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il.fitzsimons\Desktop\"/>
    </mc:Choice>
  </mc:AlternateContent>
  <bookViews>
    <workbookView xWindow="0" yWindow="0" windowWidth="24000" windowHeight="9435" activeTab="24"/>
  </bookViews>
  <sheets>
    <sheet name="SPN UMS ALL Discount" sheetId="18" r:id="rId1"/>
    <sheet name="SPN Data" sheetId="19" r:id="rId2"/>
    <sheet name="EPN UMS ALL Discount " sheetId="15" r:id="rId3"/>
    <sheet name="EPN Data" sheetId="16" r:id="rId4"/>
    <sheet name="LPN UMS ALL Discount " sheetId="12" r:id="rId5"/>
    <sheet name="LPN Data" sheetId="13" r:id="rId6"/>
    <sheet name="ENW UMS ALL Discount " sheetId="4" r:id="rId7"/>
    <sheet name="ENW Data " sheetId="9" r:id="rId8"/>
    <sheet name="NEDL UMS ALL Discount" sheetId="20" r:id="rId9"/>
    <sheet name="NEDL DATA" sheetId="21" r:id="rId10"/>
    <sheet name="YEDL UMS ALL Discount" sheetId="23" r:id="rId11"/>
    <sheet name="YEDL DATA" sheetId="24" r:id="rId12"/>
    <sheet name="SPM UMS ALL Discount" sheetId="27" r:id="rId13"/>
    <sheet name="SPM DATA" sheetId="28" r:id="rId14"/>
    <sheet name="SPD UMS ALL Discount" sheetId="29" r:id="rId15"/>
    <sheet name="SPD DATA" sheetId="30" r:id="rId16"/>
    <sheet name="SHEPD UMS ALL Discount" sheetId="32" r:id="rId17"/>
    <sheet name="SHEPD DATA" sheetId="33" r:id="rId18"/>
    <sheet name="SEPD UMS ALL Discount" sheetId="35" r:id="rId19"/>
    <sheet name="SEPD DATA" sheetId="36" r:id="rId20"/>
    <sheet name="SWEB UMS ALL Discount" sheetId="38" r:id="rId21"/>
    <sheet name="SWEB WPD DATA" sheetId="39" r:id="rId22"/>
    <sheet name="SWAE UMS ALL Discount" sheetId="41" r:id="rId23"/>
    <sheet name="SWAE WPD DATA" sheetId="42" r:id="rId24"/>
    <sheet name="MIDE UMS ALL Discount" sheetId="44" r:id="rId25"/>
    <sheet name="MIDE WPD DATA" sheetId="45" r:id="rId26"/>
    <sheet name="EMEB UMS ALL Discount" sheetId="47" r:id="rId27"/>
    <sheet name="EMEB WPD DATA" sheetId="48" r:id="rId28"/>
    <sheet name="Sheet1" sheetId="50" r:id="rId29"/>
  </sheets>
  <calcPr calcId="152511"/>
</workbook>
</file>

<file path=xl/calcChain.xml><?xml version="1.0" encoding="utf-8"?>
<calcChain xmlns="http://schemas.openxmlformats.org/spreadsheetml/2006/main">
  <c r="C4" i="48" l="1"/>
  <c r="C5" i="48"/>
  <c r="C6" i="48"/>
  <c r="C7" i="48"/>
  <c r="C8" i="48"/>
  <c r="C9" i="48"/>
  <c r="C10" i="48"/>
  <c r="C11" i="48"/>
  <c r="C37" i="48"/>
  <c r="C108" i="48" s="1"/>
  <c r="C46" i="48"/>
  <c r="H46" i="48"/>
  <c r="C47" i="48"/>
  <c r="H47" i="48"/>
  <c r="B48" i="48"/>
  <c r="B53" i="48"/>
  <c r="B54" i="48"/>
  <c r="B55" i="48"/>
  <c r="B56" i="48"/>
  <c r="B57" i="48"/>
  <c r="B58" i="48"/>
  <c r="B59" i="48"/>
  <c r="B60" i="48"/>
  <c r="B63" i="48"/>
  <c r="B66" i="48"/>
  <c r="I66" i="48"/>
  <c r="I68" i="48" s="1"/>
  <c r="Q66" i="48"/>
  <c r="B67" i="48"/>
  <c r="B68" i="48" s="1"/>
  <c r="I69" i="48" s="1"/>
  <c r="I67" i="48"/>
  <c r="Q67" i="48"/>
  <c r="B78" i="48"/>
  <c r="C78" i="48"/>
  <c r="E78" i="48"/>
  <c r="F78" i="48"/>
  <c r="H78" i="48"/>
  <c r="I78" i="48"/>
  <c r="K78" i="48"/>
  <c r="L78" i="48"/>
  <c r="N78" i="48"/>
  <c r="O78" i="48"/>
  <c r="Q78" i="48"/>
  <c r="R78" i="48"/>
  <c r="T78" i="48"/>
  <c r="U78" i="48"/>
  <c r="W78" i="48"/>
  <c r="X78" i="48"/>
  <c r="B79" i="48"/>
  <c r="C79" i="48"/>
  <c r="E79" i="48"/>
  <c r="F79" i="48"/>
  <c r="H79" i="48"/>
  <c r="I79" i="48"/>
  <c r="K79" i="48"/>
  <c r="L79" i="48"/>
  <c r="N79" i="48"/>
  <c r="O79" i="48"/>
  <c r="Q79" i="48"/>
  <c r="R79" i="48"/>
  <c r="T79" i="48"/>
  <c r="U79" i="48"/>
  <c r="W79" i="48"/>
  <c r="X79" i="48"/>
  <c r="B80" i="48"/>
  <c r="C80" i="48"/>
  <c r="E80" i="48"/>
  <c r="F80" i="48"/>
  <c r="H80" i="48"/>
  <c r="I80" i="48"/>
  <c r="K80" i="48"/>
  <c r="L80" i="48"/>
  <c r="N80" i="48"/>
  <c r="O80" i="48"/>
  <c r="Q80" i="48"/>
  <c r="R80" i="48"/>
  <c r="T80" i="48"/>
  <c r="U80" i="48"/>
  <c r="W80" i="48"/>
  <c r="X80" i="48"/>
  <c r="B81" i="48"/>
  <c r="C81" i="48"/>
  <c r="E81" i="48"/>
  <c r="F81" i="48"/>
  <c r="H81" i="48"/>
  <c r="I81" i="48"/>
  <c r="K81" i="48"/>
  <c r="L81" i="48"/>
  <c r="N81" i="48"/>
  <c r="O81" i="48"/>
  <c r="Q81" i="48"/>
  <c r="R81" i="48"/>
  <c r="T81" i="48"/>
  <c r="U81" i="48"/>
  <c r="W81" i="48"/>
  <c r="X81" i="48"/>
  <c r="B82" i="48"/>
  <c r="C82" i="48"/>
  <c r="E82" i="48"/>
  <c r="F82" i="48"/>
  <c r="H82" i="48"/>
  <c r="I82" i="48"/>
  <c r="K82" i="48"/>
  <c r="L82" i="48"/>
  <c r="N82" i="48"/>
  <c r="O82" i="48"/>
  <c r="Q82" i="48"/>
  <c r="R82" i="48"/>
  <c r="T82" i="48"/>
  <c r="U82" i="48"/>
  <c r="W82" i="48"/>
  <c r="X82" i="48"/>
  <c r="B83" i="48"/>
  <c r="C83" i="48"/>
  <c r="E83" i="48"/>
  <c r="F83" i="48"/>
  <c r="H83" i="48"/>
  <c r="I83" i="48"/>
  <c r="K83" i="48"/>
  <c r="L83" i="48"/>
  <c r="N83" i="48"/>
  <c r="O83" i="48"/>
  <c r="Q83" i="48"/>
  <c r="R83" i="48"/>
  <c r="T83" i="48"/>
  <c r="U83" i="48"/>
  <c r="W83" i="48"/>
  <c r="X83" i="48"/>
  <c r="B84" i="48"/>
  <c r="C84" i="48"/>
  <c r="E84" i="48"/>
  <c r="F84" i="48"/>
  <c r="H84" i="48"/>
  <c r="I84" i="48"/>
  <c r="K84" i="48"/>
  <c r="L84" i="48"/>
  <c r="N84" i="48"/>
  <c r="O84" i="48"/>
  <c r="Q84" i="48"/>
  <c r="R84" i="48"/>
  <c r="T84" i="48"/>
  <c r="U84" i="48"/>
  <c r="W84" i="48"/>
  <c r="X84" i="48"/>
  <c r="B85" i="48"/>
  <c r="C85" i="48"/>
  <c r="E85" i="48"/>
  <c r="F85" i="48"/>
  <c r="H85" i="48"/>
  <c r="I85" i="48"/>
  <c r="K85" i="48"/>
  <c r="L85" i="48"/>
  <c r="N85" i="48"/>
  <c r="O85" i="48"/>
  <c r="Q85" i="48"/>
  <c r="R85" i="48"/>
  <c r="T85" i="48"/>
  <c r="U85" i="48"/>
  <c r="W85" i="48"/>
  <c r="X85" i="48"/>
  <c r="B86" i="48"/>
  <c r="C86" i="48"/>
  <c r="E86" i="48"/>
  <c r="F86" i="48"/>
  <c r="H86" i="48"/>
  <c r="I86" i="48"/>
  <c r="K86" i="48"/>
  <c r="L86" i="48"/>
  <c r="N86" i="48"/>
  <c r="O86" i="48"/>
  <c r="Q86" i="48"/>
  <c r="R86" i="48"/>
  <c r="T86" i="48"/>
  <c r="U86" i="48"/>
  <c r="W86" i="48"/>
  <c r="X86" i="48"/>
  <c r="B87" i="48"/>
  <c r="C87" i="48"/>
  <c r="E87" i="48"/>
  <c r="F87" i="48"/>
  <c r="H87" i="48"/>
  <c r="I87" i="48"/>
  <c r="K87" i="48"/>
  <c r="L87" i="48"/>
  <c r="N87" i="48"/>
  <c r="O87" i="48"/>
  <c r="Q87" i="48"/>
  <c r="R87" i="48"/>
  <c r="T87" i="48"/>
  <c r="U87" i="48"/>
  <c r="W87" i="48"/>
  <c r="X87" i="48"/>
  <c r="B88" i="48"/>
  <c r="C88" i="48"/>
  <c r="E88" i="48"/>
  <c r="F88" i="48"/>
  <c r="H88" i="48"/>
  <c r="I88" i="48"/>
  <c r="K88" i="48"/>
  <c r="L88" i="48"/>
  <c r="N88" i="48"/>
  <c r="O88" i="48"/>
  <c r="Q88" i="48"/>
  <c r="R88" i="48"/>
  <c r="T88" i="48"/>
  <c r="U88" i="48"/>
  <c r="W88" i="48"/>
  <c r="X88" i="48"/>
  <c r="E93" i="48"/>
  <c r="F93" i="48"/>
  <c r="K93" i="48"/>
  <c r="L93" i="48"/>
  <c r="Q93" i="48"/>
  <c r="R93" i="48"/>
  <c r="W93" i="48"/>
  <c r="X93" i="48"/>
  <c r="E94" i="48"/>
  <c r="F94" i="48"/>
  <c r="K94" i="48"/>
  <c r="L94" i="48"/>
  <c r="Q94" i="48"/>
  <c r="R94" i="48"/>
  <c r="W94" i="48"/>
  <c r="X94" i="48"/>
  <c r="E95" i="48"/>
  <c r="F95" i="48"/>
  <c r="K95" i="48"/>
  <c r="L95" i="48"/>
  <c r="Q95" i="48"/>
  <c r="R95" i="48"/>
  <c r="W95" i="48"/>
  <c r="X95" i="48"/>
  <c r="E96" i="48"/>
  <c r="F96" i="48"/>
  <c r="K96" i="48"/>
  <c r="L96" i="48"/>
  <c r="Q96" i="48"/>
  <c r="R96" i="48"/>
  <c r="W96" i="48"/>
  <c r="X96" i="48"/>
  <c r="E97" i="48"/>
  <c r="F97" i="48"/>
  <c r="K97" i="48"/>
  <c r="L97" i="48"/>
  <c r="Q97" i="48"/>
  <c r="R97" i="48"/>
  <c r="W97" i="48"/>
  <c r="X97" i="48"/>
  <c r="E98" i="48"/>
  <c r="F98" i="48"/>
  <c r="K98" i="48"/>
  <c r="L98" i="48"/>
  <c r="Q98" i="48"/>
  <c r="R98" i="48"/>
  <c r="W98" i="48"/>
  <c r="X98" i="48"/>
  <c r="E99" i="48"/>
  <c r="F99" i="48"/>
  <c r="K99" i="48"/>
  <c r="L99" i="48"/>
  <c r="Q99" i="48"/>
  <c r="R99" i="48"/>
  <c r="W99" i="48"/>
  <c r="X99" i="48"/>
  <c r="E100" i="48"/>
  <c r="F100" i="48"/>
  <c r="K100" i="48"/>
  <c r="L100" i="48"/>
  <c r="Q100" i="48"/>
  <c r="R100" i="48"/>
  <c r="W100" i="48"/>
  <c r="X100" i="48"/>
  <c r="E101" i="48"/>
  <c r="F101" i="48"/>
  <c r="K101" i="48"/>
  <c r="L101" i="48"/>
  <c r="Q101" i="48"/>
  <c r="R101" i="48"/>
  <c r="W101" i="48"/>
  <c r="X101" i="48"/>
  <c r="E102" i="48"/>
  <c r="F102" i="48"/>
  <c r="K102" i="48"/>
  <c r="L102" i="48"/>
  <c r="Q102" i="48"/>
  <c r="R102" i="48"/>
  <c r="W102" i="48"/>
  <c r="X102" i="48"/>
  <c r="E103" i="48"/>
  <c r="F103" i="48"/>
  <c r="K103" i="48"/>
  <c r="L103" i="48"/>
  <c r="Q103" i="48"/>
  <c r="R103" i="48"/>
  <c r="W103" i="48"/>
  <c r="X103" i="48"/>
  <c r="I108" i="48"/>
  <c r="U108" i="48"/>
  <c r="I109" i="48"/>
  <c r="U109" i="48"/>
  <c r="I110" i="48"/>
  <c r="U110" i="48"/>
  <c r="I111" i="48"/>
  <c r="U111" i="48"/>
  <c r="I112" i="48"/>
  <c r="U112" i="48"/>
  <c r="E113" i="48"/>
  <c r="L113" i="48"/>
  <c r="L129" i="48" s="1"/>
  <c r="U113" i="48"/>
  <c r="E114" i="48"/>
  <c r="L114" i="48"/>
  <c r="L130" i="48" s="1"/>
  <c r="U114" i="48"/>
  <c r="E115" i="48"/>
  <c r="L115" i="48"/>
  <c r="L131" i="48" s="1"/>
  <c r="U115" i="48"/>
  <c r="U131" i="48" s="1"/>
  <c r="E116" i="48"/>
  <c r="L116" i="48"/>
  <c r="L132" i="48" s="1"/>
  <c r="U116" i="48"/>
  <c r="U132" i="48" s="1"/>
  <c r="E117" i="48"/>
  <c r="L117" i="48"/>
  <c r="L133" i="48" s="1"/>
  <c r="U117" i="48"/>
  <c r="U133" i="48" s="1"/>
  <c r="E118" i="48"/>
  <c r="L118" i="48"/>
  <c r="L134" i="48" s="1"/>
  <c r="U118" i="48"/>
  <c r="U134" i="48" s="1"/>
  <c r="H3" i="47"/>
  <c r="I3" i="47" s="1"/>
  <c r="H4" i="47"/>
  <c r="I4" i="47" s="1"/>
  <c r="H5" i="47"/>
  <c r="I5" i="47" s="1"/>
  <c r="H6" i="47"/>
  <c r="I6" i="47" s="1"/>
  <c r="H7" i="47"/>
  <c r="I7" i="47" s="1"/>
  <c r="F11" i="47"/>
  <c r="H11" i="47"/>
  <c r="I11" i="47" s="1"/>
  <c r="F12" i="47"/>
  <c r="H12" i="47"/>
  <c r="I12" i="47"/>
  <c r="B15" i="47"/>
  <c r="C4" i="45"/>
  <c r="C5" i="45"/>
  <c r="C6" i="45"/>
  <c r="C7" i="45"/>
  <c r="C8" i="45"/>
  <c r="C9" i="45"/>
  <c r="C10" i="45"/>
  <c r="C11" i="45"/>
  <c r="C37" i="45"/>
  <c r="C46" i="45"/>
  <c r="H46" i="45"/>
  <c r="C47" i="45"/>
  <c r="H47" i="45"/>
  <c r="B48" i="45"/>
  <c r="L93" i="45" s="1"/>
  <c r="B53" i="45"/>
  <c r="B54" i="45"/>
  <c r="B55" i="45"/>
  <c r="B56" i="45"/>
  <c r="F124" i="45" s="1"/>
  <c r="B57" i="45"/>
  <c r="B58" i="45"/>
  <c r="B59" i="45"/>
  <c r="B60" i="45"/>
  <c r="F128" i="45" s="1"/>
  <c r="B63" i="45"/>
  <c r="B66" i="45"/>
  <c r="I66" i="45"/>
  <c r="Q66" i="45"/>
  <c r="Q68" i="45" s="1"/>
  <c r="B67" i="45"/>
  <c r="I67" i="45"/>
  <c r="I68" i="45" s="1"/>
  <c r="Q67" i="45"/>
  <c r="B68" i="45"/>
  <c r="B72" i="45" s="1"/>
  <c r="B78" i="45"/>
  <c r="C78" i="45"/>
  <c r="E78" i="45"/>
  <c r="F78" i="45"/>
  <c r="H78" i="45"/>
  <c r="I78" i="45"/>
  <c r="K78" i="45"/>
  <c r="L78" i="45"/>
  <c r="N78" i="45"/>
  <c r="O78" i="45"/>
  <c r="Q78" i="45"/>
  <c r="R78" i="45"/>
  <c r="T78" i="45"/>
  <c r="U78" i="45"/>
  <c r="W78" i="45"/>
  <c r="X78" i="45"/>
  <c r="B79" i="45"/>
  <c r="C79" i="45"/>
  <c r="E79" i="45"/>
  <c r="F79" i="45"/>
  <c r="H79" i="45"/>
  <c r="I79" i="45"/>
  <c r="K79" i="45"/>
  <c r="L79" i="45"/>
  <c r="N79" i="45"/>
  <c r="O79" i="45"/>
  <c r="Q79" i="45"/>
  <c r="R79" i="45"/>
  <c r="T79" i="45"/>
  <c r="U79" i="45"/>
  <c r="W79" i="45"/>
  <c r="X79" i="45"/>
  <c r="B80" i="45"/>
  <c r="C80" i="45"/>
  <c r="E80" i="45"/>
  <c r="F80" i="45"/>
  <c r="H80" i="45"/>
  <c r="I80" i="45"/>
  <c r="K80" i="45"/>
  <c r="K95" i="45" s="1"/>
  <c r="L80" i="45"/>
  <c r="N80" i="45"/>
  <c r="O80" i="45"/>
  <c r="Q80" i="45"/>
  <c r="R80" i="45"/>
  <c r="T80" i="45"/>
  <c r="U80" i="45"/>
  <c r="W80" i="45"/>
  <c r="X80" i="45"/>
  <c r="B81" i="45"/>
  <c r="C81" i="45"/>
  <c r="E81" i="45"/>
  <c r="F81" i="45"/>
  <c r="H81" i="45"/>
  <c r="I81" i="45"/>
  <c r="K81" i="45"/>
  <c r="L81" i="45"/>
  <c r="N81" i="45"/>
  <c r="O81" i="45"/>
  <c r="Q81" i="45"/>
  <c r="R81" i="45"/>
  <c r="T81" i="45"/>
  <c r="U81" i="45"/>
  <c r="W81" i="45"/>
  <c r="X81" i="45"/>
  <c r="B82" i="45"/>
  <c r="C82" i="45"/>
  <c r="E82" i="45"/>
  <c r="F82" i="45"/>
  <c r="H82" i="45"/>
  <c r="I82" i="45"/>
  <c r="K82" i="45"/>
  <c r="L82" i="45"/>
  <c r="N82" i="45"/>
  <c r="O82" i="45"/>
  <c r="Q82" i="45"/>
  <c r="R82" i="45"/>
  <c r="T82" i="45"/>
  <c r="U82" i="45"/>
  <c r="W82" i="45"/>
  <c r="X82" i="45"/>
  <c r="B83" i="45"/>
  <c r="C83" i="45"/>
  <c r="E83" i="45"/>
  <c r="F83" i="45"/>
  <c r="H83" i="45"/>
  <c r="I83" i="45"/>
  <c r="K83" i="45"/>
  <c r="L83" i="45"/>
  <c r="N83" i="45"/>
  <c r="O83" i="45"/>
  <c r="Q83" i="45"/>
  <c r="R83" i="45"/>
  <c r="T83" i="45"/>
  <c r="U83" i="45"/>
  <c r="W83" i="45"/>
  <c r="X83" i="45"/>
  <c r="B84" i="45"/>
  <c r="C84" i="45"/>
  <c r="E84" i="45"/>
  <c r="F84" i="45"/>
  <c r="H84" i="45"/>
  <c r="I84" i="45"/>
  <c r="K84" i="45"/>
  <c r="L84" i="45"/>
  <c r="N84" i="45"/>
  <c r="O84" i="45"/>
  <c r="Q84" i="45"/>
  <c r="R84" i="45"/>
  <c r="T84" i="45"/>
  <c r="U84" i="45"/>
  <c r="W84" i="45"/>
  <c r="X84" i="45"/>
  <c r="B85" i="45"/>
  <c r="C85" i="45"/>
  <c r="E85" i="45"/>
  <c r="F85" i="45"/>
  <c r="H85" i="45"/>
  <c r="I85" i="45"/>
  <c r="K85" i="45"/>
  <c r="L85" i="45"/>
  <c r="N85" i="45"/>
  <c r="O85" i="45"/>
  <c r="Q85" i="45"/>
  <c r="R85" i="45"/>
  <c r="T85" i="45"/>
  <c r="U85" i="45"/>
  <c r="W85" i="45"/>
  <c r="X85" i="45"/>
  <c r="B86" i="45"/>
  <c r="C86" i="45"/>
  <c r="E86" i="45"/>
  <c r="F86" i="45"/>
  <c r="H86" i="45"/>
  <c r="I86" i="45"/>
  <c r="K86" i="45"/>
  <c r="L86" i="45"/>
  <c r="N86" i="45"/>
  <c r="O86" i="45"/>
  <c r="Q86" i="45"/>
  <c r="R86" i="45"/>
  <c r="T86" i="45"/>
  <c r="U86" i="45"/>
  <c r="W86" i="45"/>
  <c r="X86" i="45"/>
  <c r="B87" i="45"/>
  <c r="C87" i="45"/>
  <c r="E87" i="45"/>
  <c r="F87" i="45"/>
  <c r="H87" i="45"/>
  <c r="I87" i="45"/>
  <c r="K87" i="45"/>
  <c r="L87" i="45"/>
  <c r="N87" i="45"/>
  <c r="O87" i="45"/>
  <c r="Q87" i="45"/>
  <c r="R87" i="45"/>
  <c r="T87" i="45"/>
  <c r="U87" i="45"/>
  <c r="W87" i="45"/>
  <c r="X87" i="45"/>
  <c r="X102" i="45" s="1"/>
  <c r="B88" i="45"/>
  <c r="C88" i="45"/>
  <c r="E88" i="45"/>
  <c r="F88" i="45"/>
  <c r="H88" i="45"/>
  <c r="I88" i="45"/>
  <c r="K88" i="45"/>
  <c r="L88" i="45"/>
  <c r="L103" i="45" s="1"/>
  <c r="N88" i="45"/>
  <c r="O88" i="45"/>
  <c r="Q88" i="45"/>
  <c r="R88" i="45"/>
  <c r="T88" i="45"/>
  <c r="U88" i="45"/>
  <c r="W88" i="45"/>
  <c r="X88" i="45"/>
  <c r="X103" i="45" s="1"/>
  <c r="F93" i="45"/>
  <c r="R93" i="45"/>
  <c r="F94" i="45"/>
  <c r="R94" i="45"/>
  <c r="F95" i="45"/>
  <c r="O95" i="45"/>
  <c r="U95" i="45"/>
  <c r="C96" i="45"/>
  <c r="I96" i="45"/>
  <c r="O96" i="45"/>
  <c r="U96" i="45"/>
  <c r="C97" i="45"/>
  <c r="I97" i="45"/>
  <c r="O97" i="45"/>
  <c r="U97" i="45"/>
  <c r="C98" i="45"/>
  <c r="I98" i="45"/>
  <c r="O98" i="45"/>
  <c r="U98" i="45"/>
  <c r="C99" i="45"/>
  <c r="I99" i="45"/>
  <c r="O99" i="45"/>
  <c r="U99" i="45"/>
  <c r="C100" i="45"/>
  <c r="I100" i="45"/>
  <c r="O100" i="45"/>
  <c r="U100" i="45"/>
  <c r="C101" i="45"/>
  <c r="I101" i="45"/>
  <c r="O101" i="45"/>
  <c r="U101" i="45"/>
  <c r="C102" i="45"/>
  <c r="I102" i="45"/>
  <c r="O102" i="45"/>
  <c r="U102" i="45"/>
  <c r="C103" i="45"/>
  <c r="I103" i="45"/>
  <c r="O103" i="45"/>
  <c r="U103" i="45"/>
  <c r="B108" i="45"/>
  <c r="C108" i="45"/>
  <c r="E108" i="45"/>
  <c r="F108" i="45"/>
  <c r="H108" i="45"/>
  <c r="I108" i="45"/>
  <c r="K108" i="45"/>
  <c r="L108" i="45"/>
  <c r="N108" i="45"/>
  <c r="O108" i="45"/>
  <c r="Q108" i="45"/>
  <c r="R108" i="45"/>
  <c r="T108" i="45"/>
  <c r="U108" i="45"/>
  <c r="W108" i="45"/>
  <c r="X108" i="45"/>
  <c r="B109" i="45"/>
  <c r="C109" i="45"/>
  <c r="E109" i="45"/>
  <c r="F109" i="45"/>
  <c r="H109" i="45"/>
  <c r="I109" i="45"/>
  <c r="K109" i="45"/>
  <c r="L109" i="45"/>
  <c r="N109" i="45"/>
  <c r="O109" i="45"/>
  <c r="Q109" i="45"/>
  <c r="R141" i="45" s="1"/>
  <c r="R109" i="45"/>
  <c r="T109" i="45"/>
  <c r="U109" i="45"/>
  <c r="W109" i="45"/>
  <c r="X109" i="45"/>
  <c r="B110" i="45"/>
  <c r="C110" i="45"/>
  <c r="E110" i="45"/>
  <c r="F142" i="45" s="1"/>
  <c r="F110" i="45"/>
  <c r="H110" i="45"/>
  <c r="I110" i="45"/>
  <c r="K110" i="45"/>
  <c r="L110" i="45"/>
  <c r="N110" i="45"/>
  <c r="O110" i="45"/>
  <c r="Q110" i="45"/>
  <c r="Q126" i="45" s="1"/>
  <c r="R110" i="45"/>
  <c r="T110" i="45"/>
  <c r="U110" i="45"/>
  <c r="W110" i="45"/>
  <c r="X110" i="45"/>
  <c r="B111" i="45"/>
  <c r="C111" i="45"/>
  <c r="E111" i="45"/>
  <c r="F111" i="45"/>
  <c r="H111" i="45"/>
  <c r="I111" i="45"/>
  <c r="K111" i="45"/>
  <c r="L143" i="45" s="1"/>
  <c r="L111" i="45"/>
  <c r="N111" i="45"/>
  <c r="O111" i="45"/>
  <c r="Q111" i="45"/>
  <c r="Q127" i="45" s="1"/>
  <c r="R111" i="45"/>
  <c r="T111" i="45"/>
  <c r="U111" i="45"/>
  <c r="W111" i="45"/>
  <c r="X143" i="45" s="1"/>
  <c r="X111" i="45"/>
  <c r="B112" i="45"/>
  <c r="C112" i="45"/>
  <c r="E112" i="45"/>
  <c r="F112" i="45"/>
  <c r="H112" i="45"/>
  <c r="I112" i="45"/>
  <c r="K112" i="45"/>
  <c r="L112" i="45"/>
  <c r="N112" i="45"/>
  <c r="O112" i="45"/>
  <c r="Q112" i="45"/>
  <c r="R112" i="45"/>
  <c r="T112" i="45"/>
  <c r="U112" i="45"/>
  <c r="W112" i="45"/>
  <c r="X112" i="45"/>
  <c r="B113" i="45"/>
  <c r="C113" i="45"/>
  <c r="E113" i="45"/>
  <c r="F113" i="45"/>
  <c r="H113" i="45"/>
  <c r="I113" i="45"/>
  <c r="K113" i="45"/>
  <c r="L113" i="45"/>
  <c r="N113" i="45"/>
  <c r="O113" i="45"/>
  <c r="Q113" i="45"/>
  <c r="R145" i="45" s="1"/>
  <c r="R113" i="45"/>
  <c r="T113" i="45"/>
  <c r="U113" i="45"/>
  <c r="W113" i="45"/>
  <c r="X113" i="45"/>
  <c r="B114" i="45"/>
  <c r="C114" i="45"/>
  <c r="E114" i="45"/>
  <c r="F146" i="45" s="1"/>
  <c r="F114" i="45"/>
  <c r="H114" i="45"/>
  <c r="I114" i="45"/>
  <c r="K114" i="45"/>
  <c r="L114" i="45"/>
  <c r="N114" i="45"/>
  <c r="O114" i="45"/>
  <c r="Q114" i="45"/>
  <c r="R114" i="45"/>
  <c r="T114" i="45"/>
  <c r="U114" i="45"/>
  <c r="W114" i="45"/>
  <c r="X114" i="45"/>
  <c r="B115" i="45"/>
  <c r="C115" i="45"/>
  <c r="E115" i="45"/>
  <c r="F115" i="45"/>
  <c r="H115" i="45"/>
  <c r="I115" i="45"/>
  <c r="K115" i="45"/>
  <c r="L147" i="45" s="1"/>
  <c r="L115" i="45"/>
  <c r="N115" i="45"/>
  <c r="O115" i="45"/>
  <c r="Q115" i="45"/>
  <c r="R115" i="45"/>
  <c r="T115" i="45"/>
  <c r="U115" i="45"/>
  <c r="W115" i="45"/>
  <c r="X147" i="45" s="1"/>
  <c r="X115" i="45"/>
  <c r="B116" i="45"/>
  <c r="C116" i="45"/>
  <c r="E116" i="45"/>
  <c r="F116" i="45"/>
  <c r="H116" i="45"/>
  <c r="I116" i="45"/>
  <c r="K116" i="45"/>
  <c r="L116" i="45"/>
  <c r="N116" i="45"/>
  <c r="O116" i="45"/>
  <c r="Q116" i="45"/>
  <c r="R116" i="45"/>
  <c r="T116" i="45"/>
  <c r="U116" i="45"/>
  <c r="W116" i="45"/>
  <c r="X116" i="45"/>
  <c r="B117" i="45"/>
  <c r="C117" i="45"/>
  <c r="E117" i="45"/>
  <c r="F117" i="45"/>
  <c r="H117" i="45"/>
  <c r="I117" i="45"/>
  <c r="K117" i="45"/>
  <c r="L117" i="45"/>
  <c r="N117" i="45"/>
  <c r="O117" i="45"/>
  <c r="Q117" i="45"/>
  <c r="R149" i="45" s="1"/>
  <c r="R117" i="45"/>
  <c r="T117" i="45"/>
  <c r="U117" i="45"/>
  <c r="W117" i="45"/>
  <c r="X117" i="45"/>
  <c r="B118" i="45"/>
  <c r="C118" i="45"/>
  <c r="E118" i="45"/>
  <c r="F150" i="45" s="1"/>
  <c r="F118" i="45"/>
  <c r="H118" i="45"/>
  <c r="I118" i="45"/>
  <c r="K118" i="45"/>
  <c r="L118" i="45"/>
  <c r="N118" i="45"/>
  <c r="O118" i="45"/>
  <c r="Q118" i="45"/>
  <c r="R118" i="45"/>
  <c r="T118" i="45"/>
  <c r="U118" i="45"/>
  <c r="W118" i="45"/>
  <c r="X118" i="45"/>
  <c r="B124" i="45"/>
  <c r="C124" i="45"/>
  <c r="E124" i="45"/>
  <c r="H124" i="45"/>
  <c r="I124" i="45"/>
  <c r="K124" i="45"/>
  <c r="N124" i="45"/>
  <c r="N140" i="45" s="1"/>
  <c r="O124" i="45"/>
  <c r="Q124" i="45"/>
  <c r="T124" i="45"/>
  <c r="U124" i="45"/>
  <c r="W124" i="45"/>
  <c r="B125" i="45"/>
  <c r="B141" i="45" s="1"/>
  <c r="C125" i="45"/>
  <c r="E125" i="45"/>
  <c r="H125" i="45"/>
  <c r="I125" i="45"/>
  <c r="K125" i="45"/>
  <c r="N125" i="45"/>
  <c r="O125" i="45"/>
  <c r="Q125" i="45"/>
  <c r="T125" i="45"/>
  <c r="U125" i="45"/>
  <c r="W125" i="45"/>
  <c r="B126" i="45"/>
  <c r="C126" i="45"/>
  <c r="E126" i="45"/>
  <c r="H126" i="45"/>
  <c r="I126" i="45"/>
  <c r="K126" i="45"/>
  <c r="N126" i="45"/>
  <c r="O126" i="45"/>
  <c r="T126" i="45"/>
  <c r="T142" i="45" s="1"/>
  <c r="U126" i="45"/>
  <c r="W126" i="45"/>
  <c r="B127" i="45"/>
  <c r="C127" i="45"/>
  <c r="E127" i="45"/>
  <c r="H127" i="45"/>
  <c r="I127" i="45"/>
  <c r="K127" i="45"/>
  <c r="N127" i="45"/>
  <c r="O127" i="45"/>
  <c r="T127" i="45"/>
  <c r="U127" i="45"/>
  <c r="W127" i="45"/>
  <c r="B128" i="45"/>
  <c r="C128" i="45"/>
  <c r="E128" i="45"/>
  <c r="H128" i="45"/>
  <c r="I128" i="45"/>
  <c r="K128" i="45"/>
  <c r="L128" i="45"/>
  <c r="N128" i="45"/>
  <c r="N144" i="45" s="1"/>
  <c r="O128" i="45"/>
  <c r="Q128" i="45"/>
  <c r="R128" i="45"/>
  <c r="T128" i="45"/>
  <c r="T144" i="45" s="1"/>
  <c r="U128" i="45"/>
  <c r="W128" i="45"/>
  <c r="X128" i="45"/>
  <c r="B129" i="45"/>
  <c r="B145" i="45" s="1"/>
  <c r="C129" i="45"/>
  <c r="E129" i="45"/>
  <c r="F129" i="45"/>
  <c r="H129" i="45"/>
  <c r="I129" i="45"/>
  <c r="K129" i="45"/>
  <c r="L129" i="45"/>
  <c r="N129" i="45"/>
  <c r="N145" i="45" s="1"/>
  <c r="O129" i="45"/>
  <c r="Q129" i="45"/>
  <c r="R129" i="45"/>
  <c r="T129" i="45"/>
  <c r="T145" i="45" s="1"/>
  <c r="U129" i="45"/>
  <c r="W129" i="45"/>
  <c r="X129" i="45"/>
  <c r="B130" i="45"/>
  <c r="B146" i="45" s="1"/>
  <c r="C130" i="45"/>
  <c r="E130" i="45"/>
  <c r="F130" i="45"/>
  <c r="H130" i="45"/>
  <c r="I130" i="45"/>
  <c r="K130" i="45"/>
  <c r="L130" i="45"/>
  <c r="N130" i="45"/>
  <c r="N146" i="45" s="1"/>
  <c r="O130" i="45"/>
  <c r="Q130" i="45"/>
  <c r="R130" i="45"/>
  <c r="T130" i="45"/>
  <c r="T146" i="45" s="1"/>
  <c r="U130" i="45"/>
  <c r="W130" i="45"/>
  <c r="X130" i="45"/>
  <c r="B131" i="45"/>
  <c r="B147" i="45" s="1"/>
  <c r="C131" i="45"/>
  <c r="E131" i="45"/>
  <c r="F131" i="45"/>
  <c r="H131" i="45"/>
  <c r="I131" i="45"/>
  <c r="K131" i="45"/>
  <c r="L131" i="45"/>
  <c r="N131" i="45"/>
  <c r="N147" i="45" s="1"/>
  <c r="O131" i="45"/>
  <c r="Q131" i="45"/>
  <c r="R131" i="45"/>
  <c r="T131" i="45"/>
  <c r="T147" i="45" s="1"/>
  <c r="U131" i="45"/>
  <c r="W131" i="45"/>
  <c r="X131" i="45"/>
  <c r="B132" i="45"/>
  <c r="B148" i="45" s="1"/>
  <c r="C132" i="45"/>
  <c r="E132" i="45"/>
  <c r="F132" i="45"/>
  <c r="H132" i="45"/>
  <c r="I132" i="45"/>
  <c r="K132" i="45"/>
  <c r="L132" i="45"/>
  <c r="N132" i="45"/>
  <c r="N148" i="45" s="1"/>
  <c r="O132" i="45"/>
  <c r="Q132" i="45"/>
  <c r="R132" i="45"/>
  <c r="T132" i="45"/>
  <c r="T148" i="45" s="1"/>
  <c r="U132" i="45"/>
  <c r="W132" i="45"/>
  <c r="X132" i="45"/>
  <c r="B133" i="45"/>
  <c r="B149" i="45" s="1"/>
  <c r="C133" i="45"/>
  <c r="E133" i="45"/>
  <c r="F133" i="45"/>
  <c r="H133" i="45"/>
  <c r="I133" i="45"/>
  <c r="K133" i="45"/>
  <c r="L133" i="45"/>
  <c r="N133" i="45"/>
  <c r="N149" i="45" s="1"/>
  <c r="O133" i="45"/>
  <c r="Q133" i="45"/>
  <c r="R133" i="45"/>
  <c r="T133" i="45"/>
  <c r="T149" i="45" s="1"/>
  <c r="U133" i="45"/>
  <c r="W133" i="45"/>
  <c r="X133" i="45"/>
  <c r="B134" i="45"/>
  <c r="B150" i="45" s="1"/>
  <c r="C134" i="45"/>
  <c r="E134" i="45"/>
  <c r="F134" i="45"/>
  <c r="H134" i="45"/>
  <c r="I134" i="45"/>
  <c r="K134" i="45"/>
  <c r="L134" i="45"/>
  <c r="N134" i="45"/>
  <c r="N150" i="45" s="1"/>
  <c r="O134" i="45"/>
  <c r="Q134" i="45"/>
  <c r="R134" i="45"/>
  <c r="T134" i="45"/>
  <c r="T150" i="45" s="1"/>
  <c r="U134" i="45"/>
  <c r="W134" i="45"/>
  <c r="X134" i="45"/>
  <c r="B140" i="45"/>
  <c r="F140" i="45"/>
  <c r="L140" i="45"/>
  <c r="R140" i="45"/>
  <c r="T140" i="45"/>
  <c r="X140" i="45"/>
  <c r="F141" i="45"/>
  <c r="L141" i="45"/>
  <c r="N141" i="45"/>
  <c r="T141" i="45"/>
  <c r="X141" i="45"/>
  <c r="B142" i="45"/>
  <c r="L142" i="45"/>
  <c r="N142" i="45"/>
  <c r="R142" i="45"/>
  <c r="X142" i="45"/>
  <c r="B143" i="45"/>
  <c r="F143" i="45"/>
  <c r="N143" i="45"/>
  <c r="R143" i="45"/>
  <c r="T143" i="45"/>
  <c r="B144" i="45"/>
  <c r="F144" i="45"/>
  <c r="L144" i="45"/>
  <c r="R144" i="45"/>
  <c r="X144" i="45"/>
  <c r="F145" i="45"/>
  <c r="L145" i="45"/>
  <c r="X145" i="45"/>
  <c r="L146" i="45"/>
  <c r="R146" i="45"/>
  <c r="X146" i="45"/>
  <c r="F147" i="45"/>
  <c r="R147" i="45"/>
  <c r="F148" i="45"/>
  <c r="L148" i="45"/>
  <c r="R148" i="45"/>
  <c r="X148" i="45"/>
  <c r="F149" i="45"/>
  <c r="L149" i="45"/>
  <c r="X149" i="45"/>
  <c r="L150" i="45"/>
  <c r="R150" i="45"/>
  <c r="X150" i="45"/>
  <c r="H3" i="44"/>
  <c r="H4" i="44"/>
  <c r="I4" i="44" s="1"/>
  <c r="H5" i="44"/>
  <c r="I5" i="44" s="1"/>
  <c r="H6" i="44"/>
  <c r="I6" i="44"/>
  <c r="H7" i="44"/>
  <c r="I7" i="44" s="1"/>
  <c r="F11" i="44"/>
  <c r="H11" i="44"/>
  <c r="I11" i="44" s="1"/>
  <c r="F12" i="44"/>
  <c r="H12" i="44"/>
  <c r="I12" i="44"/>
  <c r="B15" i="44"/>
  <c r="C4" i="42"/>
  <c r="C5" i="42"/>
  <c r="C6" i="42"/>
  <c r="C7" i="42"/>
  <c r="C8" i="42"/>
  <c r="C9" i="42"/>
  <c r="C10" i="42"/>
  <c r="C11" i="42"/>
  <c r="C37" i="42"/>
  <c r="C46" i="42"/>
  <c r="H46" i="42"/>
  <c r="C47" i="42"/>
  <c r="H47" i="42"/>
  <c r="B48" i="42"/>
  <c r="B53" i="42"/>
  <c r="B54" i="42"/>
  <c r="C129" i="42" s="1"/>
  <c r="B55" i="42"/>
  <c r="B56" i="42"/>
  <c r="B57" i="42"/>
  <c r="B58" i="42"/>
  <c r="B59" i="42"/>
  <c r="B60" i="42"/>
  <c r="B63" i="42"/>
  <c r="B66" i="42"/>
  <c r="B68" i="42" s="1"/>
  <c r="I66" i="42"/>
  <c r="Q66" i="42"/>
  <c r="Q68" i="42" s="1"/>
  <c r="B67" i="42"/>
  <c r="I67" i="42"/>
  <c r="Q67" i="42"/>
  <c r="I68" i="42"/>
  <c r="B78" i="42"/>
  <c r="C78" i="42"/>
  <c r="E78" i="42"/>
  <c r="F78" i="42"/>
  <c r="H78" i="42"/>
  <c r="I78" i="42"/>
  <c r="K78" i="42"/>
  <c r="L78" i="42"/>
  <c r="N78" i="42"/>
  <c r="O78" i="42"/>
  <c r="Q78" i="42"/>
  <c r="R78" i="42"/>
  <c r="T78" i="42"/>
  <c r="T93" i="42" s="1"/>
  <c r="U78" i="42"/>
  <c r="W78" i="42"/>
  <c r="X78" i="42"/>
  <c r="B79" i="42"/>
  <c r="C79" i="42"/>
  <c r="E79" i="42"/>
  <c r="F79" i="42"/>
  <c r="H79" i="42"/>
  <c r="H94" i="42" s="1"/>
  <c r="I79" i="42"/>
  <c r="K79" i="42"/>
  <c r="L79" i="42"/>
  <c r="N79" i="42"/>
  <c r="O79" i="42"/>
  <c r="Q79" i="42"/>
  <c r="R79" i="42"/>
  <c r="T79" i="42"/>
  <c r="T94" i="42" s="1"/>
  <c r="U79" i="42"/>
  <c r="W79" i="42"/>
  <c r="X79" i="42"/>
  <c r="B80" i="42"/>
  <c r="C80" i="42"/>
  <c r="E80" i="42"/>
  <c r="F80" i="42"/>
  <c r="H80" i="42"/>
  <c r="H95" i="42" s="1"/>
  <c r="I80" i="42"/>
  <c r="K80" i="42"/>
  <c r="L80" i="42"/>
  <c r="N80" i="42"/>
  <c r="O80" i="42"/>
  <c r="Q80" i="42"/>
  <c r="R80" i="42"/>
  <c r="T80" i="42"/>
  <c r="T95" i="42" s="1"/>
  <c r="U80" i="42"/>
  <c r="W80" i="42"/>
  <c r="X80" i="42"/>
  <c r="B81" i="42"/>
  <c r="C81" i="42"/>
  <c r="E81" i="42"/>
  <c r="F81" i="42"/>
  <c r="H81" i="42"/>
  <c r="H96" i="42" s="1"/>
  <c r="I81" i="42"/>
  <c r="K81" i="42"/>
  <c r="L81" i="42"/>
  <c r="N81" i="42"/>
  <c r="O81" i="42"/>
  <c r="Q81" i="42"/>
  <c r="R81" i="42"/>
  <c r="T81" i="42"/>
  <c r="T96" i="42" s="1"/>
  <c r="U81" i="42"/>
  <c r="W81" i="42"/>
  <c r="X81" i="42"/>
  <c r="B82" i="42"/>
  <c r="C82" i="42"/>
  <c r="E82" i="42"/>
  <c r="F82" i="42"/>
  <c r="H82" i="42"/>
  <c r="I82" i="42"/>
  <c r="K82" i="42"/>
  <c r="L82" i="42"/>
  <c r="N82" i="42"/>
  <c r="O82" i="42"/>
  <c r="Q82" i="42"/>
  <c r="R82" i="42"/>
  <c r="T82" i="42"/>
  <c r="T97" i="42" s="1"/>
  <c r="U82" i="42"/>
  <c r="W82" i="42"/>
  <c r="X82" i="42"/>
  <c r="B83" i="42"/>
  <c r="C83" i="42"/>
  <c r="E83" i="42"/>
  <c r="F83" i="42"/>
  <c r="H83" i="42"/>
  <c r="I83" i="42"/>
  <c r="K83" i="42"/>
  <c r="L83" i="42"/>
  <c r="N83" i="42"/>
  <c r="O83" i="42"/>
  <c r="Q83" i="42"/>
  <c r="R83" i="42"/>
  <c r="T83" i="42"/>
  <c r="T98" i="42" s="1"/>
  <c r="U83" i="42"/>
  <c r="W83" i="42"/>
  <c r="X83" i="42"/>
  <c r="B84" i="42"/>
  <c r="C84" i="42"/>
  <c r="E84" i="42"/>
  <c r="F84" i="42"/>
  <c r="H84" i="42"/>
  <c r="H99" i="42" s="1"/>
  <c r="I84" i="42"/>
  <c r="K84" i="42"/>
  <c r="L84" i="42"/>
  <c r="L99" i="42" s="1"/>
  <c r="N84" i="42"/>
  <c r="O84" i="42"/>
  <c r="Q84" i="42"/>
  <c r="R84" i="42"/>
  <c r="R99" i="42" s="1"/>
  <c r="T84" i="42"/>
  <c r="T99" i="42" s="1"/>
  <c r="U84" i="42"/>
  <c r="W84" i="42"/>
  <c r="X84" i="42"/>
  <c r="B85" i="42"/>
  <c r="C85" i="42"/>
  <c r="E85" i="42"/>
  <c r="F85" i="42"/>
  <c r="F100" i="42" s="1"/>
  <c r="H85" i="42"/>
  <c r="I85" i="42"/>
  <c r="K85" i="42"/>
  <c r="L85" i="42"/>
  <c r="L100" i="42" s="1"/>
  <c r="N85" i="42"/>
  <c r="O85" i="42"/>
  <c r="Q85" i="42"/>
  <c r="R85" i="42"/>
  <c r="R100" i="42" s="1"/>
  <c r="T85" i="42"/>
  <c r="T100" i="42" s="1"/>
  <c r="U85" i="42"/>
  <c r="W85" i="42"/>
  <c r="X85" i="42"/>
  <c r="B86" i="42"/>
  <c r="C86" i="42"/>
  <c r="E86" i="42"/>
  <c r="F86" i="42"/>
  <c r="F101" i="42" s="1"/>
  <c r="H86" i="42"/>
  <c r="H101" i="42" s="1"/>
  <c r="I86" i="42"/>
  <c r="K86" i="42"/>
  <c r="L86" i="42"/>
  <c r="L101" i="42" s="1"/>
  <c r="N86" i="42"/>
  <c r="O86" i="42"/>
  <c r="Q86" i="42"/>
  <c r="R86" i="42"/>
  <c r="R101" i="42" s="1"/>
  <c r="T86" i="42"/>
  <c r="T101" i="42" s="1"/>
  <c r="U86" i="42"/>
  <c r="W86" i="42"/>
  <c r="X86" i="42"/>
  <c r="B87" i="42"/>
  <c r="C87" i="42"/>
  <c r="E87" i="42"/>
  <c r="F87" i="42"/>
  <c r="F102" i="42" s="1"/>
  <c r="H87" i="42"/>
  <c r="I87" i="42"/>
  <c r="K87" i="42"/>
  <c r="L87" i="42"/>
  <c r="L102" i="42" s="1"/>
  <c r="N87" i="42"/>
  <c r="O87" i="42"/>
  <c r="Q87" i="42"/>
  <c r="R87" i="42"/>
  <c r="R102" i="42" s="1"/>
  <c r="T87" i="42"/>
  <c r="T102" i="42" s="1"/>
  <c r="U87" i="42"/>
  <c r="W87" i="42"/>
  <c r="X87" i="42"/>
  <c r="B88" i="42"/>
  <c r="C88" i="42"/>
  <c r="E88" i="42"/>
  <c r="F88" i="42"/>
  <c r="F103" i="42" s="1"/>
  <c r="H88" i="42"/>
  <c r="H103" i="42" s="1"/>
  <c r="I88" i="42"/>
  <c r="K88" i="42"/>
  <c r="L88" i="42"/>
  <c r="L103" i="42" s="1"/>
  <c r="N88" i="42"/>
  <c r="O88" i="42"/>
  <c r="Q88" i="42"/>
  <c r="R88" i="42"/>
  <c r="R103" i="42" s="1"/>
  <c r="T88" i="42"/>
  <c r="T103" i="42" s="1"/>
  <c r="U88" i="42"/>
  <c r="W88" i="42"/>
  <c r="X88" i="42"/>
  <c r="H93" i="42"/>
  <c r="L93" i="42"/>
  <c r="X93" i="42"/>
  <c r="L94" i="42"/>
  <c r="X94" i="42"/>
  <c r="L95" i="42"/>
  <c r="X95" i="42"/>
  <c r="L96" i="42"/>
  <c r="X96" i="42"/>
  <c r="H97" i="42"/>
  <c r="L97" i="42"/>
  <c r="X97" i="42"/>
  <c r="H98" i="42"/>
  <c r="L98" i="42"/>
  <c r="X98" i="42"/>
  <c r="X99" i="42"/>
  <c r="H100" i="42"/>
  <c r="X100" i="42"/>
  <c r="X101" i="42"/>
  <c r="H102" i="42"/>
  <c r="X102" i="42"/>
  <c r="X103" i="42"/>
  <c r="B108" i="42"/>
  <c r="C108" i="42"/>
  <c r="E108" i="42"/>
  <c r="F108" i="42"/>
  <c r="F124" i="42" s="1"/>
  <c r="H108" i="42"/>
  <c r="I108" i="42"/>
  <c r="K108" i="42"/>
  <c r="L108" i="42"/>
  <c r="N108" i="42"/>
  <c r="O108" i="42"/>
  <c r="Q108" i="42"/>
  <c r="R108" i="42"/>
  <c r="R124" i="42" s="1"/>
  <c r="T108" i="42"/>
  <c r="U108" i="42"/>
  <c r="W108" i="42"/>
  <c r="X108" i="42"/>
  <c r="B109" i="42"/>
  <c r="C109" i="42"/>
  <c r="E109" i="42"/>
  <c r="F109" i="42"/>
  <c r="F125" i="42" s="1"/>
  <c r="H109" i="42"/>
  <c r="I109" i="42"/>
  <c r="K109" i="42"/>
  <c r="L109" i="42"/>
  <c r="N109" i="42"/>
  <c r="O109" i="42"/>
  <c r="Q109" i="42"/>
  <c r="R109" i="42"/>
  <c r="R125" i="42" s="1"/>
  <c r="T109" i="42"/>
  <c r="U109" i="42"/>
  <c r="W109" i="42"/>
  <c r="X109" i="42"/>
  <c r="B110" i="42"/>
  <c r="C110" i="42"/>
  <c r="E110" i="42"/>
  <c r="F110" i="42"/>
  <c r="F126" i="42" s="1"/>
  <c r="H110" i="42"/>
  <c r="I110" i="42"/>
  <c r="K110" i="42"/>
  <c r="L110" i="42"/>
  <c r="L142" i="42" s="1"/>
  <c r="N110" i="42"/>
  <c r="O110" i="42"/>
  <c r="Q110" i="42"/>
  <c r="R110" i="42"/>
  <c r="T110" i="42"/>
  <c r="U110" i="42"/>
  <c r="W110" i="42"/>
  <c r="X110" i="42"/>
  <c r="B111" i="42"/>
  <c r="C111" i="42"/>
  <c r="E111" i="42"/>
  <c r="F111" i="42"/>
  <c r="F127" i="42" s="1"/>
  <c r="H111" i="42"/>
  <c r="H127" i="42" s="1"/>
  <c r="I111" i="42"/>
  <c r="K111" i="42"/>
  <c r="L111" i="42"/>
  <c r="L143" i="42" s="1"/>
  <c r="N111" i="42"/>
  <c r="O111" i="42"/>
  <c r="Q111" i="42"/>
  <c r="R111" i="42"/>
  <c r="T111" i="42"/>
  <c r="U143" i="42" s="1"/>
  <c r="U111" i="42"/>
  <c r="W111" i="42"/>
  <c r="X111" i="42"/>
  <c r="B112" i="42"/>
  <c r="C112" i="42"/>
  <c r="E112" i="42"/>
  <c r="F112" i="42"/>
  <c r="F128" i="42" s="1"/>
  <c r="H112" i="42"/>
  <c r="H128" i="42" s="1"/>
  <c r="I112" i="42"/>
  <c r="K112" i="42"/>
  <c r="L112" i="42"/>
  <c r="L144" i="42" s="1"/>
  <c r="N112" i="42"/>
  <c r="O112" i="42"/>
  <c r="Q112" i="42"/>
  <c r="R112" i="42"/>
  <c r="T112" i="42"/>
  <c r="U112" i="42"/>
  <c r="W112" i="42"/>
  <c r="X112" i="42"/>
  <c r="B113" i="42"/>
  <c r="C145" i="42" s="1"/>
  <c r="C113" i="42"/>
  <c r="E113" i="42"/>
  <c r="F113" i="42"/>
  <c r="F129" i="42" s="1"/>
  <c r="H113" i="42"/>
  <c r="H129" i="42" s="1"/>
  <c r="I113" i="42"/>
  <c r="K113" i="42"/>
  <c r="L113" i="42"/>
  <c r="L145" i="42" s="1"/>
  <c r="N113" i="42"/>
  <c r="O113" i="42"/>
  <c r="Q113" i="42"/>
  <c r="R145" i="42" s="1"/>
  <c r="R113" i="42"/>
  <c r="R129" i="42" s="1"/>
  <c r="T113" i="42"/>
  <c r="U113" i="42"/>
  <c r="W113" i="42"/>
  <c r="X113" i="42"/>
  <c r="B114" i="42"/>
  <c r="C114" i="42"/>
  <c r="E114" i="42"/>
  <c r="F114" i="42"/>
  <c r="F130" i="42" s="1"/>
  <c r="H114" i="42"/>
  <c r="H130" i="42" s="1"/>
  <c r="I114" i="42"/>
  <c r="K114" i="42"/>
  <c r="L114" i="42"/>
  <c r="L146" i="42" s="1"/>
  <c r="N114" i="42"/>
  <c r="O114" i="42"/>
  <c r="Q114" i="42"/>
  <c r="R114" i="42"/>
  <c r="T114" i="42"/>
  <c r="U114" i="42"/>
  <c r="W114" i="42"/>
  <c r="X114" i="42"/>
  <c r="B115" i="42"/>
  <c r="C115" i="42"/>
  <c r="E115" i="42"/>
  <c r="F115" i="42"/>
  <c r="F131" i="42" s="1"/>
  <c r="H115" i="42"/>
  <c r="H131" i="42" s="1"/>
  <c r="I115" i="42"/>
  <c r="K115" i="42"/>
  <c r="L115" i="42"/>
  <c r="L147" i="42" s="1"/>
  <c r="N115" i="42"/>
  <c r="O115" i="42"/>
  <c r="Q115" i="42"/>
  <c r="R115" i="42"/>
  <c r="T115" i="42"/>
  <c r="U115" i="42"/>
  <c r="W115" i="42"/>
  <c r="X115" i="42"/>
  <c r="B116" i="42"/>
  <c r="C116" i="42"/>
  <c r="E116" i="42"/>
  <c r="F116" i="42"/>
  <c r="F132" i="42" s="1"/>
  <c r="H116" i="42"/>
  <c r="H132" i="42" s="1"/>
  <c r="I116" i="42"/>
  <c r="K116" i="42"/>
  <c r="L116" i="42"/>
  <c r="N116" i="42"/>
  <c r="O116" i="42"/>
  <c r="Q116" i="42"/>
  <c r="R116" i="42"/>
  <c r="R132" i="42" s="1"/>
  <c r="T116" i="42"/>
  <c r="T132" i="42" s="1"/>
  <c r="U116" i="42"/>
  <c r="W116" i="42"/>
  <c r="X116" i="42"/>
  <c r="B117" i="42"/>
  <c r="C117" i="42"/>
  <c r="E117" i="42"/>
  <c r="F149" i="42" s="1"/>
  <c r="F117" i="42"/>
  <c r="F133" i="42" s="1"/>
  <c r="H117" i="42"/>
  <c r="H133" i="42" s="1"/>
  <c r="I117" i="42"/>
  <c r="K117" i="42"/>
  <c r="L117" i="42"/>
  <c r="N117" i="42"/>
  <c r="O117" i="42"/>
  <c r="Q117" i="42"/>
  <c r="R117" i="42"/>
  <c r="R133" i="42" s="1"/>
  <c r="T117" i="42"/>
  <c r="T133" i="42" s="1"/>
  <c r="U117" i="42"/>
  <c r="W117" i="42"/>
  <c r="X117" i="42"/>
  <c r="B118" i="42"/>
  <c r="C118" i="42"/>
  <c r="E118" i="42"/>
  <c r="F118" i="42"/>
  <c r="F134" i="42" s="1"/>
  <c r="H118" i="42"/>
  <c r="H134" i="42" s="1"/>
  <c r="I118" i="42"/>
  <c r="K118" i="42"/>
  <c r="L118" i="42"/>
  <c r="N118" i="42"/>
  <c r="O118" i="42"/>
  <c r="Q118" i="42"/>
  <c r="R118" i="42"/>
  <c r="R134" i="42" s="1"/>
  <c r="T118" i="42"/>
  <c r="T134" i="42" s="1"/>
  <c r="U118" i="42"/>
  <c r="W118" i="42"/>
  <c r="X118" i="42"/>
  <c r="B124" i="42"/>
  <c r="L124" i="42"/>
  <c r="L125" i="42"/>
  <c r="X125" i="42"/>
  <c r="L126" i="42"/>
  <c r="R126" i="42"/>
  <c r="C127" i="42"/>
  <c r="I127" i="42"/>
  <c r="R127" i="42"/>
  <c r="T127" i="42"/>
  <c r="C128" i="42"/>
  <c r="I128" i="42"/>
  <c r="L128" i="42"/>
  <c r="R128" i="42"/>
  <c r="B129" i="42"/>
  <c r="B145" i="42" s="1"/>
  <c r="B161" i="42" s="1"/>
  <c r="C161" i="42" s="1"/>
  <c r="I129" i="42"/>
  <c r="L129" i="42"/>
  <c r="N129" i="42"/>
  <c r="C130" i="42"/>
  <c r="R130" i="42"/>
  <c r="C131" i="42"/>
  <c r="I131" i="42"/>
  <c r="R131" i="42"/>
  <c r="C132" i="42"/>
  <c r="I132" i="42"/>
  <c r="K132" i="42"/>
  <c r="Q132" i="42"/>
  <c r="U132" i="42"/>
  <c r="W132" i="42"/>
  <c r="E133" i="42"/>
  <c r="I133" i="42"/>
  <c r="K133" i="42"/>
  <c r="Q133" i="42"/>
  <c r="U133" i="42"/>
  <c r="W133" i="42"/>
  <c r="E134" i="42"/>
  <c r="I134" i="42"/>
  <c r="K134" i="42"/>
  <c r="Q134" i="42"/>
  <c r="U134" i="42"/>
  <c r="W134" i="42"/>
  <c r="F140" i="42"/>
  <c r="R140" i="42"/>
  <c r="F141" i="42"/>
  <c r="R141" i="42"/>
  <c r="F142" i="42"/>
  <c r="R142" i="42"/>
  <c r="F143" i="42"/>
  <c r="R143" i="42"/>
  <c r="F144" i="42"/>
  <c r="R144" i="42"/>
  <c r="F145" i="42"/>
  <c r="O145" i="42"/>
  <c r="F146" i="42"/>
  <c r="R146" i="42"/>
  <c r="F147" i="42"/>
  <c r="R147" i="42"/>
  <c r="F148" i="42"/>
  <c r="R148" i="42"/>
  <c r="R149" i="42"/>
  <c r="F150" i="42"/>
  <c r="R150" i="42"/>
  <c r="H3" i="41"/>
  <c r="I3" i="41"/>
  <c r="H4" i="41"/>
  <c r="I4" i="41"/>
  <c r="H5" i="41"/>
  <c r="I5" i="41"/>
  <c r="H6" i="41"/>
  <c r="I6" i="41"/>
  <c r="H7" i="41"/>
  <c r="I7" i="41"/>
  <c r="F11" i="41"/>
  <c r="H11" i="41"/>
  <c r="I11" i="41"/>
  <c r="F12" i="41"/>
  <c r="H12" i="41"/>
  <c r="I12" i="41"/>
  <c r="B15" i="41"/>
  <c r="H15" i="41"/>
  <c r="C4" i="39"/>
  <c r="C5" i="39"/>
  <c r="C6" i="39"/>
  <c r="C7" i="39"/>
  <c r="C8" i="39"/>
  <c r="C9" i="39"/>
  <c r="C10" i="39"/>
  <c r="C11" i="39"/>
  <c r="C37" i="39"/>
  <c r="O108" i="39" s="1"/>
  <c r="C46" i="39"/>
  <c r="H46" i="39"/>
  <c r="C47" i="39"/>
  <c r="H47" i="39"/>
  <c r="B48" i="39"/>
  <c r="C93" i="39" s="1"/>
  <c r="B53" i="39"/>
  <c r="B54" i="39"/>
  <c r="B55" i="39"/>
  <c r="B56" i="39"/>
  <c r="B57" i="39"/>
  <c r="B58" i="39"/>
  <c r="B59" i="39"/>
  <c r="B60" i="39"/>
  <c r="B63" i="39"/>
  <c r="B66" i="39"/>
  <c r="I66" i="39"/>
  <c r="Q66" i="39"/>
  <c r="B67" i="39"/>
  <c r="I67" i="39"/>
  <c r="Q67" i="39"/>
  <c r="Q68" i="39"/>
  <c r="B78" i="39"/>
  <c r="C78" i="39"/>
  <c r="E78" i="39"/>
  <c r="F78" i="39"/>
  <c r="H78" i="39"/>
  <c r="H93" i="39" s="1"/>
  <c r="I78" i="39"/>
  <c r="K78" i="39"/>
  <c r="L78" i="39"/>
  <c r="N78" i="39"/>
  <c r="O78" i="39"/>
  <c r="Q78" i="39"/>
  <c r="R78" i="39"/>
  <c r="T78" i="39"/>
  <c r="T93" i="39" s="1"/>
  <c r="U78" i="39"/>
  <c r="W78" i="39"/>
  <c r="X78" i="39"/>
  <c r="B79" i="39"/>
  <c r="B94" i="39" s="1"/>
  <c r="C79" i="39"/>
  <c r="E79" i="39"/>
  <c r="F79" i="39"/>
  <c r="H79" i="39"/>
  <c r="I79" i="39"/>
  <c r="K79" i="39"/>
  <c r="L79" i="39"/>
  <c r="N79" i="39"/>
  <c r="O79" i="39"/>
  <c r="Q79" i="39"/>
  <c r="R79" i="39"/>
  <c r="T79" i="39"/>
  <c r="T94" i="39" s="1"/>
  <c r="U79" i="39"/>
  <c r="W79" i="39"/>
  <c r="X79" i="39"/>
  <c r="B80" i="39"/>
  <c r="B95" i="39" s="1"/>
  <c r="C80" i="39"/>
  <c r="E80" i="39"/>
  <c r="F80" i="39"/>
  <c r="H80" i="39"/>
  <c r="I80" i="39"/>
  <c r="K80" i="39"/>
  <c r="L80" i="39"/>
  <c r="N80" i="39"/>
  <c r="O80" i="39"/>
  <c r="Q80" i="39"/>
  <c r="R80" i="39"/>
  <c r="T80" i="39"/>
  <c r="T95" i="39" s="1"/>
  <c r="U80" i="39"/>
  <c r="W80" i="39"/>
  <c r="X80" i="39"/>
  <c r="B81" i="39"/>
  <c r="B96" i="39" s="1"/>
  <c r="C81" i="39"/>
  <c r="E81" i="39"/>
  <c r="F81" i="39"/>
  <c r="H81" i="39"/>
  <c r="I81" i="39"/>
  <c r="K81" i="39"/>
  <c r="L81" i="39"/>
  <c r="N81" i="39"/>
  <c r="O81" i="39"/>
  <c r="Q81" i="39"/>
  <c r="R81" i="39"/>
  <c r="T81" i="39"/>
  <c r="T96" i="39" s="1"/>
  <c r="U81" i="39"/>
  <c r="W81" i="39"/>
  <c r="X81" i="39"/>
  <c r="B82" i="39"/>
  <c r="B97" i="39" s="1"/>
  <c r="C82" i="39"/>
  <c r="E82" i="39"/>
  <c r="F82" i="39"/>
  <c r="H82" i="39"/>
  <c r="I82" i="39"/>
  <c r="K82" i="39"/>
  <c r="L82" i="39"/>
  <c r="N82" i="39"/>
  <c r="O82" i="39"/>
  <c r="Q82" i="39"/>
  <c r="R82" i="39"/>
  <c r="T82" i="39"/>
  <c r="T97" i="39" s="1"/>
  <c r="U82" i="39"/>
  <c r="W82" i="39"/>
  <c r="X82" i="39"/>
  <c r="B83" i="39"/>
  <c r="B98" i="39" s="1"/>
  <c r="C83" i="39"/>
  <c r="E83" i="39"/>
  <c r="F83" i="39"/>
  <c r="H83" i="39"/>
  <c r="I83" i="39"/>
  <c r="K83" i="39"/>
  <c r="L83" i="39"/>
  <c r="N83" i="39"/>
  <c r="O83" i="39"/>
  <c r="Q83" i="39"/>
  <c r="R83" i="39"/>
  <c r="T83" i="39"/>
  <c r="T98" i="39" s="1"/>
  <c r="U83" i="39"/>
  <c r="W83" i="39"/>
  <c r="X83" i="39"/>
  <c r="B84" i="39"/>
  <c r="B99" i="39" s="1"/>
  <c r="C84" i="39"/>
  <c r="E84" i="39"/>
  <c r="F84" i="39"/>
  <c r="H84" i="39"/>
  <c r="I84" i="39"/>
  <c r="K84" i="39"/>
  <c r="L84" i="39"/>
  <c r="N84" i="39"/>
  <c r="O84" i="39"/>
  <c r="Q84" i="39"/>
  <c r="R84" i="39"/>
  <c r="T84" i="39"/>
  <c r="T99" i="39" s="1"/>
  <c r="U84" i="39"/>
  <c r="W84" i="39"/>
  <c r="X84" i="39"/>
  <c r="B85" i="39"/>
  <c r="B100" i="39" s="1"/>
  <c r="C85" i="39"/>
  <c r="E85" i="39"/>
  <c r="F85" i="39"/>
  <c r="H85" i="39"/>
  <c r="I85" i="39"/>
  <c r="K85" i="39"/>
  <c r="L85" i="39"/>
  <c r="N85" i="39"/>
  <c r="O85" i="39"/>
  <c r="Q85" i="39"/>
  <c r="R85" i="39"/>
  <c r="T85" i="39"/>
  <c r="T100" i="39" s="1"/>
  <c r="U85" i="39"/>
  <c r="W85" i="39"/>
  <c r="X85" i="39"/>
  <c r="B86" i="39"/>
  <c r="B101" i="39" s="1"/>
  <c r="C86" i="39"/>
  <c r="E86" i="39"/>
  <c r="F86" i="39"/>
  <c r="H86" i="39"/>
  <c r="I86" i="39"/>
  <c r="K86" i="39"/>
  <c r="L86" i="39"/>
  <c r="N86" i="39"/>
  <c r="O86" i="39"/>
  <c r="Q86" i="39"/>
  <c r="R86" i="39"/>
  <c r="T86" i="39"/>
  <c r="T101" i="39" s="1"/>
  <c r="U86" i="39"/>
  <c r="W86" i="39"/>
  <c r="X86" i="39"/>
  <c r="B87" i="39"/>
  <c r="B102" i="39" s="1"/>
  <c r="C87" i="39"/>
  <c r="E87" i="39"/>
  <c r="F87" i="39"/>
  <c r="H87" i="39"/>
  <c r="H102" i="39" s="1"/>
  <c r="I87" i="39"/>
  <c r="K87" i="39"/>
  <c r="L87" i="39"/>
  <c r="N87" i="39"/>
  <c r="O87" i="39"/>
  <c r="Q87" i="39"/>
  <c r="R87" i="39"/>
  <c r="T87" i="39"/>
  <c r="T102" i="39" s="1"/>
  <c r="U87" i="39"/>
  <c r="W87" i="39"/>
  <c r="X87" i="39"/>
  <c r="B88" i="39"/>
  <c r="B103" i="39" s="1"/>
  <c r="C88" i="39"/>
  <c r="E88" i="39"/>
  <c r="F88" i="39"/>
  <c r="H88" i="39"/>
  <c r="I88" i="39"/>
  <c r="K88" i="39"/>
  <c r="L88" i="39"/>
  <c r="N88" i="39"/>
  <c r="O88" i="39"/>
  <c r="Q88" i="39"/>
  <c r="R88" i="39"/>
  <c r="T88" i="39"/>
  <c r="T103" i="39" s="1"/>
  <c r="U88" i="39"/>
  <c r="W88" i="39"/>
  <c r="X88" i="39"/>
  <c r="B93" i="39"/>
  <c r="F93" i="39"/>
  <c r="L93" i="39"/>
  <c r="N93" i="39"/>
  <c r="R93" i="39"/>
  <c r="W93" i="39"/>
  <c r="X93" i="39"/>
  <c r="E94" i="39"/>
  <c r="F94" i="39"/>
  <c r="H94" i="39"/>
  <c r="K94" i="39"/>
  <c r="L94" i="39"/>
  <c r="N94" i="39"/>
  <c r="Q94" i="39"/>
  <c r="R94" i="39"/>
  <c r="W94" i="39"/>
  <c r="X94" i="39"/>
  <c r="E95" i="39"/>
  <c r="F95" i="39"/>
  <c r="H95" i="39"/>
  <c r="K95" i="39"/>
  <c r="L95" i="39"/>
  <c r="N95" i="39"/>
  <c r="Q95" i="39"/>
  <c r="R95" i="39"/>
  <c r="W95" i="39"/>
  <c r="X95" i="39"/>
  <c r="E96" i="39"/>
  <c r="F96" i="39"/>
  <c r="H96" i="39"/>
  <c r="K96" i="39"/>
  <c r="L96" i="39"/>
  <c r="N96" i="39"/>
  <c r="Q96" i="39"/>
  <c r="R96" i="39"/>
  <c r="W96" i="39"/>
  <c r="X96" i="39"/>
  <c r="E97" i="39"/>
  <c r="F97" i="39"/>
  <c r="H97" i="39"/>
  <c r="K97" i="39"/>
  <c r="L97" i="39"/>
  <c r="N97" i="39"/>
  <c r="Q97" i="39"/>
  <c r="R97" i="39"/>
  <c r="W97" i="39"/>
  <c r="X97" i="39"/>
  <c r="E98" i="39"/>
  <c r="F98" i="39"/>
  <c r="H98" i="39"/>
  <c r="K98" i="39"/>
  <c r="L98" i="39"/>
  <c r="N98" i="39"/>
  <c r="Q98" i="39"/>
  <c r="R98" i="39"/>
  <c r="W98" i="39"/>
  <c r="X98" i="39"/>
  <c r="E99" i="39"/>
  <c r="F99" i="39"/>
  <c r="H99" i="39"/>
  <c r="K99" i="39"/>
  <c r="L99" i="39"/>
  <c r="N99" i="39"/>
  <c r="Q99" i="39"/>
  <c r="R99" i="39"/>
  <c r="W99" i="39"/>
  <c r="X99" i="39"/>
  <c r="E100" i="39"/>
  <c r="F100" i="39"/>
  <c r="H100" i="39"/>
  <c r="K100" i="39"/>
  <c r="L100" i="39"/>
  <c r="N100" i="39"/>
  <c r="Q100" i="39"/>
  <c r="R100" i="39"/>
  <c r="W100" i="39"/>
  <c r="X100" i="39"/>
  <c r="E101" i="39"/>
  <c r="F101" i="39"/>
  <c r="H101" i="39"/>
  <c r="K101" i="39"/>
  <c r="L101" i="39"/>
  <c r="N101" i="39"/>
  <c r="Q101" i="39"/>
  <c r="R101" i="39"/>
  <c r="W101" i="39"/>
  <c r="X101" i="39"/>
  <c r="E102" i="39"/>
  <c r="F102" i="39"/>
  <c r="K102" i="39"/>
  <c r="L102" i="39"/>
  <c r="N102" i="39"/>
  <c r="Q102" i="39"/>
  <c r="R102" i="39"/>
  <c r="W102" i="39"/>
  <c r="X102" i="39"/>
  <c r="E103" i="39"/>
  <c r="F103" i="39"/>
  <c r="H103" i="39"/>
  <c r="K103" i="39"/>
  <c r="L103" i="39"/>
  <c r="N103" i="39"/>
  <c r="Q103" i="39"/>
  <c r="R103" i="39"/>
  <c r="W103" i="39"/>
  <c r="X103" i="39"/>
  <c r="C108" i="39"/>
  <c r="C124" i="39" s="1"/>
  <c r="U108" i="39"/>
  <c r="C109" i="39"/>
  <c r="C125" i="39" s="1"/>
  <c r="I109" i="39"/>
  <c r="I125" i="39" s="1"/>
  <c r="C110" i="39"/>
  <c r="C126" i="39" s="1"/>
  <c r="I110" i="39"/>
  <c r="I126" i="39" s="1"/>
  <c r="U110" i="39"/>
  <c r="U126" i="39" s="1"/>
  <c r="I111" i="39"/>
  <c r="I127" i="39" s="1"/>
  <c r="U111" i="39"/>
  <c r="U127" i="39" s="1"/>
  <c r="C112" i="39"/>
  <c r="C128" i="39" s="1"/>
  <c r="U112" i="39"/>
  <c r="U128" i="39" s="1"/>
  <c r="C113" i="39"/>
  <c r="C129" i="39" s="1"/>
  <c r="I113" i="39"/>
  <c r="I129" i="39" s="1"/>
  <c r="C114" i="39"/>
  <c r="C130" i="39" s="1"/>
  <c r="I114" i="39"/>
  <c r="I130" i="39" s="1"/>
  <c r="U114" i="39"/>
  <c r="U130" i="39" s="1"/>
  <c r="C115" i="39"/>
  <c r="C131" i="39" s="1"/>
  <c r="I115" i="39"/>
  <c r="I131" i="39" s="1"/>
  <c r="L115" i="39"/>
  <c r="L131" i="39" s="1"/>
  <c r="U115" i="39"/>
  <c r="X115" i="39"/>
  <c r="C116" i="39"/>
  <c r="C132" i="39" s="1"/>
  <c r="L116" i="39"/>
  <c r="L132" i="39" s="1"/>
  <c r="O116" i="39"/>
  <c r="O132" i="39" s="1"/>
  <c r="U116" i="39"/>
  <c r="C117" i="39"/>
  <c r="C133" i="39" s="1"/>
  <c r="I117" i="39"/>
  <c r="I133" i="39" s="1"/>
  <c r="L117" i="39"/>
  <c r="L133" i="39" s="1"/>
  <c r="U117" i="39"/>
  <c r="U133" i="39" s="1"/>
  <c r="X117" i="39"/>
  <c r="B118" i="39"/>
  <c r="H118" i="39"/>
  <c r="I150" i="39" s="1"/>
  <c r="I118" i="39"/>
  <c r="N118" i="39"/>
  <c r="R118" i="39"/>
  <c r="R134" i="39" s="1"/>
  <c r="U118" i="39"/>
  <c r="U134" i="39" s="1"/>
  <c r="X118" i="39"/>
  <c r="X134" i="39" s="1"/>
  <c r="O124" i="39"/>
  <c r="U124" i="39"/>
  <c r="U131" i="39"/>
  <c r="X131" i="39"/>
  <c r="U132" i="39"/>
  <c r="X133" i="39"/>
  <c r="H134" i="39"/>
  <c r="H150" i="39" s="1"/>
  <c r="H166" i="39" s="1"/>
  <c r="I134" i="39"/>
  <c r="H3" i="38"/>
  <c r="I3" i="38" s="1"/>
  <c r="H4" i="38"/>
  <c r="I4" i="38" s="1"/>
  <c r="H5" i="38"/>
  <c r="I5" i="38" s="1"/>
  <c r="H6" i="38"/>
  <c r="I6" i="38" s="1"/>
  <c r="H7" i="38"/>
  <c r="I7" i="38" s="1"/>
  <c r="F11" i="38"/>
  <c r="H11" i="38"/>
  <c r="I11" i="38" s="1"/>
  <c r="F12" i="38"/>
  <c r="H12" i="38"/>
  <c r="I12" i="38" s="1"/>
  <c r="B15" i="38"/>
  <c r="C4" i="36"/>
  <c r="C5" i="36"/>
  <c r="C6" i="36"/>
  <c r="C7" i="36"/>
  <c r="C8" i="36"/>
  <c r="C9" i="36"/>
  <c r="C10" i="36"/>
  <c r="C11" i="36"/>
  <c r="C37" i="36"/>
  <c r="H46" i="36"/>
  <c r="H47" i="36"/>
  <c r="B48" i="36"/>
  <c r="B53" i="36"/>
  <c r="B54" i="36"/>
  <c r="B55" i="36"/>
  <c r="B56" i="36"/>
  <c r="B57" i="36"/>
  <c r="B58" i="36"/>
  <c r="B59" i="36"/>
  <c r="B60" i="36"/>
  <c r="B63" i="36"/>
  <c r="B66" i="36"/>
  <c r="I66" i="36"/>
  <c r="Q66" i="36"/>
  <c r="B67" i="36"/>
  <c r="I67" i="36"/>
  <c r="I68" i="36" s="1"/>
  <c r="Q67" i="36"/>
  <c r="Q68" i="36"/>
  <c r="B78" i="36"/>
  <c r="C78" i="36"/>
  <c r="E78" i="36"/>
  <c r="F78" i="36"/>
  <c r="F93" i="36" s="1"/>
  <c r="H78" i="36"/>
  <c r="I78" i="36"/>
  <c r="K78" i="36"/>
  <c r="L78" i="36"/>
  <c r="L93" i="36" s="1"/>
  <c r="N78" i="36"/>
  <c r="O78" i="36"/>
  <c r="Q78" i="36"/>
  <c r="R78" i="36"/>
  <c r="R93" i="36" s="1"/>
  <c r="T78" i="36"/>
  <c r="U78" i="36"/>
  <c r="W78" i="36"/>
  <c r="X78" i="36"/>
  <c r="X93" i="36" s="1"/>
  <c r="B79" i="36"/>
  <c r="C79" i="36"/>
  <c r="E79" i="36"/>
  <c r="F79" i="36"/>
  <c r="F94" i="36" s="1"/>
  <c r="H79" i="36"/>
  <c r="I79" i="36"/>
  <c r="I94" i="36" s="1"/>
  <c r="K79" i="36"/>
  <c r="L79" i="36"/>
  <c r="L94" i="36" s="1"/>
  <c r="N79" i="36"/>
  <c r="O79" i="36"/>
  <c r="Q79" i="36"/>
  <c r="R79" i="36"/>
  <c r="T79" i="36"/>
  <c r="U79" i="36"/>
  <c r="U94" i="36" s="1"/>
  <c r="W79" i="36"/>
  <c r="X79" i="36"/>
  <c r="X94" i="36" s="1"/>
  <c r="B80" i="36"/>
  <c r="C80" i="36"/>
  <c r="E80" i="36"/>
  <c r="F80" i="36"/>
  <c r="F95" i="36" s="1"/>
  <c r="H80" i="36"/>
  <c r="I80" i="36"/>
  <c r="K80" i="36"/>
  <c r="L80" i="36"/>
  <c r="L95" i="36" s="1"/>
  <c r="N80" i="36"/>
  <c r="O80" i="36"/>
  <c r="Q80" i="36"/>
  <c r="R80" i="36"/>
  <c r="R95" i="36" s="1"/>
  <c r="T80" i="36"/>
  <c r="U80" i="36"/>
  <c r="W80" i="36"/>
  <c r="X80" i="36"/>
  <c r="B81" i="36"/>
  <c r="C81" i="36"/>
  <c r="C96" i="36" s="1"/>
  <c r="E81" i="36"/>
  <c r="F81" i="36"/>
  <c r="F96" i="36" s="1"/>
  <c r="H81" i="36"/>
  <c r="I81" i="36"/>
  <c r="K81" i="36"/>
  <c r="L81" i="36"/>
  <c r="N81" i="36"/>
  <c r="O81" i="36"/>
  <c r="O96" i="36" s="1"/>
  <c r="Q81" i="36"/>
  <c r="R81" i="36"/>
  <c r="R96" i="36" s="1"/>
  <c r="T81" i="36"/>
  <c r="U81" i="36"/>
  <c r="W81" i="36"/>
  <c r="X81" i="36"/>
  <c r="B82" i="36"/>
  <c r="C82" i="36"/>
  <c r="E82" i="36"/>
  <c r="F82" i="36"/>
  <c r="F97" i="36" s="1"/>
  <c r="H82" i="36"/>
  <c r="I82" i="36"/>
  <c r="K82" i="36"/>
  <c r="L82" i="36"/>
  <c r="L97" i="36" s="1"/>
  <c r="N82" i="36"/>
  <c r="O82" i="36"/>
  <c r="Q82" i="36"/>
  <c r="R82" i="36"/>
  <c r="T82" i="36"/>
  <c r="U82" i="36"/>
  <c r="W82" i="36"/>
  <c r="X82" i="36"/>
  <c r="X97" i="36" s="1"/>
  <c r="B83" i="36"/>
  <c r="C83" i="36"/>
  <c r="E83" i="36"/>
  <c r="F83" i="36"/>
  <c r="H83" i="36"/>
  <c r="I83" i="36"/>
  <c r="K83" i="36"/>
  <c r="L83" i="36"/>
  <c r="L98" i="36" s="1"/>
  <c r="N83" i="36"/>
  <c r="O83" i="36"/>
  <c r="Q83" i="36"/>
  <c r="R83" i="36"/>
  <c r="R98" i="36" s="1"/>
  <c r="T83" i="36"/>
  <c r="U83" i="36"/>
  <c r="W83" i="36"/>
  <c r="X83" i="36"/>
  <c r="X98" i="36" s="1"/>
  <c r="B84" i="36"/>
  <c r="C84" i="36"/>
  <c r="E84" i="36"/>
  <c r="F84" i="36"/>
  <c r="F99" i="36" s="1"/>
  <c r="H84" i="36"/>
  <c r="I84" i="36"/>
  <c r="I99" i="36" s="1"/>
  <c r="K84" i="36"/>
  <c r="L84" i="36"/>
  <c r="N84" i="36"/>
  <c r="O84" i="36"/>
  <c r="Q84" i="36"/>
  <c r="R84" i="36"/>
  <c r="R99" i="36" s="1"/>
  <c r="T84" i="36"/>
  <c r="U84" i="36"/>
  <c r="U99" i="36" s="1"/>
  <c r="W84" i="36"/>
  <c r="X84" i="36"/>
  <c r="X99" i="36" s="1"/>
  <c r="B85" i="36"/>
  <c r="C85" i="36"/>
  <c r="E85" i="36"/>
  <c r="F85" i="36"/>
  <c r="H85" i="36"/>
  <c r="I85" i="36"/>
  <c r="I100" i="36" s="1"/>
  <c r="K85" i="36"/>
  <c r="L85" i="36"/>
  <c r="L100" i="36" s="1"/>
  <c r="N85" i="36"/>
  <c r="O85" i="36"/>
  <c r="Q85" i="36"/>
  <c r="R85" i="36"/>
  <c r="T85" i="36"/>
  <c r="U85" i="36"/>
  <c r="U100" i="36" s="1"/>
  <c r="W85" i="36"/>
  <c r="X85" i="36"/>
  <c r="B86" i="36"/>
  <c r="C86" i="36"/>
  <c r="E86" i="36"/>
  <c r="F86" i="36"/>
  <c r="F101" i="36" s="1"/>
  <c r="H86" i="36"/>
  <c r="I86" i="36"/>
  <c r="K86" i="36"/>
  <c r="L86" i="36"/>
  <c r="N86" i="36"/>
  <c r="O86" i="36"/>
  <c r="O101" i="36" s="1"/>
  <c r="Q86" i="36"/>
  <c r="R86" i="36"/>
  <c r="R101" i="36" s="1"/>
  <c r="T86" i="36"/>
  <c r="U86" i="36"/>
  <c r="W86" i="36"/>
  <c r="X86" i="36"/>
  <c r="B87" i="36"/>
  <c r="C87" i="36"/>
  <c r="E87" i="36"/>
  <c r="F87" i="36"/>
  <c r="F102" i="36" s="1"/>
  <c r="H87" i="36"/>
  <c r="I87" i="36"/>
  <c r="I102" i="36" s="1"/>
  <c r="K87" i="36"/>
  <c r="K102" i="36" s="1"/>
  <c r="L87" i="36"/>
  <c r="N87" i="36"/>
  <c r="O87" i="36"/>
  <c r="O102" i="36" s="1"/>
  <c r="Q87" i="36"/>
  <c r="R87" i="36"/>
  <c r="R102" i="36" s="1"/>
  <c r="T87" i="36"/>
  <c r="U87" i="36"/>
  <c r="W87" i="36"/>
  <c r="W102" i="36" s="1"/>
  <c r="X87" i="36"/>
  <c r="B88" i="36"/>
  <c r="C88" i="36"/>
  <c r="E88" i="36"/>
  <c r="E103" i="36" s="1"/>
  <c r="F88" i="36"/>
  <c r="F103" i="36" s="1"/>
  <c r="H88" i="36"/>
  <c r="I88" i="36"/>
  <c r="K88" i="36"/>
  <c r="K103" i="36" s="1"/>
  <c r="L88" i="36"/>
  <c r="N88" i="36"/>
  <c r="O88" i="36"/>
  <c r="O103" i="36" s="1"/>
  <c r="Q88" i="36"/>
  <c r="Q103" i="36" s="1"/>
  <c r="R88" i="36"/>
  <c r="R103" i="36" s="1"/>
  <c r="T88" i="36"/>
  <c r="U88" i="36"/>
  <c r="W88" i="36"/>
  <c r="W103" i="36" s="1"/>
  <c r="X88" i="36"/>
  <c r="C93" i="36"/>
  <c r="I93" i="36"/>
  <c r="O93" i="36"/>
  <c r="U93" i="36"/>
  <c r="B94" i="36"/>
  <c r="C94" i="36"/>
  <c r="O94" i="36"/>
  <c r="R94" i="36"/>
  <c r="B95" i="36"/>
  <c r="C95" i="36"/>
  <c r="I95" i="36"/>
  <c r="O95" i="36"/>
  <c r="U95" i="36"/>
  <c r="X95" i="36"/>
  <c r="B96" i="36"/>
  <c r="I96" i="36"/>
  <c r="L96" i="36"/>
  <c r="U96" i="36"/>
  <c r="X96" i="36"/>
  <c r="C97" i="36"/>
  <c r="I97" i="36"/>
  <c r="O97" i="36"/>
  <c r="R97" i="36"/>
  <c r="U97" i="36"/>
  <c r="C98" i="36"/>
  <c r="F98" i="36"/>
  <c r="I98" i="36"/>
  <c r="O98" i="36"/>
  <c r="U98" i="36"/>
  <c r="B99" i="36"/>
  <c r="C99" i="36"/>
  <c r="L99" i="36"/>
  <c r="O99" i="36"/>
  <c r="C100" i="36"/>
  <c r="F100" i="36"/>
  <c r="O100" i="36"/>
  <c r="R100" i="36"/>
  <c r="X100" i="36"/>
  <c r="B101" i="36"/>
  <c r="C101" i="36"/>
  <c r="I101" i="36"/>
  <c r="L101" i="36"/>
  <c r="U101" i="36"/>
  <c r="X101" i="36"/>
  <c r="C102" i="36"/>
  <c r="L102" i="36"/>
  <c r="Q102" i="36"/>
  <c r="U102" i="36"/>
  <c r="X102" i="36"/>
  <c r="C103" i="36"/>
  <c r="I103" i="36"/>
  <c r="L103" i="36"/>
  <c r="U103" i="36"/>
  <c r="X103" i="36"/>
  <c r="F108" i="36"/>
  <c r="F124" i="36" s="1"/>
  <c r="H108" i="36"/>
  <c r="N108" i="36"/>
  <c r="O108" i="36"/>
  <c r="U108" i="36"/>
  <c r="U124" i="36" s="1"/>
  <c r="X108" i="36"/>
  <c r="X124" i="36" s="1"/>
  <c r="F109" i="36"/>
  <c r="F125" i="36" s="1"/>
  <c r="H109" i="36"/>
  <c r="N109" i="36"/>
  <c r="O109" i="36"/>
  <c r="O125" i="36" s="1"/>
  <c r="U109" i="36"/>
  <c r="U125" i="36" s="1"/>
  <c r="X109" i="36"/>
  <c r="F110" i="36"/>
  <c r="F126" i="36" s="1"/>
  <c r="H110" i="36"/>
  <c r="N110" i="36"/>
  <c r="O110" i="36"/>
  <c r="O126" i="36" s="1"/>
  <c r="U110" i="36"/>
  <c r="U126" i="36" s="1"/>
  <c r="X110" i="36"/>
  <c r="X126" i="36" s="1"/>
  <c r="F111" i="36"/>
  <c r="H111" i="36"/>
  <c r="N111" i="36"/>
  <c r="O111" i="36"/>
  <c r="O127" i="36" s="1"/>
  <c r="U111" i="36"/>
  <c r="U127" i="36" s="1"/>
  <c r="X111" i="36"/>
  <c r="X127" i="36" s="1"/>
  <c r="F112" i="36"/>
  <c r="F128" i="36" s="1"/>
  <c r="H112" i="36"/>
  <c r="N112" i="36"/>
  <c r="O112" i="36"/>
  <c r="U112" i="36"/>
  <c r="U128" i="36" s="1"/>
  <c r="X112" i="36"/>
  <c r="X128" i="36" s="1"/>
  <c r="F113" i="36"/>
  <c r="F129" i="36" s="1"/>
  <c r="H113" i="36"/>
  <c r="N113" i="36"/>
  <c r="O113" i="36"/>
  <c r="O129" i="36" s="1"/>
  <c r="U113" i="36"/>
  <c r="U129" i="36" s="1"/>
  <c r="X113" i="36"/>
  <c r="F114" i="36"/>
  <c r="F130" i="36" s="1"/>
  <c r="H114" i="36"/>
  <c r="N114" i="36"/>
  <c r="O114" i="36"/>
  <c r="O130" i="36" s="1"/>
  <c r="U114" i="36"/>
  <c r="U130" i="36" s="1"/>
  <c r="X114" i="36"/>
  <c r="F115" i="36"/>
  <c r="F131" i="36" s="1"/>
  <c r="H115" i="36"/>
  <c r="N115" i="36"/>
  <c r="O115" i="36"/>
  <c r="U115" i="36"/>
  <c r="U131" i="36" s="1"/>
  <c r="X115" i="36"/>
  <c r="F116" i="36"/>
  <c r="H116" i="36"/>
  <c r="N116" i="36"/>
  <c r="O116" i="36"/>
  <c r="O132" i="36" s="1"/>
  <c r="U116" i="36"/>
  <c r="U132" i="36" s="1"/>
  <c r="X116" i="36"/>
  <c r="F117" i="36"/>
  <c r="F133" i="36" s="1"/>
  <c r="H117" i="36"/>
  <c r="N117" i="36"/>
  <c r="O117" i="36"/>
  <c r="U117" i="36"/>
  <c r="U133" i="36" s="1"/>
  <c r="X117" i="36"/>
  <c r="X133" i="36" s="1"/>
  <c r="F118" i="36"/>
  <c r="H118" i="36"/>
  <c r="N118" i="36"/>
  <c r="O118" i="36"/>
  <c r="U118" i="36"/>
  <c r="U134" i="36" s="1"/>
  <c r="X118" i="36"/>
  <c r="O124" i="36"/>
  <c r="X125" i="36"/>
  <c r="F127" i="36"/>
  <c r="O128" i="36"/>
  <c r="X129" i="36"/>
  <c r="X130" i="36"/>
  <c r="O131" i="36"/>
  <c r="X131" i="36"/>
  <c r="F132" i="36"/>
  <c r="X132" i="36"/>
  <c r="O133" i="36"/>
  <c r="F134" i="36"/>
  <c r="O134" i="36"/>
  <c r="X134" i="36"/>
  <c r="H3" i="35"/>
  <c r="I3" i="35" s="1"/>
  <c r="H4" i="35"/>
  <c r="I4" i="35"/>
  <c r="H5" i="35"/>
  <c r="I5" i="35"/>
  <c r="H6" i="35"/>
  <c r="I6" i="35"/>
  <c r="H7" i="35"/>
  <c r="I7" i="35"/>
  <c r="F11" i="35"/>
  <c r="H11" i="35"/>
  <c r="I11" i="35" s="1"/>
  <c r="F12" i="35"/>
  <c r="H12" i="35"/>
  <c r="I12" i="35" s="1"/>
  <c r="B15" i="35"/>
  <c r="H15" i="35"/>
  <c r="C4" i="33"/>
  <c r="C5" i="33"/>
  <c r="C6" i="33"/>
  <c r="C7" i="33"/>
  <c r="C8" i="33"/>
  <c r="C9" i="33"/>
  <c r="C10" i="33"/>
  <c r="C11" i="33"/>
  <c r="C37" i="33"/>
  <c r="B108" i="33" s="1"/>
  <c r="H46" i="33"/>
  <c r="H47" i="33"/>
  <c r="B48" i="33"/>
  <c r="B53" i="33"/>
  <c r="B54" i="33"/>
  <c r="B55" i="33"/>
  <c r="B56" i="33"/>
  <c r="B57" i="33"/>
  <c r="B58" i="33"/>
  <c r="B59" i="33"/>
  <c r="B60" i="33"/>
  <c r="B63" i="33"/>
  <c r="B66" i="33"/>
  <c r="I66" i="33"/>
  <c r="I68" i="33" s="1"/>
  <c r="I69" i="33" s="1"/>
  <c r="Q66" i="33"/>
  <c r="B67" i="33"/>
  <c r="I67" i="33"/>
  <c r="Q67" i="33"/>
  <c r="B68" i="33"/>
  <c r="B78" i="33"/>
  <c r="C78" i="33"/>
  <c r="E78" i="33"/>
  <c r="F78" i="33"/>
  <c r="F93" i="33" s="1"/>
  <c r="H78" i="33"/>
  <c r="I78" i="33"/>
  <c r="K78" i="33"/>
  <c r="L78" i="33"/>
  <c r="L93" i="33" s="1"/>
  <c r="N78" i="33"/>
  <c r="O78" i="33"/>
  <c r="Q78" i="33"/>
  <c r="R78" i="33"/>
  <c r="R93" i="33" s="1"/>
  <c r="T78" i="33"/>
  <c r="U78" i="33"/>
  <c r="W78" i="33"/>
  <c r="X78" i="33"/>
  <c r="X93" i="33" s="1"/>
  <c r="B79" i="33"/>
  <c r="C79" i="33"/>
  <c r="E79" i="33"/>
  <c r="F79" i="33"/>
  <c r="H79" i="33"/>
  <c r="I79" i="33"/>
  <c r="K79" i="33"/>
  <c r="L79" i="33"/>
  <c r="L94" i="33" s="1"/>
  <c r="N79" i="33"/>
  <c r="O79" i="33"/>
  <c r="Q79" i="33"/>
  <c r="R79" i="33"/>
  <c r="R94" i="33" s="1"/>
  <c r="T79" i="33"/>
  <c r="U79" i="33"/>
  <c r="W79" i="33"/>
  <c r="X79" i="33"/>
  <c r="X94" i="33" s="1"/>
  <c r="B80" i="33"/>
  <c r="C80" i="33"/>
  <c r="E80" i="33"/>
  <c r="F80" i="33"/>
  <c r="F95" i="33" s="1"/>
  <c r="H80" i="33"/>
  <c r="I80" i="33"/>
  <c r="K80" i="33"/>
  <c r="L80" i="33"/>
  <c r="L95" i="33" s="1"/>
  <c r="N80" i="33"/>
  <c r="O80" i="33"/>
  <c r="Q80" i="33"/>
  <c r="R80" i="33"/>
  <c r="T80" i="33"/>
  <c r="U80" i="33"/>
  <c r="W80" i="33"/>
  <c r="X80" i="33"/>
  <c r="X95" i="33" s="1"/>
  <c r="B81" i="33"/>
  <c r="C81" i="33"/>
  <c r="E81" i="33"/>
  <c r="F81" i="33"/>
  <c r="F96" i="33" s="1"/>
  <c r="H81" i="33"/>
  <c r="I81" i="33"/>
  <c r="K81" i="33"/>
  <c r="L81" i="33"/>
  <c r="L96" i="33" s="1"/>
  <c r="N81" i="33"/>
  <c r="O81" i="33"/>
  <c r="Q81" i="33"/>
  <c r="R81" i="33"/>
  <c r="T81" i="33"/>
  <c r="U81" i="33"/>
  <c r="W81" i="33"/>
  <c r="X81" i="33"/>
  <c r="X96" i="33" s="1"/>
  <c r="B82" i="33"/>
  <c r="C82" i="33"/>
  <c r="E82" i="33"/>
  <c r="F82" i="33"/>
  <c r="F97" i="33" s="1"/>
  <c r="H82" i="33"/>
  <c r="I82" i="33"/>
  <c r="K82" i="33"/>
  <c r="L82" i="33"/>
  <c r="N82" i="33"/>
  <c r="O82" i="33"/>
  <c r="Q82" i="33"/>
  <c r="R82" i="33"/>
  <c r="T82" i="33"/>
  <c r="U82" i="33"/>
  <c r="W82" i="33"/>
  <c r="X82" i="33"/>
  <c r="X97" i="33" s="1"/>
  <c r="B83" i="33"/>
  <c r="C83" i="33"/>
  <c r="E83" i="33"/>
  <c r="F83" i="33"/>
  <c r="F98" i="33" s="1"/>
  <c r="H83" i="33"/>
  <c r="I83" i="33"/>
  <c r="K83" i="33"/>
  <c r="L83" i="33"/>
  <c r="L98" i="33" s="1"/>
  <c r="N83" i="33"/>
  <c r="O83" i="33"/>
  <c r="Q83" i="33"/>
  <c r="R83" i="33"/>
  <c r="T83" i="33"/>
  <c r="U83" i="33"/>
  <c r="W83" i="33"/>
  <c r="X83" i="33"/>
  <c r="X98" i="33" s="1"/>
  <c r="B84" i="33"/>
  <c r="C84" i="33"/>
  <c r="E84" i="33"/>
  <c r="F84" i="33"/>
  <c r="F99" i="33" s="1"/>
  <c r="H84" i="33"/>
  <c r="I84" i="33"/>
  <c r="K84" i="33"/>
  <c r="L84" i="33"/>
  <c r="N84" i="33"/>
  <c r="O84" i="33"/>
  <c r="Q84" i="33"/>
  <c r="R84" i="33"/>
  <c r="R99" i="33" s="1"/>
  <c r="T84" i="33"/>
  <c r="U84" i="33"/>
  <c r="W84" i="33"/>
  <c r="X84" i="33"/>
  <c r="X99" i="33" s="1"/>
  <c r="B85" i="33"/>
  <c r="C85" i="33"/>
  <c r="E85" i="33"/>
  <c r="F85" i="33"/>
  <c r="H85" i="33"/>
  <c r="I85" i="33"/>
  <c r="K85" i="33"/>
  <c r="L85" i="33"/>
  <c r="L100" i="33" s="1"/>
  <c r="N85" i="33"/>
  <c r="O85" i="33"/>
  <c r="Q85" i="33"/>
  <c r="R85" i="33"/>
  <c r="R100" i="33" s="1"/>
  <c r="T85" i="33"/>
  <c r="U85" i="33"/>
  <c r="W85" i="33"/>
  <c r="X85" i="33"/>
  <c r="B86" i="33"/>
  <c r="C86" i="33"/>
  <c r="E86" i="33"/>
  <c r="F86" i="33"/>
  <c r="F101" i="33" s="1"/>
  <c r="H86" i="33"/>
  <c r="I86" i="33"/>
  <c r="K86" i="33"/>
  <c r="L86" i="33"/>
  <c r="L101" i="33" s="1"/>
  <c r="N86" i="33"/>
  <c r="O86" i="33"/>
  <c r="Q86" i="33"/>
  <c r="R86" i="33"/>
  <c r="R101" i="33" s="1"/>
  <c r="T86" i="33"/>
  <c r="U86" i="33"/>
  <c r="W86" i="33"/>
  <c r="X86" i="33"/>
  <c r="B87" i="33"/>
  <c r="C87" i="33"/>
  <c r="E87" i="33"/>
  <c r="F87" i="33"/>
  <c r="H87" i="33"/>
  <c r="I87" i="33"/>
  <c r="K87" i="33"/>
  <c r="L87" i="33"/>
  <c r="L102" i="33" s="1"/>
  <c r="N87" i="33"/>
  <c r="O87" i="33"/>
  <c r="Q87" i="33"/>
  <c r="R87" i="33"/>
  <c r="R102" i="33" s="1"/>
  <c r="T87" i="33"/>
  <c r="U87" i="33"/>
  <c r="W87" i="33"/>
  <c r="X87" i="33"/>
  <c r="B88" i="33"/>
  <c r="C88" i="33"/>
  <c r="E88" i="33"/>
  <c r="F88" i="33"/>
  <c r="F103" i="33" s="1"/>
  <c r="H88" i="33"/>
  <c r="I88" i="33"/>
  <c r="K88" i="33"/>
  <c r="L88" i="33"/>
  <c r="L103" i="33" s="1"/>
  <c r="N88" i="33"/>
  <c r="O88" i="33"/>
  <c r="Q88" i="33"/>
  <c r="R88" i="33"/>
  <c r="T88" i="33"/>
  <c r="U88" i="33"/>
  <c r="W88" i="33"/>
  <c r="X88" i="33"/>
  <c r="H93" i="33"/>
  <c r="F94" i="33"/>
  <c r="H94" i="33"/>
  <c r="T94" i="33"/>
  <c r="H95" i="33"/>
  <c r="R95" i="33"/>
  <c r="R96" i="33"/>
  <c r="T96" i="33"/>
  <c r="H97" i="33"/>
  <c r="L97" i="33"/>
  <c r="R97" i="33"/>
  <c r="H98" i="33"/>
  <c r="R98" i="33"/>
  <c r="T98" i="33"/>
  <c r="H99" i="33"/>
  <c r="L99" i="33"/>
  <c r="F100" i="33"/>
  <c r="H100" i="33"/>
  <c r="T100" i="33"/>
  <c r="X100" i="33"/>
  <c r="H101" i="33"/>
  <c r="X101" i="33"/>
  <c r="F102" i="33"/>
  <c r="H102" i="33"/>
  <c r="T102" i="33"/>
  <c r="X102" i="33"/>
  <c r="H103" i="33"/>
  <c r="R103" i="33"/>
  <c r="X103" i="33"/>
  <c r="F108" i="33"/>
  <c r="F124" i="33" s="1"/>
  <c r="H108" i="33"/>
  <c r="L108" i="33"/>
  <c r="R108" i="33"/>
  <c r="R124" i="33" s="1"/>
  <c r="T108" i="33"/>
  <c r="X108" i="33"/>
  <c r="F109" i="33"/>
  <c r="H109" i="33"/>
  <c r="L109" i="33"/>
  <c r="L125" i="33" s="1"/>
  <c r="R109" i="33"/>
  <c r="R125" i="33" s="1"/>
  <c r="T109" i="33"/>
  <c r="X109" i="33"/>
  <c r="X125" i="33" s="1"/>
  <c r="F110" i="33"/>
  <c r="H110" i="33"/>
  <c r="L110" i="33"/>
  <c r="R110" i="33"/>
  <c r="R126" i="33" s="1"/>
  <c r="T110" i="33"/>
  <c r="X110" i="33"/>
  <c r="X126" i="33" s="1"/>
  <c r="F111" i="33"/>
  <c r="H111" i="33"/>
  <c r="L111" i="33"/>
  <c r="R111" i="33"/>
  <c r="R127" i="33" s="1"/>
  <c r="T111" i="33"/>
  <c r="X111" i="33"/>
  <c r="X127" i="33" s="1"/>
  <c r="F112" i="33"/>
  <c r="F128" i="33" s="1"/>
  <c r="H112" i="33"/>
  <c r="L112" i="33"/>
  <c r="R112" i="33"/>
  <c r="R128" i="33" s="1"/>
  <c r="T112" i="33"/>
  <c r="X112" i="33"/>
  <c r="F113" i="33"/>
  <c r="H113" i="33"/>
  <c r="L113" i="33"/>
  <c r="L129" i="33" s="1"/>
  <c r="R113" i="33"/>
  <c r="R129" i="33" s="1"/>
  <c r="T113" i="33"/>
  <c r="X113" i="33"/>
  <c r="X129" i="33" s="1"/>
  <c r="F114" i="33"/>
  <c r="H114" i="33"/>
  <c r="L114" i="33"/>
  <c r="N114" i="33"/>
  <c r="N130" i="33" s="1"/>
  <c r="R114" i="33"/>
  <c r="T114" i="33"/>
  <c r="X114" i="33"/>
  <c r="B115" i="33"/>
  <c r="E115" i="33"/>
  <c r="F115" i="33"/>
  <c r="F131" i="33" s="1"/>
  <c r="H115" i="33"/>
  <c r="I115" i="33"/>
  <c r="I131" i="33" s="1"/>
  <c r="K115" i="33"/>
  <c r="L115" i="33"/>
  <c r="N115" i="33"/>
  <c r="O115" i="33"/>
  <c r="Q115" i="33"/>
  <c r="R115" i="33"/>
  <c r="R131" i="33" s="1"/>
  <c r="T115" i="33"/>
  <c r="U115" i="33"/>
  <c r="U131" i="33" s="1"/>
  <c r="W115" i="33"/>
  <c r="X115" i="33"/>
  <c r="X131" i="33" s="1"/>
  <c r="B116" i="33"/>
  <c r="C116" i="33"/>
  <c r="C132" i="33" s="1"/>
  <c r="E116" i="33"/>
  <c r="F116" i="33"/>
  <c r="F132" i="33" s="1"/>
  <c r="H116" i="33"/>
  <c r="I116" i="33"/>
  <c r="I132" i="33" s="1"/>
  <c r="K116" i="33"/>
  <c r="L116" i="33"/>
  <c r="L132" i="33" s="1"/>
  <c r="N116" i="33"/>
  <c r="O116" i="33"/>
  <c r="O132" i="33" s="1"/>
  <c r="Q116" i="33"/>
  <c r="R116" i="33"/>
  <c r="R132" i="33" s="1"/>
  <c r="T116" i="33"/>
  <c r="U116" i="33"/>
  <c r="U132" i="33" s="1"/>
  <c r="W116" i="33"/>
  <c r="X116" i="33"/>
  <c r="X132" i="33" s="1"/>
  <c r="B117" i="33"/>
  <c r="C117" i="33"/>
  <c r="C133" i="33" s="1"/>
  <c r="E117" i="33"/>
  <c r="F117" i="33"/>
  <c r="F133" i="33" s="1"/>
  <c r="H117" i="33"/>
  <c r="I117" i="33"/>
  <c r="K117" i="33"/>
  <c r="L117" i="33"/>
  <c r="L133" i="33" s="1"/>
  <c r="N117" i="33"/>
  <c r="O117" i="33"/>
  <c r="O133" i="33" s="1"/>
  <c r="Q117" i="33"/>
  <c r="R117" i="33"/>
  <c r="R133" i="33" s="1"/>
  <c r="T117" i="33"/>
  <c r="U117" i="33"/>
  <c r="U133" i="33" s="1"/>
  <c r="W117" i="33"/>
  <c r="X117" i="33"/>
  <c r="X133" i="33" s="1"/>
  <c r="B118" i="33"/>
  <c r="C118" i="33"/>
  <c r="C134" i="33" s="1"/>
  <c r="E118" i="33"/>
  <c r="F118" i="33"/>
  <c r="F134" i="33" s="1"/>
  <c r="H118" i="33"/>
  <c r="I118" i="33"/>
  <c r="I134" i="33" s="1"/>
  <c r="H150" i="33" s="1"/>
  <c r="K118" i="33"/>
  <c r="L118" i="33"/>
  <c r="N118" i="33"/>
  <c r="O118" i="33"/>
  <c r="O134" i="33" s="1"/>
  <c r="Q118" i="33"/>
  <c r="R118" i="33"/>
  <c r="R134" i="33" s="1"/>
  <c r="T118" i="33"/>
  <c r="U118" i="33"/>
  <c r="U134" i="33" s="1"/>
  <c r="W118" i="33"/>
  <c r="X118" i="33"/>
  <c r="X134" i="33" s="1"/>
  <c r="L124" i="33"/>
  <c r="X124" i="33"/>
  <c r="F125" i="33"/>
  <c r="F126" i="33"/>
  <c r="L126" i="33"/>
  <c r="F127" i="33"/>
  <c r="L127" i="33"/>
  <c r="L128" i="33"/>
  <c r="X128" i="33"/>
  <c r="F129" i="33"/>
  <c r="F130" i="33"/>
  <c r="L130" i="33"/>
  <c r="R130" i="33"/>
  <c r="X130" i="33"/>
  <c r="B131" i="33"/>
  <c r="O131" i="33"/>
  <c r="B132" i="33"/>
  <c r="K132" i="33"/>
  <c r="W132" i="33"/>
  <c r="I133" i="33"/>
  <c r="T133" i="33"/>
  <c r="T149" i="33" s="1"/>
  <c r="H134" i="33"/>
  <c r="Q134" i="33"/>
  <c r="I147" i="33"/>
  <c r="C148" i="33"/>
  <c r="I149" i="33"/>
  <c r="X150" i="33"/>
  <c r="H3" i="32"/>
  <c r="I3" i="32"/>
  <c r="H4" i="32"/>
  <c r="I4" i="32" s="1"/>
  <c r="H5" i="32"/>
  <c r="H6" i="32"/>
  <c r="I6" i="32" s="1"/>
  <c r="H7" i="32"/>
  <c r="I7" i="32"/>
  <c r="F11" i="32"/>
  <c r="H11" i="32"/>
  <c r="I11" i="32" s="1"/>
  <c r="F12" i="32"/>
  <c r="H12" i="32"/>
  <c r="I12" i="32" s="1"/>
  <c r="B15" i="32"/>
  <c r="C4" i="30"/>
  <c r="C5" i="30"/>
  <c r="C6" i="30"/>
  <c r="C7" i="30"/>
  <c r="C8" i="30"/>
  <c r="C9" i="30"/>
  <c r="C10" i="30"/>
  <c r="C11" i="30"/>
  <c r="C37" i="30"/>
  <c r="T109" i="30" s="1"/>
  <c r="H46" i="30"/>
  <c r="H47" i="30"/>
  <c r="B48" i="30"/>
  <c r="B53" i="30"/>
  <c r="B54" i="30"/>
  <c r="C124" i="30" s="1"/>
  <c r="B55" i="30"/>
  <c r="B56" i="30"/>
  <c r="B57" i="30"/>
  <c r="B58" i="30"/>
  <c r="B59" i="30"/>
  <c r="B60" i="30"/>
  <c r="B63" i="30"/>
  <c r="B66" i="30"/>
  <c r="I66" i="30"/>
  <c r="Q66" i="30"/>
  <c r="B67" i="30"/>
  <c r="I67" i="30"/>
  <c r="Q67" i="30"/>
  <c r="B78" i="30"/>
  <c r="C78" i="30"/>
  <c r="E78" i="30"/>
  <c r="F78" i="30"/>
  <c r="H78" i="30"/>
  <c r="I78" i="30"/>
  <c r="K78" i="30"/>
  <c r="L78" i="30"/>
  <c r="N78" i="30"/>
  <c r="O78" i="30"/>
  <c r="Q78" i="30"/>
  <c r="R78" i="30"/>
  <c r="T78" i="30"/>
  <c r="U78" i="30"/>
  <c r="W78" i="30"/>
  <c r="X78" i="30"/>
  <c r="B79" i="30"/>
  <c r="C79" i="30"/>
  <c r="E79" i="30"/>
  <c r="F79" i="30"/>
  <c r="H79" i="30"/>
  <c r="I79" i="30"/>
  <c r="K79" i="30"/>
  <c r="L79" i="30"/>
  <c r="N79" i="30"/>
  <c r="O79" i="30"/>
  <c r="Q79" i="30"/>
  <c r="R79" i="30"/>
  <c r="T79" i="30"/>
  <c r="U79" i="30"/>
  <c r="W79" i="30"/>
  <c r="X79" i="30"/>
  <c r="B80" i="30"/>
  <c r="C80" i="30"/>
  <c r="E80" i="30"/>
  <c r="F80" i="30"/>
  <c r="H80" i="30"/>
  <c r="I80" i="30"/>
  <c r="K80" i="30"/>
  <c r="L80" i="30"/>
  <c r="N80" i="30"/>
  <c r="O80" i="30"/>
  <c r="Q80" i="30"/>
  <c r="R80" i="30"/>
  <c r="T80" i="30"/>
  <c r="U80" i="30"/>
  <c r="W80" i="30"/>
  <c r="X80" i="30"/>
  <c r="B81" i="30"/>
  <c r="C81" i="30"/>
  <c r="E81" i="30"/>
  <c r="F81" i="30"/>
  <c r="H81" i="30"/>
  <c r="I81" i="30"/>
  <c r="K81" i="30"/>
  <c r="L81" i="30"/>
  <c r="N81" i="30"/>
  <c r="O81" i="30"/>
  <c r="Q81" i="30"/>
  <c r="R81" i="30"/>
  <c r="T81" i="30"/>
  <c r="U81" i="30"/>
  <c r="W81" i="30"/>
  <c r="X81" i="30"/>
  <c r="B82" i="30"/>
  <c r="C82" i="30"/>
  <c r="E82" i="30"/>
  <c r="F82" i="30"/>
  <c r="H82" i="30"/>
  <c r="I82" i="30"/>
  <c r="K82" i="30"/>
  <c r="L82" i="30"/>
  <c r="N82" i="30"/>
  <c r="O82" i="30"/>
  <c r="Q82" i="30"/>
  <c r="R82" i="30"/>
  <c r="T82" i="30"/>
  <c r="U82" i="30"/>
  <c r="W82" i="30"/>
  <c r="X82" i="30"/>
  <c r="B83" i="30"/>
  <c r="C83" i="30"/>
  <c r="E83" i="30"/>
  <c r="F83" i="30"/>
  <c r="H83" i="30"/>
  <c r="I83" i="30"/>
  <c r="K83" i="30"/>
  <c r="L83" i="30"/>
  <c r="N83" i="30"/>
  <c r="O83" i="30"/>
  <c r="Q83" i="30"/>
  <c r="R83" i="30"/>
  <c r="T83" i="30"/>
  <c r="U83" i="30"/>
  <c r="W83" i="30"/>
  <c r="X83" i="30"/>
  <c r="B84" i="30"/>
  <c r="C84" i="30"/>
  <c r="E84" i="30"/>
  <c r="F84" i="30"/>
  <c r="H84" i="30"/>
  <c r="I84" i="30"/>
  <c r="K84" i="30"/>
  <c r="L84" i="30"/>
  <c r="N84" i="30"/>
  <c r="O84" i="30"/>
  <c r="Q84" i="30"/>
  <c r="R84" i="30"/>
  <c r="T84" i="30"/>
  <c r="U84" i="30"/>
  <c r="W84" i="30"/>
  <c r="X84" i="30"/>
  <c r="B85" i="30"/>
  <c r="C85" i="30"/>
  <c r="E85" i="30"/>
  <c r="F85" i="30"/>
  <c r="H85" i="30"/>
  <c r="I85" i="30"/>
  <c r="K85" i="30"/>
  <c r="L85" i="30"/>
  <c r="N85" i="30"/>
  <c r="O85" i="30"/>
  <c r="Q85" i="30"/>
  <c r="R85" i="30"/>
  <c r="T85" i="30"/>
  <c r="U85" i="30"/>
  <c r="W85" i="30"/>
  <c r="X85" i="30"/>
  <c r="B86" i="30"/>
  <c r="C86" i="30"/>
  <c r="E86" i="30"/>
  <c r="F86" i="30"/>
  <c r="H86" i="30"/>
  <c r="I86" i="30"/>
  <c r="K86" i="30"/>
  <c r="L86" i="30"/>
  <c r="N86" i="30"/>
  <c r="O86" i="30"/>
  <c r="Q86" i="30"/>
  <c r="R86" i="30"/>
  <c r="T86" i="30"/>
  <c r="U86" i="30"/>
  <c r="W86" i="30"/>
  <c r="X86" i="30"/>
  <c r="B87" i="30"/>
  <c r="C87" i="30"/>
  <c r="E87" i="30"/>
  <c r="F87" i="30"/>
  <c r="H87" i="30"/>
  <c r="I87" i="30"/>
  <c r="K87" i="30"/>
  <c r="L87" i="30"/>
  <c r="N87" i="30"/>
  <c r="O87" i="30"/>
  <c r="Q87" i="30"/>
  <c r="R87" i="30"/>
  <c r="T87" i="30"/>
  <c r="U87" i="30"/>
  <c r="W87" i="30"/>
  <c r="X87" i="30"/>
  <c r="B88" i="30"/>
  <c r="C88" i="30"/>
  <c r="E88" i="30"/>
  <c r="F88" i="30"/>
  <c r="H88" i="30"/>
  <c r="I88" i="30"/>
  <c r="K88" i="30"/>
  <c r="L88" i="30"/>
  <c r="N88" i="30"/>
  <c r="O88" i="30"/>
  <c r="Q88" i="30"/>
  <c r="R88" i="30"/>
  <c r="T88" i="30"/>
  <c r="U88" i="30"/>
  <c r="W88" i="30"/>
  <c r="X88" i="30"/>
  <c r="B93" i="30"/>
  <c r="C93" i="30"/>
  <c r="E93" i="30"/>
  <c r="F93" i="30"/>
  <c r="H93" i="30"/>
  <c r="I93" i="30"/>
  <c r="K93" i="30"/>
  <c r="L93" i="30"/>
  <c r="N93" i="30"/>
  <c r="O93" i="30"/>
  <c r="Q93" i="30"/>
  <c r="R93" i="30"/>
  <c r="T93" i="30"/>
  <c r="U93" i="30"/>
  <c r="W93" i="30"/>
  <c r="X93" i="30"/>
  <c r="B94" i="30"/>
  <c r="C94" i="30"/>
  <c r="E94" i="30"/>
  <c r="F94" i="30"/>
  <c r="H94" i="30"/>
  <c r="I94" i="30"/>
  <c r="K94" i="30"/>
  <c r="L94" i="30"/>
  <c r="N94" i="30"/>
  <c r="O94" i="30"/>
  <c r="Q94" i="30"/>
  <c r="R94" i="30"/>
  <c r="T94" i="30"/>
  <c r="U94" i="30"/>
  <c r="W94" i="30"/>
  <c r="X94" i="30"/>
  <c r="B95" i="30"/>
  <c r="C95" i="30"/>
  <c r="E95" i="30"/>
  <c r="F95" i="30"/>
  <c r="H95" i="30"/>
  <c r="I95" i="30"/>
  <c r="K95" i="30"/>
  <c r="L95" i="30"/>
  <c r="N95" i="30"/>
  <c r="O95" i="30"/>
  <c r="Q95" i="30"/>
  <c r="R95" i="30"/>
  <c r="T95" i="30"/>
  <c r="U95" i="30"/>
  <c r="W95" i="30"/>
  <c r="X95" i="30"/>
  <c r="B96" i="30"/>
  <c r="C96" i="30"/>
  <c r="E96" i="30"/>
  <c r="F96" i="30"/>
  <c r="H96" i="30"/>
  <c r="I96" i="30"/>
  <c r="K96" i="30"/>
  <c r="L96" i="30"/>
  <c r="N96" i="30"/>
  <c r="O96" i="30"/>
  <c r="Q96" i="30"/>
  <c r="R96" i="30"/>
  <c r="T96" i="30"/>
  <c r="U96" i="30"/>
  <c r="W96" i="30"/>
  <c r="X96" i="30"/>
  <c r="B97" i="30"/>
  <c r="C97" i="30"/>
  <c r="E97" i="30"/>
  <c r="F97" i="30"/>
  <c r="H97" i="30"/>
  <c r="I97" i="30"/>
  <c r="K97" i="30"/>
  <c r="L97" i="30"/>
  <c r="N97" i="30"/>
  <c r="O97" i="30"/>
  <c r="Q97" i="30"/>
  <c r="R97" i="30"/>
  <c r="T97" i="30"/>
  <c r="U97" i="30"/>
  <c r="W97" i="30"/>
  <c r="X97" i="30"/>
  <c r="B98" i="30"/>
  <c r="C98" i="30"/>
  <c r="E98" i="30"/>
  <c r="F98" i="30"/>
  <c r="H98" i="30"/>
  <c r="I98" i="30"/>
  <c r="K98" i="30"/>
  <c r="L98" i="30"/>
  <c r="N98" i="30"/>
  <c r="O98" i="30"/>
  <c r="Q98" i="30"/>
  <c r="R98" i="30"/>
  <c r="T98" i="30"/>
  <c r="U98" i="30"/>
  <c r="W98" i="30"/>
  <c r="X98" i="30"/>
  <c r="B99" i="30"/>
  <c r="C99" i="30"/>
  <c r="E99" i="30"/>
  <c r="F99" i="30"/>
  <c r="H99" i="30"/>
  <c r="I99" i="30"/>
  <c r="K99" i="30"/>
  <c r="L99" i="30"/>
  <c r="N99" i="30"/>
  <c r="O99" i="30"/>
  <c r="Q99" i="30"/>
  <c r="R99" i="30"/>
  <c r="T99" i="30"/>
  <c r="U99" i="30"/>
  <c r="W99" i="30"/>
  <c r="X99" i="30"/>
  <c r="B100" i="30"/>
  <c r="C100" i="30"/>
  <c r="E100" i="30"/>
  <c r="F100" i="30"/>
  <c r="H100" i="30"/>
  <c r="I100" i="30"/>
  <c r="K100" i="30"/>
  <c r="L100" i="30"/>
  <c r="N100" i="30"/>
  <c r="O100" i="30"/>
  <c r="Q100" i="30"/>
  <c r="R100" i="30"/>
  <c r="T100" i="30"/>
  <c r="U100" i="30"/>
  <c r="W100" i="30"/>
  <c r="X100" i="30"/>
  <c r="B101" i="30"/>
  <c r="C101" i="30"/>
  <c r="E101" i="30"/>
  <c r="F101" i="30"/>
  <c r="H101" i="30"/>
  <c r="I101" i="30"/>
  <c r="K101" i="30"/>
  <c r="L101" i="30"/>
  <c r="N101" i="30"/>
  <c r="O101" i="30"/>
  <c r="Q101" i="30"/>
  <c r="R101" i="30"/>
  <c r="T101" i="30"/>
  <c r="U101" i="30"/>
  <c r="W101" i="30"/>
  <c r="X101" i="30"/>
  <c r="B102" i="30"/>
  <c r="C102" i="30"/>
  <c r="E102" i="30"/>
  <c r="F102" i="30"/>
  <c r="H102" i="30"/>
  <c r="I102" i="30"/>
  <c r="K102" i="30"/>
  <c r="L102" i="30"/>
  <c r="N102" i="30"/>
  <c r="O102" i="30"/>
  <c r="Q102" i="30"/>
  <c r="R102" i="30"/>
  <c r="T102" i="30"/>
  <c r="U102" i="30"/>
  <c r="W102" i="30"/>
  <c r="X102" i="30"/>
  <c r="B103" i="30"/>
  <c r="C103" i="30"/>
  <c r="E103" i="30"/>
  <c r="F103" i="30"/>
  <c r="H103" i="30"/>
  <c r="I103" i="30"/>
  <c r="K103" i="30"/>
  <c r="L103" i="30"/>
  <c r="N103" i="30"/>
  <c r="O103" i="30"/>
  <c r="Q103" i="30"/>
  <c r="R103" i="30"/>
  <c r="T103" i="30"/>
  <c r="U103" i="30"/>
  <c r="W103" i="30"/>
  <c r="X103" i="30"/>
  <c r="C108" i="30"/>
  <c r="E108" i="30"/>
  <c r="K108" i="30"/>
  <c r="N108" i="30"/>
  <c r="N124" i="30" s="1"/>
  <c r="T108" i="30"/>
  <c r="T124" i="30" s="1"/>
  <c r="T140" i="30" s="1"/>
  <c r="U108" i="30"/>
  <c r="U124" i="30" s="1"/>
  <c r="C109" i="30"/>
  <c r="E109" i="30"/>
  <c r="I109" i="30"/>
  <c r="K109" i="30"/>
  <c r="O109" i="30"/>
  <c r="Q109" i="30"/>
  <c r="U109" i="30"/>
  <c r="W109" i="30"/>
  <c r="C110" i="30"/>
  <c r="E110" i="30"/>
  <c r="I110" i="30"/>
  <c r="K110" i="30"/>
  <c r="O110" i="30"/>
  <c r="Q110" i="30"/>
  <c r="U110" i="30"/>
  <c r="W110" i="30"/>
  <c r="C111" i="30"/>
  <c r="E111" i="30"/>
  <c r="I111" i="30"/>
  <c r="K111" i="30"/>
  <c r="O111" i="30"/>
  <c r="Q111" i="30"/>
  <c r="U111" i="30"/>
  <c r="W111" i="30"/>
  <c r="C112" i="30"/>
  <c r="E112" i="30"/>
  <c r="I112" i="30"/>
  <c r="K112" i="30"/>
  <c r="O112" i="30"/>
  <c r="Q112" i="30"/>
  <c r="U112" i="30"/>
  <c r="W112" i="30"/>
  <c r="C113" i="30"/>
  <c r="E113" i="30"/>
  <c r="I113" i="30"/>
  <c r="K113" i="30"/>
  <c r="O113" i="30"/>
  <c r="Q113" i="30"/>
  <c r="U113" i="30"/>
  <c r="W113" i="30"/>
  <c r="C114" i="30"/>
  <c r="E114" i="30"/>
  <c r="I114" i="30"/>
  <c r="K114" i="30"/>
  <c r="O114" i="30"/>
  <c r="Q114" i="30"/>
  <c r="U114" i="30"/>
  <c r="W114" i="30"/>
  <c r="C115" i="30"/>
  <c r="E115" i="30"/>
  <c r="I115" i="30"/>
  <c r="K115" i="30"/>
  <c r="O115" i="30"/>
  <c r="Q115" i="30"/>
  <c r="U115" i="30"/>
  <c r="W115" i="30"/>
  <c r="C116" i="30"/>
  <c r="E116" i="30"/>
  <c r="I116" i="30"/>
  <c r="K116" i="30"/>
  <c r="O116" i="30"/>
  <c r="Q116" i="30"/>
  <c r="U116" i="30"/>
  <c r="W116" i="30"/>
  <c r="C117" i="30"/>
  <c r="E117" i="30"/>
  <c r="I117" i="30"/>
  <c r="K117" i="30"/>
  <c r="O117" i="30"/>
  <c r="Q117" i="30"/>
  <c r="U117" i="30"/>
  <c r="W117" i="30"/>
  <c r="C118" i="30"/>
  <c r="E118" i="30"/>
  <c r="I118" i="30"/>
  <c r="K118" i="30"/>
  <c r="O118" i="30"/>
  <c r="Q118" i="30"/>
  <c r="U118" i="30"/>
  <c r="W118" i="30"/>
  <c r="E124" i="30"/>
  <c r="K124" i="30"/>
  <c r="E125" i="30"/>
  <c r="K125" i="30"/>
  <c r="Q125" i="30"/>
  <c r="W125" i="30"/>
  <c r="E126" i="30"/>
  <c r="K126" i="30"/>
  <c r="Q126" i="30"/>
  <c r="W126" i="30"/>
  <c r="E127" i="30"/>
  <c r="K127" i="30"/>
  <c r="Q127" i="30"/>
  <c r="W127" i="30"/>
  <c r="E128" i="30"/>
  <c r="K128" i="30"/>
  <c r="Q128" i="30"/>
  <c r="W128" i="30"/>
  <c r="E129" i="30"/>
  <c r="K129" i="30"/>
  <c r="Q129" i="30"/>
  <c r="W129" i="30"/>
  <c r="E130" i="30"/>
  <c r="K130" i="30"/>
  <c r="Q130" i="30"/>
  <c r="W130" i="30"/>
  <c r="E131" i="30"/>
  <c r="K131" i="30"/>
  <c r="Q131" i="30"/>
  <c r="W131" i="30"/>
  <c r="E132" i="30"/>
  <c r="K132" i="30"/>
  <c r="Q132" i="30"/>
  <c r="W132" i="30"/>
  <c r="E133" i="30"/>
  <c r="K133" i="30"/>
  <c r="Q133" i="30"/>
  <c r="W133" i="30"/>
  <c r="E134" i="30"/>
  <c r="K134" i="30"/>
  <c r="Q134" i="30"/>
  <c r="W134" i="30"/>
  <c r="H3" i="29"/>
  <c r="H4" i="29"/>
  <c r="I4" i="29"/>
  <c r="H5" i="29"/>
  <c r="I5" i="29" s="1"/>
  <c r="H6" i="29"/>
  <c r="I6" i="29" s="1"/>
  <c r="H7" i="29"/>
  <c r="I7" i="29" s="1"/>
  <c r="F11" i="29"/>
  <c r="H11" i="29"/>
  <c r="I11" i="29" s="1"/>
  <c r="F12" i="29"/>
  <c r="H12" i="29"/>
  <c r="I12" i="29" s="1"/>
  <c r="B15" i="29"/>
  <c r="I166" i="39" l="1"/>
  <c r="J166" i="39"/>
  <c r="H166" i="33"/>
  <c r="I166" i="33" s="1"/>
  <c r="U141" i="30"/>
  <c r="T125" i="30"/>
  <c r="Q150" i="30"/>
  <c r="E147" i="30"/>
  <c r="W144" i="30"/>
  <c r="W141" i="30"/>
  <c r="B148" i="33"/>
  <c r="B164" i="33" s="1"/>
  <c r="C164" i="33" s="1"/>
  <c r="N131" i="33"/>
  <c r="N147" i="33" s="1"/>
  <c r="N132" i="33"/>
  <c r="N148" i="33" s="1"/>
  <c r="N133" i="33"/>
  <c r="N149" i="33" s="1"/>
  <c r="N134" i="33"/>
  <c r="N150" i="33" s="1"/>
  <c r="O149" i="33"/>
  <c r="C150" i="33"/>
  <c r="O134" i="30"/>
  <c r="U133" i="30"/>
  <c r="C133" i="30"/>
  <c r="I132" i="30"/>
  <c r="O131" i="30"/>
  <c r="U130" i="30"/>
  <c r="C130" i="30"/>
  <c r="I129" i="30"/>
  <c r="O128" i="30"/>
  <c r="U127" i="30"/>
  <c r="I127" i="30"/>
  <c r="O126" i="30"/>
  <c r="U125" i="30"/>
  <c r="C125" i="30"/>
  <c r="U150" i="33"/>
  <c r="O148" i="33"/>
  <c r="N164" i="33" s="1"/>
  <c r="O164" i="33" s="1"/>
  <c r="H133" i="33"/>
  <c r="H149" i="33" s="1"/>
  <c r="H165" i="33" s="1"/>
  <c r="K131" i="33"/>
  <c r="N118" i="30"/>
  <c r="N134" i="30" s="1"/>
  <c r="T117" i="30"/>
  <c r="T116" i="30"/>
  <c r="T132" i="30" s="1"/>
  <c r="T148" i="30" s="1"/>
  <c r="N115" i="30"/>
  <c r="N131" i="30" s="1"/>
  <c r="T114" i="30"/>
  <c r="T130" i="30" s="1"/>
  <c r="B114" i="30"/>
  <c r="B130" i="30" s="1"/>
  <c r="B146" i="30" s="1"/>
  <c r="B113" i="30"/>
  <c r="B129" i="30" s="1"/>
  <c r="B145" i="30" s="1"/>
  <c r="H112" i="30"/>
  <c r="H111" i="30"/>
  <c r="C149" i="33"/>
  <c r="B165" i="33" s="1"/>
  <c r="C165" i="33" s="1"/>
  <c r="K134" i="33"/>
  <c r="Q132" i="33"/>
  <c r="L150" i="33"/>
  <c r="W149" i="33"/>
  <c r="W165" i="33" s="1"/>
  <c r="W148" i="33"/>
  <c r="K148" i="33"/>
  <c r="W147" i="33"/>
  <c r="L147" i="33"/>
  <c r="I15" i="35"/>
  <c r="J3" i="35" s="1"/>
  <c r="D37" i="36" s="1"/>
  <c r="D9" i="36" s="1"/>
  <c r="W150" i="30"/>
  <c r="E149" i="30"/>
  <c r="E148" i="30"/>
  <c r="W146" i="30"/>
  <c r="E144" i="30"/>
  <c r="W142" i="30"/>
  <c r="Q142" i="30"/>
  <c r="E141" i="30"/>
  <c r="X150" i="30"/>
  <c r="X147" i="30"/>
  <c r="X146" i="30"/>
  <c r="X143" i="30"/>
  <c r="X142" i="30"/>
  <c r="H15" i="32"/>
  <c r="F146" i="48"/>
  <c r="U134" i="30"/>
  <c r="I134" i="30"/>
  <c r="C134" i="30"/>
  <c r="O133" i="30"/>
  <c r="I133" i="30"/>
  <c r="U132" i="30"/>
  <c r="O132" i="30"/>
  <c r="C132" i="30"/>
  <c r="U131" i="30"/>
  <c r="I131" i="30"/>
  <c r="C131" i="30"/>
  <c r="O130" i="30"/>
  <c r="I130" i="30"/>
  <c r="U129" i="30"/>
  <c r="O129" i="30"/>
  <c r="C129" i="30"/>
  <c r="U128" i="30"/>
  <c r="I128" i="30"/>
  <c r="C128" i="30"/>
  <c r="O127" i="30"/>
  <c r="C127" i="30"/>
  <c r="U126" i="30"/>
  <c r="I126" i="30"/>
  <c r="C126" i="30"/>
  <c r="O125" i="30"/>
  <c r="I125" i="30"/>
  <c r="L140" i="30"/>
  <c r="B68" i="30"/>
  <c r="F108" i="30"/>
  <c r="F124" i="30" s="1"/>
  <c r="E140" i="30" s="1"/>
  <c r="L108" i="30"/>
  <c r="L124" i="30" s="1"/>
  <c r="K140" i="30" s="1"/>
  <c r="K156" i="30" s="1"/>
  <c r="M156" i="30" s="1"/>
  <c r="R108" i="30"/>
  <c r="R124" i="30" s="1"/>
  <c r="X108" i="30"/>
  <c r="X124" i="30" s="1"/>
  <c r="X149" i="33"/>
  <c r="U147" i="33"/>
  <c r="Q133" i="33"/>
  <c r="T132" i="33"/>
  <c r="T148" i="33" s="1"/>
  <c r="W131" i="33"/>
  <c r="O150" i="36"/>
  <c r="T118" i="30"/>
  <c r="T134" i="30" s="1"/>
  <c r="H118" i="30"/>
  <c r="B118" i="30"/>
  <c r="B134" i="30" s="1"/>
  <c r="N117" i="30"/>
  <c r="N133" i="30" s="1"/>
  <c r="N149" i="30" s="1"/>
  <c r="H117" i="30"/>
  <c r="B117" i="30"/>
  <c r="B133" i="30" s="1"/>
  <c r="B149" i="30" s="1"/>
  <c r="N116" i="30"/>
  <c r="N132" i="30" s="1"/>
  <c r="H116" i="30"/>
  <c r="B116" i="30"/>
  <c r="B132" i="30" s="1"/>
  <c r="B148" i="30" s="1"/>
  <c r="T115" i="30"/>
  <c r="H115" i="30"/>
  <c r="B115" i="30"/>
  <c r="B131" i="30" s="1"/>
  <c r="B147" i="30" s="1"/>
  <c r="N114" i="30"/>
  <c r="N130" i="30" s="1"/>
  <c r="N146" i="30" s="1"/>
  <c r="H114" i="30"/>
  <c r="T113" i="30"/>
  <c r="N113" i="30"/>
  <c r="N129" i="30" s="1"/>
  <c r="N145" i="30" s="1"/>
  <c r="H113" i="30"/>
  <c r="T112" i="30"/>
  <c r="T128" i="30" s="1"/>
  <c r="T144" i="30" s="1"/>
  <c r="N112" i="30"/>
  <c r="N128" i="30" s="1"/>
  <c r="N144" i="30" s="1"/>
  <c r="B112" i="30"/>
  <c r="B128" i="30" s="1"/>
  <c r="B144" i="30" s="1"/>
  <c r="T111" i="30"/>
  <c r="N111" i="30"/>
  <c r="N127" i="30" s="1"/>
  <c r="N143" i="30" s="1"/>
  <c r="B111" i="30"/>
  <c r="B127" i="30" s="1"/>
  <c r="B143" i="30" s="1"/>
  <c r="T110" i="30"/>
  <c r="T126" i="30" s="1"/>
  <c r="T142" i="30" s="1"/>
  <c r="N110" i="30"/>
  <c r="N126" i="30" s="1"/>
  <c r="H110" i="30"/>
  <c r="B110" i="30"/>
  <c r="B126" i="30" s="1"/>
  <c r="B142" i="30" s="1"/>
  <c r="N109" i="30"/>
  <c r="N125" i="30" s="1"/>
  <c r="N141" i="30" s="1"/>
  <c r="H109" i="30"/>
  <c r="B109" i="30"/>
  <c r="B125" i="30" s="1"/>
  <c r="Q108" i="30"/>
  <c r="Q124" i="30" s="1"/>
  <c r="I108" i="30"/>
  <c r="I124" i="30" s="1"/>
  <c r="B108" i="30"/>
  <c r="O150" i="33"/>
  <c r="U149" i="33"/>
  <c r="T165" i="33" s="1"/>
  <c r="U165" i="33" s="1"/>
  <c r="I148" i="33"/>
  <c r="W134" i="33"/>
  <c r="W150" i="33" s="1"/>
  <c r="W166" i="33" s="1"/>
  <c r="B134" i="33"/>
  <c r="B150" i="33" s="1"/>
  <c r="B166" i="33" s="1"/>
  <c r="H132" i="33"/>
  <c r="H148" i="33" s="1"/>
  <c r="H164" i="33" s="1"/>
  <c r="I164" i="33" s="1"/>
  <c r="T131" i="33"/>
  <c r="T147" i="33" s="1"/>
  <c r="X118" i="30"/>
  <c r="X134" i="30" s="1"/>
  <c r="R118" i="30"/>
  <c r="R134" i="30" s="1"/>
  <c r="L118" i="30"/>
  <c r="L134" i="30" s="1"/>
  <c r="K150" i="30" s="1"/>
  <c r="F118" i="30"/>
  <c r="F134" i="30" s="1"/>
  <c r="E150" i="30" s="1"/>
  <c r="E166" i="30" s="1"/>
  <c r="X117" i="30"/>
  <c r="X133" i="30" s="1"/>
  <c r="W149" i="30" s="1"/>
  <c r="R117" i="30"/>
  <c r="R133" i="30" s="1"/>
  <c r="Q149" i="30" s="1"/>
  <c r="L117" i="30"/>
  <c r="L133" i="30" s="1"/>
  <c r="K149" i="30" s="1"/>
  <c r="F117" i="30"/>
  <c r="F133" i="30" s="1"/>
  <c r="X116" i="30"/>
  <c r="X132" i="30" s="1"/>
  <c r="W148" i="30" s="1"/>
  <c r="R116" i="30"/>
  <c r="R132" i="30" s="1"/>
  <c r="Q148" i="30" s="1"/>
  <c r="L116" i="30"/>
  <c r="L132" i="30" s="1"/>
  <c r="K148" i="30" s="1"/>
  <c r="F116" i="30"/>
  <c r="F132" i="30" s="1"/>
  <c r="X115" i="30"/>
  <c r="X131" i="30" s="1"/>
  <c r="W147" i="30" s="1"/>
  <c r="W163" i="30" s="1"/>
  <c r="Y163" i="30" s="1"/>
  <c r="R115" i="30"/>
  <c r="R131" i="30" s="1"/>
  <c r="Q147" i="30" s="1"/>
  <c r="L115" i="30"/>
  <c r="L131" i="30" s="1"/>
  <c r="K147" i="30" s="1"/>
  <c r="F115" i="30"/>
  <c r="F131" i="30" s="1"/>
  <c r="X114" i="30"/>
  <c r="X130" i="30" s="1"/>
  <c r="R114" i="30"/>
  <c r="R130" i="30" s="1"/>
  <c r="Q146" i="30" s="1"/>
  <c r="L114" i="30"/>
  <c r="L130" i="30" s="1"/>
  <c r="K146" i="30" s="1"/>
  <c r="F114" i="30"/>
  <c r="F130" i="30" s="1"/>
  <c r="E146" i="30" s="1"/>
  <c r="X113" i="30"/>
  <c r="X129" i="30" s="1"/>
  <c r="W145" i="30" s="1"/>
  <c r="R113" i="30"/>
  <c r="R129" i="30" s="1"/>
  <c r="Q145" i="30" s="1"/>
  <c r="L113" i="30"/>
  <c r="L129" i="30" s="1"/>
  <c r="K145" i="30" s="1"/>
  <c r="F113" i="30"/>
  <c r="F129" i="30" s="1"/>
  <c r="E145" i="30" s="1"/>
  <c r="X112" i="30"/>
  <c r="X128" i="30" s="1"/>
  <c r="R112" i="30"/>
  <c r="R128" i="30" s="1"/>
  <c r="Q144" i="30" s="1"/>
  <c r="L112" i="30"/>
  <c r="L128" i="30" s="1"/>
  <c r="K144" i="30" s="1"/>
  <c r="F112" i="30"/>
  <c r="F128" i="30" s="1"/>
  <c r="X111" i="30"/>
  <c r="X127" i="30" s="1"/>
  <c r="W143" i="30" s="1"/>
  <c r="W159" i="30" s="1"/>
  <c r="R111" i="30"/>
  <c r="R127" i="30" s="1"/>
  <c r="Q143" i="30" s="1"/>
  <c r="L111" i="30"/>
  <c r="L127" i="30" s="1"/>
  <c r="K143" i="30" s="1"/>
  <c r="F111" i="30"/>
  <c r="F127" i="30" s="1"/>
  <c r="E143" i="30" s="1"/>
  <c r="X110" i="30"/>
  <c r="X126" i="30" s="1"/>
  <c r="R110" i="30"/>
  <c r="R126" i="30" s="1"/>
  <c r="L110" i="30"/>
  <c r="L126" i="30" s="1"/>
  <c r="K142" i="30" s="1"/>
  <c r="F110" i="30"/>
  <c r="F126" i="30" s="1"/>
  <c r="E142" i="30" s="1"/>
  <c r="X109" i="30"/>
  <c r="X125" i="30" s="1"/>
  <c r="R109" i="30"/>
  <c r="R125" i="30" s="1"/>
  <c r="Q141" i="30" s="1"/>
  <c r="L109" i="30"/>
  <c r="L125" i="30" s="1"/>
  <c r="K141" i="30" s="1"/>
  <c r="F109" i="30"/>
  <c r="F125" i="30" s="1"/>
  <c r="W108" i="30"/>
  <c r="O108" i="30"/>
  <c r="O124" i="30" s="1"/>
  <c r="N140" i="30" s="1"/>
  <c r="H108" i="30"/>
  <c r="I68" i="30"/>
  <c r="B70" i="30" s="1"/>
  <c r="I5" i="32"/>
  <c r="I15" i="32" s="1"/>
  <c r="J3" i="32" s="1"/>
  <c r="D37" i="33" s="1"/>
  <c r="I150" i="33"/>
  <c r="U148" i="33"/>
  <c r="O147" i="33"/>
  <c r="N163" i="33" s="1"/>
  <c r="O163" i="33" s="1"/>
  <c r="T134" i="33"/>
  <c r="T150" i="33" s="1"/>
  <c r="T166" i="33" s="1"/>
  <c r="U166" i="33" s="1"/>
  <c r="W133" i="33"/>
  <c r="K133" i="33"/>
  <c r="K149" i="33" s="1"/>
  <c r="B133" i="33"/>
  <c r="B149" i="33" s="1"/>
  <c r="Q131" i="33"/>
  <c r="H131" i="33"/>
  <c r="H147" i="33" s="1"/>
  <c r="H163" i="33" s="1"/>
  <c r="I163" i="33" s="1"/>
  <c r="E134" i="33"/>
  <c r="E150" i="33" s="1"/>
  <c r="E133" i="33"/>
  <c r="E132" i="33"/>
  <c r="E131" i="33"/>
  <c r="E147" i="33" s="1"/>
  <c r="B69" i="33"/>
  <c r="B70" i="33"/>
  <c r="Q68" i="33"/>
  <c r="B72" i="33" s="1"/>
  <c r="B93" i="33"/>
  <c r="T93" i="33"/>
  <c r="T95" i="33"/>
  <c r="T97" i="33"/>
  <c r="T99" i="33"/>
  <c r="T101" i="33"/>
  <c r="T103" i="33"/>
  <c r="H96" i="33"/>
  <c r="B68" i="36"/>
  <c r="I69" i="36" s="1"/>
  <c r="E108" i="36"/>
  <c r="F140" i="36" s="1"/>
  <c r="K108" i="36"/>
  <c r="Q108" i="36"/>
  <c r="W108" i="36"/>
  <c r="X140" i="36" s="1"/>
  <c r="E109" i="36"/>
  <c r="F141" i="36" s="1"/>
  <c r="K109" i="36"/>
  <c r="Q109" i="36"/>
  <c r="R141" i="36" s="1"/>
  <c r="W109" i="36"/>
  <c r="X141" i="36" s="1"/>
  <c r="E110" i="36"/>
  <c r="F142" i="36" s="1"/>
  <c r="K110" i="36"/>
  <c r="Q110" i="36"/>
  <c r="W110" i="36"/>
  <c r="X142" i="36" s="1"/>
  <c r="E111" i="36"/>
  <c r="F143" i="36" s="1"/>
  <c r="K111" i="36"/>
  <c r="Q111" i="36"/>
  <c r="W111" i="36"/>
  <c r="X143" i="36" s="1"/>
  <c r="E112" i="36"/>
  <c r="F144" i="36" s="1"/>
  <c r="K112" i="36"/>
  <c r="Q112" i="36"/>
  <c r="W112" i="36"/>
  <c r="X144" i="36" s="1"/>
  <c r="E113" i="36"/>
  <c r="F145" i="36" s="1"/>
  <c r="K113" i="36"/>
  <c r="Q113" i="36"/>
  <c r="R145" i="36" s="1"/>
  <c r="W113" i="36"/>
  <c r="X145" i="36" s="1"/>
  <c r="E114" i="36"/>
  <c r="F146" i="36" s="1"/>
  <c r="K114" i="36"/>
  <c r="Q114" i="36"/>
  <c r="W114" i="36"/>
  <c r="X146" i="36" s="1"/>
  <c r="E115" i="36"/>
  <c r="F147" i="36" s="1"/>
  <c r="K115" i="36"/>
  <c r="Q115" i="36"/>
  <c r="W115" i="36"/>
  <c r="X147" i="36" s="1"/>
  <c r="E116" i="36"/>
  <c r="F148" i="36" s="1"/>
  <c r="K116" i="36"/>
  <c r="Q116" i="36"/>
  <c r="W116" i="36"/>
  <c r="X148" i="36" s="1"/>
  <c r="E117" i="36"/>
  <c r="F149" i="36" s="1"/>
  <c r="K117" i="36"/>
  <c r="Q117" i="36"/>
  <c r="R149" i="36" s="1"/>
  <c r="W117" i="36"/>
  <c r="X149" i="36" s="1"/>
  <c r="E118" i="36"/>
  <c r="F150" i="36" s="1"/>
  <c r="K118" i="36"/>
  <c r="Q118" i="36"/>
  <c r="W118" i="36"/>
  <c r="X150" i="36" s="1"/>
  <c r="B108" i="36"/>
  <c r="I108" i="36"/>
  <c r="I124" i="36" s="1"/>
  <c r="R108" i="36"/>
  <c r="R124" i="36" s="1"/>
  <c r="B109" i="36"/>
  <c r="C141" i="36" s="1"/>
  <c r="I109" i="36"/>
  <c r="I125" i="36" s="1"/>
  <c r="R109" i="36"/>
  <c r="R125" i="36" s="1"/>
  <c r="B110" i="36"/>
  <c r="I110" i="36"/>
  <c r="I126" i="36" s="1"/>
  <c r="R110" i="36"/>
  <c r="R126" i="36" s="1"/>
  <c r="B111" i="36"/>
  <c r="I111" i="36"/>
  <c r="I127" i="36" s="1"/>
  <c r="R111" i="36"/>
  <c r="R127" i="36" s="1"/>
  <c r="B112" i="36"/>
  <c r="I112" i="36"/>
  <c r="I128" i="36" s="1"/>
  <c r="R112" i="36"/>
  <c r="R128" i="36" s="1"/>
  <c r="B113" i="36"/>
  <c r="C145" i="36" s="1"/>
  <c r="I113" i="36"/>
  <c r="I129" i="36" s="1"/>
  <c r="R113" i="36"/>
  <c r="R129" i="36" s="1"/>
  <c r="B114" i="36"/>
  <c r="I114" i="36"/>
  <c r="I130" i="36" s="1"/>
  <c r="R114" i="36"/>
  <c r="R130" i="36" s="1"/>
  <c r="B115" i="36"/>
  <c r="I115" i="36"/>
  <c r="I131" i="36" s="1"/>
  <c r="R115" i="36"/>
  <c r="R131" i="36" s="1"/>
  <c r="B116" i="36"/>
  <c r="I116" i="36"/>
  <c r="I132" i="36" s="1"/>
  <c r="R116" i="36"/>
  <c r="R132" i="36" s="1"/>
  <c r="B117" i="36"/>
  <c r="C149" i="36" s="1"/>
  <c r="I117" i="36"/>
  <c r="I133" i="36" s="1"/>
  <c r="R117" i="36"/>
  <c r="R133" i="36" s="1"/>
  <c r="B118" i="36"/>
  <c r="I118" i="36"/>
  <c r="R118" i="36"/>
  <c r="R134" i="36" s="1"/>
  <c r="C108" i="36"/>
  <c r="C124" i="36" s="1"/>
  <c r="L108" i="36"/>
  <c r="L124" i="36" s="1"/>
  <c r="T108" i="36"/>
  <c r="C109" i="36"/>
  <c r="C125" i="36" s="1"/>
  <c r="L109" i="36"/>
  <c r="L125" i="36" s="1"/>
  <c r="T109" i="36"/>
  <c r="C110" i="36"/>
  <c r="C126" i="36" s="1"/>
  <c r="L110" i="36"/>
  <c r="L126" i="36" s="1"/>
  <c r="T110" i="36"/>
  <c r="C111" i="36"/>
  <c r="C127" i="36" s="1"/>
  <c r="L111" i="36"/>
  <c r="L127" i="36" s="1"/>
  <c r="T111" i="36"/>
  <c r="T127" i="36" s="1"/>
  <c r="T143" i="36" s="1"/>
  <c r="C112" i="36"/>
  <c r="C128" i="36" s="1"/>
  <c r="L112" i="36"/>
  <c r="L128" i="36" s="1"/>
  <c r="T112" i="36"/>
  <c r="C113" i="36"/>
  <c r="C129" i="36" s="1"/>
  <c r="L113" i="36"/>
  <c r="L129" i="36" s="1"/>
  <c r="T113" i="36"/>
  <c r="C114" i="36"/>
  <c r="C130" i="36" s="1"/>
  <c r="L114" i="36"/>
  <c r="L130" i="36" s="1"/>
  <c r="T114" i="36"/>
  <c r="C115" i="36"/>
  <c r="C131" i="36" s="1"/>
  <c r="L115" i="36"/>
  <c r="L131" i="36" s="1"/>
  <c r="T115" i="36"/>
  <c r="T131" i="36" s="1"/>
  <c r="T147" i="36" s="1"/>
  <c r="C116" i="36"/>
  <c r="C132" i="36" s="1"/>
  <c r="L116" i="36"/>
  <c r="L132" i="36" s="1"/>
  <c r="T116" i="36"/>
  <c r="C117" i="36"/>
  <c r="C133" i="36" s="1"/>
  <c r="L117" i="36"/>
  <c r="L133" i="36" s="1"/>
  <c r="T117" i="36"/>
  <c r="U149" i="36" s="1"/>
  <c r="C118" i="36"/>
  <c r="C134" i="36" s="1"/>
  <c r="L118" i="36"/>
  <c r="L134" i="36" s="1"/>
  <c r="T118" i="36"/>
  <c r="U150" i="36" s="1"/>
  <c r="I15" i="38"/>
  <c r="N134" i="42"/>
  <c r="O150" i="42"/>
  <c r="B134" i="42"/>
  <c r="B150" i="42" s="1"/>
  <c r="C150" i="42"/>
  <c r="N133" i="42"/>
  <c r="O149" i="42"/>
  <c r="B133" i="42"/>
  <c r="C149" i="42"/>
  <c r="N132" i="42"/>
  <c r="O148" i="42"/>
  <c r="B132" i="42"/>
  <c r="C148" i="42"/>
  <c r="U147" i="42"/>
  <c r="T131" i="42"/>
  <c r="O147" i="42"/>
  <c r="N131" i="42"/>
  <c r="B131" i="42"/>
  <c r="B147" i="42" s="1"/>
  <c r="B163" i="42" s="1"/>
  <c r="C147" i="42"/>
  <c r="U146" i="42"/>
  <c r="T130" i="42"/>
  <c r="O146" i="42"/>
  <c r="N130" i="42"/>
  <c r="B130" i="42"/>
  <c r="B146" i="42" s="1"/>
  <c r="C146" i="42"/>
  <c r="U145" i="42"/>
  <c r="T129" i="42"/>
  <c r="U144" i="42"/>
  <c r="T128" i="42"/>
  <c r="N128" i="42"/>
  <c r="O144" i="42"/>
  <c r="B128" i="42"/>
  <c r="C144" i="42"/>
  <c r="N127" i="42"/>
  <c r="O143" i="42"/>
  <c r="C143" i="42"/>
  <c r="B127" i="42"/>
  <c r="B143" i="42" s="1"/>
  <c r="U142" i="42"/>
  <c r="T126" i="42"/>
  <c r="N126" i="42"/>
  <c r="O142" i="42"/>
  <c r="I142" i="42"/>
  <c r="H126" i="42"/>
  <c r="C142" i="42"/>
  <c r="B126" i="42"/>
  <c r="U141" i="42"/>
  <c r="T125" i="42"/>
  <c r="N125" i="42"/>
  <c r="O141" i="42"/>
  <c r="I141" i="42"/>
  <c r="H125" i="42"/>
  <c r="C141" i="42"/>
  <c r="B125" i="42"/>
  <c r="U140" i="42"/>
  <c r="T124" i="42"/>
  <c r="N124" i="42"/>
  <c r="O140" i="42"/>
  <c r="I140" i="42"/>
  <c r="H124" i="42"/>
  <c r="C136" i="42"/>
  <c r="C140" i="42"/>
  <c r="B162" i="45"/>
  <c r="C162" i="45" s="1"/>
  <c r="B93" i="36"/>
  <c r="B97" i="36"/>
  <c r="B72" i="42"/>
  <c r="B70" i="42"/>
  <c r="Q160" i="45"/>
  <c r="R160" i="45" s="1"/>
  <c r="T159" i="45"/>
  <c r="U159" i="45" s="1"/>
  <c r="B166" i="45"/>
  <c r="C166" i="45" s="1"/>
  <c r="B165" i="45"/>
  <c r="C165" i="45" s="1"/>
  <c r="B163" i="45"/>
  <c r="C163" i="45" s="1"/>
  <c r="X141" i="42"/>
  <c r="L141" i="42"/>
  <c r="X140" i="42"/>
  <c r="L140" i="42"/>
  <c r="K160" i="45"/>
  <c r="L160" i="45" s="1"/>
  <c r="Q165" i="45"/>
  <c r="R165" i="45" s="1"/>
  <c r="Q161" i="45"/>
  <c r="R161" i="45" s="1"/>
  <c r="E131" i="48"/>
  <c r="Q93" i="39"/>
  <c r="K93" i="39"/>
  <c r="E93" i="39"/>
  <c r="Q150" i="42"/>
  <c r="E150" i="42"/>
  <c r="E166" i="42" s="1"/>
  <c r="Q149" i="42"/>
  <c r="Q165" i="42" s="1"/>
  <c r="E149" i="42"/>
  <c r="E165" i="42" s="1"/>
  <c r="Q148" i="42"/>
  <c r="B148" i="42"/>
  <c r="B164" i="42" s="1"/>
  <c r="L130" i="42"/>
  <c r="B144" i="42"/>
  <c r="B160" i="42" s="1"/>
  <c r="Q68" i="30"/>
  <c r="B69" i="30" s="1"/>
  <c r="T103" i="36"/>
  <c r="N103" i="36"/>
  <c r="H103" i="36"/>
  <c r="B103" i="36"/>
  <c r="T102" i="36"/>
  <c r="N102" i="36"/>
  <c r="H102" i="36"/>
  <c r="B102" i="36"/>
  <c r="T101" i="36"/>
  <c r="N101" i="36"/>
  <c r="H101" i="36"/>
  <c r="T100" i="36"/>
  <c r="N100" i="36"/>
  <c r="H100" i="36"/>
  <c r="B100" i="36"/>
  <c r="T99" i="36"/>
  <c r="N99" i="36"/>
  <c r="H99" i="36"/>
  <c r="T98" i="36"/>
  <c r="N98" i="36"/>
  <c r="H98" i="36"/>
  <c r="B98" i="36"/>
  <c r="T97" i="36"/>
  <c r="N97" i="36"/>
  <c r="H97" i="36"/>
  <c r="T96" i="36"/>
  <c r="N96" i="36"/>
  <c r="H96" i="36"/>
  <c r="T95" i="36"/>
  <c r="N95" i="36"/>
  <c r="H95" i="36"/>
  <c r="T94" i="36"/>
  <c r="N94" i="36"/>
  <c r="H94" i="36"/>
  <c r="T93" i="36"/>
  <c r="N93" i="36"/>
  <c r="H93" i="36"/>
  <c r="O118" i="39"/>
  <c r="O134" i="39" s="1"/>
  <c r="F118" i="39"/>
  <c r="F134" i="39" s="1"/>
  <c r="O117" i="39"/>
  <c r="O133" i="39" s="1"/>
  <c r="X116" i="39"/>
  <c r="X132" i="39" s="1"/>
  <c r="I116" i="39"/>
  <c r="I132" i="39" s="1"/>
  <c r="O115" i="39"/>
  <c r="O131" i="39" s="1"/>
  <c r="X114" i="39"/>
  <c r="X130" i="39" s="1"/>
  <c r="U113" i="39"/>
  <c r="U129" i="39" s="1"/>
  <c r="I112" i="39"/>
  <c r="I128" i="39" s="1"/>
  <c r="C111" i="39"/>
  <c r="C127" i="39" s="1"/>
  <c r="U109" i="39"/>
  <c r="U125" i="39" s="1"/>
  <c r="I108" i="39"/>
  <c r="I124" i="39" s="1"/>
  <c r="U103" i="39"/>
  <c r="O103" i="39"/>
  <c r="I103" i="39"/>
  <c r="C103" i="39"/>
  <c r="U102" i="39"/>
  <c r="O102" i="39"/>
  <c r="I102" i="39"/>
  <c r="C102" i="39"/>
  <c r="U101" i="39"/>
  <c r="O101" i="39"/>
  <c r="I101" i="39"/>
  <c r="C101" i="39"/>
  <c r="U100" i="39"/>
  <c r="O100" i="39"/>
  <c r="I100" i="39"/>
  <c r="C100" i="39"/>
  <c r="U99" i="39"/>
  <c r="O99" i="39"/>
  <c r="I99" i="39"/>
  <c r="C99" i="39"/>
  <c r="U98" i="39"/>
  <c r="O98" i="39"/>
  <c r="I98" i="39"/>
  <c r="C98" i="39"/>
  <c r="U97" i="39"/>
  <c r="O97" i="39"/>
  <c r="I97" i="39"/>
  <c r="C97" i="39"/>
  <c r="U96" i="39"/>
  <c r="O96" i="39"/>
  <c r="I96" i="39"/>
  <c r="C96" i="39"/>
  <c r="U95" i="39"/>
  <c r="O95" i="39"/>
  <c r="I95" i="39"/>
  <c r="C95" i="39"/>
  <c r="U94" i="39"/>
  <c r="O94" i="39"/>
  <c r="I94" i="39"/>
  <c r="C94" i="39"/>
  <c r="U93" i="39"/>
  <c r="O93" i="39"/>
  <c r="I93" i="39"/>
  <c r="I68" i="39"/>
  <c r="B68" i="39"/>
  <c r="B69" i="39" s="1"/>
  <c r="O134" i="42"/>
  <c r="N150" i="42" s="1"/>
  <c r="N166" i="42" s="1"/>
  <c r="C134" i="42"/>
  <c r="O133" i="42"/>
  <c r="C133" i="42"/>
  <c r="O132" i="42"/>
  <c r="N148" i="42" s="1"/>
  <c r="N164" i="42" s="1"/>
  <c r="L131" i="42"/>
  <c r="I130" i="42"/>
  <c r="L127" i="42"/>
  <c r="X124" i="42"/>
  <c r="H150" i="45"/>
  <c r="H149" i="45"/>
  <c r="H165" i="45" s="1"/>
  <c r="H148" i="45"/>
  <c r="H164" i="45" s="1"/>
  <c r="H147" i="45"/>
  <c r="H146" i="45"/>
  <c r="E144" i="45"/>
  <c r="E160" i="45" s="1"/>
  <c r="F160" i="45" s="1"/>
  <c r="E140" i="45"/>
  <c r="E133" i="48"/>
  <c r="E129" i="48"/>
  <c r="E145" i="48" s="1"/>
  <c r="F145" i="48"/>
  <c r="H145" i="45"/>
  <c r="H144" i="45"/>
  <c r="H143" i="45"/>
  <c r="H142" i="45"/>
  <c r="H158" i="45" s="1"/>
  <c r="H141" i="45"/>
  <c r="H140" i="45"/>
  <c r="H156" i="45" s="1"/>
  <c r="U150" i="45"/>
  <c r="T166" i="45" s="1"/>
  <c r="U166" i="45" s="1"/>
  <c r="O150" i="45"/>
  <c r="N166" i="45" s="1"/>
  <c r="I150" i="45"/>
  <c r="C150" i="45"/>
  <c r="U149" i="45"/>
  <c r="T165" i="45" s="1"/>
  <c r="U165" i="45" s="1"/>
  <c r="O149" i="45"/>
  <c r="N165" i="45" s="1"/>
  <c r="O165" i="45" s="1"/>
  <c r="I149" i="45"/>
  <c r="C149" i="45"/>
  <c r="U148" i="45"/>
  <c r="T164" i="45" s="1"/>
  <c r="U164" i="45" s="1"/>
  <c r="O148" i="45"/>
  <c r="N164" i="45" s="1"/>
  <c r="I148" i="45"/>
  <c r="C148" i="45"/>
  <c r="B164" i="45" s="1"/>
  <c r="U147" i="45"/>
  <c r="T163" i="45" s="1"/>
  <c r="U163" i="45" s="1"/>
  <c r="O147" i="45"/>
  <c r="N163" i="45" s="1"/>
  <c r="O163" i="45" s="1"/>
  <c r="I147" i="45"/>
  <c r="C147" i="45"/>
  <c r="U146" i="45"/>
  <c r="T162" i="45" s="1"/>
  <c r="U162" i="45" s="1"/>
  <c r="O146" i="45"/>
  <c r="N162" i="45" s="1"/>
  <c r="O162" i="45" s="1"/>
  <c r="I146" i="45"/>
  <c r="C146" i="45"/>
  <c r="U145" i="45"/>
  <c r="T161" i="45" s="1"/>
  <c r="U161" i="45" s="1"/>
  <c r="O145" i="45"/>
  <c r="N161" i="45" s="1"/>
  <c r="I145" i="45"/>
  <c r="C145" i="45"/>
  <c r="B161" i="45" s="1"/>
  <c r="U144" i="45"/>
  <c r="T160" i="45" s="1"/>
  <c r="U160" i="45" s="1"/>
  <c r="O144" i="45"/>
  <c r="N160" i="45" s="1"/>
  <c r="O160" i="45" s="1"/>
  <c r="I144" i="45"/>
  <c r="C144" i="45"/>
  <c r="B160" i="45" s="1"/>
  <c r="C160" i="45" s="1"/>
  <c r="U143" i="45"/>
  <c r="O143" i="45"/>
  <c r="N159" i="45" s="1"/>
  <c r="O159" i="45" s="1"/>
  <c r="I143" i="45"/>
  <c r="C143" i="45"/>
  <c r="B159" i="45" s="1"/>
  <c r="C159" i="45" s="1"/>
  <c r="U142" i="45"/>
  <c r="T158" i="45" s="1"/>
  <c r="O142" i="45"/>
  <c r="N158" i="45" s="1"/>
  <c r="O158" i="45" s="1"/>
  <c r="I142" i="45"/>
  <c r="C142" i="45"/>
  <c r="B158" i="45" s="1"/>
  <c r="U141" i="45"/>
  <c r="T157" i="45" s="1"/>
  <c r="U157" i="45" s="1"/>
  <c r="O141" i="45"/>
  <c r="I141" i="45"/>
  <c r="C141" i="45"/>
  <c r="B157" i="45" s="1"/>
  <c r="C157" i="45" s="1"/>
  <c r="U140" i="45"/>
  <c r="T156" i="45" s="1"/>
  <c r="U156" i="45" s="1"/>
  <c r="O140" i="45"/>
  <c r="N156" i="45" s="1"/>
  <c r="O156" i="45" s="1"/>
  <c r="I140" i="45"/>
  <c r="R103" i="45"/>
  <c r="F103" i="45"/>
  <c r="R102" i="45"/>
  <c r="F102" i="45"/>
  <c r="R101" i="45"/>
  <c r="F101" i="45"/>
  <c r="R100" i="45"/>
  <c r="F100" i="45"/>
  <c r="R99" i="45"/>
  <c r="F99" i="45"/>
  <c r="R98" i="45"/>
  <c r="F98" i="45"/>
  <c r="R97" i="45"/>
  <c r="F97" i="45"/>
  <c r="R96" i="45"/>
  <c r="F96" i="45"/>
  <c r="R95" i="45"/>
  <c r="X94" i="45"/>
  <c r="X93" i="45"/>
  <c r="L95" i="45"/>
  <c r="I69" i="45"/>
  <c r="X118" i="48"/>
  <c r="X134" i="48" s="1"/>
  <c r="I118" i="48"/>
  <c r="I134" i="48" s="1"/>
  <c r="Q117" i="48"/>
  <c r="X116" i="48"/>
  <c r="X132" i="48" s="1"/>
  <c r="I116" i="48"/>
  <c r="I132" i="48" s="1"/>
  <c r="Q115" i="48"/>
  <c r="X114" i="48"/>
  <c r="X130" i="48" s="1"/>
  <c r="I114" i="48"/>
  <c r="Q113" i="48"/>
  <c r="X112" i="48"/>
  <c r="X128" i="48" s="1"/>
  <c r="C112" i="48"/>
  <c r="C111" i="48"/>
  <c r="C127" i="48" s="1"/>
  <c r="C110" i="48"/>
  <c r="C126" i="48" s="1"/>
  <c r="C109" i="48"/>
  <c r="C125" i="48" s="1"/>
  <c r="H15" i="47"/>
  <c r="E134" i="48"/>
  <c r="E150" i="48" s="1"/>
  <c r="E132" i="48"/>
  <c r="E130" i="48"/>
  <c r="B108" i="48"/>
  <c r="H108" i="48"/>
  <c r="I140" i="48" s="1"/>
  <c r="N108" i="48"/>
  <c r="O140" i="48" s="1"/>
  <c r="T108" i="48"/>
  <c r="U140" i="48" s="1"/>
  <c r="B109" i="48"/>
  <c r="H109" i="48"/>
  <c r="I141" i="48" s="1"/>
  <c r="N109" i="48"/>
  <c r="T109" i="48"/>
  <c r="U141" i="48" s="1"/>
  <c r="B110" i="48"/>
  <c r="H110" i="48"/>
  <c r="I142" i="48" s="1"/>
  <c r="N110" i="48"/>
  <c r="T110" i="48"/>
  <c r="U142" i="48" s="1"/>
  <c r="B111" i="48"/>
  <c r="H111" i="48"/>
  <c r="I143" i="48" s="1"/>
  <c r="N111" i="48"/>
  <c r="O143" i="48" s="1"/>
  <c r="T111" i="48"/>
  <c r="U143" i="48" s="1"/>
  <c r="B112" i="48"/>
  <c r="C144" i="48" s="1"/>
  <c r="H112" i="48"/>
  <c r="I144" i="48" s="1"/>
  <c r="N112" i="48"/>
  <c r="O144" i="48" s="1"/>
  <c r="T112" i="48"/>
  <c r="U144" i="48" s="1"/>
  <c r="B113" i="48"/>
  <c r="H113" i="48"/>
  <c r="N113" i="48"/>
  <c r="T113" i="48"/>
  <c r="U145" i="48" s="1"/>
  <c r="B114" i="48"/>
  <c r="H114" i="48"/>
  <c r="I146" i="48" s="1"/>
  <c r="N114" i="48"/>
  <c r="O146" i="48" s="1"/>
  <c r="T114" i="48"/>
  <c r="U146" i="48" s="1"/>
  <c r="B115" i="48"/>
  <c r="H115" i="48"/>
  <c r="I147" i="48" s="1"/>
  <c r="N115" i="48"/>
  <c r="T115" i="48"/>
  <c r="B116" i="48"/>
  <c r="H116" i="48"/>
  <c r="N116" i="48"/>
  <c r="T116" i="48"/>
  <c r="B117" i="48"/>
  <c r="H117" i="48"/>
  <c r="N117" i="48"/>
  <c r="T117" i="48"/>
  <c r="B118" i="48"/>
  <c r="H118" i="48"/>
  <c r="N118" i="48"/>
  <c r="T118" i="48"/>
  <c r="E108" i="48"/>
  <c r="K108" i="48"/>
  <c r="Q108" i="48"/>
  <c r="W108" i="48"/>
  <c r="E109" i="48"/>
  <c r="K109" i="48"/>
  <c r="Q109" i="48"/>
  <c r="W109" i="48"/>
  <c r="E110" i="48"/>
  <c r="K110" i="48"/>
  <c r="Q110" i="48"/>
  <c r="W110" i="48"/>
  <c r="E111" i="48"/>
  <c r="K111" i="48"/>
  <c r="Q111" i="48"/>
  <c r="W111" i="48"/>
  <c r="E112" i="48"/>
  <c r="K112" i="48"/>
  <c r="Q112" i="48"/>
  <c r="F108" i="48"/>
  <c r="F124" i="48" s="1"/>
  <c r="R108" i="48"/>
  <c r="R124" i="48" s="1"/>
  <c r="F109" i="48"/>
  <c r="F125" i="48" s="1"/>
  <c r="R109" i="48"/>
  <c r="R125" i="48" s="1"/>
  <c r="F110" i="48"/>
  <c r="F126" i="48" s="1"/>
  <c r="R110" i="48"/>
  <c r="R126" i="48" s="1"/>
  <c r="F111" i="48"/>
  <c r="F127" i="48" s="1"/>
  <c r="R111" i="48"/>
  <c r="R127" i="48" s="1"/>
  <c r="F112" i="48"/>
  <c r="F128" i="48" s="1"/>
  <c r="R112" i="48"/>
  <c r="R128" i="48" s="1"/>
  <c r="C113" i="48"/>
  <c r="C129" i="48" s="1"/>
  <c r="K113" i="48"/>
  <c r="R113" i="48"/>
  <c r="R129" i="48" s="1"/>
  <c r="C114" i="48"/>
  <c r="K114" i="48"/>
  <c r="R114" i="48"/>
  <c r="R130" i="48" s="1"/>
  <c r="C115" i="48"/>
  <c r="C131" i="48" s="1"/>
  <c r="K115" i="48"/>
  <c r="R115" i="48"/>
  <c r="R131" i="48" s="1"/>
  <c r="C116" i="48"/>
  <c r="C132" i="48" s="1"/>
  <c r="K116" i="48"/>
  <c r="R116" i="48"/>
  <c r="R132" i="48" s="1"/>
  <c r="C117" i="48"/>
  <c r="C133" i="48" s="1"/>
  <c r="K117" i="48"/>
  <c r="R117" i="48"/>
  <c r="R133" i="48" s="1"/>
  <c r="C118" i="48"/>
  <c r="C134" i="48" s="1"/>
  <c r="K118" i="48"/>
  <c r="R118" i="48"/>
  <c r="R134" i="48" s="1"/>
  <c r="L108" i="48"/>
  <c r="L124" i="48" s="1"/>
  <c r="X108" i="48"/>
  <c r="X124" i="48" s="1"/>
  <c r="L109" i="48"/>
  <c r="L125" i="48" s="1"/>
  <c r="X109" i="48"/>
  <c r="X125" i="48" s="1"/>
  <c r="L110" i="48"/>
  <c r="L126" i="48" s="1"/>
  <c r="X110" i="48"/>
  <c r="X126" i="48" s="1"/>
  <c r="L111" i="48"/>
  <c r="L127" i="48" s="1"/>
  <c r="X111" i="48"/>
  <c r="X127" i="48" s="1"/>
  <c r="L112" i="48"/>
  <c r="L128" i="48" s="1"/>
  <c r="W112" i="48"/>
  <c r="F113" i="48"/>
  <c r="F129" i="48" s="1"/>
  <c r="O113" i="48"/>
  <c r="W113" i="48"/>
  <c r="F114" i="48"/>
  <c r="F130" i="48" s="1"/>
  <c r="O114" i="48"/>
  <c r="W114" i="48"/>
  <c r="F115" i="48"/>
  <c r="F131" i="48" s="1"/>
  <c r="O115" i="48"/>
  <c r="O131" i="48" s="1"/>
  <c r="W115" i="48"/>
  <c r="F116" i="48"/>
  <c r="F132" i="48" s="1"/>
  <c r="O116" i="48"/>
  <c r="O132" i="48" s="1"/>
  <c r="W116" i="48"/>
  <c r="F117" i="48"/>
  <c r="F133" i="48" s="1"/>
  <c r="O117" i="48"/>
  <c r="O133" i="48" s="1"/>
  <c r="W117" i="48"/>
  <c r="F118" i="48"/>
  <c r="F134" i="48" s="1"/>
  <c r="O118" i="48"/>
  <c r="O134" i="48" s="1"/>
  <c r="W118" i="48"/>
  <c r="F99" i="42"/>
  <c r="R98" i="42"/>
  <c r="F98" i="42"/>
  <c r="R97" i="42"/>
  <c r="F97" i="42"/>
  <c r="R96" i="42"/>
  <c r="F96" i="42"/>
  <c r="R95" i="42"/>
  <c r="F95" i="42"/>
  <c r="R94" i="42"/>
  <c r="F94" i="42"/>
  <c r="R93" i="42"/>
  <c r="F93" i="42"/>
  <c r="W150" i="45"/>
  <c r="W166" i="45" s="1"/>
  <c r="X166" i="45" s="1"/>
  <c r="Q150" i="45"/>
  <c r="Q166" i="45" s="1"/>
  <c r="R166" i="45" s="1"/>
  <c r="K150" i="45"/>
  <c r="K166" i="45" s="1"/>
  <c r="L166" i="45" s="1"/>
  <c r="E150" i="45"/>
  <c r="E166" i="45" s="1"/>
  <c r="W149" i="45"/>
  <c r="W165" i="45" s="1"/>
  <c r="X165" i="45" s="1"/>
  <c r="Q149" i="45"/>
  <c r="K149" i="45"/>
  <c r="K165" i="45" s="1"/>
  <c r="E149" i="45"/>
  <c r="E165" i="45" s="1"/>
  <c r="W148" i="45"/>
  <c r="W164" i="45" s="1"/>
  <c r="X164" i="45" s="1"/>
  <c r="Q148" i="45"/>
  <c r="Q164" i="45" s="1"/>
  <c r="R164" i="45" s="1"/>
  <c r="K148" i="45"/>
  <c r="K164" i="45" s="1"/>
  <c r="L164" i="45" s="1"/>
  <c r="E148" i="45"/>
  <c r="E164" i="45" s="1"/>
  <c r="F164" i="45" s="1"/>
  <c r="W147" i="45"/>
  <c r="W163" i="45" s="1"/>
  <c r="X163" i="45" s="1"/>
  <c r="Q147" i="45"/>
  <c r="Q163" i="45" s="1"/>
  <c r="R163" i="45" s="1"/>
  <c r="K147" i="45"/>
  <c r="K163" i="45" s="1"/>
  <c r="E147" i="45"/>
  <c r="E163" i="45" s="1"/>
  <c r="F163" i="45" s="1"/>
  <c r="W146" i="45"/>
  <c r="W162" i="45" s="1"/>
  <c r="X162" i="45" s="1"/>
  <c r="Q146" i="45"/>
  <c r="Q162" i="45" s="1"/>
  <c r="R162" i="45" s="1"/>
  <c r="K146" i="45"/>
  <c r="K162" i="45" s="1"/>
  <c r="L162" i="45" s="1"/>
  <c r="E146" i="45"/>
  <c r="E162" i="45" s="1"/>
  <c r="W145" i="45"/>
  <c r="W161" i="45" s="1"/>
  <c r="X161" i="45" s="1"/>
  <c r="Q145" i="45"/>
  <c r="K145" i="45"/>
  <c r="K161" i="45" s="1"/>
  <c r="E145" i="45"/>
  <c r="E161" i="45" s="1"/>
  <c r="W144" i="45"/>
  <c r="W160" i="45" s="1"/>
  <c r="X160" i="45" s="1"/>
  <c r="Q144" i="45"/>
  <c r="K144" i="45"/>
  <c r="X127" i="45"/>
  <c r="W143" i="45" s="1"/>
  <c r="W159" i="45" s="1"/>
  <c r="X159" i="45" s="1"/>
  <c r="R127" i="45"/>
  <c r="Q143" i="45" s="1"/>
  <c r="L127" i="45"/>
  <c r="K143" i="45" s="1"/>
  <c r="K159" i="45" s="1"/>
  <c r="F127" i="45"/>
  <c r="E143" i="45" s="1"/>
  <c r="X126" i="45"/>
  <c r="W142" i="45" s="1"/>
  <c r="W158" i="45" s="1"/>
  <c r="X158" i="45" s="1"/>
  <c r="R126" i="45"/>
  <c r="Q142" i="45" s="1"/>
  <c r="L126" i="45"/>
  <c r="K142" i="45" s="1"/>
  <c r="K158" i="45" s="1"/>
  <c r="M158" i="45" s="1"/>
  <c r="F126" i="45"/>
  <c r="E142" i="45" s="1"/>
  <c r="E158" i="45" s="1"/>
  <c r="X125" i="45"/>
  <c r="W141" i="45" s="1"/>
  <c r="W157" i="45" s="1"/>
  <c r="X157" i="45" s="1"/>
  <c r="R125" i="45"/>
  <c r="Q141" i="45" s="1"/>
  <c r="L125" i="45"/>
  <c r="K141" i="45" s="1"/>
  <c r="F125" i="45"/>
  <c r="E141" i="45" s="1"/>
  <c r="X124" i="45"/>
  <c r="W140" i="45" s="1"/>
  <c r="W156" i="45" s="1"/>
  <c r="R124" i="45"/>
  <c r="Q140" i="45" s="1"/>
  <c r="L124" i="45"/>
  <c r="K140" i="45" s="1"/>
  <c r="L102" i="45"/>
  <c r="X101" i="45"/>
  <c r="L101" i="45"/>
  <c r="X100" i="45"/>
  <c r="L100" i="45"/>
  <c r="X99" i="45"/>
  <c r="L99" i="45"/>
  <c r="X98" i="45"/>
  <c r="L98" i="45"/>
  <c r="X97" i="45"/>
  <c r="L97" i="45"/>
  <c r="X96" i="45"/>
  <c r="L96" i="45"/>
  <c r="X95" i="45"/>
  <c r="L94" i="45"/>
  <c r="I95" i="45"/>
  <c r="C95" i="45"/>
  <c r="U94" i="45"/>
  <c r="O94" i="45"/>
  <c r="I94" i="45"/>
  <c r="C94" i="45"/>
  <c r="U93" i="45"/>
  <c r="O93" i="45"/>
  <c r="I93" i="45"/>
  <c r="C93" i="45"/>
  <c r="Q118" i="48"/>
  <c r="X117" i="48"/>
  <c r="X133" i="48" s="1"/>
  <c r="I117" i="48"/>
  <c r="I133" i="48" s="1"/>
  <c r="Q116" i="48"/>
  <c r="X115" i="48"/>
  <c r="X131" i="48" s="1"/>
  <c r="I115" i="48"/>
  <c r="Q114" i="48"/>
  <c r="X113" i="48"/>
  <c r="X129" i="48" s="1"/>
  <c r="I113" i="48"/>
  <c r="I129" i="48" s="1"/>
  <c r="O112" i="48"/>
  <c r="O111" i="48"/>
  <c r="O110" i="48"/>
  <c r="O109" i="48"/>
  <c r="O125" i="48" s="1"/>
  <c r="O108" i="48"/>
  <c r="I15" i="47"/>
  <c r="J3" i="47" s="1"/>
  <c r="D37" i="48" s="1"/>
  <c r="D9" i="48"/>
  <c r="D11" i="48"/>
  <c r="B70" i="48"/>
  <c r="Q68" i="48"/>
  <c r="C124" i="48"/>
  <c r="I124" i="48"/>
  <c r="O124" i="48"/>
  <c r="U124" i="48"/>
  <c r="I125" i="48"/>
  <c r="U125" i="48"/>
  <c r="I126" i="48"/>
  <c r="O126" i="48"/>
  <c r="U126" i="48"/>
  <c r="I127" i="48"/>
  <c r="O127" i="48"/>
  <c r="U127" i="48"/>
  <c r="C128" i="48"/>
  <c r="I128" i="48"/>
  <c r="O128" i="48"/>
  <c r="U128" i="48"/>
  <c r="O129" i="48"/>
  <c r="U129" i="48"/>
  <c r="C130" i="48"/>
  <c r="I130" i="48"/>
  <c r="O130" i="48"/>
  <c r="U130" i="48"/>
  <c r="I131" i="48"/>
  <c r="B93" i="48"/>
  <c r="H93" i="48"/>
  <c r="N93" i="48"/>
  <c r="T93" i="48"/>
  <c r="B94" i="48"/>
  <c r="H94" i="48"/>
  <c r="N94" i="48"/>
  <c r="T94" i="48"/>
  <c r="B95" i="48"/>
  <c r="H95" i="48"/>
  <c r="N95" i="48"/>
  <c r="T95" i="48"/>
  <c r="B96" i="48"/>
  <c r="H96" i="48"/>
  <c r="N96" i="48"/>
  <c r="T96" i="48"/>
  <c r="B97" i="48"/>
  <c r="H97" i="48"/>
  <c r="N97" i="48"/>
  <c r="T97" i="48"/>
  <c r="B98" i="48"/>
  <c r="H98" i="48"/>
  <c r="N98" i="48"/>
  <c r="T98" i="48"/>
  <c r="B99" i="48"/>
  <c r="H99" i="48"/>
  <c r="N99" i="48"/>
  <c r="T99" i="48"/>
  <c r="B100" i="48"/>
  <c r="H100" i="48"/>
  <c r="N100" i="48"/>
  <c r="T100" i="48"/>
  <c r="B101" i="48"/>
  <c r="H101" i="48"/>
  <c r="N101" i="48"/>
  <c r="T101" i="48"/>
  <c r="B102" i="48"/>
  <c r="H102" i="48"/>
  <c r="N102" i="48"/>
  <c r="T102" i="48"/>
  <c r="B103" i="48"/>
  <c r="H103" i="48"/>
  <c r="N103" i="48"/>
  <c r="T103" i="48"/>
  <c r="C93" i="48"/>
  <c r="I93" i="48"/>
  <c r="O93" i="48"/>
  <c r="U93" i="48"/>
  <c r="C94" i="48"/>
  <c r="I94" i="48"/>
  <c r="O94" i="48"/>
  <c r="U94" i="48"/>
  <c r="C95" i="48"/>
  <c r="I95" i="48"/>
  <c r="O95" i="48"/>
  <c r="U95" i="48"/>
  <c r="C96" i="48"/>
  <c r="I96" i="48"/>
  <c r="O96" i="48"/>
  <c r="U96" i="48"/>
  <c r="C97" i="48"/>
  <c r="I97" i="48"/>
  <c r="O97" i="48"/>
  <c r="U97" i="48"/>
  <c r="C98" i="48"/>
  <c r="I98" i="48"/>
  <c r="O98" i="48"/>
  <c r="U98" i="48"/>
  <c r="C99" i="48"/>
  <c r="I99" i="48"/>
  <c r="O99" i="48"/>
  <c r="U99" i="48"/>
  <c r="C100" i="48"/>
  <c r="I100" i="48"/>
  <c r="O100" i="48"/>
  <c r="U100" i="48"/>
  <c r="C101" i="48"/>
  <c r="I101" i="48"/>
  <c r="O101" i="48"/>
  <c r="U101" i="48"/>
  <c r="C102" i="48"/>
  <c r="I102" i="48"/>
  <c r="O102" i="48"/>
  <c r="U102" i="48"/>
  <c r="C103" i="48"/>
  <c r="I103" i="48"/>
  <c r="O103" i="48"/>
  <c r="U103" i="48"/>
  <c r="D5" i="48"/>
  <c r="B124" i="48"/>
  <c r="B140" i="48" s="1"/>
  <c r="B125" i="48"/>
  <c r="B126" i="48"/>
  <c r="B127" i="48"/>
  <c r="B128" i="48"/>
  <c r="B144" i="48" s="1"/>
  <c r="B129" i="48"/>
  <c r="B130" i="48"/>
  <c r="B146" i="48" s="1"/>
  <c r="B131" i="48"/>
  <c r="D7" i="48"/>
  <c r="L159" i="45"/>
  <c r="I3" i="44"/>
  <c r="I15" i="44" s="1"/>
  <c r="H15" i="44"/>
  <c r="C161" i="45"/>
  <c r="N157" i="45"/>
  <c r="H166" i="45"/>
  <c r="H163" i="45"/>
  <c r="H162" i="45"/>
  <c r="H161" i="45"/>
  <c r="H160" i="45"/>
  <c r="H159" i="45"/>
  <c r="H157" i="45"/>
  <c r="L158" i="45"/>
  <c r="C136" i="45"/>
  <c r="C140" i="45"/>
  <c r="B156" i="45" s="1"/>
  <c r="Q159" i="45"/>
  <c r="E159" i="45"/>
  <c r="Q158" i="45"/>
  <c r="Q157" i="45"/>
  <c r="K157" i="45"/>
  <c r="E157" i="45"/>
  <c r="Q156" i="45"/>
  <c r="K156" i="45"/>
  <c r="E156" i="45"/>
  <c r="B70" i="45"/>
  <c r="B69" i="45"/>
  <c r="B93" i="45"/>
  <c r="H93" i="45"/>
  <c r="N93" i="45"/>
  <c r="T93" i="45"/>
  <c r="B94" i="45"/>
  <c r="D157" i="45" s="1"/>
  <c r="H94" i="45"/>
  <c r="N94" i="45"/>
  <c r="T94" i="45"/>
  <c r="B95" i="45"/>
  <c r="H95" i="45"/>
  <c r="N95" i="45"/>
  <c r="E93" i="45"/>
  <c r="K93" i="45"/>
  <c r="Q93" i="45"/>
  <c r="W93" i="45"/>
  <c r="E94" i="45"/>
  <c r="K94" i="45"/>
  <c r="Q94" i="45"/>
  <c r="W94" i="45"/>
  <c r="E95" i="45"/>
  <c r="T95" i="45"/>
  <c r="B96" i="45"/>
  <c r="H96" i="45"/>
  <c r="N96" i="45"/>
  <c r="T96" i="45"/>
  <c r="B97" i="45"/>
  <c r="D160" i="45" s="1"/>
  <c r="H97" i="45"/>
  <c r="N97" i="45"/>
  <c r="T97" i="45"/>
  <c r="B98" i="45"/>
  <c r="D161" i="45" s="1"/>
  <c r="H98" i="45"/>
  <c r="N98" i="45"/>
  <c r="T98" i="45"/>
  <c r="B99" i="45"/>
  <c r="D162" i="45" s="1"/>
  <c r="H99" i="45"/>
  <c r="N99" i="45"/>
  <c r="T99" i="45"/>
  <c r="B100" i="45"/>
  <c r="D163" i="45" s="1"/>
  <c r="H100" i="45"/>
  <c r="N100" i="45"/>
  <c r="T100" i="45"/>
  <c r="B101" i="45"/>
  <c r="H101" i="45"/>
  <c r="N101" i="45"/>
  <c r="T101" i="45"/>
  <c r="V164" i="45" s="1"/>
  <c r="B102" i="45"/>
  <c r="D165" i="45" s="1"/>
  <c r="H102" i="45"/>
  <c r="N102" i="45"/>
  <c r="T102" i="45"/>
  <c r="B103" i="45"/>
  <c r="D166" i="45" s="1"/>
  <c r="H103" i="45"/>
  <c r="N103" i="45"/>
  <c r="T103" i="45"/>
  <c r="V166" i="45" s="1"/>
  <c r="Q95" i="45"/>
  <c r="W95" i="45"/>
  <c r="E96" i="45"/>
  <c r="K96" i="45"/>
  <c r="M159" i="45" s="1"/>
  <c r="Q96" i="45"/>
  <c r="W96" i="45"/>
  <c r="E97" i="45"/>
  <c r="K97" i="45"/>
  <c r="Q97" i="45"/>
  <c r="S160" i="45" s="1"/>
  <c r="W97" i="45"/>
  <c r="E98" i="45"/>
  <c r="K98" i="45"/>
  <c r="Q98" i="45"/>
  <c r="S161" i="45" s="1"/>
  <c r="W98" i="45"/>
  <c r="E99" i="45"/>
  <c r="K99" i="45"/>
  <c r="Q99" i="45"/>
  <c r="W99" i="45"/>
  <c r="E100" i="45"/>
  <c r="K100" i="45"/>
  <c r="Q100" i="45"/>
  <c r="W100" i="45"/>
  <c r="E101" i="45"/>
  <c r="K101" i="45"/>
  <c r="Q101" i="45"/>
  <c r="W101" i="45"/>
  <c r="E102" i="45"/>
  <c r="K102" i="45"/>
  <c r="Q102" i="45"/>
  <c r="W102" i="45"/>
  <c r="Y165" i="45" s="1"/>
  <c r="E103" i="45"/>
  <c r="K103" i="45"/>
  <c r="Q103" i="45"/>
  <c r="W103" i="45"/>
  <c r="Y166" i="45" s="1"/>
  <c r="B159" i="42"/>
  <c r="Q166" i="42"/>
  <c r="Q164" i="42"/>
  <c r="T145" i="42"/>
  <c r="D10" i="42"/>
  <c r="T150" i="42"/>
  <c r="H150" i="42"/>
  <c r="T149" i="42"/>
  <c r="H149" i="42"/>
  <c r="T148" i="42"/>
  <c r="H148" i="42"/>
  <c r="H147" i="42"/>
  <c r="H146" i="42"/>
  <c r="H145" i="42"/>
  <c r="H144" i="42"/>
  <c r="H143" i="42"/>
  <c r="B69" i="42"/>
  <c r="I69" i="42"/>
  <c r="C124" i="42"/>
  <c r="B140" i="42" s="1"/>
  <c r="I124" i="42"/>
  <c r="H140" i="42" s="1"/>
  <c r="O124" i="42"/>
  <c r="N140" i="42" s="1"/>
  <c r="U124" i="42"/>
  <c r="T140" i="42" s="1"/>
  <c r="C125" i="42"/>
  <c r="B141" i="42" s="1"/>
  <c r="I125" i="42"/>
  <c r="O125" i="42"/>
  <c r="N141" i="42" s="1"/>
  <c r="U125" i="42"/>
  <c r="T141" i="42" s="1"/>
  <c r="C126" i="42"/>
  <c r="B142" i="42" s="1"/>
  <c r="I126" i="42"/>
  <c r="H142" i="42" s="1"/>
  <c r="U126" i="42"/>
  <c r="U127" i="42"/>
  <c r="T143" i="42" s="1"/>
  <c r="U128" i="42"/>
  <c r="T144" i="42" s="1"/>
  <c r="U129" i="42"/>
  <c r="U130" i="42"/>
  <c r="U131" i="42"/>
  <c r="T147" i="42" s="1"/>
  <c r="O126" i="42"/>
  <c r="N142" i="42" s="1"/>
  <c r="O127" i="42"/>
  <c r="O128" i="42"/>
  <c r="O129" i="42"/>
  <c r="N145" i="42" s="1"/>
  <c r="O130" i="42"/>
  <c r="N146" i="42" s="1"/>
  <c r="O131" i="42"/>
  <c r="C93" i="42"/>
  <c r="I93" i="42"/>
  <c r="O93" i="42"/>
  <c r="U93" i="42"/>
  <c r="C94" i="42"/>
  <c r="I94" i="42"/>
  <c r="O94" i="42"/>
  <c r="U94" i="42"/>
  <c r="C95" i="42"/>
  <c r="I95" i="42"/>
  <c r="O95" i="42"/>
  <c r="U95" i="42"/>
  <c r="C96" i="42"/>
  <c r="I96" i="42"/>
  <c r="O96" i="42"/>
  <c r="U96" i="42"/>
  <c r="C97" i="42"/>
  <c r="I97" i="42"/>
  <c r="O97" i="42"/>
  <c r="U97" i="42"/>
  <c r="C98" i="42"/>
  <c r="I98" i="42"/>
  <c r="O98" i="42"/>
  <c r="U98" i="42"/>
  <c r="C99" i="42"/>
  <c r="I99" i="42"/>
  <c r="O99" i="42"/>
  <c r="U99" i="42"/>
  <c r="C100" i="42"/>
  <c r="I100" i="42"/>
  <c r="O100" i="42"/>
  <c r="U100" i="42"/>
  <c r="C101" i="42"/>
  <c r="I101" i="42"/>
  <c r="O101" i="42"/>
  <c r="U101" i="42"/>
  <c r="C102" i="42"/>
  <c r="I102" i="42"/>
  <c r="O102" i="42"/>
  <c r="U102" i="42"/>
  <c r="C103" i="42"/>
  <c r="I103" i="42"/>
  <c r="O103" i="42"/>
  <c r="U103" i="42"/>
  <c r="E93" i="42"/>
  <c r="K93" i="42"/>
  <c r="Q93" i="42"/>
  <c r="W93" i="42"/>
  <c r="E94" i="42"/>
  <c r="K94" i="42"/>
  <c r="Q94" i="42"/>
  <c r="W94" i="42"/>
  <c r="E95" i="42"/>
  <c r="K95" i="42"/>
  <c r="Q95" i="42"/>
  <c r="W95" i="42"/>
  <c r="E96" i="42"/>
  <c r="K96" i="42"/>
  <c r="Q96" i="42"/>
  <c r="W96" i="42"/>
  <c r="E97" i="42"/>
  <c r="K97" i="42"/>
  <c r="Q97" i="42"/>
  <c r="W97" i="42"/>
  <c r="E98" i="42"/>
  <c r="K98" i="42"/>
  <c r="Q98" i="42"/>
  <c r="W98" i="42"/>
  <c r="E99" i="42"/>
  <c r="K99" i="42"/>
  <c r="Q99" i="42"/>
  <c r="W99" i="42"/>
  <c r="E100" i="42"/>
  <c r="K100" i="42"/>
  <c r="Q100" i="42"/>
  <c r="W100" i="42"/>
  <c r="E101" i="42"/>
  <c r="K101" i="42"/>
  <c r="Q101" i="42"/>
  <c r="W101" i="42"/>
  <c r="E102" i="42"/>
  <c r="K102" i="42"/>
  <c r="Q102" i="42"/>
  <c r="W102" i="42"/>
  <c r="E103" i="42"/>
  <c r="K103" i="42"/>
  <c r="Q103" i="42"/>
  <c r="W103" i="42"/>
  <c r="B93" i="42"/>
  <c r="N93" i="42"/>
  <c r="B94" i="42"/>
  <c r="N94" i="42"/>
  <c r="B95" i="42"/>
  <c r="N95" i="42"/>
  <c r="B96" i="42"/>
  <c r="N96" i="42"/>
  <c r="B97" i="42"/>
  <c r="N97" i="42"/>
  <c r="B98" i="42"/>
  <c r="D161" i="42" s="1"/>
  <c r="N98" i="42"/>
  <c r="B99" i="42"/>
  <c r="N99" i="42"/>
  <c r="B100" i="42"/>
  <c r="N100" i="42"/>
  <c r="B101" i="42"/>
  <c r="N101" i="42"/>
  <c r="B102" i="42"/>
  <c r="N102" i="42"/>
  <c r="B103" i="42"/>
  <c r="N103" i="42"/>
  <c r="I70" i="42"/>
  <c r="Q70" i="42"/>
  <c r="I15" i="41"/>
  <c r="J3" i="41" s="1"/>
  <c r="D37" i="42" s="1"/>
  <c r="D11" i="42" s="1"/>
  <c r="T142" i="42"/>
  <c r="H141" i="42"/>
  <c r="X134" i="42"/>
  <c r="W150" i="42" s="1"/>
  <c r="X150" i="42"/>
  <c r="L134" i="42"/>
  <c r="K150" i="42" s="1"/>
  <c r="L150" i="42"/>
  <c r="X133" i="42"/>
  <c r="W149" i="42" s="1"/>
  <c r="X149" i="42"/>
  <c r="L133" i="42"/>
  <c r="K149" i="42" s="1"/>
  <c r="L149" i="42"/>
  <c r="X132" i="42"/>
  <c r="W148" i="42" s="1"/>
  <c r="X148" i="42"/>
  <c r="L132" i="42"/>
  <c r="K148" i="42" s="1"/>
  <c r="L148" i="42"/>
  <c r="X147" i="42"/>
  <c r="X131" i="42"/>
  <c r="X146" i="42"/>
  <c r="X130" i="42"/>
  <c r="X145" i="42"/>
  <c r="X129" i="42"/>
  <c r="X144" i="42"/>
  <c r="X128" i="42"/>
  <c r="X143" i="42"/>
  <c r="X127" i="42"/>
  <c r="X142" i="42"/>
  <c r="X126" i="42"/>
  <c r="U150" i="42"/>
  <c r="I150" i="42"/>
  <c r="U149" i="42"/>
  <c r="I149" i="42"/>
  <c r="U148" i="42"/>
  <c r="I148" i="42"/>
  <c r="I147" i="42"/>
  <c r="I146" i="42"/>
  <c r="I145" i="42"/>
  <c r="I144" i="42"/>
  <c r="I143" i="42"/>
  <c r="D6" i="42"/>
  <c r="E124" i="42"/>
  <c r="E140" i="42" s="1"/>
  <c r="K124" i="42"/>
  <c r="K140" i="42" s="1"/>
  <c r="Q124" i="42"/>
  <c r="Q140" i="42" s="1"/>
  <c r="W124" i="42"/>
  <c r="W140" i="42" s="1"/>
  <c r="E125" i="42"/>
  <c r="E141" i="42" s="1"/>
  <c r="K125" i="42"/>
  <c r="K141" i="42" s="1"/>
  <c r="Q125" i="42"/>
  <c r="Q141" i="42" s="1"/>
  <c r="W125" i="42"/>
  <c r="W141" i="42" s="1"/>
  <c r="E126" i="42"/>
  <c r="E142" i="42" s="1"/>
  <c r="K126" i="42"/>
  <c r="K142" i="42" s="1"/>
  <c r="Q126" i="42"/>
  <c r="Q142" i="42" s="1"/>
  <c r="W126" i="42"/>
  <c r="W142" i="42" s="1"/>
  <c r="E127" i="42"/>
  <c r="E143" i="42" s="1"/>
  <c r="K127" i="42"/>
  <c r="Q127" i="42"/>
  <c r="Q143" i="42" s="1"/>
  <c r="W127" i="42"/>
  <c r="E128" i="42"/>
  <c r="E144" i="42" s="1"/>
  <c r="K128" i="42"/>
  <c r="K144" i="42" s="1"/>
  <c r="Q128" i="42"/>
  <c r="Q144" i="42" s="1"/>
  <c r="W128" i="42"/>
  <c r="W144" i="42" s="1"/>
  <c r="E129" i="42"/>
  <c r="E145" i="42" s="1"/>
  <c r="K129" i="42"/>
  <c r="K145" i="42" s="1"/>
  <c r="Q129" i="42"/>
  <c r="Q145" i="42" s="1"/>
  <c r="W129" i="42"/>
  <c r="E130" i="42"/>
  <c r="E146" i="42" s="1"/>
  <c r="K130" i="42"/>
  <c r="Q130" i="42"/>
  <c r="Q146" i="42" s="1"/>
  <c r="W130" i="42"/>
  <c r="W146" i="42" s="1"/>
  <c r="E131" i="42"/>
  <c r="E147" i="42" s="1"/>
  <c r="K131" i="42"/>
  <c r="K147" i="42" s="1"/>
  <c r="Q131" i="42"/>
  <c r="Q147" i="42" s="1"/>
  <c r="W131" i="42"/>
  <c r="E132" i="42"/>
  <c r="E148" i="42" s="1"/>
  <c r="D8" i="42"/>
  <c r="H15" i="38"/>
  <c r="N134" i="39"/>
  <c r="N150" i="39" s="1"/>
  <c r="O150" i="39"/>
  <c r="B134" i="39"/>
  <c r="T118" i="39"/>
  <c r="L118" i="39"/>
  <c r="L134" i="39" s="1"/>
  <c r="C118" i="39"/>
  <c r="C134" i="39" s="1"/>
  <c r="R117" i="39"/>
  <c r="R133" i="39" s="1"/>
  <c r="F117" i="39"/>
  <c r="F133" i="39" s="1"/>
  <c r="R116" i="39"/>
  <c r="R132" i="39" s="1"/>
  <c r="F116" i="39"/>
  <c r="F132" i="39" s="1"/>
  <c r="R115" i="39"/>
  <c r="R131" i="39" s="1"/>
  <c r="F115" i="39"/>
  <c r="F131" i="39" s="1"/>
  <c r="O114" i="39"/>
  <c r="O130" i="39" s="1"/>
  <c r="O113" i="39"/>
  <c r="O129" i="39" s="1"/>
  <c r="O112" i="39"/>
  <c r="O128" i="39" s="1"/>
  <c r="O111" i="39"/>
  <c r="O127" i="39" s="1"/>
  <c r="O110" i="39"/>
  <c r="O126" i="39" s="1"/>
  <c r="O109" i="39"/>
  <c r="O125" i="39" s="1"/>
  <c r="E108" i="39"/>
  <c r="K108" i="39"/>
  <c r="Q108" i="39"/>
  <c r="W108" i="39"/>
  <c r="E109" i="39"/>
  <c r="K109" i="39"/>
  <c r="Q109" i="39"/>
  <c r="W109" i="39"/>
  <c r="E110" i="39"/>
  <c r="K110" i="39"/>
  <c r="Q110" i="39"/>
  <c r="W110" i="39"/>
  <c r="E111" i="39"/>
  <c r="K111" i="39"/>
  <c r="Q111" i="39"/>
  <c r="W111" i="39"/>
  <c r="E112" i="39"/>
  <c r="K112" i="39"/>
  <c r="Q112" i="39"/>
  <c r="W112" i="39"/>
  <c r="E113" i="39"/>
  <c r="K113" i="39"/>
  <c r="Q113" i="39"/>
  <c r="W113" i="39"/>
  <c r="E114" i="39"/>
  <c r="K114" i="39"/>
  <c r="Q114" i="39"/>
  <c r="W114" i="39"/>
  <c r="E115" i="39"/>
  <c r="K115" i="39"/>
  <c r="Q115" i="39"/>
  <c r="W115" i="39"/>
  <c r="E116" i="39"/>
  <c r="K116" i="39"/>
  <c r="Q116" i="39"/>
  <c r="W116" i="39"/>
  <c r="E117" i="39"/>
  <c r="K117" i="39"/>
  <c r="Q117" i="39"/>
  <c r="W117" i="39"/>
  <c r="E118" i="39"/>
  <c r="K118" i="39"/>
  <c r="Q118" i="39"/>
  <c r="W118" i="39"/>
  <c r="F108" i="39"/>
  <c r="F124" i="39" s="1"/>
  <c r="L108" i="39"/>
  <c r="L124" i="39" s="1"/>
  <c r="R108" i="39"/>
  <c r="R124" i="39" s="1"/>
  <c r="X108" i="39"/>
  <c r="X124" i="39" s="1"/>
  <c r="F109" i="39"/>
  <c r="F125" i="39" s="1"/>
  <c r="L109" i="39"/>
  <c r="L125" i="39" s="1"/>
  <c r="R109" i="39"/>
  <c r="R125" i="39" s="1"/>
  <c r="X109" i="39"/>
  <c r="X125" i="39" s="1"/>
  <c r="F110" i="39"/>
  <c r="F126" i="39" s="1"/>
  <c r="L110" i="39"/>
  <c r="L126" i="39" s="1"/>
  <c r="R110" i="39"/>
  <c r="R126" i="39" s="1"/>
  <c r="X110" i="39"/>
  <c r="X126" i="39" s="1"/>
  <c r="F111" i="39"/>
  <c r="F127" i="39" s="1"/>
  <c r="L111" i="39"/>
  <c r="L127" i="39" s="1"/>
  <c r="R111" i="39"/>
  <c r="R127" i="39" s="1"/>
  <c r="X111" i="39"/>
  <c r="X127" i="39" s="1"/>
  <c r="F112" i="39"/>
  <c r="F128" i="39" s="1"/>
  <c r="L112" i="39"/>
  <c r="L128" i="39" s="1"/>
  <c r="R112" i="39"/>
  <c r="R128" i="39" s="1"/>
  <c r="X112" i="39"/>
  <c r="X128" i="39" s="1"/>
  <c r="F113" i="39"/>
  <c r="F129" i="39" s="1"/>
  <c r="L113" i="39"/>
  <c r="L129" i="39" s="1"/>
  <c r="R113" i="39"/>
  <c r="R129" i="39" s="1"/>
  <c r="X113" i="39"/>
  <c r="X129" i="39" s="1"/>
  <c r="F114" i="39"/>
  <c r="F130" i="39" s="1"/>
  <c r="L114" i="39"/>
  <c r="L130" i="39" s="1"/>
  <c r="R114" i="39"/>
  <c r="R130" i="39" s="1"/>
  <c r="B108" i="39"/>
  <c r="H108" i="39"/>
  <c r="N108" i="39"/>
  <c r="T108" i="39"/>
  <c r="B109" i="39"/>
  <c r="H109" i="39"/>
  <c r="N109" i="39"/>
  <c r="T109" i="39"/>
  <c r="B110" i="39"/>
  <c r="H110" i="39"/>
  <c r="N110" i="39"/>
  <c r="T110" i="39"/>
  <c r="B111" i="39"/>
  <c r="H111" i="39"/>
  <c r="N111" i="39"/>
  <c r="T111" i="39"/>
  <c r="B112" i="39"/>
  <c r="H112" i="39"/>
  <c r="N112" i="39"/>
  <c r="T112" i="39"/>
  <c r="B113" i="39"/>
  <c r="H113" i="39"/>
  <c r="N113" i="39"/>
  <c r="T113" i="39"/>
  <c r="B114" i="39"/>
  <c r="H114" i="39"/>
  <c r="N114" i="39"/>
  <c r="T114" i="39"/>
  <c r="B115" i="39"/>
  <c r="H115" i="39"/>
  <c r="N115" i="39"/>
  <c r="T115" i="39"/>
  <c r="B116" i="39"/>
  <c r="H116" i="39"/>
  <c r="N116" i="39"/>
  <c r="T116" i="39"/>
  <c r="B117" i="39"/>
  <c r="H117" i="39"/>
  <c r="N117" i="39"/>
  <c r="T117" i="39"/>
  <c r="B72" i="39"/>
  <c r="B70" i="39"/>
  <c r="D4" i="36"/>
  <c r="M141" i="36" s="1"/>
  <c r="D8" i="36"/>
  <c r="D10" i="36"/>
  <c r="D7" i="36"/>
  <c r="M143" i="36" s="1"/>
  <c r="B72" i="36"/>
  <c r="E124" i="36"/>
  <c r="E140" i="36" s="1"/>
  <c r="K124" i="36"/>
  <c r="Q124" i="36"/>
  <c r="Q140" i="36" s="1"/>
  <c r="W124" i="36"/>
  <c r="W140" i="36" s="1"/>
  <c r="E125" i="36"/>
  <c r="E141" i="36" s="1"/>
  <c r="K125" i="36"/>
  <c r="K141" i="36" s="1"/>
  <c r="Q125" i="36"/>
  <c r="Q141" i="36" s="1"/>
  <c r="W125" i="36"/>
  <c r="W141" i="36" s="1"/>
  <c r="E126" i="36"/>
  <c r="E142" i="36" s="1"/>
  <c r="K126" i="36"/>
  <c r="Q126" i="36"/>
  <c r="W126" i="36"/>
  <c r="W142" i="36" s="1"/>
  <c r="E127" i="36"/>
  <c r="E143" i="36" s="1"/>
  <c r="K127" i="36"/>
  <c r="Q127" i="36"/>
  <c r="W127" i="36"/>
  <c r="W143" i="36" s="1"/>
  <c r="E128" i="36"/>
  <c r="E144" i="36" s="1"/>
  <c r="K128" i="36"/>
  <c r="Q128" i="36"/>
  <c r="Q144" i="36" s="1"/>
  <c r="W128" i="36"/>
  <c r="W144" i="36" s="1"/>
  <c r="E129" i="36"/>
  <c r="E145" i="36" s="1"/>
  <c r="K129" i="36"/>
  <c r="K145" i="36" s="1"/>
  <c r="Q129" i="36"/>
  <c r="Q145" i="36" s="1"/>
  <c r="W129" i="36"/>
  <c r="W145" i="36" s="1"/>
  <c r="E130" i="36"/>
  <c r="E146" i="36" s="1"/>
  <c r="K130" i="36"/>
  <c r="Q130" i="36"/>
  <c r="W130" i="36"/>
  <c r="W146" i="36" s="1"/>
  <c r="E131" i="36"/>
  <c r="E147" i="36" s="1"/>
  <c r="K131" i="36"/>
  <c r="Q131" i="36"/>
  <c r="W131" i="36"/>
  <c r="W147" i="36" s="1"/>
  <c r="E132" i="36"/>
  <c r="E148" i="36" s="1"/>
  <c r="K132" i="36"/>
  <c r="Q132" i="36"/>
  <c r="Q148" i="36" s="1"/>
  <c r="W132" i="36"/>
  <c r="W148" i="36" s="1"/>
  <c r="E133" i="36"/>
  <c r="E149" i="36" s="1"/>
  <c r="K133" i="36"/>
  <c r="K149" i="36" s="1"/>
  <c r="Q133" i="36"/>
  <c r="Q149" i="36" s="1"/>
  <c r="W133" i="36"/>
  <c r="W149" i="36" s="1"/>
  <c r="E134" i="36"/>
  <c r="E150" i="36" s="1"/>
  <c r="K134" i="36"/>
  <c r="Q134" i="36"/>
  <c r="W134" i="36"/>
  <c r="W150" i="36" s="1"/>
  <c r="C140" i="36"/>
  <c r="O140" i="36"/>
  <c r="O141" i="36"/>
  <c r="C142" i="36"/>
  <c r="O142" i="36"/>
  <c r="C143" i="36"/>
  <c r="O143" i="36"/>
  <c r="C144" i="36"/>
  <c r="O144" i="36"/>
  <c r="O145" i="36"/>
  <c r="C146" i="36"/>
  <c r="O146" i="36"/>
  <c r="C147" i="36"/>
  <c r="O147" i="36"/>
  <c r="C148" i="36"/>
  <c r="O148" i="36"/>
  <c r="O149" i="36"/>
  <c r="B124" i="36"/>
  <c r="B140" i="36" s="1"/>
  <c r="H124" i="36"/>
  <c r="H140" i="36" s="1"/>
  <c r="N124" i="36"/>
  <c r="N140" i="36" s="1"/>
  <c r="T124" i="36"/>
  <c r="T140" i="36" s="1"/>
  <c r="B125" i="36"/>
  <c r="B141" i="36" s="1"/>
  <c r="H125" i="36"/>
  <c r="N125" i="36"/>
  <c r="N141" i="36" s="1"/>
  <c r="T125" i="36"/>
  <c r="T141" i="36" s="1"/>
  <c r="B126" i="36"/>
  <c r="B142" i="36" s="1"/>
  <c r="H126" i="36"/>
  <c r="N126" i="36"/>
  <c r="N142" i="36" s="1"/>
  <c r="T126" i="36"/>
  <c r="T142" i="36" s="1"/>
  <c r="B127" i="36"/>
  <c r="B143" i="36" s="1"/>
  <c r="H127" i="36"/>
  <c r="N127" i="36"/>
  <c r="N143" i="36" s="1"/>
  <c r="B128" i="36"/>
  <c r="B144" i="36" s="1"/>
  <c r="H128" i="36"/>
  <c r="H144" i="36" s="1"/>
  <c r="N128" i="36"/>
  <c r="N144" i="36" s="1"/>
  <c r="T128" i="36"/>
  <c r="T144" i="36" s="1"/>
  <c r="B129" i="36"/>
  <c r="B145" i="36" s="1"/>
  <c r="H129" i="36"/>
  <c r="N129" i="36"/>
  <c r="N145" i="36" s="1"/>
  <c r="T129" i="36"/>
  <c r="T145" i="36" s="1"/>
  <c r="B130" i="36"/>
  <c r="B146" i="36" s="1"/>
  <c r="H130" i="36"/>
  <c r="N130" i="36"/>
  <c r="N146" i="36" s="1"/>
  <c r="T130" i="36"/>
  <c r="T146" i="36" s="1"/>
  <c r="B131" i="36"/>
  <c r="B147" i="36" s="1"/>
  <c r="H131" i="36"/>
  <c r="N131" i="36"/>
  <c r="N147" i="36" s="1"/>
  <c r="B132" i="36"/>
  <c r="B148" i="36" s="1"/>
  <c r="H132" i="36"/>
  <c r="H148" i="36" s="1"/>
  <c r="N132" i="36"/>
  <c r="N148" i="36" s="1"/>
  <c r="T132" i="36"/>
  <c r="T148" i="36" s="1"/>
  <c r="B133" i="36"/>
  <c r="B149" i="36" s="1"/>
  <c r="H133" i="36"/>
  <c r="N133" i="36"/>
  <c r="N149" i="36" s="1"/>
  <c r="T133" i="36"/>
  <c r="T149" i="36" s="1"/>
  <c r="B134" i="36"/>
  <c r="B150" i="36" s="1"/>
  <c r="H134" i="36"/>
  <c r="N134" i="36"/>
  <c r="N150" i="36" s="1"/>
  <c r="T134" i="36"/>
  <c r="T150" i="36" s="1"/>
  <c r="C136" i="36"/>
  <c r="I140" i="36"/>
  <c r="U140" i="36"/>
  <c r="I141" i="36"/>
  <c r="U141" i="36"/>
  <c r="I142" i="36"/>
  <c r="U142" i="36"/>
  <c r="I143" i="36"/>
  <c r="U143" i="36"/>
  <c r="I144" i="36"/>
  <c r="U144" i="36"/>
  <c r="I145" i="36"/>
  <c r="U145" i="36"/>
  <c r="I146" i="36"/>
  <c r="U146" i="36"/>
  <c r="I147" i="36"/>
  <c r="U147" i="36"/>
  <c r="I148" i="36"/>
  <c r="U148" i="36"/>
  <c r="I149" i="36"/>
  <c r="D6" i="36"/>
  <c r="D11" i="36"/>
  <c r="D5" i="36"/>
  <c r="E93" i="36"/>
  <c r="K93" i="36"/>
  <c r="Q93" i="36"/>
  <c r="W93" i="36"/>
  <c r="E94" i="36"/>
  <c r="K94" i="36"/>
  <c r="Q94" i="36"/>
  <c r="W94" i="36"/>
  <c r="E95" i="36"/>
  <c r="K95" i="36"/>
  <c r="Q95" i="36"/>
  <c r="W95" i="36"/>
  <c r="E96" i="36"/>
  <c r="K96" i="36"/>
  <c r="Q96" i="36"/>
  <c r="W96" i="36"/>
  <c r="E97" i="36"/>
  <c r="K97" i="36"/>
  <c r="Q97" i="36"/>
  <c r="W97" i="36"/>
  <c r="E98" i="36"/>
  <c r="K98" i="36"/>
  <c r="Q98" i="36"/>
  <c r="W98" i="36"/>
  <c r="E99" i="36"/>
  <c r="K99" i="36"/>
  <c r="Q99" i="36"/>
  <c r="W99" i="36"/>
  <c r="E100" i="36"/>
  <c r="K100" i="36"/>
  <c r="Q100" i="36"/>
  <c r="W100" i="36"/>
  <c r="E101" i="36"/>
  <c r="K101" i="36"/>
  <c r="Q101" i="36"/>
  <c r="W101" i="36"/>
  <c r="E102" i="36"/>
  <c r="I165" i="33"/>
  <c r="T130" i="33"/>
  <c r="H130" i="33"/>
  <c r="H128" i="33"/>
  <c r="H126" i="33"/>
  <c r="H124" i="33"/>
  <c r="L149" i="33"/>
  <c r="X148" i="33"/>
  <c r="L148" i="33"/>
  <c r="K164" i="33" s="1"/>
  <c r="X147" i="33"/>
  <c r="L134" i="33"/>
  <c r="L131" i="33"/>
  <c r="K147" i="33" s="1"/>
  <c r="H129" i="33"/>
  <c r="H127" i="33"/>
  <c r="H125" i="33"/>
  <c r="Q150" i="33"/>
  <c r="Q149" i="33"/>
  <c r="E149" i="33"/>
  <c r="Q148" i="33"/>
  <c r="E148" i="33"/>
  <c r="Q147" i="33"/>
  <c r="R150" i="33"/>
  <c r="F150" i="33"/>
  <c r="R149" i="33"/>
  <c r="F149" i="33"/>
  <c r="R148" i="33"/>
  <c r="F148" i="33"/>
  <c r="R147" i="33"/>
  <c r="F147" i="33"/>
  <c r="T128" i="33"/>
  <c r="T126" i="33"/>
  <c r="T124" i="33"/>
  <c r="I70" i="33"/>
  <c r="Q70" i="33"/>
  <c r="N166" i="33"/>
  <c r="N165" i="33"/>
  <c r="T129" i="33"/>
  <c r="T127" i="33"/>
  <c r="T125" i="33"/>
  <c r="B124" i="33"/>
  <c r="B114" i="33"/>
  <c r="N113" i="33"/>
  <c r="B113" i="33"/>
  <c r="N112" i="33"/>
  <c r="B112" i="33"/>
  <c r="N111" i="33"/>
  <c r="B111" i="33"/>
  <c r="N110" i="33"/>
  <c r="B110" i="33"/>
  <c r="N109" i="33"/>
  <c r="B109" i="33"/>
  <c r="N108" i="33"/>
  <c r="N103" i="33"/>
  <c r="B103" i="33"/>
  <c r="N102" i="33"/>
  <c r="B102" i="33"/>
  <c r="D165" i="33" s="1"/>
  <c r="N101" i="33"/>
  <c r="B101" i="33"/>
  <c r="N100" i="33"/>
  <c r="B100" i="33"/>
  <c r="N99" i="33"/>
  <c r="B99" i="33"/>
  <c r="N98" i="33"/>
  <c r="B98" i="33"/>
  <c r="N97" i="33"/>
  <c r="B97" i="33"/>
  <c r="N96" i="33"/>
  <c r="B96" i="33"/>
  <c r="N95" i="33"/>
  <c r="B95" i="33"/>
  <c r="N94" i="33"/>
  <c r="B94" i="33"/>
  <c r="N93" i="33"/>
  <c r="C93" i="33"/>
  <c r="I93" i="33"/>
  <c r="O93" i="33"/>
  <c r="U93" i="33"/>
  <c r="C94" i="33"/>
  <c r="I94" i="33"/>
  <c r="O94" i="33"/>
  <c r="U94" i="33"/>
  <c r="C95" i="33"/>
  <c r="I95" i="33"/>
  <c r="O95" i="33"/>
  <c r="U95" i="33"/>
  <c r="C96" i="33"/>
  <c r="I96" i="33"/>
  <c r="O96" i="33"/>
  <c r="U96" i="33"/>
  <c r="C97" i="33"/>
  <c r="I97" i="33"/>
  <c r="O97" i="33"/>
  <c r="U97" i="33"/>
  <c r="C98" i="33"/>
  <c r="I98" i="33"/>
  <c r="O98" i="33"/>
  <c r="U98" i="33"/>
  <c r="C99" i="33"/>
  <c r="I99" i="33"/>
  <c r="O99" i="33"/>
  <c r="U99" i="33"/>
  <c r="C100" i="33"/>
  <c r="I100" i="33"/>
  <c r="J163" i="33" s="1"/>
  <c r="O100" i="33"/>
  <c r="U100" i="33"/>
  <c r="C101" i="33"/>
  <c r="I101" i="33"/>
  <c r="O101" i="33"/>
  <c r="U101" i="33"/>
  <c r="C102" i="33"/>
  <c r="I102" i="33"/>
  <c r="J165" i="33" s="1"/>
  <c r="O102" i="33"/>
  <c r="U102" i="33"/>
  <c r="C103" i="33"/>
  <c r="I103" i="33"/>
  <c r="O103" i="33"/>
  <c r="U103" i="33"/>
  <c r="E93" i="33"/>
  <c r="K93" i="33"/>
  <c r="Q93" i="33"/>
  <c r="W93" i="33"/>
  <c r="E94" i="33"/>
  <c r="K94" i="33"/>
  <c r="Q94" i="33"/>
  <c r="W94" i="33"/>
  <c r="E95" i="33"/>
  <c r="K95" i="33"/>
  <c r="Q95" i="33"/>
  <c r="W95" i="33"/>
  <c r="E96" i="33"/>
  <c r="K96" i="33"/>
  <c r="Q96" i="33"/>
  <c r="W96" i="33"/>
  <c r="E97" i="33"/>
  <c r="K97" i="33"/>
  <c r="Q97" i="33"/>
  <c r="W97" i="33"/>
  <c r="E98" i="33"/>
  <c r="K98" i="33"/>
  <c r="Q98" i="33"/>
  <c r="W98" i="33"/>
  <c r="E99" i="33"/>
  <c r="K99" i="33"/>
  <c r="Q99" i="33"/>
  <c r="W99" i="33"/>
  <c r="E100" i="33"/>
  <c r="K100" i="33"/>
  <c r="Q100" i="33"/>
  <c r="W100" i="33"/>
  <c r="E101" i="33"/>
  <c r="K101" i="33"/>
  <c r="Q101" i="33"/>
  <c r="W101" i="33"/>
  <c r="E102" i="33"/>
  <c r="K102" i="33"/>
  <c r="Q102" i="33"/>
  <c r="W102" i="33"/>
  <c r="E103" i="33"/>
  <c r="K103" i="33"/>
  <c r="Q103" i="33"/>
  <c r="W103" i="33"/>
  <c r="C108" i="33"/>
  <c r="I108" i="33"/>
  <c r="I124" i="33" s="1"/>
  <c r="O108" i="33"/>
  <c r="O124" i="33" s="1"/>
  <c r="U108" i="33"/>
  <c r="U124" i="33" s="1"/>
  <c r="C109" i="33"/>
  <c r="C125" i="33" s="1"/>
  <c r="I109" i="33"/>
  <c r="I125" i="33" s="1"/>
  <c r="O109" i="33"/>
  <c r="O125" i="33" s="1"/>
  <c r="U109" i="33"/>
  <c r="U125" i="33" s="1"/>
  <c r="C110" i="33"/>
  <c r="C126" i="33" s="1"/>
  <c r="I110" i="33"/>
  <c r="I126" i="33" s="1"/>
  <c r="O110" i="33"/>
  <c r="O126" i="33" s="1"/>
  <c r="U110" i="33"/>
  <c r="U126" i="33" s="1"/>
  <c r="C111" i="33"/>
  <c r="C127" i="33" s="1"/>
  <c r="I111" i="33"/>
  <c r="I127" i="33" s="1"/>
  <c r="O111" i="33"/>
  <c r="O127" i="33" s="1"/>
  <c r="U111" i="33"/>
  <c r="U127" i="33" s="1"/>
  <c r="C112" i="33"/>
  <c r="C128" i="33" s="1"/>
  <c r="I112" i="33"/>
  <c r="I128" i="33" s="1"/>
  <c r="O112" i="33"/>
  <c r="O128" i="33" s="1"/>
  <c r="U112" i="33"/>
  <c r="U128" i="33" s="1"/>
  <c r="C113" i="33"/>
  <c r="C129" i="33" s="1"/>
  <c r="I113" i="33"/>
  <c r="I129" i="33" s="1"/>
  <c r="O113" i="33"/>
  <c r="O129" i="33" s="1"/>
  <c r="U113" i="33"/>
  <c r="U129" i="33" s="1"/>
  <c r="C114" i="33"/>
  <c r="C130" i="33" s="1"/>
  <c r="I114" i="33"/>
  <c r="I130" i="33" s="1"/>
  <c r="O114" i="33"/>
  <c r="U114" i="33"/>
  <c r="U130" i="33" s="1"/>
  <c r="C115" i="33"/>
  <c r="E108" i="33"/>
  <c r="K108" i="33"/>
  <c r="Q108" i="33"/>
  <c r="W108" i="33"/>
  <c r="E109" i="33"/>
  <c r="K109" i="33"/>
  <c r="Q109" i="33"/>
  <c r="W109" i="33"/>
  <c r="E110" i="33"/>
  <c r="K110" i="33"/>
  <c r="Q110" i="33"/>
  <c r="W110" i="33"/>
  <c r="E111" i="33"/>
  <c r="K111" i="33"/>
  <c r="Q111" i="33"/>
  <c r="W111" i="33"/>
  <c r="E112" i="33"/>
  <c r="K112" i="33"/>
  <c r="Q112" i="33"/>
  <c r="W112" i="33"/>
  <c r="E113" i="33"/>
  <c r="K113" i="33"/>
  <c r="Q113" i="33"/>
  <c r="W113" i="33"/>
  <c r="E114" i="33"/>
  <c r="K114" i="33"/>
  <c r="Q114" i="33"/>
  <c r="W114" i="33"/>
  <c r="E165" i="30"/>
  <c r="I70" i="30"/>
  <c r="Q70" i="30"/>
  <c r="L156" i="30"/>
  <c r="R150" i="30"/>
  <c r="F150" i="30"/>
  <c r="R149" i="30"/>
  <c r="Q165" i="30" s="1"/>
  <c r="F149" i="30"/>
  <c r="R148" i="30"/>
  <c r="F148" i="30"/>
  <c r="E164" i="30" s="1"/>
  <c r="F147" i="30"/>
  <c r="R146" i="30"/>
  <c r="F146" i="30"/>
  <c r="R145" i="30"/>
  <c r="F145" i="30"/>
  <c r="F144" i="30"/>
  <c r="R143" i="30"/>
  <c r="L143" i="30"/>
  <c r="K159" i="30" s="1"/>
  <c r="F143" i="30"/>
  <c r="E159" i="30" s="1"/>
  <c r="R142" i="30"/>
  <c r="F142" i="30"/>
  <c r="R141" i="30"/>
  <c r="Q157" i="30" s="1"/>
  <c r="F141" i="30"/>
  <c r="E157" i="30" s="1"/>
  <c r="F140" i="30"/>
  <c r="H15" i="29"/>
  <c r="E161" i="30"/>
  <c r="I3" i="29"/>
  <c r="I15" i="29" s="1"/>
  <c r="B164" i="30"/>
  <c r="U150" i="30"/>
  <c r="O150" i="30"/>
  <c r="C150" i="30"/>
  <c r="C149" i="30"/>
  <c r="B165" i="30" s="1"/>
  <c r="O148" i="30"/>
  <c r="C148" i="30"/>
  <c r="O147" i="30"/>
  <c r="U146" i="30"/>
  <c r="O146" i="30"/>
  <c r="N162" i="30" s="1"/>
  <c r="C146" i="30"/>
  <c r="B162" i="30" s="1"/>
  <c r="C145" i="30"/>
  <c r="B161" i="30" s="1"/>
  <c r="O144" i="30"/>
  <c r="N160" i="30" s="1"/>
  <c r="O143" i="30"/>
  <c r="N159" i="30" s="1"/>
  <c r="O142" i="30"/>
  <c r="C142" i="30"/>
  <c r="B158" i="30" s="1"/>
  <c r="C141" i="30"/>
  <c r="U140" i="30"/>
  <c r="T156" i="30" s="1"/>
  <c r="O140" i="30"/>
  <c r="N156" i="30" s="1"/>
  <c r="C140" i="30"/>
  <c r="I69" i="30"/>
  <c r="B72" i="30"/>
  <c r="C4" i="28"/>
  <c r="C5" i="28"/>
  <c r="C6" i="28"/>
  <c r="C7" i="28"/>
  <c r="C8" i="28"/>
  <c r="C9" i="28"/>
  <c r="C10" i="28"/>
  <c r="C11" i="28"/>
  <c r="C37" i="28"/>
  <c r="H46" i="28"/>
  <c r="H47" i="28"/>
  <c r="B48" i="28"/>
  <c r="B53" i="28"/>
  <c r="B54" i="28"/>
  <c r="B55" i="28"/>
  <c r="B56" i="28"/>
  <c r="B57" i="28"/>
  <c r="B58" i="28"/>
  <c r="B59" i="28"/>
  <c r="B60" i="28"/>
  <c r="B63" i="28"/>
  <c r="B66" i="28"/>
  <c r="B68" i="28" s="1"/>
  <c r="I66" i="28"/>
  <c r="I68" i="28" s="1"/>
  <c r="Q66" i="28"/>
  <c r="B67" i="28"/>
  <c r="I67" i="28"/>
  <c r="Q67" i="28"/>
  <c r="Q68" i="28"/>
  <c r="B69" i="28" s="1"/>
  <c r="B78" i="28"/>
  <c r="C78" i="28"/>
  <c r="E78" i="28"/>
  <c r="F78" i="28"/>
  <c r="H78" i="28"/>
  <c r="I78" i="28"/>
  <c r="K78" i="28"/>
  <c r="L78" i="28"/>
  <c r="L93" i="28" s="1"/>
  <c r="N78" i="28"/>
  <c r="O78" i="28"/>
  <c r="Q78" i="28"/>
  <c r="R78" i="28"/>
  <c r="R93" i="28" s="1"/>
  <c r="T78" i="28"/>
  <c r="U78" i="28"/>
  <c r="W78" i="28"/>
  <c r="X78" i="28"/>
  <c r="B79" i="28"/>
  <c r="C79" i="28"/>
  <c r="E79" i="28"/>
  <c r="F79" i="28"/>
  <c r="H79" i="28"/>
  <c r="I79" i="28"/>
  <c r="K79" i="28"/>
  <c r="L79" i="28"/>
  <c r="L94" i="28" s="1"/>
  <c r="N79" i="28"/>
  <c r="O79" i="28"/>
  <c r="Q79" i="28"/>
  <c r="R79" i="28"/>
  <c r="R94" i="28" s="1"/>
  <c r="T79" i="28"/>
  <c r="U79" i="28"/>
  <c r="W79" i="28"/>
  <c r="X79" i="28"/>
  <c r="B80" i="28"/>
  <c r="C80" i="28"/>
  <c r="E80" i="28"/>
  <c r="F80" i="28"/>
  <c r="H80" i="28"/>
  <c r="I80" i="28"/>
  <c r="K80" i="28"/>
  <c r="L80" i="28"/>
  <c r="L95" i="28" s="1"/>
  <c r="N80" i="28"/>
  <c r="O80" i="28"/>
  <c r="Q80" i="28"/>
  <c r="R80" i="28"/>
  <c r="R95" i="28" s="1"/>
  <c r="T80" i="28"/>
  <c r="U80" i="28"/>
  <c r="W80" i="28"/>
  <c r="X80" i="28"/>
  <c r="B81" i="28"/>
  <c r="C81" i="28"/>
  <c r="E81" i="28"/>
  <c r="F81" i="28"/>
  <c r="H81" i="28"/>
  <c r="I81" i="28"/>
  <c r="K81" i="28"/>
  <c r="L81" i="28"/>
  <c r="L96" i="28" s="1"/>
  <c r="N81" i="28"/>
  <c r="O81" i="28"/>
  <c r="Q81" i="28"/>
  <c r="R81" i="28"/>
  <c r="R96" i="28" s="1"/>
  <c r="T81" i="28"/>
  <c r="U81" i="28"/>
  <c r="W81" i="28"/>
  <c r="X81" i="28"/>
  <c r="B82" i="28"/>
  <c r="C82" i="28"/>
  <c r="E82" i="28"/>
  <c r="F82" i="28"/>
  <c r="H82" i="28"/>
  <c r="I82" i="28"/>
  <c r="K82" i="28"/>
  <c r="L82" i="28"/>
  <c r="L97" i="28" s="1"/>
  <c r="N82" i="28"/>
  <c r="O82" i="28"/>
  <c r="Q82" i="28"/>
  <c r="R82" i="28"/>
  <c r="R97" i="28" s="1"/>
  <c r="T82" i="28"/>
  <c r="U82" i="28"/>
  <c r="W82" i="28"/>
  <c r="X82" i="28"/>
  <c r="B83" i="28"/>
  <c r="C83" i="28"/>
  <c r="E83" i="28"/>
  <c r="F83" i="28"/>
  <c r="H83" i="28"/>
  <c r="I83" i="28"/>
  <c r="K83" i="28"/>
  <c r="L83" i="28"/>
  <c r="L98" i="28" s="1"/>
  <c r="N83" i="28"/>
  <c r="O83" i="28"/>
  <c r="Q83" i="28"/>
  <c r="R83" i="28"/>
  <c r="R98" i="28" s="1"/>
  <c r="T83" i="28"/>
  <c r="U83" i="28"/>
  <c r="W83" i="28"/>
  <c r="X83" i="28"/>
  <c r="B84" i="28"/>
  <c r="C84" i="28"/>
  <c r="E84" i="28"/>
  <c r="F84" i="28"/>
  <c r="H84" i="28"/>
  <c r="I84" i="28"/>
  <c r="K84" i="28"/>
  <c r="L84" i="28"/>
  <c r="L99" i="28" s="1"/>
  <c r="N84" i="28"/>
  <c r="O84" i="28"/>
  <c r="Q84" i="28"/>
  <c r="R84" i="28"/>
  <c r="R99" i="28" s="1"/>
  <c r="T84" i="28"/>
  <c r="U84" i="28"/>
  <c r="W84" i="28"/>
  <c r="X84" i="28"/>
  <c r="B85" i="28"/>
  <c r="C85" i="28"/>
  <c r="E85" i="28"/>
  <c r="F85" i="28"/>
  <c r="H85" i="28"/>
  <c r="I85" i="28"/>
  <c r="K85" i="28"/>
  <c r="L85" i="28"/>
  <c r="L100" i="28" s="1"/>
  <c r="N85" i="28"/>
  <c r="O85" i="28"/>
  <c r="Q85" i="28"/>
  <c r="R85" i="28"/>
  <c r="R100" i="28" s="1"/>
  <c r="T85" i="28"/>
  <c r="U85" i="28"/>
  <c r="W85" i="28"/>
  <c r="X85" i="28"/>
  <c r="B86" i="28"/>
  <c r="C86" i="28"/>
  <c r="E86" i="28"/>
  <c r="F86" i="28"/>
  <c r="H86" i="28"/>
  <c r="I86" i="28"/>
  <c r="K86" i="28"/>
  <c r="L86" i="28"/>
  <c r="L101" i="28" s="1"/>
  <c r="N86" i="28"/>
  <c r="O86" i="28"/>
  <c r="Q86" i="28"/>
  <c r="R86" i="28"/>
  <c r="R101" i="28" s="1"/>
  <c r="T86" i="28"/>
  <c r="U86" i="28"/>
  <c r="W86" i="28"/>
  <c r="X86" i="28"/>
  <c r="B87" i="28"/>
  <c r="C87" i="28"/>
  <c r="E87" i="28"/>
  <c r="F87" i="28"/>
  <c r="H87" i="28"/>
  <c r="I87" i="28"/>
  <c r="K87" i="28"/>
  <c r="L87" i="28"/>
  <c r="L102" i="28" s="1"/>
  <c r="N87" i="28"/>
  <c r="O87" i="28"/>
  <c r="Q87" i="28"/>
  <c r="R87" i="28"/>
  <c r="R102" i="28" s="1"/>
  <c r="T87" i="28"/>
  <c r="U87" i="28"/>
  <c r="W87" i="28"/>
  <c r="X87" i="28"/>
  <c r="B88" i="28"/>
  <c r="C88" i="28"/>
  <c r="E88" i="28"/>
  <c r="F88" i="28"/>
  <c r="H88" i="28"/>
  <c r="I88" i="28"/>
  <c r="K88" i="28"/>
  <c r="L88" i="28"/>
  <c r="L103" i="28" s="1"/>
  <c r="N88" i="28"/>
  <c r="O88" i="28"/>
  <c r="Q88" i="28"/>
  <c r="R88" i="28"/>
  <c r="R103" i="28" s="1"/>
  <c r="T88" i="28"/>
  <c r="U88" i="28"/>
  <c r="W88" i="28"/>
  <c r="X88" i="28"/>
  <c r="F93" i="28"/>
  <c r="X93" i="28"/>
  <c r="F94" i="28"/>
  <c r="X94" i="28"/>
  <c r="F95" i="28"/>
  <c r="X95" i="28"/>
  <c r="F96" i="28"/>
  <c r="X96" i="28"/>
  <c r="F97" i="28"/>
  <c r="X97" i="28"/>
  <c r="F98" i="28"/>
  <c r="X98" i="28"/>
  <c r="F99" i="28"/>
  <c r="X99" i="28"/>
  <c r="F100" i="28"/>
  <c r="X100" i="28"/>
  <c r="F101" i="28"/>
  <c r="X101" i="28"/>
  <c r="F102" i="28"/>
  <c r="X102" i="28"/>
  <c r="F103" i="28"/>
  <c r="X103" i="28"/>
  <c r="B108" i="28"/>
  <c r="C108" i="28"/>
  <c r="E108" i="28"/>
  <c r="F108" i="28"/>
  <c r="H108" i="28"/>
  <c r="I108" i="28"/>
  <c r="K108" i="28"/>
  <c r="K124" i="28" s="1"/>
  <c r="L108" i="28"/>
  <c r="N108" i="28"/>
  <c r="O108" i="28"/>
  <c r="Q108" i="28"/>
  <c r="R108" i="28"/>
  <c r="R140" i="28" s="1"/>
  <c r="T108" i="28"/>
  <c r="U108" i="28"/>
  <c r="W108" i="28"/>
  <c r="X108" i="28"/>
  <c r="B109" i="28"/>
  <c r="C109" i="28"/>
  <c r="E109" i="28"/>
  <c r="F109" i="28"/>
  <c r="H109" i="28"/>
  <c r="I109" i="28"/>
  <c r="K109" i="28"/>
  <c r="K125" i="28" s="1"/>
  <c r="L109" i="28"/>
  <c r="N109" i="28"/>
  <c r="O109" i="28"/>
  <c r="Q109" i="28"/>
  <c r="R109" i="28"/>
  <c r="T109" i="28"/>
  <c r="U109" i="28"/>
  <c r="W109" i="28"/>
  <c r="X109" i="28"/>
  <c r="B110" i="28"/>
  <c r="C110" i="28"/>
  <c r="E110" i="28"/>
  <c r="F110" i="28"/>
  <c r="H110" i="28"/>
  <c r="I110" i="28"/>
  <c r="K110" i="28"/>
  <c r="L110" i="28"/>
  <c r="N110" i="28"/>
  <c r="O110" i="28"/>
  <c r="Q110" i="28"/>
  <c r="R110" i="28"/>
  <c r="T110" i="28"/>
  <c r="U110" i="28"/>
  <c r="W110" i="28"/>
  <c r="X110" i="28"/>
  <c r="B111" i="28"/>
  <c r="C111" i="28"/>
  <c r="E111" i="28"/>
  <c r="F111" i="28"/>
  <c r="H111" i="28"/>
  <c r="I111" i="28"/>
  <c r="K111" i="28"/>
  <c r="L111" i="28"/>
  <c r="N111" i="28"/>
  <c r="O111" i="28"/>
  <c r="Q111" i="28"/>
  <c r="R111" i="28"/>
  <c r="T111" i="28"/>
  <c r="U111" i="28"/>
  <c r="W111" i="28"/>
  <c r="X111" i="28"/>
  <c r="B112" i="28"/>
  <c r="C112" i="28"/>
  <c r="E112" i="28"/>
  <c r="F112" i="28"/>
  <c r="H112" i="28"/>
  <c r="I112" i="28"/>
  <c r="K112" i="28"/>
  <c r="K128" i="28" s="1"/>
  <c r="L112" i="28"/>
  <c r="N112" i="28"/>
  <c r="O112" i="28"/>
  <c r="Q112" i="28"/>
  <c r="R112" i="28"/>
  <c r="T112" i="28"/>
  <c r="U112" i="28"/>
  <c r="W112" i="28"/>
  <c r="X112" i="28"/>
  <c r="B113" i="28"/>
  <c r="C113" i="28"/>
  <c r="E113" i="28"/>
  <c r="F113" i="28"/>
  <c r="H113" i="28"/>
  <c r="I113" i="28"/>
  <c r="K113" i="28"/>
  <c r="K129" i="28" s="1"/>
  <c r="L113" i="28"/>
  <c r="N113" i="28"/>
  <c r="O113" i="28"/>
  <c r="Q113" i="28"/>
  <c r="R113" i="28"/>
  <c r="T113" i="28"/>
  <c r="U113" i="28"/>
  <c r="W113" i="28"/>
  <c r="X113" i="28"/>
  <c r="B114" i="28"/>
  <c r="C114" i="28"/>
  <c r="E114" i="28"/>
  <c r="F114" i="28"/>
  <c r="H114" i="28"/>
  <c r="I114" i="28"/>
  <c r="K114" i="28"/>
  <c r="L114" i="28"/>
  <c r="N114" i="28"/>
  <c r="O114" i="28"/>
  <c r="Q114" i="28"/>
  <c r="R114" i="28"/>
  <c r="T114" i="28"/>
  <c r="U114" i="28"/>
  <c r="W114" i="28"/>
  <c r="X114" i="28"/>
  <c r="B115" i="28"/>
  <c r="C115" i="28"/>
  <c r="E115" i="28"/>
  <c r="F115" i="28"/>
  <c r="F147" i="28" s="1"/>
  <c r="H115" i="28"/>
  <c r="I115" i="28"/>
  <c r="K115" i="28"/>
  <c r="L115" i="28"/>
  <c r="L147" i="28" s="1"/>
  <c r="N115" i="28"/>
  <c r="O115" i="28"/>
  <c r="Q115" i="28"/>
  <c r="R115" i="28"/>
  <c r="T115" i="28"/>
  <c r="U115" i="28"/>
  <c r="W115" i="28"/>
  <c r="X115" i="28"/>
  <c r="X147" i="28" s="1"/>
  <c r="B116" i="28"/>
  <c r="C116" i="28"/>
  <c r="E116" i="28"/>
  <c r="F116" i="28"/>
  <c r="H116" i="28"/>
  <c r="I116" i="28"/>
  <c r="K116" i="28"/>
  <c r="K132" i="28" s="1"/>
  <c r="L116" i="28"/>
  <c r="N116" i="28"/>
  <c r="O116" i="28"/>
  <c r="Q116" i="28"/>
  <c r="R116" i="28"/>
  <c r="T116" i="28"/>
  <c r="U116" i="28"/>
  <c r="W116" i="28"/>
  <c r="X116" i="28"/>
  <c r="B117" i="28"/>
  <c r="C117" i="28"/>
  <c r="E117" i="28"/>
  <c r="F117" i="28"/>
  <c r="F149" i="28" s="1"/>
  <c r="H117" i="28"/>
  <c r="I117" i="28"/>
  <c r="K117" i="28"/>
  <c r="K133" i="28" s="1"/>
  <c r="L117" i="28"/>
  <c r="L149" i="28" s="1"/>
  <c r="N117" i="28"/>
  <c r="O117" i="28"/>
  <c r="Q117" i="28"/>
  <c r="R117" i="28"/>
  <c r="T117" i="28"/>
  <c r="U117" i="28"/>
  <c r="W117" i="28"/>
  <c r="X117" i="28"/>
  <c r="X149" i="28" s="1"/>
  <c r="B118" i="28"/>
  <c r="C118" i="28"/>
  <c r="E118" i="28"/>
  <c r="F118" i="28"/>
  <c r="H118" i="28"/>
  <c r="I118" i="28"/>
  <c r="K118" i="28"/>
  <c r="L118" i="28"/>
  <c r="N118" i="28"/>
  <c r="O118" i="28"/>
  <c r="Q118" i="28"/>
  <c r="R118" i="28"/>
  <c r="T118" i="28"/>
  <c r="U118" i="28"/>
  <c r="W118" i="28"/>
  <c r="X118" i="28"/>
  <c r="C125" i="28"/>
  <c r="K126" i="28"/>
  <c r="K127" i="28"/>
  <c r="O127" i="28"/>
  <c r="C129" i="28"/>
  <c r="K130" i="28"/>
  <c r="K131" i="28"/>
  <c r="O131" i="28"/>
  <c r="C133" i="28"/>
  <c r="K134" i="28"/>
  <c r="O142" i="28"/>
  <c r="R144" i="28"/>
  <c r="C148" i="28"/>
  <c r="R148" i="28"/>
  <c r="R150" i="28"/>
  <c r="H3" i="27"/>
  <c r="I3" i="27" s="1"/>
  <c r="H4" i="27"/>
  <c r="I4" i="27"/>
  <c r="H5" i="27"/>
  <c r="I5" i="27"/>
  <c r="H6" i="27"/>
  <c r="I6" i="27"/>
  <c r="H7" i="27"/>
  <c r="I7" i="27"/>
  <c r="F11" i="27"/>
  <c r="H11" i="27"/>
  <c r="I11" i="27" s="1"/>
  <c r="F12" i="27"/>
  <c r="H12" i="27"/>
  <c r="I12" i="27"/>
  <c r="B15" i="27"/>
  <c r="C4" i="24"/>
  <c r="C5" i="24"/>
  <c r="C6" i="24"/>
  <c r="C7" i="24"/>
  <c r="C8" i="24"/>
  <c r="C9" i="24"/>
  <c r="C10" i="24"/>
  <c r="C11" i="24"/>
  <c r="C37" i="24"/>
  <c r="H46" i="24"/>
  <c r="H47" i="24"/>
  <c r="B48" i="24"/>
  <c r="B53" i="24"/>
  <c r="B54" i="24"/>
  <c r="B55" i="24"/>
  <c r="W129" i="24" s="1"/>
  <c r="B56" i="24"/>
  <c r="B57" i="24"/>
  <c r="B58" i="24"/>
  <c r="B59" i="24"/>
  <c r="B60" i="24"/>
  <c r="B63" i="24"/>
  <c r="B66" i="24"/>
  <c r="I66" i="24"/>
  <c r="I68" i="24" s="1"/>
  <c r="Q66" i="24"/>
  <c r="Q68" i="24" s="1"/>
  <c r="B67" i="24"/>
  <c r="I67" i="24"/>
  <c r="Q67" i="24"/>
  <c r="B68" i="24"/>
  <c r="B78" i="24"/>
  <c r="C78" i="24"/>
  <c r="E78" i="24"/>
  <c r="F78" i="24"/>
  <c r="H78" i="24"/>
  <c r="I78" i="24"/>
  <c r="K78" i="24"/>
  <c r="L78" i="24"/>
  <c r="N78" i="24"/>
  <c r="O78" i="24"/>
  <c r="Q78" i="24"/>
  <c r="R78" i="24"/>
  <c r="T78" i="24"/>
  <c r="U78" i="24"/>
  <c r="W78" i="24"/>
  <c r="X78" i="24"/>
  <c r="B79" i="24"/>
  <c r="C79" i="24"/>
  <c r="E79" i="24"/>
  <c r="F79" i="24"/>
  <c r="H79" i="24"/>
  <c r="I79" i="24"/>
  <c r="I94" i="24" s="1"/>
  <c r="K79" i="24"/>
  <c r="L79" i="24"/>
  <c r="N79" i="24"/>
  <c r="O79" i="24"/>
  <c r="Q79" i="24"/>
  <c r="R79" i="24"/>
  <c r="T79" i="24"/>
  <c r="U79" i="24"/>
  <c r="W79" i="24"/>
  <c r="X79" i="24"/>
  <c r="B80" i="24"/>
  <c r="C80" i="24"/>
  <c r="E80" i="24"/>
  <c r="F80" i="24"/>
  <c r="H80" i="24"/>
  <c r="I80" i="24"/>
  <c r="K80" i="24"/>
  <c r="L80" i="24"/>
  <c r="N80" i="24"/>
  <c r="O80" i="24"/>
  <c r="Q80" i="24"/>
  <c r="R80" i="24"/>
  <c r="T80" i="24"/>
  <c r="U80" i="24"/>
  <c r="W80" i="24"/>
  <c r="X80" i="24"/>
  <c r="B81" i="24"/>
  <c r="B96" i="24" s="1"/>
  <c r="C81" i="24"/>
  <c r="E81" i="24"/>
  <c r="F81" i="24"/>
  <c r="H81" i="24"/>
  <c r="I81" i="24"/>
  <c r="K81" i="24"/>
  <c r="L81" i="24"/>
  <c r="N81" i="24"/>
  <c r="O81" i="24"/>
  <c r="Q81" i="24"/>
  <c r="R81" i="24"/>
  <c r="T81" i="24"/>
  <c r="U81" i="24"/>
  <c r="W81" i="24"/>
  <c r="X81" i="24"/>
  <c r="B82" i="24"/>
  <c r="C82" i="24"/>
  <c r="E82" i="24"/>
  <c r="F82" i="24"/>
  <c r="H82" i="24"/>
  <c r="I82" i="24"/>
  <c r="K82" i="24"/>
  <c r="L82" i="24"/>
  <c r="N82" i="24"/>
  <c r="O82" i="24"/>
  <c r="Q82" i="24"/>
  <c r="R82" i="24"/>
  <c r="T82" i="24"/>
  <c r="U82" i="24"/>
  <c r="U97" i="24" s="1"/>
  <c r="W82" i="24"/>
  <c r="X82" i="24"/>
  <c r="B83" i="24"/>
  <c r="C83" i="24"/>
  <c r="E83" i="24"/>
  <c r="F83" i="24"/>
  <c r="H83" i="24"/>
  <c r="I83" i="24"/>
  <c r="K83" i="24"/>
  <c r="L83" i="24"/>
  <c r="N83" i="24"/>
  <c r="O83" i="24"/>
  <c r="Q83" i="24"/>
  <c r="Q98" i="24" s="1"/>
  <c r="R83" i="24"/>
  <c r="T83" i="24"/>
  <c r="U83" i="24"/>
  <c r="W83" i="24"/>
  <c r="W98" i="24" s="1"/>
  <c r="X83" i="24"/>
  <c r="B84" i="24"/>
  <c r="C84" i="24"/>
  <c r="E84" i="24"/>
  <c r="F84" i="24"/>
  <c r="H84" i="24"/>
  <c r="I84" i="24"/>
  <c r="K84" i="24"/>
  <c r="L84" i="24"/>
  <c r="N84" i="24"/>
  <c r="O84" i="24"/>
  <c r="Q84" i="24"/>
  <c r="R84" i="24"/>
  <c r="T84" i="24"/>
  <c r="U84" i="24"/>
  <c r="W84" i="24"/>
  <c r="X84" i="24"/>
  <c r="B85" i="24"/>
  <c r="C85" i="24"/>
  <c r="E85" i="24"/>
  <c r="E100" i="24" s="1"/>
  <c r="F85" i="24"/>
  <c r="H85" i="24"/>
  <c r="I85" i="24"/>
  <c r="K85" i="24"/>
  <c r="L85" i="24"/>
  <c r="N85" i="24"/>
  <c r="O85" i="24"/>
  <c r="Q85" i="24"/>
  <c r="Q100" i="24" s="1"/>
  <c r="R85" i="24"/>
  <c r="T85" i="24"/>
  <c r="U85" i="24"/>
  <c r="W85" i="24"/>
  <c r="X85" i="24"/>
  <c r="B86" i="24"/>
  <c r="C86" i="24"/>
  <c r="E86" i="24"/>
  <c r="F86" i="24"/>
  <c r="H86" i="24"/>
  <c r="I86" i="24"/>
  <c r="I101" i="24" s="1"/>
  <c r="K86" i="24"/>
  <c r="L86" i="24"/>
  <c r="N86" i="24"/>
  <c r="O86" i="24"/>
  <c r="O101" i="24" s="1"/>
  <c r="Q86" i="24"/>
  <c r="R86" i="24"/>
  <c r="T86" i="24"/>
  <c r="U86" i="24"/>
  <c r="W86" i="24"/>
  <c r="W101" i="24" s="1"/>
  <c r="X86" i="24"/>
  <c r="B87" i="24"/>
  <c r="C87" i="24"/>
  <c r="E87" i="24"/>
  <c r="F87" i="24"/>
  <c r="H87" i="24"/>
  <c r="I87" i="24"/>
  <c r="K87" i="24"/>
  <c r="L87" i="24"/>
  <c r="N87" i="24"/>
  <c r="O87" i="24"/>
  <c r="Q87" i="24"/>
  <c r="R87" i="24"/>
  <c r="T87" i="24"/>
  <c r="U87" i="24"/>
  <c r="U102" i="24" s="1"/>
  <c r="W87" i="24"/>
  <c r="X87" i="24"/>
  <c r="B88" i="24"/>
  <c r="C88" i="24"/>
  <c r="E88" i="24"/>
  <c r="E103" i="24" s="1"/>
  <c r="F88" i="24"/>
  <c r="H88" i="24"/>
  <c r="I88" i="24"/>
  <c r="K88" i="24"/>
  <c r="L88" i="24"/>
  <c r="N88" i="24"/>
  <c r="O88" i="24"/>
  <c r="Q88" i="24"/>
  <c r="Q103" i="24" s="1"/>
  <c r="R88" i="24"/>
  <c r="T88" i="24"/>
  <c r="U88" i="24"/>
  <c r="W88" i="24"/>
  <c r="X88" i="24"/>
  <c r="C94" i="24"/>
  <c r="N95" i="24"/>
  <c r="F97" i="24"/>
  <c r="U99" i="24"/>
  <c r="X100" i="24"/>
  <c r="F102" i="24"/>
  <c r="I103" i="24"/>
  <c r="F108" i="24"/>
  <c r="O108" i="24"/>
  <c r="W108" i="24"/>
  <c r="E109" i="24"/>
  <c r="E125" i="24" s="1"/>
  <c r="L109" i="24"/>
  <c r="U109" i="24"/>
  <c r="U125" i="24" s="1"/>
  <c r="X109" i="24"/>
  <c r="I110" i="24"/>
  <c r="Q110" i="24"/>
  <c r="W110" i="24"/>
  <c r="W126" i="24" s="1"/>
  <c r="F111" i="24"/>
  <c r="O111" i="24"/>
  <c r="U111" i="24"/>
  <c r="E112" i="24"/>
  <c r="L112" i="24"/>
  <c r="Q112" i="24"/>
  <c r="Q128" i="24" s="1"/>
  <c r="X112" i="24"/>
  <c r="I113" i="24"/>
  <c r="I129" i="24" s="1"/>
  <c r="O113" i="24"/>
  <c r="W113" i="24"/>
  <c r="F114" i="24"/>
  <c r="L114" i="24"/>
  <c r="L130" i="24" s="1"/>
  <c r="U114" i="24"/>
  <c r="E115" i="24"/>
  <c r="I115" i="24"/>
  <c r="Q115" i="24"/>
  <c r="Q131" i="24" s="1"/>
  <c r="X115" i="24"/>
  <c r="F116" i="24"/>
  <c r="F132" i="24" s="1"/>
  <c r="O116" i="24"/>
  <c r="W116" i="24"/>
  <c r="E117" i="24"/>
  <c r="L117" i="24"/>
  <c r="U117" i="24"/>
  <c r="X117" i="24"/>
  <c r="X133" i="24" s="1"/>
  <c r="I118" i="24"/>
  <c r="Q118" i="24"/>
  <c r="W118" i="24"/>
  <c r="O124" i="24"/>
  <c r="E128" i="24"/>
  <c r="H3" i="23"/>
  <c r="I3" i="23" s="1"/>
  <c r="H4" i="23"/>
  <c r="I4" i="23"/>
  <c r="H5" i="23"/>
  <c r="I5" i="23" s="1"/>
  <c r="H6" i="23"/>
  <c r="I6" i="23"/>
  <c r="H7" i="23"/>
  <c r="I7" i="23" s="1"/>
  <c r="F11" i="23"/>
  <c r="H11" i="23"/>
  <c r="I11" i="23"/>
  <c r="F12" i="23"/>
  <c r="H12" i="23"/>
  <c r="I12" i="23" s="1"/>
  <c r="B15" i="23"/>
  <c r="K160" i="30" l="1"/>
  <c r="K164" i="30"/>
  <c r="O125" i="28"/>
  <c r="C127" i="28"/>
  <c r="O129" i="28"/>
  <c r="C131" i="28"/>
  <c r="O133" i="28"/>
  <c r="O124" i="28"/>
  <c r="O144" i="28"/>
  <c r="U145" i="28"/>
  <c r="O148" i="28"/>
  <c r="C126" i="28"/>
  <c r="O128" i="28"/>
  <c r="C130" i="28"/>
  <c r="O132" i="28"/>
  <c r="C134" i="28"/>
  <c r="C142" i="28"/>
  <c r="O150" i="28"/>
  <c r="B93" i="28"/>
  <c r="H93" i="28"/>
  <c r="N93" i="28"/>
  <c r="T93" i="28"/>
  <c r="B94" i="28"/>
  <c r="H94" i="28"/>
  <c r="N94" i="28"/>
  <c r="T94" i="28"/>
  <c r="B95" i="28"/>
  <c r="H95" i="28"/>
  <c r="N95" i="28"/>
  <c r="T95" i="28"/>
  <c r="B96" i="28"/>
  <c r="H96" i="28"/>
  <c r="N96" i="28"/>
  <c r="T96" i="28"/>
  <c r="B97" i="28"/>
  <c r="H97" i="28"/>
  <c r="N97" i="28"/>
  <c r="T97" i="28"/>
  <c r="B98" i="28"/>
  <c r="H98" i="28"/>
  <c r="N98" i="28"/>
  <c r="T98" i="28"/>
  <c r="B99" i="28"/>
  <c r="H99" i="28"/>
  <c r="N99" i="28"/>
  <c r="T99" i="28"/>
  <c r="B100" i="28"/>
  <c r="H100" i="28"/>
  <c r="N100" i="28"/>
  <c r="T100" i="28"/>
  <c r="B101" i="28"/>
  <c r="H101" i="28"/>
  <c r="N101" i="28"/>
  <c r="T101" i="28"/>
  <c r="B102" i="28"/>
  <c r="H102" i="28"/>
  <c r="N102" i="28"/>
  <c r="T102" i="28"/>
  <c r="B103" i="28"/>
  <c r="H103" i="28"/>
  <c r="N103" i="28"/>
  <c r="T103" i="28"/>
  <c r="C93" i="28"/>
  <c r="I93" i="28"/>
  <c r="O93" i="28"/>
  <c r="U93" i="28"/>
  <c r="C94" i="28"/>
  <c r="I94" i="28"/>
  <c r="O94" i="28"/>
  <c r="U94" i="28"/>
  <c r="C95" i="28"/>
  <c r="I95" i="28"/>
  <c r="O95" i="28"/>
  <c r="U95" i="28"/>
  <c r="C96" i="28"/>
  <c r="I96" i="28"/>
  <c r="O96" i="28"/>
  <c r="U96" i="28"/>
  <c r="C97" i="28"/>
  <c r="I97" i="28"/>
  <c r="O97" i="28"/>
  <c r="U97" i="28"/>
  <c r="C98" i="28"/>
  <c r="I98" i="28"/>
  <c r="O98" i="28"/>
  <c r="U98" i="28"/>
  <c r="C99" i="28"/>
  <c r="I99" i="28"/>
  <c r="O99" i="28"/>
  <c r="U99" i="28"/>
  <c r="C100" i="28"/>
  <c r="I100" i="28"/>
  <c r="O100" i="28"/>
  <c r="U100" i="28"/>
  <c r="C101" i="28"/>
  <c r="I101" i="28"/>
  <c r="O101" i="28"/>
  <c r="U101" i="28"/>
  <c r="C102" i="28"/>
  <c r="I102" i="28"/>
  <c r="O102" i="28"/>
  <c r="U102" i="28"/>
  <c r="C103" i="28"/>
  <c r="I103" i="28"/>
  <c r="O103" i="28"/>
  <c r="U103" i="28"/>
  <c r="K93" i="28"/>
  <c r="Q93" i="28"/>
  <c r="W93" i="28"/>
  <c r="K94" i="28"/>
  <c r="W94" i="28"/>
  <c r="E95" i="28"/>
  <c r="Q95" i="28"/>
  <c r="W95" i="28"/>
  <c r="E96" i="28"/>
  <c r="Q96" i="28"/>
  <c r="E97" i="28"/>
  <c r="K97" i="28"/>
  <c r="W97" i="28"/>
  <c r="E98" i="28"/>
  <c r="Q98" i="28"/>
  <c r="W98" i="28"/>
  <c r="K99" i="28"/>
  <c r="Q99" i="28"/>
  <c r="E100" i="28"/>
  <c r="Q100" i="28"/>
  <c r="W100" i="28"/>
  <c r="K101" i="28"/>
  <c r="W101" i="28"/>
  <c r="E102" i="28"/>
  <c r="Q102" i="28"/>
  <c r="E103" i="28"/>
  <c r="K103" i="28"/>
  <c r="W103" i="28"/>
  <c r="E93" i="28"/>
  <c r="E94" i="28"/>
  <c r="Q94" i="28"/>
  <c r="K95" i="28"/>
  <c r="K96" i="28"/>
  <c r="W96" i="28"/>
  <c r="Q97" i="28"/>
  <c r="K98" i="28"/>
  <c r="E99" i="28"/>
  <c r="W99" i="28"/>
  <c r="K100" i="28"/>
  <c r="E101" i="28"/>
  <c r="Q101" i="28"/>
  <c r="K102" i="28"/>
  <c r="W102" i="28"/>
  <c r="Q103" i="28"/>
  <c r="F161" i="45"/>
  <c r="G161" i="45"/>
  <c r="G162" i="45"/>
  <c r="F162" i="45"/>
  <c r="F165" i="45"/>
  <c r="G165" i="45"/>
  <c r="G166" i="45"/>
  <c r="F166" i="45"/>
  <c r="O161" i="45"/>
  <c r="P161" i="45"/>
  <c r="P164" i="45"/>
  <c r="O164" i="45"/>
  <c r="O166" i="45"/>
  <c r="P166" i="45"/>
  <c r="C150" i="28"/>
  <c r="C141" i="28"/>
  <c r="X150" i="28"/>
  <c r="L150" i="28"/>
  <c r="F150" i="28"/>
  <c r="R149" i="28"/>
  <c r="X148" i="28"/>
  <c r="F148" i="28"/>
  <c r="R147" i="28"/>
  <c r="X146" i="28"/>
  <c r="R145" i="28"/>
  <c r="R143" i="28"/>
  <c r="R141" i="28"/>
  <c r="E156" i="30"/>
  <c r="F156" i="30" s="1"/>
  <c r="Q162" i="30"/>
  <c r="M161" i="45"/>
  <c r="L161" i="45"/>
  <c r="L163" i="45"/>
  <c r="M163" i="45"/>
  <c r="L165" i="45"/>
  <c r="M165" i="45"/>
  <c r="U158" i="45"/>
  <c r="V158" i="45"/>
  <c r="D8" i="33"/>
  <c r="D11" i="33"/>
  <c r="D7" i="33"/>
  <c r="D9" i="33"/>
  <c r="D5" i="33"/>
  <c r="D4" i="33"/>
  <c r="D6" i="33"/>
  <c r="D10" i="33"/>
  <c r="W161" i="30"/>
  <c r="W165" i="30"/>
  <c r="I126" i="24"/>
  <c r="L133" i="24"/>
  <c r="R97" i="24"/>
  <c r="L102" i="24"/>
  <c r="F93" i="24"/>
  <c r="T94" i="24"/>
  <c r="L96" i="24"/>
  <c r="F99" i="24"/>
  <c r="L100" i="24"/>
  <c r="X103" i="24"/>
  <c r="R93" i="24"/>
  <c r="T96" i="24"/>
  <c r="O99" i="24"/>
  <c r="F95" i="24"/>
  <c r="I98" i="24"/>
  <c r="O146" i="28"/>
  <c r="O134" i="28"/>
  <c r="C132" i="28"/>
  <c r="O130" i="28"/>
  <c r="C128" i="28"/>
  <c r="O126" i="28"/>
  <c r="C124" i="28"/>
  <c r="X163" i="30"/>
  <c r="C158" i="45"/>
  <c r="D158" i="45"/>
  <c r="C164" i="45"/>
  <c r="D164" i="45"/>
  <c r="N165" i="30"/>
  <c r="Y140" i="36"/>
  <c r="W172" i="36" s="1"/>
  <c r="M142" i="36"/>
  <c r="M146" i="36"/>
  <c r="S164" i="45"/>
  <c r="B143" i="48"/>
  <c r="B159" i="48" s="1"/>
  <c r="B141" i="48"/>
  <c r="R150" i="48"/>
  <c r="Q134" i="48"/>
  <c r="Q150" i="48" s="1"/>
  <c r="E142" i="48"/>
  <c r="X142" i="48"/>
  <c r="W126" i="48"/>
  <c r="W142" i="48" s="1"/>
  <c r="W158" i="48" s="1"/>
  <c r="T133" i="48"/>
  <c r="T149" i="48" s="1"/>
  <c r="U149" i="48"/>
  <c r="T165" i="48" s="1"/>
  <c r="I148" i="30"/>
  <c r="H132" i="30"/>
  <c r="H148" i="30" s="1"/>
  <c r="H164" i="30" s="1"/>
  <c r="O132" i="24"/>
  <c r="F130" i="24"/>
  <c r="L125" i="24"/>
  <c r="W124" i="28"/>
  <c r="C144" i="30"/>
  <c r="B160" i="30" s="1"/>
  <c r="O145" i="30"/>
  <c r="N161" i="30" s="1"/>
  <c r="C147" i="30"/>
  <c r="B163" i="30" s="1"/>
  <c r="U148" i="30"/>
  <c r="T164" i="30" s="1"/>
  <c r="E158" i="30"/>
  <c r="F158" i="30" s="1"/>
  <c r="L145" i="30"/>
  <c r="K161" i="30" s="1"/>
  <c r="Q164" i="30"/>
  <c r="R164" i="30" s="1"/>
  <c r="J166" i="33"/>
  <c r="J164" i="33"/>
  <c r="W163" i="33"/>
  <c r="M164" i="45"/>
  <c r="V163" i="45"/>
  <c r="V160" i="45"/>
  <c r="T130" i="48"/>
  <c r="T127" i="48"/>
  <c r="T143" i="48" s="1"/>
  <c r="T124" i="48"/>
  <c r="Q127" i="48"/>
  <c r="Q143" i="48" s="1"/>
  <c r="Q159" i="48" s="1"/>
  <c r="R143" i="48"/>
  <c r="Q124" i="48"/>
  <c r="Q140" i="48" s="1"/>
  <c r="Q156" i="48" s="1"/>
  <c r="S156" i="48" s="1"/>
  <c r="R140" i="48"/>
  <c r="N133" i="48"/>
  <c r="N149" i="48" s="1"/>
  <c r="N165" i="48" s="1"/>
  <c r="O149" i="48"/>
  <c r="N132" i="48"/>
  <c r="N148" i="48" s="1"/>
  <c r="N164" i="48" s="1"/>
  <c r="O148" i="48"/>
  <c r="N131" i="48"/>
  <c r="O147" i="48"/>
  <c r="E161" i="48"/>
  <c r="I134" i="36"/>
  <c r="I150" i="36"/>
  <c r="H166" i="36" s="1"/>
  <c r="Q140" i="30"/>
  <c r="U145" i="30"/>
  <c r="T129" i="30"/>
  <c r="T145" i="30" s="1"/>
  <c r="I147" i="30"/>
  <c r="H131" i="30"/>
  <c r="H147" i="30" s="1"/>
  <c r="N148" i="30"/>
  <c r="N164" i="30" s="1"/>
  <c r="B150" i="30"/>
  <c r="B166" i="30" s="1"/>
  <c r="W158" i="30"/>
  <c r="W162" i="30"/>
  <c r="W166" i="30"/>
  <c r="U149" i="30"/>
  <c r="T133" i="30"/>
  <c r="T149" i="30" s="1"/>
  <c r="T165" i="30" s="1"/>
  <c r="L148" i="30"/>
  <c r="W157" i="30"/>
  <c r="K165" i="33"/>
  <c r="S166" i="45"/>
  <c r="S163" i="45"/>
  <c r="S162" i="45"/>
  <c r="D159" i="45"/>
  <c r="B147" i="48"/>
  <c r="B163" i="48" s="1"/>
  <c r="B145" i="48"/>
  <c r="B161" i="48" s="1"/>
  <c r="B142" i="48"/>
  <c r="X149" i="48"/>
  <c r="W133" i="48"/>
  <c r="W149" i="48" s="1"/>
  <c r="W129" i="48"/>
  <c r="W145" i="48" s="1"/>
  <c r="W161" i="48" s="1"/>
  <c r="X145" i="48"/>
  <c r="L148" i="48"/>
  <c r="K132" i="48"/>
  <c r="K148" i="48" s="1"/>
  <c r="E144" i="48"/>
  <c r="E160" i="48" s="1"/>
  <c r="X143" i="48"/>
  <c r="W127" i="48"/>
  <c r="W143" i="48" s="1"/>
  <c r="W125" i="48"/>
  <c r="W141" i="48" s="1"/>
  <c r="W157" i="48" s="1"/>
  <c r="X141" i="48"/>
  <c r="W124" i="48"/>
  <c r="W140" i="48" s="1"/>
  <c r="W156" i="48" s="1"/>
  <c r="X140" i="48"/>
  <c r="T134" i="48"/>
  <c r="T150" i="48" s="1"/>
  <c r="T166" i="48" s="1"/>
  <c r="U150" i="48"/>
  <c r="T132" i="48"/>
  <c r="T148" i="48" s="1"/>
  <c r="T164" i="48" s="1"/>
  <c r="U148" i="48"/>
  <c r="T131" i="48"/>
  <c r="T147" i="48" s="1"/>
  <c r="T163" i="48" s="1"/>
  <c r="U147" i="48"/>
  <c r="R147" i="48"/>
  <c r="Q131" i="48"/>
  <c r="Q147" i="48" s="1"/>
  <c r="E147" i="48"/>
  <c r="E163" i="48" s="1"/>
  <c r="I140" i="30"/>
  <c r="H124" i="30"/>
  <c r="H140" i="30" s="1"/>
  <c r="H156" i="30" s="1"/>
  <c r="J156" i="30" s="1"/>
  <c r="L146" i="30"/>
  <c r="K162" i="30" s="1"/>
  <c r="U133" i="24"/>
  <c r="I131" i="24"/>
  <c r="X128" i="24"/>
  <c r="U127" i="24"/>
  <c r="F124" i="24"/>
  <c r="R140" i="30"/>
  <c r="Q156" i="30" s="1"/>
  <c r="Q159" i="30"/>
  <c r="E163" i="30"/>
  <c r="F163" i="30" s="1"/>
  <c r="K150" i="33"/>
  <c r="M147" i="36"/>
  <c r="M166" i="45"/>
  <c r="M162" i="45"/>
  <c r="M160" i="45"/>
  <c r="V165" i="45"/>
  <c r="V162" i="45"/>
  <c r="V161" i="45"/>
  <c r="V159" i="45"/>
  <c r="T129" i="48"/>
  <c r="T145" i="48" s="1"/>
  <c r="T128" i="48"/>
  <c r="T126" i="48"/>
  <c r="T125" i="48"/>
  <c r="Q132" i="48"/>
  <c r="Q148" i="48" s="1"/>
  <c r="Q164" i="48" s="1"/>
  <c r="R148" i="48"/>
  <c r="X150" i="48"/>
  <c r="W134" i="48"/>
  <c r="W150" i="48" s="1"/>
  <c r="W130" i="48"/>
  <c r="W146" i="48" s="1"/>
  <c r="W162" i="48" s="1"/>
  <c r="X146" i="48"/>
  <c r="K133" i="48"/>
  <c r="K149" i="48" s="1"/>
  <c r="K165" i="48" s="1"/>
  <c r="L149" i="48"/>
  <c r="Q146" i="48"/>
  <c r="K129" i="48"/>
  <c r="K145" i="48" s="1"/>
  <c r="L145" i="48"/>
  <c r="Q128" i="48"/>
  <c r="R144" i="48"/>
  <c r="Q126" i="48"/>
  <c r="Q142" i="48" s="1"/>
  <c r="R142" i="48"/>
  <c r="Q125" i="48"/>
  <c r="Q141" i="48" s="1"/>
  <c r="R141" i="48"/>
  <c r="N134" i="48"/>
  <c r="N150" i="48" s="1"/>
  <c r="O150" i="48"/>
  <c r="O145" i="48"/>
  <c r="O142" i="48"/>
  <c r="O141" i="48"/>
  <c r="E148" i="48"/>
  <c r="E164" i="48" s="1"/>
  <c r="Q129" i="48"/>
  <c r="Q145" i="48" s="1"/>
  <c r="R145" i="48"/>
  <c r="O127" i="24"/>
  <c r="C149" i="28"/>
  <c r="L148" i="28"/>
  <c r="C147" i="28"/>
  <c r="C144" i="28"/>
  <c r="O140" i="28"/>
  <c r="U134" i="28"/>
  <c r="I134" i="28"/>
  <c r="U133" i="28"/>
  <c r="I133" i="28"/>
  <c r="U132" i="28"/>
  <c r="I132" i="28"/>
  <c r="U131" i="28"/>
  <c r="I131" i="28"/>
  <c r="U130" i="28"/>
  <c r="I130" i="28"/>
  <c r="U129" i="28"/>
  <c r="I129" i="28"/>
  <c r="U128" i="28"/>
  <c r="I128" i="28"/>
  <c r="U127" i="28"/>
  <c r="I127" i="28"/>
  <c r="U126" i="28"/>
  <c r="I126" i="28"/>
  <c r="U125" i="28"/>
  <c r="I125" i="28"/>
  <c r="U124" i="28"/>
  <c r="I124" i="28"/>
  <c r="B157" i="30"/>
  <c r="D157" i="30" s="1"/>
  <c r="U142" i="30"/>
  <c r="T158" i="30" s="1"/>
  <c r="J3" i="29"/>
  <c r="D37" i="30" s="1"/>
  <c r="Q158" i="30"/>
  <c r="E160" i="30"/>
  <c r="Q161" i="30"/>
  <c r="R161" i="30" s="1"/>
  <c r="L147" i="30"/>
  <c r="K163" i="30" s="1"/>
  <c r="Q166" i="30"/>
  <c r="G140" i="36"/>
  <c r="E172" i="36" s="1"/>
  <c r="M148" i="36"/>
  <c r="M144" i="36"/>
  <c r="M140" i="36"/>
  <c r="Q150" i="36"/>
  <c r="Q166" i="36" s="1"/>
  <c r="Q147" i="36"/>
  <c r="Q146" i="36"/>
  <c r="Q178" i="36" s="1"/>
  <c r="Q143" i="36"/>
  <c r="Q159" i="36" s="1"/>
  <c r="Q142" i="36"/>
  <c r="B70" i="36"/>
  <c r="I69" i="39"/>
  <c r="J3" i="38"/>
  <c r="D37" i="39" s="1"/>
  <c r="D8" i="39" s="1"/>
  <c r="K146" i="42"/>
  <c r="K162" i="42" s="1"/>
  <c r="K143" i="42"/>
  <c r="D166" i="42"/>
  <c r="D165" i="42"/>
  <c r="N144" i="42"/>
  <c r="T146" i="42"/>
  <c r="G164" i="45"/>
  <c r="G163" i="45"/>
  <c r="G160" i="45"/>
  <c r="P165" i="45"/>
  <c r="P163" i="45"/>
  <c r="P162" i="45"/>
  <c r="P160" i="45"/>
  <c r="P159" i="45"/>
  <c r="V157" i="45"/>
  <c r="V156" i="45"/>
  <c r="S165" i="45"/>
  <c r="N130" i="48"/>
  <c r="N146" i="48" s="1"/>
  <c r="N129" i="48"/>
  <c r="N145" i="48" s="1"/>
  <c r="N161" i="48" s="1"/>
  <c r="N128" i="48"/>
  <c r="N144" i="48" s="1"/>
  <c r="N160" i="48" s="1"/>
  <c r="N127" i="48"/>
  <c r="N143" i="48" s="1"/>
  <c r="N126" i="48"/>
  <c r="N142" i="48" s="1"/>
  <c r="N125" i="48"/>
  <c r="N141" i="48" s="1"/>
  <c r="N157" i="48" s="1"/>
  <c r="N124" i="48"/>
  <c r="N140" i="48" s="1"/>
  <c r="N156" i="48" s="1"/>
  <c r="Q130" i="48"/>
  <c r="R146" i="48"/>
  <c r="X147" i="48"/>
  <c r="W131" i="48"/>
  <c r="W147" i="48" s="1"/>
  <c r="W163" i="48" s="1"/>
  <c r="L150" i="48"/>
  <c r="K134" i="48"/>
  <c r="K150" i="48" s="1"/>
  <c r="K166" i="48" s="1"/>
  <c r="L146" i="48"/>
  <c r="K130" i="48"/>
  <c r="K146" i="48" s="1"/>
  <c r="L144" i="48"/>
  <c r="K128" i="48"/>
  <c r="K144" i="48" s="1"/>
  <c r="K127" i="48"/>
  <c r="K143" i="48" s="1"/>
  <c r="K159" i="48" s="1"/>
  <c r="L143" i="48"/>
  <c r="L142" i="48"/>
  <c r="K126" i="48"/>
  <c r="K142" i="48" s="1"/>
  <c r="L141" i="48"/>
  <c r="K125" i="48"/>
  <c r="K141" i="48" s="1"/>
  <c r="L140" i="48"/>
  <c r="K124" i="48"/>
  <c r="K140" i="48" s="1"/>
  <c r="H134" i="48"/>
  <c r="H150" i="48" s="1"/>
  <c r="I150" i="48"/>
  <c r="H133" i="48"/>
  <c r="H149" i="48" s="1"/>
  <c r="H165" i="48" s="1"/>
  <c r="I149" i="48"/>
  <c r="H132" i="48"/>
  <c r="H148" i="48" s="1"/>
  <c r="H164" i="48" s="1"/>
  <c r="I148" i="48"/>
  <c r="I145" i="48"/>
  <c r="F149" i="48"/>
  <c r="N149" i="42"/>
  <c r="N165" i="42" s="1"/>
  <c r="F148" i="48"/>
  <c r="B162" i="42"/>
  <c r="C162" i="42" s="1"/>
  <c r="B149" i="42"/>
  <c r="B165" i="42" s="1"/>
  <c r="C165" i="42" s="1"/>
  <c r="B166" i="42"/>
  <c r="C166" i="42" s="1"/>
  <c r="C150" i="36"/>
  <c r="B166" i="36" s="1"/>
  <c r="R150" i="36"/>
  <c r="R148" i="36"/>
  <c r="Q164" i="36" s="1"/>
  <c r="R147" i="36"/>
  <c r="R146" i="36"/>
  <c r="R144" i="36"/>
  <c r="R143" i="36"/>
  <c r="R142" i="36"/>
  <c r="R140" i="36"/>
  <c r="Q156" i="36" s="1"/>
  <c r="X140" i="30"/>
  <c r="W124" i="30"/>
  <c r="W140" i="30" s="1"/>
  <c r="W156" i="30" s="1"/>
  <c r="B141" i="30"/>
  <c r="H126" i="30"/>
  <c r="H142" i="30" s="1"/>
  <c r="I142" i="30"/>
  <c r="H130" i="30"/>
  <c r="H146" i="30" s="1"/>
  <c r="H162" i="30" s="1"/>
  <c r="J162" i="30" s="1"/>
  <c r="I146" i="30"/>
  <c r="U147" i="30"/>
  <c r="T131" i="30"/>
  <c r="T147" i="30" s="1"/>
  <c r="H134" i="30"/>
  <c r="H150" i="30" s="1"/>
  <c r="H166" i="30" s="1"/>
  <c r="I150" i="30"/>
  <c r="X144" i="30"/>
  <c r="W160" i="30" s="1"/>
  <c r="X148" i="30"/>
  <c r="W164" i="30" s="1"/>
  <c r="I143" i="30"/>
  <c r="H127" i="30"/>
  <c r="H143" i="30" s="1"/>
  <c r="T146" i="30"/>
  <c r="T162" i="30" s="1"/>
  <c r="V162" i="30" s="1"/>
  <c r="N150" i="30"/>
  <c r="N166" i="30" s="1"/>
  <c r="L142" i="30"/>
  <c r="K158" i="30" s="1"/>
  <c r="L150" i="30"/>
  <c r="K166" i="30" s="1"/>
  <c r="T141" i="30"/>
  <c r="T157" i="30" s="1"/>
  <c r="I134" i="24"/>
  <c r="X131" i="24"/>
  <c r="U130" i="24"/>
  <c r="O129" i="24"/>
  <c r="L128" i="24"/>
  <c r="F127" i="24"/>
  <c r="X125" i="24"/>
  <c r="O149" i="28"/>
  <c r="O147" i="28"/>
  <c r="C145" i="28"/>
  <c r="O141" i="28"/>
  <c r="O141" i="30"/>
  <c r="N157" i="30" s="1"/>
  <c r="C143" i="30"/>
  <c r="B159" i="30" s="1"/>
  <c r="U144" i="30"/>
  <c r="T160" i="30" s="1"/>
  <c r="O149" i="30"/>
  <c r="L141" i="30"/>
  <c r="K157" i="30" s="1"/>
  <c r="L157" i="30" s="1"/>
  <c r="R144" i="30"/>
  <c r="Q160" i="30" s="1"/>
  <c r="E162" i="30"/>
  <c r="F162" i="30" s="1"/>
  <c r="R147" i="30"/>
  <c r="Q163" i="30" s="1"/>
  <c r="L149" i="30"/>
  <c r="K165" i="30" s="1"/>
  <c r="L165" i="30" s="1"/>
  <c r="V166" i="33"/>
  <c r="V165" i="33"/>
  <c r="V163" i="33"/>
  <c r="D164" i="33"/>
  <c r="W164" i="33"/>
  <c r="M149" i="36"/>
  <c r="M145" i="36"/>
  <c r="H150" i="36"/>
  <c r="H149" i="36"/>
  <c r="H165" i="36" s="1"/>
  <c r="H147" i="36"/>
  <c r="H179" i="36" s="1"/>
  <c r="H146" i="36"/>
  <c r="H162" i="36" s="1"/>
  <c r="H145" i="36"/>
  <c r="H143" i="36"/>
  <c r="H175" i="36" s="1"/>
  <c r="H142" i="36"/>
  <c r="H158" i="36" s="1"/>
  <c r="H141" i="36"/>
  <c r="K150" i="36"/>
  <c r="K148" i="36"/>
  <c r="K164" i="36" s="1"/>
  <c r="K147" i="36"/>
  <c r="K146" i="36"/>
  <c r="K144" i="36"/>
  <c r="K143" i="36"/>
  <c r="K159" i="36" s="1"/>
  <c r="K142" i="36"/>
  <c r="K158" i="36" s="1"/>
  <c r="K140" i="36"/>
  <c r="B69" i="36"/>
  <c r="N147" i="42"/>
  <c r="N163" i="42" s="1"/>
  <c r="N143" i="42"/>
  <c r="D5" i="42"/>
  <c r="Y164" i="45"/>
  <c r="Y163" i="45"/>
  <c r="Y162" i="45"/>
  <c r="Y161" i="45"/>
  <c r="Y160" i="45"/>
  <c r="Y159" i="45"/>
  <c r="Y158" i="45"/>
  <c r="Y157" i="45"/>
  <c r="P158" i="45"/>
  <c r="P156" i="45"/>
  <c r="H131" i="48"/>
  <c r="H147" i="48" s="1"/>
  <c r="H130" i="48"/>
  <c r="H146" i="48" s="1"/>
  <c r="H129" i="48"/>
  <c r="H128" i="48"/>
  <c r="H127" i="48"/>
  <c r="H143" i="48" s="1"/>
  <c r="H126" i="48"/>
  <c r="H142" i="48" s="1"/>
  <c r="H125" i="48"/>
  <c r="H124" i="48"/>
  <c r="W132" i="48"/>
  <c r="W148" i="48" s="1"/>
  <c r="W164" i="48" s="1"/>
  <c r="X148" i="48"/>
  <c r="N147" i="48"/>
  <c r="N163" i="48" s="1"/>
  <c r="P163" i="48" s="1"/>
  <c r="E146" i="48"/>
  <c r="E162" i="48" s="1"/>
  <c r="F162" i="48" s="1"/>
  <c r="W128" i="48"/>
  <c r="W144" i="48" s="1"/>
  <c r="W160" i="48" s="1"/>
  <c r="X144" i="48"/>
  <c r="K131" i="48"/>
  <c r="K147" i="48" s="1"/>
  <c r="K163" i="48" s="1"/>
  <c r="L147" i="48"/>
  <c r="Q144" i="48"/>
  <c r="Q160" i="48" s="1"/>
  <c r="R160" i="48" s="1"/>
  <c r="E128" i="48"/>
  <c r="F144" i="48"/>
  <c r="E127" i="48"/>
  <c r="E143" i="48" s="1"/>
  <c r="F143" i="48"/>
  <c r="E126" i="48"/>
  <c r="F142" i="48"/>
  <c r="E125" i="48"/>
  <c r="E141" i="48" s="1"/>
  <c r="F141" i="48"/>
  <c r="E124" i="48"/>
  <c r="E140" i="48" s="1"/>
  <c r="F140" i="48"/>
  <c r="B134" i="48"/>
  <c r="B150" i="48" s="1"/>
  <c r="C150" i="48"/>
  <c r="B133" i="48"/>
  <c r="B149" i="48" s="1"/>
  <c r="C149" i="48"/>
  <c r="B132" i="48"/>
  <c r="B148" i="48" s="1"/>
  <c r="C148" i="48"/>
  <c r="C147" i="48"/>
  <c r="C146" i="48"/>
  <c r="B162" i="48" s="1"/>
  <c r="C145" i="48"/>
  <c r="C143" i="48"/>
  <c r="C142" i="48"/>
  <c r="C141" i="48"/>
  <c r="B157" i="48" s="1"/>
  <c r="C136" i="48"/>
  <c r="C140" i="48"/>
  <c r="Q133" i="48"/>
  <c r="Q149" i="48" s="1"/>
  <c r="R149" i="48"/>
  <c r="E149" i="48"/>
  <c r="F147" i="48"/>
  <c r="L150" i="36"/>
  <c r="L149" i="36"/>
  <c r="K165" i="36" s="1"/>
  <c r="L148" i="36"/>
  <c r="L147" i="36"/>
  <c r="K163" i="36" s="1"/>
  <c r="L146" i="36"/>
  <c r="L145" i="36"/>
  <c r="K161" i="36" s="1"/>
  <c r="L144" i="36"/>
  <c r="L143" i="36"/>
  <c r="L142" i="36"/>
  <c r="L141" i="36"/>
  <c r="K157" i="36" s="1"/>
  <c r="L140" i="36"/>
  <c r="T163" i="33"/>
  <c r="U163" i="33" s="1"/>
  <c r="B124" i="30"/>
  <c r="B140" i="30" s="1"/>
  <c r="B156" i="30" s="1"/>
  <c r="C136" i="30"/>
  <c r="H125" i="30"/>
  <c r="H141" i="30" s="1"/>
  <c r="I141" i="30"/>
  <c r="N142" i="30"/>
  <c r="N158" i="30" s="1"/>
  <c r="U143" i="30"/>
  <c r="T127" i="30"/>
  <c r="T143" i="30" s="1"/>
  <c r="I145" i="30"/>
  <c r="H129" i="30"/>
  <c r="H145" i="30" s="1"/>
  <c r="I149" i="30"/>
  <c r="H133" i="30"/>
  <c r="H149" i="30" s="1"/>
  <c r="T150" i="30"/>
  <c r="T166" i="30" s="1"/>
  <c r="T164" i="33"/>
  <c r="U164" i="33" s="1"/>
  <c r="F150" i="48"/>
  <c r="E166" i="48" s="1"/>
  <c r="X141" i="30"/>
  <c r="X145" i="30"/>
  <c r="X149" i="30"/>
  <c r="H128" i="30"/>
  <c r="H144" i="30" s="1"/>
  <c r="H160" i="30" s="1"/>
  <c r="I144" i="30"/>
  <c r="N147" i="30"/>
  <c r="N163" i="30" s="1"/>
  <c r="P163" i="30" s="1"/>
  <c r="L144" i="30"/>
  <c r="N162" i="48"/>
  <c r="N159" i="48"/>
  <c r="N158" i="48"/>
  <c r="H166" i="48"/>
  <c r="H145" i="48"/>
  <c r="H144" i="48"/>
  <c r="H141" i="48"/>
  <c r="H140" i="48"/>
  <c r="R156" i="48"/>
  <c r="B160" i="48"/>
  <c r="B158" i="48"/>
  <c r="B156" i="48"/>
  <c r="B72" i="48"/>
  <c r="B69" i="48"/>
  <c r="G162" i="48"/>
  <c r="T146" i="48"/>
  <c r="T144" i="48"/>
  <c r="T142" i="48"/>
  <c r="T141" i="48"/>
  <c r="T140" i="48"/>
  <c r="I70" i="48"/>
  <c r="Q70" i="48"/>
  <c r="O163" i="48"/>
  <c r="D4" i="48"/>
  <c r="D10" i="48"/>
  <c r="D8" i="48"/>
  <c r="D6" i="48"/>
  <c r="Q70" i="45"/>
  <c r="I70" i="45"/>
  <c r="Y156" i="45"/>
  <c r="X156" i="45"/>
  <c r="F158" i="45"/>
  <c r="G158" i="45"/>
  <c r="I164" i="45"/>
  <c r="J164" i="45"/>
  <c r="G157" i="45"/>
  <c r="F157" i="45"/>
  <c r="M156" i="45"/>
  <c r="L156" i="45"/>
  <c r="M157" i="45"/>
  <c r="L157" i="45"/>
  <c r="G159" i="45"/>
  <c r="F159" i="45"/>
  <c r="I158" i="45"/>
  <c r="J158" i="45"/>
  <c r="I159" i="45"/>
  <c r="J159" i="45"/>
  <c r="I161" i="45"/>
  <c r="J161" i="45"/>
  <c r="I163" i="45"/>
  <c r="J163" i="45"/>
  <c r="I165" i="45"/>
  <c r="J165" i="45"/>
  <c r="J3" i="44"/>
  <c r="D37" i="45" s="1"/>
  <c r="I160" i="45"/>
  <c r="J160" i="45"/>
  <c r="I162" i="45"/>
  <c r="J162" i="45"/>
  <c r="I166" i="45"/>
  <c r="J166" i="45"/>
  <c r="O157" i="45"/>
  <c r="P157" i="45"/>
  <c r="G156" i="45"/>
  <c r="F156" i="45"/>
  <c r="R158" i="45"/>
  <c r="S158" i="45"/>
  <c r="I156" i="45"/>
  <c r="J156" i="45"/>
  <c r="S156" i="45"/>
  <c r="R156" i="45"/>
  <c r="S157" i="45"/>
  <c r="R157" i="45"/>
  <c r="R159" i="45"/>
  <c r="S159" i="45"/>
  <c r="C156" i="45"/>
  <c r="D156" i="45"/>
  <c r="I157" i="45"/>
  <c r="J157" i="45"/>
  <c r="T162" i="42"/>
  <c r="H158" i="42"/>
  <c r="H156" i="42"/>
  <c r="T163" i="42"/>
  <c r="T159" i="42"/>
  <c r="T157" i="42"/>
  <c r="T156" i="42"/>
  <c r="Q162" i="42"/>
  <c r="Q160" i="42"/>
  <c r="Q159" i="42"/>
  <c r="Q157" i="42"/>
  <c r="K164" i="42"/>
  <c r="K166" i="42"/>
  <c r="N161" i="42"/>
  <c r="H161" i="42"/>
  <c r="T166" i="42"/>
  <c r="S165" i="42"/>
  <c r="R165" i="42"/>
  <c r="K160" i="42"/>
  <c r="K158" i="42"/>
  <c r="K156" i="42"/>
  <c r="N157" i="42"/>
  <c r="H165" i="42"/>
  <c r="E164" i="42"/>
  <c r="E163" i="42"/>
  <c r="E162" i="42"/>
  <c r="E161" i="42"/>
  <c r="E160" i="42"/>
  <c r="E159" i="42"/>
  <c r="E158" i="42"/>
  <c r="E157" i="42"/>
  <c r="E156" i="42"/>
  <c r="W164" i="42"/>
  <c r="W165" i="42"/>
  <c r="W166" i="42"/>
  <c r="N159" i="42"/>
  <c r="H159" i="42"/>
  <c r="H163" i="42"/>
  <c r="T165" i="42"/>
  <c r="S164" i="42"/>
  <c r="R164" i="42"/>
  <c r="R166" i="42"/>
  <c r="S166" i="42"/>
  <c r="C160" i="42"/>
  <c r="D160" i="42"/>
  <c r="Q163" i="42"/>
  <c r="Q161" i="42"/>
  <c r="Q158" i="42"/>
  <c r="Q156" i="42"/>
  <c r="K165" i="42"/>
  <c r="T160" i="42"/>
  <c r="T164" i="42"/>
  <c r="T161" i="42"/>
  <c r="K163" i="42"/>
  <c r="K161" i="42"/>
  <c r="K159" i="42"/>
  <c r="K157" i="42"/>
  <c r="T158" i="42"/>
  <c r="F166" i="42"/>
  <c r="G166" i="42"/>
  <c r="N160" i="42"/>
  <c r="N156" i="42"/>
  <c r="H162" i="42"/>
  <c r="C159" i="42"/>
  <c r="D159" i="42"/>
  <c r="C163" i="42"/>
  <c r="D163" i="42"/>
  <c r="P166" i="42"/>
  <c r="O166" i="42"/>
  <c r="W147" i="42"/>
  <c r="W162" i="42"/>
  <c r="W145" i="42"/>
  <c r="W160" i="42"/>
  <c r="W143" i="42"/>
  <c r="W158" i="42"/>
  <c r="W157" i="42"/>
  <c r="W156" i="42"/>
  <c r="H157" i="42"/>
  <c r="D9" i="42"/>
  <c r="D7" i="42"/>
  <c r="F165" i="42"/>
  <c r="G165" i="42"/>
  <c r="N162" i="42"/>
  <c r="N158" i="42"/>
  <c r="B158" i="42"/>
  <c r="B157" i="42"/>
  <c r="B156" i="42"/>
  <c r="H160" i="42"/>
  <c r="H164" i="42"/>
  <c r="H166" i="42"/>
  <c r="D4" i="42"/>
  <c r="D164" i="42"/>
  <c r="C164" i="42"/>
  <c r="P164" i="42"/>
  <c r="O164" i="42"/>
  <c r="P165" i="42"/>
  <c r="O165" i="42"/>
  <c r="D5" i="39"/>
  <c r="D9" i="39"/>
  <c r="D10" i="39"/>
  <c r="D4" i="39"/>
  <c r="D6" i="39"/>
  <c r="D11" i="39"/>
  <c r="T133" i="39"/>
  <c r="T149" i="39" s="1"/>
  <c r="U149" i="39"/>
  <c r="T130" i="39"/>
  <c r="T146" i="39" s="1"/>
  <c r="U146" i="39"/>
  <c r="T126" i="39"/>
  <c r="T142" i="39" s="1"/>
  <c r="U142" i="39"/>
  <c r="Q133" i="39"/>
  <c r="Q149" i="39" s="1"/>
  <c r="R149" i="39"/>
  <c r="Q130" i="39"/>
  <c r="Q146" i="39" s="1"/>
  <c r="R146" i="39"/>
  <c r="Q128" i="39"/>
  <c r="Q144" i="39" s="1"/>
  <c r="R144" i="39"/>
  <c r="Q124" i="39"/>
  <c r="Q140" i="39" s="1"/>
  <c r="R140" i="39"/>
  <c r="O149" i="39"/>
  <c r="N133" i="39"/>
  <c r="N149" i="39" s="1"/>
  <c r="N132" i="39"/>
  <c r="N148" i="39" s="1"/>
  <c r="O148" i="39"/>
  <c r="O147" i="39"/>
  <c r="N131" i="39"/>
  <c r="N147" i="39" s="1"/>
  <c r="N130" i="39"/>
  <c r="N146" i="39" s="1"/>
  <c r="O146" i="39"/>
  <c r="O145" i="39"/>
  <c r="N129" i="39"/>
  <c r="N145" i="39" s="1"/>
  <c r="N128" i="39"/>
  <c r="N144" i="39" s="1"/>
  <c r="O144" i="39"/>
  <c r="O143" i="39"/>
  <c r="N127" i="39"/>
  <c r="N143" i="39" s="1"/>
  <c r="N126" i="39"/>
  <c r="N142" i="39" s="1"/>
  <c r="O142" i="39"/>
  <c r="O141" i="39"/>
  <c r="N125" i="39"/>
  <c r="N141" i="39" s="1"/>
  <c r="O140" i="39"/>
  <c r="N124" i="39"/>
  <c r="N140" i="39" s="1"/>
  <c r="K134" i="39"/>
  <c r="K150" i="39" s="1"/>
  <c r="L150" i="39"/>
  <c r="K133" i="39"/>
  <c r="K149" i="39" s="1"/>
  <c r="L149" i="39"/>
  <c r="K132" i="39"/>
  <c r="K148" i="39" s="1"/>
  <c r="L148" i="39"/>
  <c r="K131" i="39"/>
  <c r="K147" i="39" s="1"/>
  <c r="L147" i="39"/>
  <c r="K130" i="39"/>
  <c r="K146" i="39" s="1"/>
  <c r="L146" i="39"/>
  <c r="K129" i="39"/>
  <c r="K145" i="39" s="1"/>
  <c r="L145" i="39"/>
  <c r="K128" i="39"/>
  <c r="K144" i="39" s="1"/>
  <c r="L144" i="39"/>
  <c r="K127" i="39"/>
  <c r="K143" i="39" s="1"/>
  <c r="L143" i="39"/>
  <c r="K126" i="39"/>
  <c r="K142" i="39" s="1"/>
  <c r="L142" i="39"/>
  <c r="K125" i="39"/>
  <c r="K141" i="39" s="1"/>
  <c r="L141" i="39"/>
  <c r="K124" i="39"/>
  <c r="K140" i="39" s="1"/>
  <c r="L140" i="39"/>
  <c r="N166" i="39"/>
  <c r="T131" i="39"/>
  <c r="T147" i="39" s="1"/>
  <c r="U147" i="39"/>
  <c r="T127" i="39"/>
  <c r="T143" i="39" s="1"/>
  <c r="U143" i="39"/>
  <c r="Q131" i="39"/>
  <c r="Q147" i="39" s="1"/>
  <c r="R147" i="39"/>
  <c r="Q126" i="39"/>
  <c r="Q142" i="39" s="1"/>
  <c r="R142" i="39"/>
  <c r="Q70" i="39"/>
  <c r="I70" i="39"/>
  <c r="I149" i="39"/>
  <c r="H133" i="39"/>
  <c r="H149" i="39" s="1"/>
  <c r="H132" i="39"/>
  <c r="H148" i="39" s="1"/>
  <c r="I148" i="39"/>
  <c r="I147" i="39"/>
  <c r="H131" i="39"/>
  <c r="H147" i="39" s="1"/>
  <c r="H130" i="39"/>
  <c r="H146" i="39" s="1"/>
  <c r="I146" i="39"/>
  <c r="I145" i="39"/>
  <c r="H129" i="39"/>
  <c r="H145" i="39" s="1"/>
  <c r="H128" i="39"/>
  <c r="H144" i="39" s="1"/>
  <c r="I144" i="39"/>
  <c r="I143" i="39"/>
  <c r="H127" i="39"/>
  <c r="H143" i="39" s="1"/>
  <c r="H126" i="39"/>
  <c r="H142" i="39" s="1"/>
  <c r="I142" i="39"/>
  <c r="I141" i="39"/>
  <c r="H125" i="39"/>
  <c r="H141" i="39" s="1"/>
  <c r="H124" i="39"/>
  <c r="H140" i="39" s="1"/>
  <c r="I140" i="39"/>
  <c r="E134" i="39"/>
  <c r="E150" i="39" s="1"/>
  <c r="F150" i="39"/>
  <c r="E133" i="39"/>
  <c r="E149" i="39" s="1"/>
  <c r="F149" i="39"/>
  <c r="E132" i="39"/>
  <c r="E148" i="39" s="1"/>
  <c r="F148" i="39"/>
  <c r="E131" i="39"/>
  <c r="E147" i="39" s="1"/>
  <c r="F147" i="39"/>
  <c r="E130" i="39"/>
  <c r="E146" i="39" s="1"/>
  <c r="F146" i="39"/>
  <c r="E129" i="39"/>
  <c r="E145" i="39" s="1"/>
  <c r="F145" i="39"/>
  <c r="E128" i="39"/>
  <c r="E144" i="39" s="1"/>
  <c r="F144" i="39"/>
  <c r="E127" i="39"/>
  <c r="E143" i="39" s="1"/>
  <c r="F143" i="39"/>
  <c r="E126" i="39"/>
  <c r="E142" i="39" s="1"/>
  <c r="F142" i="39"/>
  <c r="E125" i="39"/>
  <c r="E141" i="39" s="1"/>
  <c r="F141" i="39"/>
  <c r="E124" i="39"/>
  <c r="E140" i="39" s="1"/>
  <c r="F140" i="39"/>
  <c r="B150" i="39"/>
  <c r="T132" i="39"/>
  <c r="T148" i="39" s="1"/>
  <c r="U148" i="39"/>
  <c r="T129" i="39"/>
  <c r="T145" i="39" s="1"/>
  <c r="U145" i="39"/>
  <c r="T128" i="39"/>
  <c r="T144" i="39" s="1"/>
  <c r="U144" i="39"/>
  <c r="T125" i="39"/>
  <c r="T141" i="39" s="1"/>
  <c r="U141" i="39"/>
  <c r="T124" i="39"/>
  <c r="T140" i="39" s="1"/>
  <c r="U140" i="39"/>
  <c r="Q134" i="39"/>
  <c r="Q150" i="39" s="1"/>
  <c r="R150" i="39"/>
  <c r="Q132" i="39"/>
  <c r="Q148" i="39" s="1"/>
  <c r="R148" i="39"/>
  <c r="Q129" i="39"/>
  <c r="Q145" i="39" s="1"/>
  <c r="R145" i="39"/>
  <c r="Q127" i="39"/>
  <c r="Q143" i="39" s="1"/>
  <c r="R143" i="39"/>
  <c r="Q125" i="39"/>
  <c r="Q141" i="39" s="1"/>
  <c r="R141" i="39"/>
  <c r="B133" i="39"/>
  <c r="B149" i="39" s="1"/>
  <c r="C149" i="39"/>
  <c r="B132" i="39"/>
  <c r="B148" i="39" s="1"/>
  <c r="C148" i="39"/>
  <c r="B131" i="39"/>
  <c r="B147" i="39" s="1"/>
  <c r="C147" i="39"/>
  <c r="C146" i="39"/>
  <c r="B130" i="39"/>
  <c r="B146" i="39" s="1"/>
  <c r="B129" i="39"/>
  <c r="B145" i="39" s="1"/>
  <c r="C145" i="39"/>
  <c r="B128" i="39"/>
  <c r="B144" i="39" s="1"/>
  <c r="C144" i="39"/>
  <c r="B127" i="39"/>
  <c r="B143" i="39" s="1"/>
  <c r="C143" i="39"/>
  <c r="C142" i="39"/>
  <c r="B126" i="39"/>
  <c r="B142" i="39" s="1"/>
  <c r="B125" i="39"/>
  <c r="B141" i="39" s="1"/>
  <c r="C141" i="39"/>
  <c r="C140" i="39"/>
  <c r="B124" i="39"/>
  <c r="B140" i="39" s="1"/>
  <c r="C136" i="39"/>
  <c r="W134" i="39"/>
  <c r="W150" i="39" s="1"/>
  <c r="X150" i="39"/>
  <c r="W133" i="39"/>
  <c r="W149" i="39" s="1"/>
  <c r="X149" i="39"/>
  <c r="W132" i="39"/>
  <c r="W148" i="39" s="1"/>
  <c r="X148" i="39"/>
  <c r="W131" i="39"/>
  <c r="W147" i="39" s="1"/>
  <c r="X147" i="39"/>
  <c r="W130" i="39"/>
  <c r="W146" i="39" s="1"/>
  <c r="X146" i="39"/>
  <c r="W129" i="39"/>
  <c r="W145" i="39" s="1"/>
  <c r="X145" i="39"/>
  <c r="W128" i="39"/>
  <c r="W144" i="39" s="1"/>
  <c r="X144" i="39"/>
  <c r="W127" i="39"/>
  <c r="W143" i="39" s="1"/>
  <c r="X143" i="39"/>
  <c r="W126" i="39"/>
  <c r="W142" i="39" s="1"/>
  <c r="X142" i="39"/>
  <c r="W125" i="39"/>
  <c r="W141" i="39" s="1"/>
  <c r="X141" i="39"/>
  <c r="W124" i="39"/>
  <c r="W140" i="39" s="1"/>
  <c r="X140" i="39"/>
  <c r="T134" i="39"/>
  <c r="T150" i="39" s="1"/>
  <c r="U150" i="39"/>
  <c r="C150" i="39"/>
  <c r="Y148" i="36"/>
  <c r="W180" i="36" s="1"/>
  <c r="Y147" i="36"/>
  <c r="W179" i="36" s="1"/>
  <c r="Y146" i="36"/>
  <c r="Y145" i="36"/>
  <c r="W177" i="36" s="1"/>
  <c r="Y144" i="36"/>
  <c r="W176" i="36" s="1"/>
  <c r="Y143" i="36"/>
  <c r="W175" i="36" s="1"/>
  <c r="Y142" i="36"/>
  <c r="Y141" i="36"/>
  <c r="W173" i="36" s="1"/>
  <c r="B165" i="36"/>
  <c r="B164" i="36"/>
  <c r="B163" i="36"/>
  <c r="B162" i="36"/>
  <c r="B161" i="36"/>
  <c r="B160" i="36"/>
  <c r="B159" i="36"/>
  <c r="B158" i="36"/>
  <c r="B157" i="36"/>
  <c r="B156" i="36"/>
  <c r="E166" i="36"/>
  <c r="E182" i="36"/>
  <c r="E165" i="36"/>
  <c r="E164" i="36"/>
  <c r="E163" i="36"/>
  <c r="E162" i="36"/>
  <c r="E161" i="36"/>
  <c r="E160" i="36"/>
  <c r="E159" i="36"/>
  <c r="E158" i="36"/>
  <c r="E157" i="36"/>
  <c r="E156" i="36"/>
  <c r="T166" i="36"/>
  <c r="T165" i="36"/>
  <c r="T164" i="36"/>
  <c r="T163" i="36"/>
  <c r="T162" i="36"/>
  <c r="T161" i="36"/>
  <c r="T160" i="36"/>
  <c r="T159" i="36"/>
  <c r="T158" i="36"/>
  <c r="T157" i="36"/>
  <c r="T156" i="36"/>
  <c r="S149" i="36"/>
  <c r="Q181" i="36" s="1"/>
  <c r="S148" i="36"/>
  <c r="Q180" i="36" s="1"/>
  <c r="S147" i="36"/>
  <c r="Q179" i="36" s="1"/>
  <c r="S146" i="36"/>
  <c r="S145" i="36"/>
  <c r="Q177" i="36" s="1"/>
  <c r="S144" i="36"/>
  <c r="Q176" i="36" s="1"/>
  <c r="S143" i="36"/>
  <c r="S142" i="36"/>
  <c r="S141" i="36"/>
  <c r="Q173" i="36" s="1"/>
  <c r="S140" i="36"/>
  <c r="Q172" i="36" s="1"/>
  <c r="W166" i="36"/>
  <c r="W165" i="36"/>
  <c r="W164" i="36"/>
  <c r="W163" i="36"/>
  <c r="W162" i="36"/>
  <c r="W178" i="36"/>
  <c r="W161" i="36"/>
  <c r="W160" i="36"/>
  <c r="W159" i="36"/>
  <c r="W158" i="36"/>
  <c r="W174" i="36"/>
  <c r="W157" i="36"/>
  <c r="W156" i="36"/>
  <c r="N166" i="36"/>
  <c r="N165" i="36"/>
  <c r="N164" i="36"/>
  <c r="N163" i="36"/>
  <c r="N162" i="36"/>
  <c r="N161" i="36"/>
  <c r="N160" i="36"/>
  <c r="N159" i="36"/>
  <c r="N158" i="36"/>
  <c r="N157" i="36"/>
  <c r="N156" i="36"/>
  <c r="Q165" i="36"/>
  <c r="Q163" i="36"/>
  <c r="Q162" i="36"/>
  <c r="Q161" i="36"/>
  <c r="Q160" i="36"/>
  <c r="Q157" i="36"/>
  <c r="Q70" i="36"/>
  <c r="I70" i="36"/>
  <c r="H182" i="36"/>
  <c r="H164" i="36"/>
  <c r="H163" i="36"/>
  <c r="H161" i="36"/>
  <c r="H160" i="36"/>
  <c r="H159" i="36"/>
  <c r="H156" i="36"/>
  <c r="G149" i="36"/>
  <c r="E181" i="36" s="1"/>
  <c r="G148" i="36"/>
  <c r="E180" i="36" s="1"/>
  <c r="G147" i="36"/>
  <c r="E179" i="36" s="1"/>
  <c r="G146" i="36"/>
  <c r="E178" i="36" s="1"/>
  <c r="G145" i="36"/>
  <c r="E177" i="36" s="1"/>
  <c r="G144" i="36"/>
  <c r="E176" i="36" s="1"/>
  <c r="G143" i="36"/>
  <c r="E175" i="36" s="1"/>
  <c r="G142" i="36"/>
  <c r="E174" i="36" s="1"/>
  <c r="G141" i="36"/>
  <c r="E173" i="36" s="1"/>
  <c r="K166" i="36"/>
  <c r="K181" i="36"/>
  <c r="K180" i="36"/>
  <c r="K179" i="36"/>
  <c r="K177" i="36"/>
  <c r="K160" i="36"/>
  <c r="K176" i="36"/>
  <c r="K175" i="36"/>
  <c r="K174" i="36"/>
  <c r="K173" i="36"/>
  <c r="D140" i="36"/>
  <c r="B172" i="36" s="1"/>
  <c r="D141" i="36"/>
  <c r="B173" i="36" s="1"/>
  <c r="D142" i="36"/>
  <c r="B174" i="36" s="1"/>
  <c r="D143" i="36"/>
  <c r="B175" i="36" s="1"/>
  <c r="D144" i="36"/>
  <c r="B176" i="36" s="1"/>
  <c r="D145" i="36"/>
  <c r="B177" i="36" s="1"/>
  <c r="D146" i="36"/>
  <c r="B178" i="36" s="1"/>
  <c r="D147" i="36"/>
  <c r="B179" i="36" s="1"/>
  <c r="D148" i="36"/>
  <c r="B180" i="36" s="1"/>
  <c r="D149" i="36"/>
  <c r="B181" i="36" s="1"/>
  <c r="G150" i="36"/>
  <c r="S150" i="36"/>
  <c r="V140" i="36"/>
  <c r="T172" i="36" s="1"/>
  <c r="V141" i="36"/>
  <c r="T173" i="36" s="1"/>
  <c r="V142" i="36"/>
  <c r="T174" i="36" s="1"/>
  <c r="V143" i="36"/>
  <c r="T175" i="36" s="1"/>
  <c r="V144" i="36"/>
  <c r="T176" i="36" s="1"/>
  <c r="V145" i="36"/>
  <c r="T177" i="36" s="1"/>
  <c r="V146" i="36"/>
  <c r="T178" i="36" s="1"/>
  <c r="V147" i="36"/>
  <c r="T179" i="36" s="1"/>
  <c r="V148" i="36"/>
  <c r="T180" i="36" s="1"/>
  <c r="D150" i="36"/>
  <c r="B182" i="36" s="1"/>
  <c r="P140" i="36"/>
  <c r="N172" i="36" s="1"/>
  <c r="P141" i="36"/>
  <c r="N173" i="36" s="1"/>
  <c r="P142" i="36"/>
  <c r="N174" i="36" s="1"/>
  <c r="P143" i="36"/>
  <c r="N175" i="36" s="1"/>
  <c r="P144" i="36"/>
  <c r="N176" i="36" s="1"/>
  <c r="P145" i="36"/>
  <c r="N177" i="36" s="1"/>
  <c r="P146" i="36"/>
  <c r="N178" i="36" s="1"/>
  <c r="P147" i="36"/>
  <c r="N179" i="36" s="1"/>
  <c r="P148" i="36"/>
  <c r="N180" i="36" s="1"/>
  <c r="P149" i="36"/>
  <c r="N181" i="36" s="1"/>
  <c r="Y149" i="36"/>
  <c r="W181" i="36" s="1"/>
  <c r="M150" i="36"/>
  <c r="K182" i="36" s="1"/>
  <c r="Y150" i="36"/>
  <c r="W182" i="36" s="1"/>
  <c r="J140" i="36"/>
  <c r="H172" i="36" s="1"/>
  <c r="J141" i="36"/>
  <c r="J142" i="36"/>
  <c r="J143" i="36"/>
  <c r="J144" i="36"/>
  <c r="H176" i="36" s="1"/>
  <c r="J145" i="36"/>
  <c r="H177" i="36" s="1"/>
  <c r="J146" i="36"/>
  <c r="J147" i="36"/>
  <c r="J148" i="36"/>
  <c r="H180" i="36" s="1"/>
  <c r="J149" i="36"/>
  <c r="H181" i="36" s="1"/>
  <c r="V149" i="36"/>
  <c r="T181" i="36" s="1"/>
  <c r="J150" i="36"/>
  <c r="V150" i="36"/>
  <c r="T182" i="36" s="1"/>
  <c r="P150" i="36"/>
  <c r="N182" i="36" s="1"/>
  <c r="X164" i="33"/>
  <c r="Y164" i="33"/>
  <c r="X163" i="33"/>
  <c r="Y163" i="33"/>
  <c r="L164" i="33"/>
  <c r="M164" i="33"/>
  <c r="M165" i="33"/>
  <c r="L165" i="33"/>
  <c r="F146" i="33"/>
  <c r="E130" i="33"/>
  <c r="E146" i="33" s="1"/>
  <c r="F145" i="33"/>
  <c r="E129" i="33"/>
  <c r="E145" i="33" s="1"/>
  <c r="F144" i="33"/>
  <c r="E128" i="33"/>
  <c r="E144" i="33" s="1"/>
  <c r="F143" i="33"/>
  <c r="E127" i="33"/>
  <c r="E143" i="33" s="1"/>
  <c r="G143" i="33"/>
  <c r="F142" i="33"/>
  <c r="E126" i="33"/>
  <c r="E142" i="33" s="1"/>
  <c r="F141" i="33"/>
  <c r="E125" i="33"/>
  <c r="E141" i="33" s="1"/>
  <c r="F140" i="33"/>
  <c r="E124" i="33"/>
  <c r="E140" i="33" s="1"/>
  <c r="N124" i="33"/>
  <c r="N140" i="33" s="1"/>
  <c r="O140" i="33"/>
  <c r="N126" i="33"/>
  <c r="N142" i="33" s="1"/>
  <c r="O142" i="33"/>
  <c r="N128" i="33"/>
  <c r="N144" i="33" s="1"/>
  <c r="O144" i="33"/>
  <c r="U141" i="33"/>
  <c r="T143" i="33"/>
  <c r="U144" i="33"/>
  <c r="E164" i="33"/>
  <c r="E166" i="33"/>
  <c r="I143" i="33"/>
  <c r="H145" i="33"/>
  <c r="H140" i="33"/>
  <c r="I146" i="33"/>
  <c r="T146" i="33"/>
  <c r="X166" i="33"/>
  <c r="Y166" i="33"/>
  <c r="W130" i="33"/>
  <c r="W146" i="33" s="1"/>
  <c r="X146" i="33"/>
  <c r="W129" i="33"/>
  <c r="W145" i="33" s="1"/>
  <c r="X145" i="33"/>
  <c r="W128" i="33"/>
  <c r="W144" i="33" s="1"/>
  <c r="X144" i="33"/>
  <c r="W127" i="33"/>
  <c r="W143" i="33" s="1"/>
  <c r="X143" i="33"/>
  <c r="W126" i="33"/>
  <c r="W142" i="33" s="1"/>
  <c r="X142" i="33"/>
  <c r="W125" i="33"/>
  <c r="W141" i="33" s="1"/>
  <c r="X141" i="33"/>
  <c r="W124" i="33"/>
  <c r="W140" i="33" s="1"/>
  <c r="X140" i="33"/>
  <c r="C131" i="33"/>
  <c r="B147" i="33" s="1"/>
  <c r="C147" i="33"/>
  <c r="C124" i="33"/>
  <c r="B140" i="33" s="1"/>
  <c r="C140" i="33"/>
  <c r="P163" i="33"/>
  <c r="B125" i="33"/>
  <c r="B141" i="33" s="1"/>
  <c r="C141" i="33"/>
  <c r="B127" i="33"/>
  <c r="B143" i="33" s="1"/>
  <c r="C143" i="33"/>
  <c r="B129" i="33"/>
  <c r="B145" i="33" s="1"/>
  <c r="C145" i="33"/>
  <c r="C136" i="33"/>
  <c r="T141" i="33"/>
  <c r="O165" i="33"/>
  <c r="P165" i="33"/>
  <c r="P166" i="33"/>
  <c r="O166" i="33"/>
  <c r="U142" i="33"/>
  <c r="T144" i="33"/>
  <c r="Q164" i="33"/>
  <c r="Q166" i="33"/>
  <c r="I141" i="33"/>
  <c r="H143" i="33"/>
  <c r="K163" i="33"/>
  <c r="I144" i="33"/>
  <c r="H146" i="33"/>
  <c r="R146" i="33"/>
  <c r="Q130" i="33"/>
  <c r="Q146" i="33" s="1"/>
  <c r="R145" i="33"/>
  <c r="Q129" i="33"/>
  <c r="Q145" i="33" s="1"/>
  <c r="R144" i="33"/>
  <c r="Q128" i="33"/>
  <c r="Q144" i="33" s="1"/>
  <c r="R143" i="33"/>
  <c r="Q127" i="33"/>
  <c r="Q143" i="33" s="1"/>
  <c r="R142" i="33"/>
  <c r="Q126" i="33"/>
  <c r="Q142" i="33" s="1"/>
  <c r="R141" i="33"/>
  <c r="Q125" i="33"/>
  <c r="Q141" i="33" s="1"/>
  <c r="R140" i="33"/>
  <c r="Q124" i="33"/>
  <c r="Q140" i="33" s="1"/>
  <c r="N125" i="33"/>
  <c r="N141" i="33" s="1"/>
  <c r="O141" i="33"/>
  <c r="N127" i="33"/>
  <c r="N143" i="33" s="1"/>
  <c r="O143" i="33"/>
  <c r="N129" i="33"/>
  <c r="N145" i="33" s="1"/>
  <c r="O145" i="33"/>
  <c r="U145" i="33"/>
  <c r="P146" i="33"/>
  <c r="U140" i="33"/>
  <c r="T142" i="33"/>
  <c r="E163" i="33"/>
  <c r="E165" i="33"/>
  <c r="H141" i="33"/>
  <c r="K166" i="33"/>
  <c r="I142" i="33"/>
  <c r="H144" i="33"/>
  <c r="X165" i="33"/>
  <c r="Y165" i="33"/>
  <c r="K130" i="33"/>
  <c r="K146" i="33" s="1"/>
  <c r="L146" i="33"/>
  <c r="K129" i="33"/>
  <c r="K145" i="33" s="1"/>
  <c r="L145" i="33"/>
  <c r="K128" i="33"/>
  <c r="K144" i="33" s="1"/>
  <c r="L144" i="33"/>
  <c r="K127" i="33"/>
  <c r="K143" i="33" s="1"/>
  <c r="L143" i="33"/>
  <c r="K126" i="33"/>
  <c r="K142" i="33" s="1"/>
  <c r="L142" i="33"/>
  <c r="K125" i="33"/>
  <c r="K141" i="33" s="1"/>
  <c r="L141" i="33"/>
  <c r="K124" i="33"/>
  <c r="K140" i="33" s="1"/>
  <c r="L140" i="33"/>
  <c r="O130" i="33"/>
  <c r="N146" i="33" s="1"/>
  <c r="O146" i="33"/>
  <c r="P164" i="33"/>
  <c r="B126" i="33"/>
  <c r="B142" i="33" s="1"/>
  <c r="C142" i="33"/>
  <c r="B128" i="33"/>
  <c r="B144" i="33" s="1"/>
  <c r="C144" i="33"/>
  <c r="B130" i="33"/>
  <c r="B146" i="33" s="1"/>
  <c r="C146" i="33"/>
  <c r="U143" i="33"/>
  <c r="T145" i="33"/>
  <c r="D166" i="33"/>
  <c r="C166" i="33"/>
  <c r="T140" i="33"/>
  <c r="Q163" i="33"/>
  <c r="Q165" i="33"/>
  <c r="I145" i="33"/>
  <c r="I140" i="33"/>
  <c r="H142" i="33"/>
  <c r="U146" i="33"/>
  <c r="P156" i="30"/>
  <c r="O156" i="30"/>
  <c r="D158" i="30"/>
  <c r="C158" i="30"/>
  <c r="P159" i="30"/>
  <c r="O159" i="30"/>
  <c r="D161" i="30"/>
  <c r="C161" i="30"/>
  <c r="R157" i="30"/>
  <c r="S157" i="30"/>
  <c r="L159" i="30"/>
  <c r="M159" i="30"/>
  <c r="F164" i="30"/>
  <c r="G164" i="30"/>
  <c r="R165" i="30"/>
  <c r="S165" i="30"/>
  <c r="V158" i="30"/>
  <c r="U158" i="30"/>
  <c r="P160" i="30"/>
  <c r="O160" i="30"/>
  <c r="D162" i="30"/>
  <c r="C162" i="30"/>
  <c r="D165" i="30"/>
  <c r="C165" i="30"/>
  <c r="F157" i="30"/>
  <c r="G157" i="30"/>
  <c r="F160" i="30"/>
  <c r="G160" i="30"/>
  <c r="S161" i="30"/>
  <c r="L163" i="30"/>
  <c r="M163" i="30"/>
  <c r="D159" i="30"/>
  <c r="C159" i="30"/>
  <c r="P162" i="30"/>
  <c r="O162" i="30"/>
  <c r="M157" i="30"/>
  <c r="F159" i="30"/>
  <c r="G159" i="30"/>
  <c r="R160" i="30"/>
  <c r="S160" i="30"/>
  <c r="V164" i="30"/>
  <c r="U164" i="30"/>
  <c r="R156" i="30"/>
  <c r="S156" i="30"/>
  <c r="R159" i="30"/>
  <c r="S159" i="30"/>
  <c r="G163" i="30"/>
  <c r="S164" i="30"/>
  <c r="D156" i="30"/>
  <c r="C156" i="30"/>
  <c r="J164" i="30"/>
  <c r="I164" i="30"/>
  <c r="F161" i="30"/>
  <c r="G161" i="30"/>
  <c r="G156" i="30"/>
  <c r="R162" i="30"/>
  <c r="S162" i="30"/>
  <c r="V165" i="30"/>
  <c r="U165" i="30"/>
  <c r="I156" i="30"/>
  <c r="V156" i="30"/>
  <c r="U156" i="30"/>
  <c r="V157" i="30"/>
  <c r="U157" i="30"/>
  <c r="D164" i="30"/>
  <c r="C164" i="30"/>
  <c r="D166" i="30"/>
  <c r="C166" i="30"/>
  <c r="D5" i="30"/>
  <c r="D7" i="30"/>
  <c r="D9" i="30"/>
  <c r="D11" i="30"/>
  <c r="D4" i="30"/>
  <c r="D6" i="30"/>
  <c r="D8" i="30"/>
  <c r="D10" i="30"/>
  <c r="F166" i="30"/>
  <c r="G166" i="30"/>
  <c r="X159" i="30"/>
  <c r="Y159" i="30"/>
  <c r="G158" i="30"/>
  <c r="L161" i="30"/>
  <c r="M161" i="30"/>
  <c r="R163" i="30"/>
  <c r="S163" i="30"/>
  <c r="M165" i="30"/>
  <c r="F165" i="30"/>
  <c r="G165" i="30"/>
  <c r="P165" i="30"/>
  <c r="O165" i="30"/>
  <c r="V166" i="30"/>
  <c r="U166" i="30"/>
  <c r="H15" i="27"/>
  <c r="I15" i="27"/>
  <c r="R146" i="28"/>
  <c r="L146" i="28"/>
  <c r="F146" i="28"/>
  <c r="O145" i="28"/>
  <c r="I145" i="28"/>
  <c r="O143" i="28"/>
  <c r="C143" i="28"/>
  <c r="R142" i="28"/>
  <c r="W134" i="28"/>
  <c r="W133" i="28"/>
  <c r="W132" i="28"/>
  <c r="W131" i="28"/>
  <c r="W130" i="28"/>
  <c r="W129" i="28"/>
  <c r="W128" i="28"/>
  <c r="W127" i="28"/>
  <c r="W126" i="28"/>
  <c r="W125" i="28"/>
  <c r="B124" i="28"/>
  <c r="B140" i="28" s="1"/>
  <c r="H124" i="28"/>
  <c r="H140" i="28" s="1"/>
  <c r="N124" i="28"/>
  <c r="N140" i="28" s="1"/>
  <c r="T124" i="28"/>
  <c r="T140" i="28" s="1"/>
  <c r="B125" i="28"/>
  <c r="B141" i="28" s="1"/>
  <c r="H125" i="28"/>
  <c r="H141" i="28" s="1"/>
  <c r="N125" i="28"/>
  <c r="N141" i="28" s="1"/>
  <c r="T125" i="28"/>
  <c r="B126" i="28"/>
  <c r="B142" i="28" s="1"/>
  <c r="H126" i="28"/>
  <c r="H142" i="28" s="1"/>
  <c r="N126" i="28"/>
  <c r="N142" i="28" s="1"/>
  <c r="T126" i="28"/>
  <c r="T142" i="28" s="1"/>
  <c r="B127" i="28"/>
  <c r="B143" i="28" s="1"/>
  <c r="H127" i="28"/>
  <c r="H143" i="28" s="1"/>
  <c r="N127" i="28"/>
  <c r="N143" i="28" s="1"/>
  <c r="T127" i="28"/>
  <c r="B128" i="28"/>
  <c r="B144" i="28" s="1"/>
  <c r="H128" i="28"/>
  <c r="H144" i="28" s="1"/>
  <c r="N128" i="28"/>
  <c r="T128" i="28"/>
  <c r="T144" i="28" s="1"/>
  <c r="B129" i="28"/>
  <c r="B145" i="28" s="1"/>
  <c r="H129" i="28"/>
  <c r="H145" i="28" s="1"/>
  <c r="N129" i="28"/>
  <c r="T129" i="28"/>
  <c r="B130" i="28"/>
  <c r="B146" i="28" s="1"/>
  <c r="H130" i="28"/>
  <c r="H146" i="28" s="1"/>
  <c r="N130" i="28"/>
  <c r="N146" i="28" s="1"/>
  <c r="T130" i="28"/>
  <c r="T146" i="28" s="1"/>
  <c r="B131" i="28"/>
  <c r="B147" i="28" s="1"/>
  <c r="H131" i="28"/>
  <c r="H147" i="28" s="1"/>
  <c r="N131" i="28"/>
  <c r="N147" i="28" s="1"/>
  <c r="T131" i="28"/>
  <c r="B132" i="28"/>
  <c r="B148" i="28" s="1"/>
  <c r="H132" i="28"/>
  <c r="H148" i="28" s="1"/>
  <c r="N132" i="28"/>
  <c r="N148" i="28" s="1"/>
  <c r="T132" i="28"/>
  <c r="T148" i="28" s="1"/>
  <c r="B133" i="28"/>
  <c r="B149" i="28" s="1"/>
  <c r="H133" i="28"/>
  <c r="H149" i="28" s="1"/>
  <c r="N133" i="28"/>
  <c r="N149" i="28" s="1"/>
  <c r="T133" i="28"/>
  <c r="B134" i="28"/>
  <c r="B150" i="28" s="1"/>
  <c r="H134" i="28"/>
  <c r="H150" i="28" s="1"/>
  <c r="N134" i="28"/>
  <c r="N150" i="28" s="1"/>
  <c r="T134" i="28"/>
  <c r="T150" i="28" s="1"/>
  <c r="C136" i="28"/>
  <c r="I140" i="28"/>
  <c r="U140" i="28"/>
  <c r="I141" i="28"/>
  <c r="U141" i="28"/>
  <c r="I142" i="28"/>
  <c r="U142" i="28"/>
  <c r="I143" i="28"/>
  <c r="U143" i="28"/>
  <c r="I144" i="28"/>
  <c r="U144" i="28"/>
  <c r="E124" i="28"/>
  <c r="Q124" i="28"/>
  <c r="E125" i="28"/>
  <c r="Q125" i="28"/>
  <c r="Q141" i="28" s="1"/>
  <c r="E126" i="28"/>
  <c r="Q126" i="28"/>
  <c r="E127" i="28"/>
  <c r="Q127" i="28"/>
  <c r="Q143" i="28" s="1"/>
  <c r="E128" i="28"/>
  <c r="Q128" i="28"/>
  <c r="E129" i="28"/>
  <c r="Q129" i="28"/>
  <c r="Q145" i="28" s="1"/>
  <c r="E130" i="28"/>
  <c r="Q130" i="28"/>
  <c r="E131" i="28"/>
  <c r="Q131" i="28"/>
  <c r="Q147" i="28" s="1"/>
  <c r="E132" i="28"/>
  <c r="Q132" i="28"/>
  <c r="E133" i="28"/>
  <c r="Q133" i="28"/>
  <c r="Q149" i="28" s="1"/>
  <c r="E134" i="28"/>
  <c r="Q134" i="28"/>
  <c r="C140" i="28"/>
  <c r="F140" i="28"/>
  <c r="F141" i="28"/>
  <c r="F142" i="28"/>
  <c r="F143" i="28"/>
  <c r="F144" i="28"/>
  <c r="F145" i="28"/>
  <c r="C146" i="28"/>
  <c r="I146" i="28"/>
  <c r="U146" i="28"/>
  <c r="I147" i="28"/>
  <c r="U147" i="28"/>
  <c r="I148" i="28"/>
  <c r="U148" i="28"/>
  <c r="I149" i="28"/>
  <c r="U149" i="28"/>
  <c r="I150" i="28"/>
  <c r="U150" i="28"/>
  <c r="X145" i="28"/>
  <c r="L145" i="28"/>
  <c r="X144" i="28"/>
  <c r="L144" i="28"/>
  <c r="X143" i="28"/>
  <c r="L143" i="28"/>
  <c r="X142" i="28"/>
  <c r="L142" i="28"/>
  <c r="X141" i="28"/>
  <c r="L141" i="28"/>
  <c r="X140" i="28"/>
  <c r="L140" i="28"/>
  <c r="I69" i="28"/>
  <c r="B72" i="28"/>
  <c r="B70" i="28"/>
  <c r="F124" i="28"/>
  <c r="L124" i="28"/>
  <c r="K140" i="28" s="1"/>
  <c r="R124" i="28"/>
  <c r="X124" i="28"/>
  <c r="F125" i="28"/>
  <c r="L125" i="28"/>
  <c r="K141" i="28" s="1"/>
  <c r="R125" i="28"/>
  <c r="X125" i="28"/>
  <c r="F126" i="28"/>
  <c r="L126" i="28"/>
  <c r="K142" i="28" s="1"/>
  <c r="R126" i="28"/>
  <c r="X126" i="28"/>
  <c r="F127" i="28"/>
  <c r="L127" i="28"/>
  <c r="K143" i="28" s="1"/>
  <c r="R127" i="28"/>
  <c r="X127" i="28"/>
  <c r="F128" i="28"/>
  <c r="L128" i="28"/>
  <c r="K144" i="28" s="1"/>
  <c r="R128" i="28"/>
  <c r="X128" i="28"/>
  <c r="F129" i="28"/>
  <c r="L129" i="28"/>
  <c r="K145" i="28" s="1"/>
  <c r="R129" i="28"/>
  <c r="X129" i="28"/>
  <c r="F130" i="28"/>
  <c r="L130" i="28"/>
  <c r="K146" i="28" s="1"/>
  <c r="R130" i="28"/>
  <c r="X130" i="28"/>
  <c r="F131" i="28"/>
  <c r="L131" i="28"/>
  <c r="K147" i="28" s="1"/>
  <c r="R131" i="28"/>
  <c r="X131" i="28"/>
  <c r="F132" i="28"/>
  <c r="L132" i="28"/>
  <c r="K148" i="28" s="1"/>
  <c r="R132" i="28"/>
  <c r="X132" i="28"/>
  <c r="F133" i="28"/>
  <c r="L133" i="28"/>
  <c r="K149" i="28" s="1"/>
  <c r="R133" i="28"/>
  <c r="X133" i="28"/>
  <c r="F134" i="28"/>
  <c r="L134" i="28"/>
  <c r="K150" i="28" s="1"/>
  <c r="R134" i="28"/>
  <c r="X134" i="28"/>
  <c r="I15" i="23"/>
  <c r="J3" i="23" s="1"/>
  <c r="D37" i="24" s="1"/>
  <c r="D7" i="24" s="1"/>
  <c r="W145" i="24"/>
  <c r="E133" i="24"/>
  <c r="W124" i="24"/>
  <c r="H15" i="23"/>
  <c r="W142" i="24"/>
  <c r="W134" i="24"/>
  <c r="W150" i="24" s="1"/>
  <c r="Q126" i="24"/>
  <c r="Q134" i="24"/>
  <c r="W132" i="24"/>
  <c r="E131" i="24"/>
  <c r="E147" i="24" s="1"/>
  <c r="B69" i="24"/>
  <c r="B72" i="24"/>
  <c r="I69" i="24"/>
  <c r="B70" i="24"/>
  <c r="E93" i="24"/>
  <c r="K93" i="24"/>
  <c r="Q93" i="24"/>
  <c r="W93" i="24"/>
  <c r="E94" i="24"/>
  <c r="K94" i="24"/>
  <c r="Q94" i="24"/>
  <c r="W94" i="24"/>
  <c r="E95" i="24"/>
  <c r="K95" i="24"/>
  <c r="Q95" i="24"/>
  <c r="W95" i="24"/>
  <c r="E96" i="24"/>
  <c r="K96" i="24"/>
  <c r="Q96" i="24"/>
  <c r="W96" i="24"/>
  <c r="E97" i="24"/>
  <c r="K97" i="24"/>
  <c r="Q97" i="24"/>
  <c r="W97" i="24"/>
  <c r="E98" i="24"/>
  <c r="X93" i="24"/>
  <c r="X94" i="24"/>
  <c r="X95" i="24"/>
  <c r="X96" i="24"/>
  <c r="X97" i="24"/>
  <c r="C93" i="24"/>
  <c r="L94" i="24"/>
  <c r="U94" i="24"/>
  <c r="I95" i="24"/>
  <c r="F96" i="24"/>
  <c r="R96" i="24"/>
  <c r="C97" i="24"/>
  <c r="K98" i="24"/>
  <c r="R98" i="24"/>
  <c r="C99" i="24"/>
  <c r="K99" i="24"/>
  <c r="R99" i="24"/>
  <c r="C100" i="24"/>
  <c r="K100" i="24"/>
  <c r="R100" i="24"/>
  <c r="C101" i="24"/>
  <c r="K101" i="24"/>
  <c r="R101" i="24"/>
  <c r="C102" i="24"/>
  <c r="K102" i="24"/>
  <c r="R102" i="24"/>
  <c r="C103" i="24"/>
  <c r="K103" i="24"/>
  <c r="R103" i="24"/>
  <c r="I93" i="24"/>
  <c r="U93" i="24"/>
  <c r="C95" i="24"/>
  <c r="R95" i="24"/>
  <c r="I96" i="24"/>
  <c r="U96" i="24"/>
  <c r="L97" i="24"/>
  <c r="C98" i="24"/>
  <c r="O98" i="24"/>
  <c r="X98" i="24"/>
  <c r="L99" i="24"/>
  <c r="W99" i="24"/>
  <c r="I100" i="24"/>
  <c r="U100" i="24"/>
  <c r="F101" i="24"/>
  <c r="Q101" i="24"/>
  <c r="E102" i="24"/>
  <c r="O102" i="24"/>
  <c r="X102" i="24"/>
  <c r="L103" i="24"/>
  <c r="W103" i="24"/>
  <c r="B108" i="24"/>
  <c r="H108" i="24"/>
  <c r="N108" i="24"/>
  <c r="T108" i="24"/>
  <c r="B109" i="24"/>
  <c r="H109" i="24"/>
  <c r="N109" i="24"/>
  <c r="T109" i="24"/>
  <c r="B110" i="24"/>
  <c r="H110" i="24"/>
  <c r="N110" i="24"/>
  <c r="T110" i="24"/>
  <c r="B111" i="24"/>
  <c r="H111" i="24"/>
  <c r="N111" i="24"/>
  <c r="T111" i="24"/>
  <c r="B112" i="24"/>
  <c r="H112" i="24"/>
  <c r="N112" i="24"/>
  <c r="T112" i="24"/>
  <c r="B113" i="24"/>
  <c r="H113" i="24"/>
  <c r="N113" i="24"/>
  <c r="T113" i="24"/>
  <c r="B114" i="24"/>
  <c r="H114" i="24"/>
  <c r="N114" i="24"/>
  <c r="T114" i="24"/>
  <c r="B115" i="24"/>
  <c r="H115" i="24"/>
  <c r="N115" i="24"/>
  <c r="T115" i="24"/>
  <c r="B116" i="24"/>
  <c r="H116" i="24"/>
  <c r="N116" i="24"/>
  <c r="T116" i="24"/>
  <c r="B117" i="24"/>
  <c r="H117" i="24"/>
  <c r="N117" i="24"/>
  <c r="T117" i="24"/>
  <c r="B118" i="24"/>
  <c r="H118" i="24"/>
  <c r="N118" i="24"/>
  <c r="T118" i="24"/>
  <c r="C108" i="24"/>
  <c r="C124" i="24" s="1"/>
  <c r="K108" i="24"/>
  <c r="R108" i="24"/>
  <c r="R124" i="24" s="1"/>
  <c r="C109" i="24"/>
  <c r="C125" i="24" s="1"/>
  <c r="K109" i="24"/>
  <c r="R109" i="24"/>
  <c r="R125" i="24" s="1"/>
  <c r="C110" i="24"/>
  <c r="C126" i="24" s="1"/>
  <c r="K110" i="24"/>
  <c r="R110" i="24"/>
  <c r="R126" i="24" s="1"/>
  <c r="C111" i="24"/>
  <c r="C127" i="24" s="1"/>
  <c r="K111" i="24"/>
  <c r="R111" i="24"/>
  <c r="R127" i="24" s="1"/>
  <c r="C112" i="24"/>
  <c r="C128" i="24" s="1"/>
  <c r="K112" i="24"/>
  <c r="R112" i="24"/>
  <c r="R128" i="24" s="1"/>
  <c r="Q144" i="24" s="1"/>
  <c r="C113" i="24"/>
  <c r="C129" i="24" s="1"/>
  <c r="K113" i="24"/>
  <c r="R113" i="24"/>
  <c r="R129" i="24" s="1"/>
  <c r="C114" i="24"/>
  <c r="C130" i="24" s="1"/>
  <c r="K114" i="24"/>
  <c r="R114" i="24"/>
  <c r="R130" i="24" s="1"/>
  <c r="C115" i="24"/>
  <c r="C131" i="24" s="1"/>
  <c r="K115" i="24"/>
  <c r="R115" i="24"/>
  <c r="R131" i="24" s="1"/>
  <c r="Q147" i="24" s="1"/>
  <c r="C116" i="24"/>
  <c r="C132" i="24" s="1"/>
  <c r="K116" i="24"/>
  <c r="R116" i="24"/>
  <c r="R132" i="24" s="1"/>
  <c r="C117" i="24"/>
  <c r="C133" i="24" s="1"/>
  <c r="K117" i="24"/>
  <c r="R117" i="24"/>
  <c r="R133" i="24" s="1"/>
  <c r="C118" i="24"/>
  <c r="C134" i="24" s="1"/>
  <c r="K118" i="24"/>
  <c r="R118" i="24"/>
  <c r="R134" i="24" s="1"/>
  <c r="I108" i="24"/>
  <c r="I124" i="24" s="1"/>
  <c r="U108" i="24"/>
  <c r="U124" i="24" s="1"/>
  <c r="F109" i="24"/>
  <c r="F125" i="24" s="1"/>
  <c r="E141" i="24" s="1"/>
  <c r="Q109" i="24"/>
  <c r="E110" i="24"/>
  <c r="O110" i="24"/>
  <c r="O126" i="24" s="1"/>
  <c r="X110" i="24"/>
  <c r="X126" i="24" s="1"/>
  <c r="L111" i="24"/>
  <c r="L127" i="24" s="1"/>
  <c r="W111" i="24"/>
  <c r="I112" i="24"/>
  <c r="I128" i="24" s="1"/>
  <c r="U112" i="24"/>
  <c r="U128" i="24" s="1"/>
  <c r="F113" i="24"/>
  <c r="F129" i="24" s="1"/>
  <c r="Q113" i="24"/>
  <c r="E114" i="24"/>
  <c r="O114" i="24"/>
  <c r="O130" i="24" s="1"/>
  <c r="X114" i="24"/>
  <c r="X130" i="24" s="1"/>
  <c r="L115" i="24"/>
  <c r="L131" i="24" s="1"/>
  <c r="W115" i="24"/>
  <c r="I116" i="24"/>
  <c r="I132" i="24" s="1"/>
  <c r="U116" i="24"/>
  <c r="U132" i="24" s="1"/>
  <c r="F117" i="24"/>
  <c r="Q117" i="24"/>
  <c r="E118" i="24"/>
  <c r="O118" i="24"/>
  <c r="O134" i="24" s="1"/>
  <c r="X118" i="24"/>
  <c r="X134" i="24" s="1"/>
  <c r="D4" i="24"/>
  <c r="R147" i="24"/>
  <c r="X142" i="24"/>
  <c r="L118" i="24"/>
  <c r="L134" i="24" s="1"/>
  <c r="W117" i="24"/>
  <c r="I117" i="24"/>
  <c r="I133" i="24" s="1"/>
  <c r="Q116" i="24"/>
  <c r="E116" i="24"/>
  <c r="O115" i="24"/>
  <c r="O131" i="24" s="1"/>
  <c r="W114" i="24"/>
  <c r="I114" i="24"/>
  <c r="I130" i="24" s="1"/>
  <c r="U113" i="24"/>
  <c r="U129" i="24" s="1"/>
  <c r="E113" i="24"/>
  <c r="O112" i="24"/>
  <c r="O128" i="24" s="1"/>
  <c r="X111" i="24"/>
  <c r="X127" i="24" s="1"/>
  <c r="I111" i="24"/>
  <c r="I127" i="24" s="1"/>
  <c r="U110" i="24"/>
  <c r="U126" i="24" s="1"/>
  <c r="F110" i="24"/>
  <c r="F126" i="24" s="1"/>
  <c r="O109" i="24"/>
  <c r="O125" i="24" s="1"/>
  <c r="X108" i="24"/>
  <c r="X124" i="24" s="1"/>
  <c r="L108" i="24"/>
  <c r="L124" i="24" s="1"/>
  <c r="U103" i="24"/>
  <c r="F103" i="24"/>
  <c r="Q102" i="24"/>
  <c r="X101" i="24"/>
  <c r="L101" i="24"/>
  <c r="W100" i="24"/>
  <c r="F100" i="24"/>
  <c r="Q99" i="24"/>
  <c r="E99" i="24"/>
  <c r="L98" i="24"/>
  <c r="T97" i="24"/>
  <c r="B97" i="24"/>
  <c r="C96" i="24"/>
  <c r="L95" i="24"/>
  <c r="R94" i="24"/>
  <c r="T93" i="24"/>
  <c r="B93" i="24"/>
  <c r="T103" i="24"/>
  <c r="N103" i="24"/>
  <c r="H103" i="24"/>
  <c r="B103" i="24"/>
  <c r="T102" i="24"/>
  <c r="N102" i="24"/>
  <c r="H102" i="24"/>
  <c r="B102" i="24"/>
  <c r="T101" i="24"/>
  <c r="N101" i="24"/>
  <c r="H101" i="24"/>
  <c r="B101" i="24"/>
  <c r="T100" i="24"/>
  <c r="N100" i="24"/>
  <c r="H100" i="24"/>
  <c r="B100" i="24"/>
  <c r="T99" i="24"/>
  <c r="N99" i="24"/>
  <c r="H99" i="24"/>
  <c r="B99" i="24"/>
  <c r="T98" i="24"/>
  <c r="N98" i="24"/>
  <c r="H98" i="24"/>
  <c r="B98" i="24"/>
  <c r="N97" i="24"/>
  <c r="H97" i="24"/>
  <c r="H96" i="24"/>
  <c r="T95" i="24"/>
  <c r="H95" i="24"/>
  <c r="N94" i="24"/>
  <c r="H94" i="24"/>
  <c r="B94" i="24"/>
  <c r="N93" i="24"/>
  <c r="H93" i="24"/>
  <c r="F141" i="24"/>
  <c r="U118" i="24"/>
  <c r="U134" i="24" s="1"/>
  <c r="F118" i="24"/>
  <c r="F134" i="24" s="1"/>
  <c r="O117" i="24"/>
  <c r="O133" i="24" s="1"/>
  <c r="X116" i="24"/>
  <c r="X132" i="24" s="1"/>
  <c r="L116" i="24"/>
  <c r="L132" i="24" s="1"/>
  <c r="U115" i="24"/>
  <c r="U131" i="24" s="1"/>
  <c r="F115" i="24"/>
  <c r="F131" i="24" s="1"/>
  <c r="Q114" i="24"/>
  <c r="X113" i="24"/>
  <c r="X129" i="24" s="1"/>
  <c r="L113" i="24"/>
  <c r="L129" i="24" s="1"/>
  <c r="W112" i="24"/>
  <c r="F112" i="24"/>
  <c r="F128" i="24" s="1"/>
  <c r="E144" i="24" s="1"/>
  <c r="Q111" i="24"/>
  <c r="E111" i="24"/>
  <c r="L110" i="24"/>
  <c r="L126" i="24" s="1"/>
  <c r="W109" i="24"/>
  <c r="I109" i="24"/>
  <c r="I125" i="24" s="1"/>
  <c r="Q108" i="24"/>
  <c r="E108" i="24"/>
  <c r="O103" i="24"/>
  <c r="W102" i="24"/>
  <c r="I102" i="24"/>
  <c r="U101" i="24"/>
  <c r="E101" i="24"/>
  <c r="O100" i="24"/>
  <c r="X99" i="24"/>
  <c r="I99" i="24"/>
  <c r="U98" i="24"/>
  <c r="F98" i="24"/>
  <c r="I97" i="24"/>
  <c r="N96" i="24"/>
  <c r="U95" i="24"/>
  <c r="B95" i="24"/>
  <c r="F94" i="24"/>
  <c r="L93" i="24"/>
  <c r="D9" i="24"/>
  <c r="O97" i="24"/>
  <c r="O96" i="24"/>
  <c r="O95" i="24"/>
  <c r="O94" i="24"/>
  <c r="O93" i="24"/>
  <c r="D5" i="24"/>
  <c r="C4" i="21"/>
  <c r="C5" i="21"/>
  <c r="C6" i="21"/>
  <c r="C7" i="21"/>
  <c r="C8" i="21"/>
  <c r="C9" i="21"/>
  <c r="C10" i="21"/>
  <c r="C11" i="21"/>
  <c r="C37" i="21"/>
  <c r="H46" i="21"/>
  <c r="H47" i="21"/>
  <c r="B48" i="21"/>
  <c r="E93" i="21" s="1"/>
  <c r="B53" i="21"/>
  <c r="B54" i="21"/>
  <c r="B55" i="21"/>
  <c r="B56" i="21"/>
  <c r="B57" i="21"/>
  <c r="B58" i="21"/>
  <c r="B59" i="21"/>
  <c r="B60" i="21"/>
  <c r="B63" i="21"/>
  <c r="B66" i="21"/>
  <c r="I66" i="21"/>
  <c r="I68" i="21" s="1"/>
  <c r="Q66" i="21"/>
  <c r="B67" i="21"/>
  <c r="I67" i="21"/>
  <c r="Q67" i="21"/>
  <c r="Q68" i="21" s="1"/>
  <c r="B78" i="21"/>
  <c r="C78" i="21"/>
  <c r="E78" i="21"/>
  <c r="F78" i="21"/>
  <c r="H78" i="21"/>
  <c r="I78" i="21"/>
  <c r="K78" i="21"/>
  <c r="L78" i="21"/>
  <c r="N78" i="21"/>
  <c r="O78" i="21"/>
  <c r="O93" i="21" s="1"/>
  <c r="Q78" i="21"/>
  <c r="R78" i="21"/>
  <c r="T78" i="21"/>
  <c r="U78" i="21"/>
  <c r="W78" i="21"/>
  <c r="X78" i="21"/>
  <c r="B79" i="21"/>
  <c r="C79" i="21"/>
  <c r="E79" i="21"/>
  <c r="F79" i="21"/>
  <c r="H79" i="21"/>
  <c r="I79" i="21"/>
  <c r="K79" i="21"/>
  <c r="L79" i="21"/>
  <c r="N79" i="21"/>
  <c r="O79" i="21"/>
  <c r="O94" i="21" s="1"/>
  <c r="Q79" i="21"/>
  <c r="R79" i="21"/>
  <c r="T79" i="21"/>
  <c r="U79" i="21"/>
  <c r="W79" i="21"/>
  <c r="X79" i="21"/>
  <c r="B80" i="21"/>
  <c r="C80" i="21"/>
  <c r="E80" i="21"/>
  <c r="F80" i="21"/>
  <c r="H80" i="21"/>
  <c r="I80" i="21"/>
  <c r="K80" i="21"/>
  <c r="L80" i="21"/>
  <c r="N80" i="21"/>
  <c r="O80" i="21"/>
  <c r="O95" i="21" s="1"/>
  <c r="Q80" i="21"/>
  <c r="R80" i="21"/>
  <c r="T80" i="21"/>
  <c r="U80" i="21"/>
  <c r="W80" i="21"/>
  <c r="X80" i="21"/>
  <c r="B81" i="21"/>
  <c r="C81" i="21"/>
  <c r="E81" i="21"/>
  <c r="F81" i="21"/>
  <c r="H81" i="21"/>
  <c r="I81" i="21"/>
  <c r="K81" i="21"/>
  <c r="L81" i="21"/>
  <c r="N81" i="21"/>
  <c r="O81" i="21"/>
  <c r="O96" i="21" s="1"/>
  <c r="Q81" i="21"/>
  <c r="R81" i="21"/>
  <c r="T81" i="21"/>
  <c r="U81" i="21"/>
  <c r="W81" i="21"/>
  <c r="X81" i="21"/>
  <c r="B82" i="21"/>
  <c r="C82" i="21"/>
  <c r="E82" i="21"/>
  <c r="F82" i="21"/>
  <c r="H82" i="21"/>
  <c r="I82" i="21"/>
  <c r="K82" i="21"/>
  <c r="L82" i="21"/>
  <c r="N82" i="21"/>
  <c r="O82" i="21"/>
  <c r="O97" i="21" s="1"/>
  <c r="Q82" i="21"/>
  <c r="R82" i="21"/>
  <c r="T82" i="21"/>
  <c r="U82" i="21"/>
  <c r="W82" i="21"/>
  <c r="X82" i="21"/>
  <c r="B83" i="21"/>
  <c r="C83" i="21"/>
  <c r="E83" i="21"/>
  <c r="F83" i="21"/>
  <c r="H83" i="21"/>
  <c r="I83" i="21"/>
  <c r="K83" i="21"/>
  <c r="L83" i="21"/>
  <c r="N83" i="21"/>
  <c r="O83" i="21"/>
  <c r="O98" i="21" s="1"/>
  <c r="Q83" i="21"/>
  <c r="R83" i="21"/>
  <c r="T83" i="21"/>
  <c r="U83" i="21"/>
  <c r="W83" i="21"/>
  <c r="X83" i="21"/>
  <c r="B84" i="21"/>
  <c r="C84" i="21"/>
  <c r="E84" i="21"/>
  <c r="F84" i="21"/>
  <c r="H84" i="21"/>
  <c r="I84" i="21"/>
  <c r="K84" i="21"/>
  <c r="L84" i="21"/>
  <c r="N84" i="21"/>
  <c r="O84" i="21"/>
  <c r="O99" i="21" s="1"/>
  <c r="Q84" i="21"/>
  <c r="R84" i="21"/>
  <c r="T84" i="21"/>
  <c r="U84" i="21"/>
  <c r="W84" i="21"/>
  <c r="X84" i="21"/>
  <c r="B85" i="21"/>
  <c r="C85" i="21"/>
  <c r="E85" i="21"/>
  <c r="F85" i="21"/>
  <c r="H85" i="21"/>
  <c r="I85" i="21"/>
  <c r="K85" i="21"/>
  <c r="L85" i="21"/>
  <c r="N85" i="21"/>
  <c r="O85" i="21"/>
  <c r="O100" i="21" s="1"/>
  <c r="Q85" i="21"/>
  <c r="R85" i="21"/>
  <c r="T85" i="21"/>
  <c r="U85" i="21"/>
  <c r="W85" i="21"/>
  <c r="X85" i="21"/>
  <c r="B86" i="21"/>
  <c r="C86" i="21"/>
  <c r="E86" i="21"/>
  <c r="F86" i="21"/>
  <c r="H86" i="21"/>
  <c r="I86" i="21"/>
  <c r="K86" i="21"/>
  <c r="L86" i="21"/>
  <c r="N86" i="21"/>
  <c r="O86" i="21"/>
  <c r="O101" i="21" s="1"/>
  <c r="Q86" i="21"/>
  <c r="R86" i="21"/>
  <c r="T86" i="21"/>
  <c r="U86" i="21"/>
  <c r="W86" i="21"/>
  <c r="X86" i="21"/>
  <c r="B87" i="21"/>
  <c r="C87" i="21"/>
  <c r="E87" i="21"/>
  <c r="F87" i="21"/>
  <c r="H87" i="21"/>
  <c r="I87" i="21"/>
  <c r="K87" i="21"/>
  <c r="L87" i="21"/>
  <c r="N87" i="21"/>
  <c r="O87" i="21"/>
  <c r="O102" i="21" s="1"/>
  <c r="Q87" i="21"/>
  <c r="R87" i="21"/>
  <c r="T87" i="21"/>
  <c r="U87" i="21"/>
  <c r="W87" i="21"/>
  <c r="X87" i="21"/>
  <c r="B88" i="21"/>
  <c r="C88" i="21"/>
  <c r="E88" i="21"/>
  <c r="F88" i="21"/>
  <c r="H88" i="21"/>
  <c r="I88" i="21"/>
  <c r="K88" i="21"/>
  <c r="L88" i="21"/>
  <c r="N88" i="21"/>
  <c r="O88" i="21"/>
  <c r="O103" i="21" s="1"/>
  <c r="Q88" i="21"/>
  <c r="R88" i="21"/>
  <c r="T88" i="21"/>
  <c r="U88" i="21"/>
  <c r="W88" i="21"/>
  <c r="X88" i="21"/>
  <c r="B93" i="21"/>
  <c r="C93" i="21"/>
  <c r="F93" i="21"/>
  <c r="H93" i="21"/>
  <c r="I93" i="21"/>
  <c r="L93" i="21"/>
  <c r="N93" i="21"/>
  <c r="R93" i="21"/>
  <c r="T93" i="21"/>
  <c r="U93" i="21"/>
  <c r="X93" i="21"/>
  <c r="B94" i="21"/>
  <c r="C94" i="21"/>
  <c r="F94" i="21"/>
  <c r="H94" i="21"/>
  <c r="I94" i="21"/>
  <c r="L94" i="21"/>
  <c r="N94" i="21"/>
  <c r="R94" i="21"/>
  <c r="T94" i="21"/>
  <c r="U94" i="21"/>
  <c r="X94" i="21"/>
  <c r="B95" i="21"/>
  <c r="C95" i="21"/>
  <c r="F95" i="21"/>
  <c r="H95" i="21"/>
  <c r="I95" i="21"/>
  <c r="L95" i="21"/>
  <c r="N95" i="21"/>
  <c r="R95" i="21"/>
  <c r="T95" i="21"/>
  <c r="U95" i="21"/>
  <c r="X95" i="21"/>
  <c r="B96" i="21"/>
  <c r="C96" i="21"/>
  <c r="F96" i="21"/>
  <c r="H96" i="21"/>
  <c r="I96" i="21"/>
  <c r="L96" i="21"/>
  <c r="N96" i="21"/>
  <c r="R96" i="21"/>
  <c r="T96" i="21"/>
  <c r="U96" i="21"/>
  <c r="X96" i="21"/>
  <c r="B97" i="21"/>
  <c r="C97" i="21"/>
  <c r="F97" i="21"/>
  <c r="H97" i="21"/>
  <c r="I97" i="21"/>
  <c r="L97" i="21"/>
  <c r="N97" i="21"/>
  <c r="R97" i="21"/>
  <c r="T97" i="21"/>
  <c r="U97" i="21"/>
  <c r="X97" i="21"/>
  <c r="B98" i="21"/>
  <c r="C98" i="21"/>
  <c r="F98" i="21"/>
  <c r="H98" i="21"/>
  <c r="I98" i="21"/>
  <c r="L98" i="21"/>
  <c r="N98" i="21"/>
  <c r="R98" i="21"/>
  <c r="T98" i="21"/>
  <c r="U98" i="21"/>
  <c r="X98" i="21"/>
  <c r="B99" i="21"/>
  <c r="C99" i="21"/>
  <c r="F99" i="21"/>
  <c r="H99" i="21"/>
  <c r="I99" i="21"/>
  <c r="L99" i="21"/>
  <c r="N99" i="21"/>
  <c r="R99" i="21"/>
  <c r="T99" i="21"/>
  <c r="U99" i="21"/>
  <c r="X99" i="21"/>
  <c r="B100" i="21"/>
  <c r="C100" i="21"/>
  <c r="F100" i="21"/>
  <c r="H100" i="21"/>
  <c r="I100" i="21"/>
  <c r="L100" i="21"/>
  <c r="N100" i="21"/>
  <c r="R100" i="21"/>
  <c r="T100" i="21"/>
  <c r="U100" i="21"/>
  <c r="X100" i="21"/>
  <c r="B101" i="21"/>
  <c r="C101" i="21"/>
  <c r="F101" i="21"/>
  <c r="H101" i="21"/>
  <c r="I101" i="21"/>
  <c r="L101" i="21"/>
  <c r="N101" i="21"/>
  <c r="R101" i="21"/>
  <c r="T101" i="21"/>
  <c r="U101" i="21"/>
  <c r="X101" i="21"/>
  <c r="B102" i="21"/>
  <c r="C102" i="21"/>
  <c r="F102" i="21"/>
  <c r="H102" i="21"/>
  <c r="I102" i="21"/>
  <c r="L102" i="21"/>
  <c r="N102" i="21"/>
  <c r="R102" i="21"/>
  <c r="T102" i="21"/>
  <c r="U102" i="21"/>
  <c r="X102" i="21"/>
  <c r="B103" i="21"/>
  <c r="C103" i="21"/>
  <c r="F103" i="21"/>
  <c r="H103" i="21"/>
  <c r="I103" i="21"/>
  <c r="L103" i="21"/>
  <c r="N103" i="21"/>
  <c r="R103" i="21"/>
  <c r="T103" i="21"/>
  <c r="U103" i="21"/>
  <c r="X103" i="21"/>
  <c r="C108" i="21"/>
  <c r="F108" i="21"/>
  <c r="F124" i="21" s="1"/>
  <c r="I108" i="21"/>
  <c r="I124" i="21" s="1"/>
  <c r="O108" i="21"/>
  <c r="O124" i="21" s="1"/>
  <c r="R108" i="21"/>
  <c r="U108" i="21"/>
  <c r="U124" i="21" s="1"/>
  <c r="C109" i="21"/>
  <c r="F109" i="21"/>
  <c r="I109" i="21"/>
  <c r="I125" i="21" s="1"/>
  <c r="O109" i="21"/>
  <c r="O125" i="21" s="1"/>
  <c r="R109" i="21"/>
  <c r="U109" i="21"/>
  <c r="U125" i="21" s="1"/>
  <c r="C110" i="21"/>
  <c r="F110" i="21"/>
  <c r="F126" i="21" s="1"/>
  <c r="I110" i="21"/>
  <c r="I126" i="21" s="1"/>
  <c r="O110" i="21"/>
  <c r="O126" i="21" s="1"/>
  <c r="R110" i="21"/>
  <c r="U110" i="21"/>
  <c r="U126" i="21" s="1"/>
  <c r="C111" i="21"/>
  <c r="F111" i="21"/>
  <c r="I111" i="21"/>
  <c r="I127" i="21" s="1"/>
  <c r="O111" i="21"/>
  <c r="O127" i="21" s="1"/>
  <c r="R111" i="21"/>
  <c r="U111" i="21"/>
  <c r="U127" i="21" s="1"/>
  <c r="C112" i="21"/>
  <c r="F112" i="21"/>
  <c r="F128" i="21" s="1"/>
  <c r="I112" i="21"/>
  <c r="I128" i="21" s="1"/>
  <c r="O112" i="21"/>
  <c r="O128" i="21" s="1"/>
  <c r="R112" i="21"/>
  <c r="U112" i="21"/>
  <c r="U128" i="21" s="1"/>
  <c r="C113" i="21"/>
  <c r="F113" i="21"/>
  <c r="I113" i="21"/>
  <c r="I129" i="21" s="1"/>
  <c r="N113" i="21"/>
  <c r="O113" i="21"/>
  <c r="O129" i="21" s="1"/>
  <c r="R113" i="21"/>
  <c r="R129" i="21" s="1"/>
  <c r="U113" i="21"/>
  <c r="U129" i="21" s="1"/>
  <c r="X113" i="21"/>
  <c r="B114" i="21"/>
  <c r="F114" i="21"/>
  <c r="F130" i="21" s="1"/>
  <c r="H114" i="21"/>
  <c r="I114" i="21"/>
  <c r="I130" i="21" s="1"/>
  <c r="N114" i="21"/>
  <c r="O114" i="21"/>
  <c r="R114" i="21"/>
  <c r="U114" i="21"/>
  <c r="U130" i="21" s="1"/>
  <c r="X114" i="21"/>
  <c r="X130" i="21" s="1"/>
  <c r="B115" i="21"/>
  <c r="F115" i="21"/>
  <c r="F131" i="21" s="1"/>
  <c r="H115" i="21"/>
  <c r="I115" i="21"/>
  <c r="I131" i="21" s="1"/>
  <c r="N115" i="21"/>
  <c r="O115" i="21"/>
  <c r="O131" i="21" s="1"/>
  <c r="R115" i="21"/>
  <c r="R131" i="21" s="1"/>
  <c r="U115" i="21"/>
  <c r="U131" i="21" s="1"/>
  <c r="X115" i="21"/>
  <c r="B116" i="21"/>
  <c r="F116" i="21"/>
  <c r="F132" i="21" s="1"/>
  <c r="H116" i="21"/>
  <c r="I116" i="21"/>
  <c r="I132" i="21" s="1"/>
  <c r="N116" i="21"/>
  <c r="O148" i="21" s="1"/>
  <c r="O116" i="21"/>
  <c r="R116" i="21"/>
  <c r="U116" i="21"/>
  <c r="U132" i="21" s="1"/>
  <c r="X116" i="21"/>
  <c r="X132" i="21" s="1"/>
  <c r="B117" i="21"/>
  <c r="F117" i="21"/>
  <c r="F133" i="21" s="1"/>
  <c r="H117" i="21"/>
  <c r="I117" i="21"/>
  <c r="I133" i="21" s="1"/>
  <c r="N117" i="21"/>
  <c r="O117" i="21"/>
  <c r="O133" i="21" s="1"/>
  <c r="R117" i="21"/>
  <c r="R133" i="21" s="1"/>
  <c r="U117" i="21"/>
  <c r="U133" i="21" s="1"/>
  <c r="X117" i="21"/>
  <c r="B118" i="21"/>
  <c r="F118" i="21"/>
  <c r="F134" i="21" s="1"/>
  <c r="H118" i="21"/>
  <c r="I118" i="21"/>
  <c r="I134" i="21" s="1"/>
  <c r="N118" i="21"/>
  <c r="O118" i="21"/>
  <c r="R118" i="21"/>
  <c r="U118" i="21"/>
  <c r="U134" i="21" s="1"/>
  <c r="X118" i="21"/>
  <c r="X134" i="21" s="1"/>
  <c r="C124" i="21"/>
  <c r="R124" i="21"/>
  <c r="C125" i="21"/>
  <c r="F125" i="21"/>
  <c r="R125" i="21"/>
  <c r="C126" i="21"/>
  <c r="R126" i="21"/>
  <c r="C127" i="21"/>
  <c r="F127" i="21"/>
  <c r="R127" i="21"/>
  <c r="C128" i="21"/>
  <c r="R128" i="21"/>
  <c r="C129" i="21"/>
  <c r="F129" i="21"/>
  <c r="X129" i="21"/>
  <c r="O130" i="21"/>
  <c r="R130" i="21"/>
  <c r="X131" i="21"/>
  <c r="O132" i="21"/>
  <c r="R132" i="21"/>
  <c r="X133" i="21"/>
  <c r="O134" i="21"/>
  <c r="R134" i="21"/>
  <c r="O146" i="21"/>
  <c r="O150" i="21"/>
  <c r="H3" i="20"/>
  <c r="I3" i="20" s="1"/>
  <c r="H4" i="20"/>
  <c r="I4" i="20" s="1"/>
  <c r="H5" i="20"/>
  <c r="I5" i="20" s="1"/>
  <c r="H6" i="20"/>
  <c r="I6" i="20"/>
  <c r="H7" i="20"/>
  <c r="I7" i="20" s="1"/>
  <c r="F11" i="20"/>
  <c r="H11" i="20"/>
  <c r="I11" i="20" s="1"/>
  <c r="F12" i="20"/>
  <c r="H12" i="20"/>
  <c r="I12" i="20"/>
  <c r="B15" i="20"/>
  <c r="D160" i="30" l="1"/>
  <c r="C160" i="30"/>
  <c r="X160" i="48"/>
  <c r="Y160" i="48"/>
  <c r="X164" i="48"/>
  <c r="Y164" i="48"/>
  <c r="P157" i="30"/>
  <c r="O157" i="30"/>
  <c r="X160" i="30"/>
  <c r="Y160" i="30"/>
  <c r="X163" i="48"/>
  <c r="Y163" i="48"/>
  <c r="G160" i="48"/>
  <c r="F160" i="48"/>
  <c r="X161" i="48"/>
  <c r="Y161" i="48"/>
  <c r="D163" i="30"/>
  <c r="C163" i="30"/>
  <c r="X161" i="30"/>
  <c r="Y161" i="30"/>
  <c r="G144" i="33"/>
  <c r="G140" i="33"/>
  <c r="V142" i="33"/>
  <c r="J141" i="33"/>
  <c r="H173" i="33" s="1"/>
  <c r="Y144" i="33"/>
  <c r="Y140" i="33"/>
  <c r="D145" i="33"/>
  <c r="V140" i="33"/>
  <c r="T172" i="33" s="1"/>
  <c r="Y148" i="33"/>
  <c r="W180" i="33" s="1"/>
  <c r="S144" i="33"/>
  <c r="S140" i="33"/>
  <c r="V147" i="33"/>
  <c r="T179" i="33" s="1"/>
  <c r="V179" i="33" s="1"/>
  <c r="V149" i="33"/>
  <c r="T181" i="33" s="1"/>
  <c r="G150" i="33"/>
  <c r="E182" i="33" s="1"/>
  <c r="D148" i="33"/>
  <c r="B180" i="33" s="1"/>
  <c r="D147" i="33"/>
  <c r="B179" i="33" s="1"/>
  <c r="S148" i="33"/>
  <c r="Q180" i="33" s="1"/>
  <c r="S149" i="33"/>
  <c r="Q181" i="33" s="1"/>
  <c r="J145" i="33"/>
  <c r="V146" i="33"/>
  <c r="T178" i="33" s="1"/>
  <c r="M143" i="33"/>
  <c r="D144" i="33"/>
  <c r="V141" i="33"/>
  <c r="M148" i="33"/>
  <c r="K180" i="33" s="1"/>
  <c r="L180" i="33" s="1"/>
  <c r="J146" i="33"/>
  <c r="G145" i="33"/>
  <c r="G141" i="33"/>
  <c r="P144" i="33"/>
  <c r="N176" i="33" s="1"/>
  <c r="Y145" i="33"/>
  <c r="Y141" i="33"/>
  <c r="D143" i="33"/>
  <c r="Y149" i="33"/>
  <c r="W181" i="33" s="1"/>
  <c r="Y181" i="33" s="1"/>
  <c r="S146" i="33"/>
  <c r="S145" i="33"/>
  <c r="S141" i="33"/>
  <c r="P145" i="33"/>
  <c r="N177" i="33" s="1"/>
  <c r="J148" i="33"/>
  <c r="H180" i="33" s="1"/>
  <c r="J150" i="33"/>
  <c r="H182" i="33" s="1"/>
  <c r="G147" i="33"/>
  <c r="E179" i="33" s="1"/>
  <c r="P148" i="33"/>
  <c r="N180" i="33" s="1"/>
  <c r="O180" i="33" s="1"/>
  <c r="D140" i="33"/>
  <c r="G149" i="33"/>
  <c r="E181" i="33" s="1"/>
  <c r="J140" i="33"/>
  <c r="M144" i="33"/>
  <c r="K176" i="33" s="1"/>
  <c r="M140" i="33"/>
  <c r="D142" i="33"/>
  <c r="M149" i="33"/>
  <c r="K181" i="33" s="1"/>
  <c r="G146" i="33"/>
  <c r="E178" i="33" s="1"/>
  <c r="G142" i="33"/>
  <c r="P142" i="33"/>
  <c r="J144" i="33"/>
  <c r="Y146" i="33"/>
  <c r="W178" i="33" s="1"/>
  <c r="Y142" i="33"/>
  <c r="D141" i="33"/>
  <c r="Y150" i="33"/>
  <c r="W182" i="33" s="1"/>
  <c r="S142" i="33"/>
  <c r="Q174" i="33" s="1"/>
  <c r="P143" i="33"/>
  <c r="V148" i="33"/>
  <c r="T180" i="33" s="1"/>
  <c r="V150" i="33"/>
  <c r="T182" i="33" s="1"/>
  <c r="S147" i="33"/>
  <c r="Q179" i="33" s="1"/>
  <c r="S179" i="33" s="1"/>
  <c r="D149" i="33"/>
  <c r="B181" i="33" s="1"/>
  <c r="P147" i="33"/>
  <c r="N179" i="33" s="1"/>
  <c r="P150" i="33"/>
  <c r="N182" i="33" s="1"/>
  <c r="M145" i="33"/>
  <c r="K177" i="33" s="1"/>
  <c r="M141" i="33"/>
  <c r="V144" i="33"/>
  <c r="M150" i="33"/>
  <c r="K182" i="33" s="1"/>
  <c r="J143" i="33"/>
  <c r="H175" i="33" s="1"/>
  <c r="E108" i="21"/>
  <c r="K108" i="21"/>
  <c r="Q108" i="21"/>
  <c r="R140" i="21" s="1"/>
  <c r="W108" i="21"/>
  <c r="E109" i="21"/>
  <c r="K109" i="21"/>
  <c r="Q109" i="21"/>
  <c r="Q125" i="21" s="1"/>
  <c r="Q141" i="21" s="1"/>
  <c r="W109" i="21"/>
  <c r="E110" i="21"/>
  <c r="K110" i="21"/>
  <c r="Q110" i="21"/>
  <c r="R142" i="21" s="1"/>
  <c r="W110" i="21"/>
  <c r="E111" i="21"/>
  <c r="K111" i="21"/>
  <c r="Q111" i="21"/>
  <c r="R143" i="21" s="1"/>
  <c r="W111" i="21"/>
  <c r="E112" i="21"/>
  <c r="K112" i="21"/>
  <c r="Q112" i="21"/>
  <c r="Q128" i="21" s="1"/>
  <c r="Q144" i="21" s="1"/>
  <c r="W112" i="21"/>
  <c r="E113" i="21"/>
  <c r="K113" i="21"/>
  <c r="Q113" i="21"/>
  <c r="R145" i="21" s="1"/>
  <c r="W113" i="21"/>
  <c r="E114" i="21"/>
  <c r="K114" i="21"/>
  <c r="Q114" i="21"/>
  <c r="R146" i="21" s="1"/>
  <c r="W114" i="21"/>
  <c r="E115" i="21"/>
  <c r="K115" i="21"/>
  <c r="Q115" i="21"/>
  <c r="Q131" i="21" s="1"/>
  <c r="Q147" i="21" s="1"/>
  <c r="W115" i="21"/>
  <c r="E116" i="21"/>
  <c r="K116" i="21"/>
  <c r="Q116" i="21"/>
  <c r="R148" i="21" s="1"/>
  <c r="W116" i="21"/>
  <c r="E117" i="21"/>
  <c r="K117" i="21"/>
  <c r="Q117" i="21"/>
  <c r="R149" i="21" s="1"/>
  <c r="W117" i="21"/>
  <c r="E118" i="21"/>
  <c r="K118" i="21"/>
  <c r="Q118" i="21"/>
  <c r="Q134" i="21" s="1"/>
  <c r="Q150" i="21" s="1"/>
  <c r="W118" i="21"/>
  <c r="B108" i="21"/>
  <c r="C140" i="21" s="1"/>
  <c r="H108" i="21"/>
  <c r="N108" i="21"/>
  <c r="O140" i="21" s="1"/>
  <c r="T108" i="21"/>
  <c r="B109" i="21"/>
  <c r="H109" i="21"/>
  <c r="N109" i="21"/>
  <c r="O141" i="21" s="1"/>
  <c r="T109" i="21"/>
  <c r="B110" i="21"/>
  <c r="H110" i="21"/>
  <c r="N110" i="21"/>
  <c r="O142" i="21" s="1"/>
  <c r="T110" i="21"/>
  <c r="B111" i="21"/>
  <c r="H111" i="21"/>
  <c r="N111" i="21"/>
  <c r="O143" i="21" s="1"/>
  <c r="T111" i="21"/>
  <c r="B112" i="21"/>
  <c r="H112" i="21"/>
  <c r="N112" i="21"/>
  <c r="O144" i="21" s="1"/>
  <c r="T112" i="21"/>
  <c r="B113" i="21"/>
  <c r="H113" i="21"/>
  <c r="I162" i="30"/>
  <c r="C157" i="30"/>
  <c r="D146" i="33"/>
  <c r="M142" i="33"/>
  <c r="K174" i="33" s="1"/>
  <c r="S150" i="33"/>
  <c r="Q182" i="33" s="1"/>
  <c r="P149" i="33"/>
  <c r="N181" i="33" s="1"/>
  <c r="P141" i="33"/>
  <c r="V145" i="33"/>
  <c r="S160" i="48"/>
  <c r="L166" i="30"/>
  <c r="M166" i="30"/>
  <c r="L159" i="48"/>
  <c r="M159" i="48"/>
  <c r="F163" i="48"/>
  <c r="G163" i="48"/>
  <c r="X157" i="48"/>
  <c r="Y157" i="48"/>
  <c r="P165" i="48"/>
  <c r="O165" i="48"/>
  <c r="P161" i="30"/>
  <c r="O161" i="30"/>
  <c r="E158" i="48"/>
  <c r="D10" i="24"/>
  <c r="D11" i="24"/>
  <c r="Q150" i="28"/>
  <c r="Q148" i="28"/>
  <c r="Q146" i="28"/>
  <c r="Q144" i="28"/>
  <c r="Q160" i="28" s="1"/>
  <c r="Q142" i="28"/>
  <c r="Q140" i="28"/>
  <c r="O163" i="30"/>
  <c r="U162" i="30"/>
  <c r="M146" i="33"/>
  <c r="G148" i="33"/>
  <c r="E180" i="33" s="1"/>
  <c r="J149" i="33"/>
  <c r="H181" i="33" s="1"/>
  <c r="S143" i="33"/>
  <c r="Q175" i="33" s="1"/>
  <c r="Y147" i="33"/>
  <c r="W179" i="33" s="1"/>
  <c r="J160" i="30"/>
  <c r="I160" i="30"/>
  <c r="G166" i="48"/>
  <c r="F166" i="48"/>
  <c r="V160" i="30"/>
  <c r="U160" i="30"/>
  <c r="L158" i="30"/>
  <c r="M158" i="30"/>
  <c r="J166" i="30"/>
  <c r="I166" i="30"/>
  <c r="X156" i="30"/>
  <c r="Y156" i="30"/>
  <c r="G164" i="48"/>
  <c r="F164" i="48"/>
  <c r="L165" i="48"/>
  <c r="M165" i="48"/>
  <c r="M162" i="30"/>
  <c r="L162" i="30"/>
  <c r="L164" i="30"/>
  <c r="M164" i="30"/>
  <c r="T118" i="21"/>
  <c r="L118" i="21"/>
  <c r="L134" i="21" s="1"/>
  <c r="C118" i="21"/>
  <c r="C134" i="21" s="1"/>
  <c r="T117" i="21"/>
  <c r="U149" i="21" s="1"/>
  <c r="L117" i="21"/>
  <c r="L133" i="21" s="1"/>
  <c r="C117" i="21"/>
  <c r="C133" i="21" s="1"/>
  <c r="T116" i="21"/>
  <c r="L116" i="21"/>
  <c r="L132" i="21" s="1"/>
  <c r="C116" i="21"/>
  <c r="C132" i="21" s="1"/>
  <c r="T115" i="21"/>
  <c r="L115" i="21"/>
  <c r="L131" i="21" s="1"/>
  <c r="C115" i="21"/>
  <c r="C131" i="21" s="1"/>
  <c r="T114" i="21"/>
  <c r="L114" i="21"/>
  <c r="L130" i="21" s="1"/>
  <c r="C114" i="21"/>
  <c r="C130" i="21" s="1"/>
  <c r="T113" i="21"/>
  <c r="U145" i="21" s="1"/>
  <c r="L113" i="21"/>
  <c r="L129" i="21" s="1"/>
  <c r="X112" i="21"/>
  <c r="X128" i="21" s="1"/>
  <c r="L112" i="21"/>
  <c r="L128" i="21" s="1"/>
  <c r="X111" i="21"/>
  <c r="X127" i="21" s="1"/>
  <c r="L111" i="21"/>
  <c r="L127" i="21" s="1"/>
  <c r="X110" i="21"/>
  <c r="X126" i="21" s="1"/>
  <c r="L110" i="21"/>
  <c r="L126" i="21" s="1"/>
  <c r="X109" i="21"/>
  <c r="X125" i="21" s="1"/>
  <c r="L109" i="21"/>
  <c r="L125" i="21" s="1"/>
  <c r="X108" i="21"/>
  <c r="X124" i="21" s="1"/>
  <c r="L108" i="21"/>
  <c r="L124" i="21" s="1"/>
  <c r="G162" i="30"/>
  <c r="M147" i="33"/>
  <c r="K179" i="33" s="1"/>
  <c r="D150" i="33"/>
  <c r="B182" i="33" s="1"/>
  <c r="D182" i="33" s="1"/>
  <c r="J147" i="33"/>
  <c r="H179" i="33" s="1"/>
  <c r="Y143" i="33"/>
  <c r="P140" i="33"/>
  <c r="M142" i="39"/>
  <c r="K174" i="39" s="1"/>
  <c r="V140" i="39"/>
  <c r="S150" i="39"/>
  <c r="D141" i="39"/>
  <c r="B173" i="39" s="1"/>
  <c r="J147" i="39"/>
  <c r="G148" i="39"/>
  <c r="S141" i="39"/>
  <c r="J143" i="39"/>
  <c r="G144" i="39"/>
  <c r="D149" i="39"/>
  <c r="B181" i="39" s="1"/>
  <c r="O158" i="30"/>
  <c r="P158" i="30"/>
  <c r="B165" i="48"/>
  <c r="E156" i="48"/>
  <c r="K156" i="36"/>
  <c r="K172" i="36"/>
  <c r="K162" i="36"/>
  <c r="K178" i="36"/>
  <c r="L178" i="36" s="1"/>
  <c r="H173" i="36"/>
  <c r="H157" i="36"/>
  <c r="P166" i="30"/>
  <c r="O166" i="30"/>
  <c r="X164" i="30"/>
  <c r="Y164" i="30"/>
  <c r="Q158" i="36"/>
  <c r="Q174" i="36"/>
  <c r="S174" i="36" s="1"/>
  <c r="R166" i="30"/>
  <c r="S166" i="30"/>
  <c r="R158" i="30"/>
  <c r="S158" i="30"/>
  <c r="Q158" i="48"/>
  <c r="X157" i="30"/>
  <c r="Y157" i="30"/>
  <c r="X166" i="30"/>
  <c r="Y166" i="30"/>
  <c r="P164" i="30"/>
  <c r="O164" i="30"/>
  <c r="F161" i="48"/>
  <c r="G161" i="48"/>
  <c r="O164" i="48"/>
  <c r="P164" i="48"/>
  <c r="T149" i="28"/>
  <c r="T165" i="28" s="1"/>
  <c r="T147" i="28"/>
  <c r="T145" i="28"/>
  <c r="T143" i="28"/>
  <c r="T141" i="28"/>
  <c r="T157" i="28" s="1"/>
  <c r="Q182" i="36"/>
  <c r="V146" i="39"/>
  <c r="T178" i="39" s="1"/>
  <c r="H161" i="30"/>
  <c r="Q165" i="48"/>
  <c r="V164" i="33"/>
  <c r="T163" i="30"/>
  <c r="H158" i="30"/>
  <c r="K156" i="48"/>
  <c r="K158" i="48"/>
  <c r="K160" i="48"/>
  <c r="D162" i="42"/>
  <c r="N166" i="48"/>
  <c r="K161" i="48"/>
  <c r="Q163" i="48"/>
  <c r="W159" i="48"/>
  <c r="K164" i="48"/>
  <c r="W165" i="48"/>
  <c r="X162" i="30"/>
  <c r="Y162" i="30"/>
  <c r="H163" i="30"/>
  <c r="Q166" i="48"/>
  <c r="N145" i="28"/>
  <c r="N144" i="28"/>
  <c r="V149" i="39"/>
  <c r="T181" i="39" s="1"/>
  <c r="L163" i="48"/>
  <c r="M163" i="48"/>
  <c r="L166" i="48"/>
  <c r="M166" i="48"/>
  <c r="Q162" i="48"/>
  <c r="X162" i="48"/>
  <c r="Y162" i="48"/>
  <c r="R164" i="48"/>
  <c r="S164" i="48"/>
  <c r="X156" i="48"/>
  <c r="Y156" i="48"/>
  <c r="X158" i="30"/>
  <c r="Y158" i="30"/>
  <c r="R159" i="48"/>
  <c r="S159" i="48"/>
  <c r="X158" i="48"/>
  <c r="Y158" i="48"/>
  <c r="X165" i="30"/>
  <c r="Y165" i="30"/>
  <c r="V143" i="33"/>
  <c r="T175" i="33" s="1"/>
  <c r="L160" i="30"/>
  <c r="M160" i="30"/>
  <c r="W103" i="21"/>
  <c r="Q103" i="21"/>
  <c r="K103" i="21"/>
  <c r="E103" i="21"/>
  <c r="W102" i="21"/>
  <c r="Q102" i="21"/>
  <c r="K102" i="21"/>
  <c r="E102" i="21"/>
  <c r="W101" i="21"/>
  <c r="Q101" i="21"/>
  <c r="K101" i="21"/>
  <c r="E101" i="21"/>
  <c r="W100" i="21"/>
  <c r="Q100" i="21"/>
  <c r="K100" i="21"/>
  <c r="E100" i="21"/>
  <c r="W99" i="21"/>
  <c r="Q99" i="21"/>
  <c r="K99" i="21"/>
  <c r="E99" i="21"/>
  <c r="W98" i="21"/>
  <c r="Q98" i="21"/>
  <c r="K98" i="21"/>
  <c r="E98" i="21"/>
  <c r="W97" i="21"/>
  <c r="Q97" i="21"/>
  <c r="K97" i="21"/>
  <c r="E97" i="21"/>
  <c r="W96" i="21"/>
  <c r="Q96" i="21"/>
  <c r="K96" i="21"/>
  <c r="E96" i="21"/>
  <c r="W95" i="21"/>
  <c r="Q95" i="21"/>
  <c r="K95" i="21"/>
  <c r="E95" i="21"/>
  <c r="W94" i="21"/>
  <c r="Q94" i="21"/>
  <c r="K94" i="21"/>
  <c r="E94" i="21"/>
  <c r="W93" i="21"/>
  <c r="Q93" i="21"/>
  <c r="K93" i="21"/>
  <c r="W140" i="28"/>
  <c r="H178" i="36"/>
  <c r="H174" i="36"/>
  <c r="Q175" i="36"/>
  <c r="R175" i="36" s="1"/>
  <c r="D7" i="39"/>
  <c r="H165" i="30"/>
  <c r="T159" i="30"/>
  <c r="H157" i="30"/>
  <c r="E165" i="48"/>
  <c r="B164" i="48"/>
  <c r="B166" i="48"/>
  <c r="E157" i="48"/>
  <c r="E159" i="48"/>
  <c r="H159" i="30"/>
  <c r="K157" i="48"/>
  <c r="K162" i="48"/>
  <c r="Q161" i="48"/>
  <c r="Q157" i="48"/>
  <c r="W166" i="48"/>
  <c r="T161" i="30"/>
  <c r="J142" i="33"/>
  <c r="G140" i="48"/>
  <c r="E172" i="48" s="1"/>
  <c r="S140" i="48"/>
  <c r="Q172" i="48" s="1"/>
  <c r="G141" i="48"/>
  <c r="E173" i="48" s="1"/>
  <c r="S141" i="48"/>
  <c r="Q173" i="48" s="1"/>
  <c r="G142" i="48"/>
  <c r="E174" i="48" s="1"/>
  <c r="S142" i="48"/>
  <c r="Q174" i="48" s="1"/>
  <c r="G143" i="48"/>
  <c r="E175" i="48" s="1"/>
  <c r="S143" i="48"/>
  <c r="Q175" i="48" s="1"/>
  <c r="G144" i="48"/>
  <c r="E176" i="48" s="1"/>
  <c r="S144" i="48"/>
  <c r="Q176" i="48" s="1"/>
  <c r="G145" i="48"/>
  <c r="E177" i="48" s="1"/>
  <c r="S145" i="48"/>
  <c r="Q177" i="48" s="1"/>
  <c r="G146" i="48"/>
  <c r="E179" i="48" s="1"/>
  <c r="S146" i="48"/>
  <c r="Q179" i="48" s="1"/>
  <c r="G147" i="48"/>
  <c r="E178" i="48" s="1"/>
  <c r="S147" i="48"/>
  <c r="Q178" i="48" s="1"/>
  <c r="G148" i="48"/>
  <c r="E180" i="48" s="1"/>
  <c r="S148" i="48"/>
  <c r="Q180" i="48" s="1"/>
  <c r="G149" i="48"/>
  <c r="E181" i="48" s="1"/>
  <c r="S149" i="48"/>
  <c r="Q181" i="48" s="1"/>
  <c r="G150" i="48"/>
  <c r="E182" i="48" s="1"/>
  <c r="S150" i="48"/>
  <c r="Q182" i="48" s="1"/>
  <c r="D140" i="48"/>
  <c r="B172" i="48" s="1"/>
  <c r="P140" i="48"/>
  <c r="N172" i="48" s="1"/>
  <c r="D141" i="48"/>
  <c r="B173" i="48" s="1"/>
  <c r="P141" i="48"/>
  <c r="N173" i="48" s="1"/>
  <c r="D142" i="48"/>
  <c r="B174" i="48" s="1"/>
  <c r="P142" i="48"/>
  <c r="N174" i="48" s="1"/>
  <c r="D143" i="48"/>
  <c r="B175" i="48" s="1"/>
  <c r="P143" i="48"/>
  <c r="N175" i="48" s="1"/>
  <c r="D144" i="48"/>
  <c r="B176" i="48" s="1"/>
  <c r="P144" i="48"/>
  <c r="N176" i="48" s="1"/>
  <c r="D145" i="48"/>
  <c r="B177" i="48" s="1"/>
  <c r="P145" i="48"/>
  <c r="N177" i="48" s="1"/>
  <c r="D146" i="48"/>
  <c r="B179" i="48" s="1"/>
  <c r="P146" i="48"/>
  <c r="N179" i="48" s="1"/>
  <c r="D147" i="48"/>
  <c r="B178" i="48" s="1"/>
  <c r="P147" i="48"/>
  <c r="N178" i="48" s="1"/>
  <c r="D148" i="48"/>
  <c r="B180" i="48" s="1"/>
  <c r="P148" i="48"/>
  <c r="N180" i="48" s="1"/>
  <c r="D149" i="48"/>
  <c r="B181" i="48" s="1"/>
  <c r="P149" i="48"/>
  <c r="N181" i="48" s="1"/>
  <c r="D150" i="48"/>
  <c r="B182" i="48" s="1"/>
  <c r="P150" i="48"/>
  <c r="N182" i="48" s="1"/>
  <c r="V140" i="48"/>
  <c r="M141" i="48"/>
  <c r="K173" i="48" s="1"/>
  <c r="V142" i="48"/>
  <c r="T174" i="48" s="1"/>
  <c r="M143" i="48"/>
  <c r="K175" i="48" s="1"/>
  <c r="V144" i="48"/>
  <c r="T176" i="48" s="1"/>
  <c r="M145" i="48"/>
  <c r="K177" i="48" s="1"/>
  <c r="V146" i="48"/>
  <c r="T179" i="48" s="1"/>
  <c r="M147" i="48"/>
  <c r="K178" i="48" s="1"/>
  <c r="V148" i="48"/>
  <c r="T180" i="48" s="1"/>
  <c r="M149" i="48"/>
  <c r="K181" i="48" s="1"/>
  <c r="V150" i="48"/>
  <c r="T182" i="48" s="1"/>
  <c r="V141" i="48"/>
  <c r="V143" i="48"/>
  <c r="T175" i="48" s="1"/>
  <c r="V145" i="48"/>
  <c r="T177" i="48" s="1"/>
  <c r="V147" i="48"/>
  <c r="T178" i="48" s="1"/>
  <c r="V149" i="48"/>
  <c r="T181" i="48" s="1"/>
  <c r="J142" i="48"/>
  <c r="J144" i="48"/>
  <c r="Y144" i="48"/>
  <c r="W176" i="48" s="1"/>
  <c r="Y146" i="48"/>
  <c r="W179" i="48" s="1"/>
  <c r="Y148" i="48"/>
  <c r="W180" i="48" s="1"/>
  <c r="J141" i="48"/>
  <c r="H173" i="48" s="1"/>
  <c r="Y141" i="48"/>
  <c r="W173" i="48" s="1"/>
  <c r="J143" i="48"/>
  <c r="H175" i="48" s="1"/>
  <c r="Y143" i="48"/>
  <c r="W175" i="48" s="1"/>
  <c r="J145" i="48"/>
  <c r="Y145" i="48"/>
  <c r="W177" i="48" s="1"/>
  <c r="J147" i="48"/>
  <c r="Y147" i="48"/>
  <c r="W178" i="48" s="1"/>
  <c r="J149" i="48"/>
  <c r="H181" i="48" s="1"/>
  <c r="Y149" i="48"/>
  <c r="W181" i="48" s="1"/>
  <c r="M140" i="48"/>
  <c r="K172" i="48" s="1"/>
  <c r="M142" i="48"/>
  <c r="K174" i="48" s="1"/>
  <c r="M144" i="48"/>
  <c r="K176" i="48" s="1"/>
  <c r="M146" i="48"/>
  <c r="K179" i="48" s="1"/>
  <c r="M148" i="48"/>
  <c r="K180" i="48" s="1"/>
  <c r="M150" i="48"/>
  <c r="K182" i="48" s="1"/>
  <c r="J140" i="48"/>
  <c r="H172" i="48" s="1"/>
  <c r="Y140" i="48"/>
  <c r="W172" i="48" s="1"/>
  <c r="Y142" i="48"/>
  <c r="W174" i="48" s="1"/>
  <c r="J146" i="48"/>
  <c r="J148" i="48"/>
  <c r="H180" i="48" s="1"/>
  <c r="J150" i="48"/>
  <c r="H182" i="48" s="1"/>
  <c r="Y150" i="48"/>
  <c r="W182" i="48" s="1"/>
  <c r="U165" i="48"/>
  <c r="V165" i="48"/>
  <c r="T159" i="48"/>
  <c r="H162" i="48"/>
  <c r="H179" i="48"/>
  <c r="T160" i="48"/>
  <c r="J165" i="48"/>
  <c r="I165" i="48"/>
  <c r="C156" i="48"/>
  <c r="D156" i="48"/>
  <c r="D158" i="48"/>
  <c r="C158" i="48"/>
  <c r="D160" i="48"/>
  <c r="C160" i="48"/>
  <c r="D162" i="48"/>
  <c r="C162" i="48"/>
  <c r="U164" i="48"/>
  <c r="V164" i="48"/>
  <c r="H159" i="48"/>
  <c r="H163" i="48"/>
  <c r="H178" i="48"/>
  <c r="I164" i="48"/>
  <c r="J164" i="48"/>
  <c r="P161" i="48"/>
  <c r="O161" i="48"/>
  <c r="U163" i="48"/>
  <c r="V163" i="48"/>
  <c r="T157" i="48"/>
  <c r="T173" i="48"/>
  <c r="T161" i="48"/>
  <c r="D157" i="48"/>
  <c r="C157" i="48"/>
  <c r="H156" i="48"/>
  <c r="H160" i="48"/>
  <c r="H176" i="48"/>
  <c r="O156" i="48"/>
  <c r="P156" i="48"/>
  <c r="H158" i="48"/>
  <c r="H174" i="48"/>
  <c r="P157" i="48"/>
  <c r="O157" i="48"/>
  <c r="T156" i="48"/>
  <c r="T172" i="48"/>
  <c r="P159" i="48"/>
  <c r="O159" i="48"/>
  <c r="T158" i="48"/>
  <c r="T162" i="48"/>
  <c r="D159" i="48"/>
  <c r="C159" i="48"/>
  <c r="D161" i="48"/>
  <c r="C161" i="48"/>
  <c r="D163" i="48"/>
  <c r="C163" i="48"/>
  <c r="U166" i="48"/>
  <c r="V166" i="48"/>
  <c r="H157" i="48"/>
  <c r="H161" i="48"/>
  <c r="H177" i="48"/>
  <c r="J166" i="48"/>
  <c r="I166" i="48"/>
  <c r="P158" i="48"/>
  <c r="O158" i="48"/>
  <c r="P160" i="48"/>
  <c r="O160" i="48"/>
  <c r="P162" i="48"/>
  <c r="O162" i="48"/>
  <c r="D5" i="45"/>
  <c r="D9" i="45"/>
  <c r="D6" i="45"/>
  <c r="D7" i="45"/>
  <c r="D4" i="45"/>
  <c r="D11" i="45"/>
  <c r="D8" i="45"/>
  <c r="D10" i="45"/>
  <c r="Y162" i="42"/>
  <c r="X162" i="42"/>
  <c r="M163" i="42"/>
  <c r="L163" i="42"/>
  <c r="M165" i="42"/>
  <c r="L165" i="42"/>
  <c r="U165" i="42"/>
  <c r="V165" i="42"/>
  <c r="O163" i="42"/>
  <c r="P163" i="42"/>
  <c r="Y164" i="42"/>
  <c r="X164" i="42"/>
  <c r="F158" i="42"/>
  <c r="G158" i="42"/>
  <c r="F160" i="42"/>
  <c r="G160" i="42"/>
  <c r="F164" i="42"/>
  <c r="G164" i="42"/>
  <c r="O161" i="42"/>
  <c r="P161" i="42"/>
  <c r="M164" i="42"/>
  <c r="L164" i="42"/>
  <c r="S162" i="42"/>
  <c r="R162" i="42"/>
  <c r="I158" i="42"/>
  <c r="J158" i="42"/>
  <c r="P162" i="42"/>
  <c r="O162" i="42"/>
  <c r="Y160" i="42"/>
  <c r="X160" i="42"/>
  <c r="L157" i="42"/>
  <c r="M157" i="42"/>
  <c r="S161" i="42"/>
  <c r="R161" i="42"/>
  <c r="M162" i="42"/>
  <c r="L162" i="42"/>
  <c r="D140" i="42"/>
  <c r="B172" i="42" s="1"/>
  <c r="P140" i="42"/>
  <c r="N172" i="42" s="1"/>
  <c r="D141" i="42"/>
  <c r="B173" i="42" s="1"/>
  <c r="P141" i="42"/>
  <c r="N173" i="42" s="1"/>
  <c r="D142" i="42"/>
  <c r="B174" i="42" s="1"/>
  <c r="P142" i="42"/>
  <c r="N174" i="42" s="1"/>
  <c r="D143" i="42"/>
  <c r="B175" i="42" s="1"/>
  <c r="P143" i="42"/>
  <c r="N175" i="42" s="1"/>
  <c r="D144" i="42"/>
  <c r="B176" i="42" s="1"/>
  <c r="P144" i="42"/>
  <c r="N176" i="42" s="1"/>
  <c r="D145" i="42"/>
  <c r="B177" i="42" s="1"/>
  <c r="P145" i="42"/>
  <c r="N177" i="42" s="1"/>
  <c r="D146" i="42"/>
  <c r="B178" i="42" s="1"/>
  <c r="P146" i="42"/>
  <c r="N178" i="42" s="1"/>
  <c r="D147" i="42"/>
  <c r="B180" i="42" s="1"/>
  <c r="P147" i="42"/>
  <c r="N180" i="42" s="1"/>
  <c r="D148" i="42"/>
  <c r="B179" i="42" s="1"/>
  <c r="P148" i="42"/>
  <c r="N179" i="42" s="1"/>
  <c r="D149" i="42"/>
  <c r="B181" i="42" s="1"/>
  <c r="P149" i="42"/>
  <c r="N181" i="42" s="1"/>
  <c r="D150" i="42"/>
  <c r="B182" i="42" s="1"/>
  <c r="P150" i="42"/>
  <c r="N182" i="42" s="1"/>
  <c r="M140" i="42"/>
  <c r="K172" i="42" s="1"/>
  <c r="Y140" i="42"/>
  <c r="W172" i="42" s="1"/>
  <c r="M141" i="42"/>
  <c r="K173" i="42" s="1"/>
  <c r="Y141" i="42"/>
  <c r="W173" i="42" s="1"/>
  <c r="M142" i="42"/>
  <c r="K174" i="42" s="1"/>
  <c r="Y142" i="42"/>
  <c r="W174" i="42" s="1"/>
  <c r="M143" i="42"/>
  <c r="K175" i="42" s="1"/>
  <c r="Y143" i="42"/>
  <c r="W175" i="42" s="1"/>
  <c r="M144" i="42"/>
  <c r="K176" i="42" s="1"/>
  <c r="Y144" i="42"/>
  <c r="W176" i="42" s="1"/>
  <c r="M145" i="42"/>
  <c r="K177" i="42" s="1"/>
  <c r="Y145" i="42"/>
  <c r="W177" i="42" s="1"/>
  <c r="M146" i="42"/>
  <c r="K178" i="42" s="1"/>
  <c r="Y146" i="42"/>
  <c r="W178" i="42" s="1"/>
  <c r="M147" i="42"/>
  <c r="K180" i="42" s="1"/>
  <c r="Y147" i="42"/>
  <c r="W180" i="42" s="1"/>
  <c r="M148" i="42"/>
  <c r="K179" i="42" s="1"/>
  <c r="Y148" i="42"/>
  <c r="W179" i="42" s="1"/>
  <c r="M149" i="42"/>
  <c r="K181" i="42" s="1"/>
  <c r="Y149" i="42"/>
  <c r="W181" i="42" s="1"/>
  <c r="M150" i="42"/>
  <c r="K182" i="42" s="1"/>
  <c r="Y150" i="42"/>
  <c r="W182" i="42" s="1"/>
  <c r="V140" i="42"/>
  <c r="T172" i="42" s="1"/>
  <c r="V141" i="42"/>
  <c r="T173" i="42" s="1"/>
  <c r="V142" i="42"/>
  <c r="T174" i="42" s="1"/>
  <c r="V143" i="42"/>
  <c r="T175" i="42" s="1"/>
  <c r="V144" i="42"/>
  <c r="T176" i="42" s="1"/>
  <c r="V145" i="42"/>
  <c r="T177" i="42" s="1"/>
  <c r="V146" i="42"/>
  <c r="T178" i="42" s="1"/>
  <c r="V147" i="42"/>
  <c r="T180" i="42" s="1"/>
  <c r="V148" i="42"/>
  <c r="T179" i="42" s="1"/>
  <c r="V149" i="42"/>
  <c r="T181" i="42" s="1"/>
  <c r="V150" i="42"/>
  <c r="T182" i="42" s="1"/>
  <c r="J140" i="42"/>
  <c r="H172" i="42" s="1"/>
  <c r="J141" i="42"/>
  <c r="H173" i="42" s="1"/>
  <c r="J144" i="42"/>
  <c r="H176" i="42" s="1"/>
  <c r="J145" i="42"/>
  <c r="H177" i="42" s="1"/>
  <c r="J148" i="42"/>
  <c r="H179" i="42" s="1"/>
  <c r="J150" i="42"/>
  <c r="H182" i="42" s="1"/>
  <c r="S141" i="42"/>
  <c r="Q173" i="42" s="1"/>
  <c r="S143" i="42"/>
  <c r="Q175" i="42" s="1"/>
  <c r="S145" i="42"/>
  <c r="Q177" i="42" s="1"/>
  <c r="S147" i="42"/>
  <c r="Q180" i="42" s="1"/>
  <c r="S149" i="42"/>
  <c r="Q181" i="42" s="1"/>
  <c r="G140" i="42"/>
  <c r="E172" i="42" s="1"/>
  <c r="G141" i="42"/>
  <c r="E173" i="42" s="1"/>
  <c r="G142" i="42"/>
  <c r="E174" i="42" s="1"/>
  <c r="G143" i="42"/>
  <c r="E175" i="42" s="1"/>
  <c r="G144" i="42"/>
  <c r="E176" i="42" s="1"/>
  <c r="G145" i="42"/>
  <c r="E177" i="42" s="1"/>
  <c r="G146" i="42"/>
  <c r="E178" i="42" s="1"/>
  <c r="G147" i="42"/>
  <c r="E180" i="42" s="1"/>
  <c r="G148" i="42"/>
  <c r="E179" i="42" s="1"/>
  <c r="G149" i="42"/>
  <c r="E181" i="42" s="1"/>
  <c r="G150" i="42"/>
  <c r="E182" i="42" s="1"/>
  <c r="J142" i="42"/>
  <c r="H174" i="42" s="1"/>
  <c r="J143" i="42"/>
  <c r="H175" i="42" s="1"/>
  <c r="J146" i="42"/>
  <c r="H178" i="42" s="1"/>
  <c r="J147" i="42"/>
  <c r="H180" i="42" s="1"/>
  <c r="J149" i="42"/>
  <c r="H181" i="42" s="1"/>
  <c r="S140" i="42"/>
  <c r="Q172" i="42" s="1"/>
  <c r="S142" i="42"/>
  <c r="Q174" i="42" s="1"/>
  <c r="S144" i="42"/>
  <c r="Q176" i="42" s="1"/>
  <c r="S146" i="42"/>
  <c r="Q178" i="42" s="1"/>
  <c r="S148" i="42"/>
  <c r="Q179" i="42" s="1"/>
  <c r="S150" i="42"/>
  <c r="Q182" i="42" s="1"/>
  <c r="I164" i="42"/>
  <c r="J164" i="42"/>
  <c r="D156" i="42"/>
  <c r="C156" i="42"/>
  <c r="D158" i="42"/>
  <c r="C158" i="42"/>
  <c r="W163" i="42"/>
  <c r="P156" i="42"/>
  <c r="O156" i="42"/>
  <c r="U161" i="42"/>
  <c r="V161" i="42"/>
  <c r="U160" i="42"/>
  <c r="V160" i="42"/>
  <c r="I163" i="42"/>
  <c r="J163" i="42"/>
  <c r="P159" i="42"/>
  <c r="O159" i="42"/>
  <c r="Y165" i="42"/>
  <c r="X165" i="42"/>
  <c r="F157" i="42"/>
  <c r="G157" i="42"/>
  <c r="F159" i="42"/>
  <c r="G159" i="42"/>
  <c r="F161" i="42"/>
  <c r="G161" i="42"/>
  <c r="F163" i="42"/>
  <c r="G163" i="42"/>
  <c r="L156" i="42"/>
  <c r="M156" i="42"/>
  <c r="I161" i="42"/>
  <c r="J161" i="42"/>
  <c r="M166" i="42"/>
  <c r="L166" i="42"/>
  <c r="S157" i="42"/>
  <c r="R157" i="42"/>
  <c r="R160" i="42"/>
  <c r="S160" i="42"/>
  <c r="U162" i="42"/>
  <c r="V162" i="42"/>
  <c r="I157" i="42"/>
  <c r="J157" i="42"/>
  <c r="W159" i="42"/>
  <c r="U164" i="42"/>
  <c r="V164" i="42"/>
  <c r="I159" i="42"/>
  <c r="J159" i="42"/>
  <c r="F156" i="42"/>
  <c r="G156" i="42"/>
  <c r="F162" i="42"/>
  <c r="G162" i="42"/>
  <c r="U166" i="42"/>
  <c r="V166" i="42"/>
  <c r="S159" i="42"/>
  <c r="R159" i="42"/>
  <c r="X157" i="42"/>
  <c r="Y157" i="42"/>
  <c r="M161" i="42"/>
  <c r="L161" i="42"/>
  <c r="R156" i="42"/>
  <c r="S156" i="42"/>
  <c r="I165" i="42"/>
  <c r="J165" i="42"/>
  <c r="M158" i="42"/>
  <c r="L158" i="42"/>
  <c r="U157" i="42"/>
  <c r="V157" i="42"/>
  <c r="U163" i="42"/>
  <c r="V163" i="42"/>
  <c r="I166" i="42"/>
  <c r="J166" i="42"/>
  <c r="I160" i="42"/>
  <c r="J160" i="42"/>
  <c r="D157" i="42"/>
  <c r="C157" i="42"/>
  <c r="P158" i="42"/>
  <c r="O158" i="42"/>
  <c r="X156" i="42"/>
  <c r="Y156" i="42"/>
  <c r="Y158" i="42"/>
  <c r="X158" i="42"/>
  <c r="W161" i="42"/>
  <c r="I162" i="42"/>
  <c r="J162" i="42"/>
  <c r="P160" i="42"/>
  <c r="O160" i="42"/>
  <c r="U158" i="42"/>
  <c r="V158" i="42"/>
  <c r="M159" i="42"/>
  <c r="L159" i="42"/>
  <c r="S158" i="42"/>
  <c r="R158" i="42"/>
  <c r="S163" i="42"/>
  <c r="R163" i="42"/>
  <c r="Y166" i="42"/>
  <c r="X166" i="42"/>
  <c r="P157" i="42"/>
  <c r="O157" i="42"/>
  <c r="M160" i="42"/>
  <c r="L160" i="42"/>
  <c r="U156" i="42"/>
  <c r="V156" i="42"/>
  <c r="U159" i="42"/>
  <c r="V159" i="42"/>
  <c r="I156" i="42"/>
  <c r="J156" i="42"/>
  <c r="W159" i="39"/>
  <c r="W163" i="39"/>
  <c r="Q161" i="39"/>
  <c r="E162" i="39"/>
  <c r="E166" i="39"/>
  <c r="H158" i="39"/>
  <c r="H162" i="39"/>
  <c r="Q158" i="39"/>
  <c r="K156" i="39"/>
  <c r="N156" i="39"/>
  <c r="N159" i="39"/>
  <c r="N163" i="39"/>
  <c r="N180" i="39"/>
  <c r="T165" i="39"/>
  <c r="Y140" i="39"/>
  <c r="W172" i="39" s="1"/>
  <c r="Y141" i="39"/>
  <c r="W158" i="39"/>
  <c r="Y144" i="39"/>
  <c r="Y145" i="39"/>
  <c r="W177" i="39" s="1"/>
  <c r="W162" i="39"/>
  <c r="Y148" i="39"/>
  <c r="W179" i="39" s="1"/>
  <c r="Y149" i="39"/>
  <c r="W181" i="39" s="1"/>
  <c r="W166" i="39"/>
  <c r="D142" i="39"/>
  <c r="B159" i="39"/>
  <c r="B160" i="39"/>
  <c r="D146" i="39"/>
  <c r="B178" i="39" s="1"/>
  <c r="B163" i="39"/>
  <c r="B164" i="39"/>
  <c r="Q159" i="39"/>
  <c r="S148" i="39"/>
  <c r="T156" i="39"/>
  <c r="T172" i="39"/>
  <c r="V145" i="39"/>
  <c r="T177" i="39" s="1"/>
  <c r="T164" i="39"/>
  <c r="G140" i="39"/>
  <c r="E172" i="39" s="1"/>
  <c r="E157" i="39"/>
  <c r="G143" i="39"/>
  <c r="E161" i="39"/>
  <c r="G147" i="39"/>
  <c r="E165" i="39"/>
  <c r="J142" i="39"/>
  <c r="H174" i="39" s="1"/>
  <c r="J146" i="39"/>
  <c r="H178" i="39" s="1"/>
  <c r="S147" i="39"/>
  <c r="Q180" i="39" s="1"/>
  <c r="V143" i="39"/>
  <c r="T163" i="39"/>
  <c r="P166" i="39"/>
  <c r="O166" i="39"/>
  <c r="M141" i="39"/>
  <c r="K159" i="39"/>
  <c r="M145" i="39"/>
  <c r="K177" i="39" s="1"/>
  <c r="K163" i="39"/>
  <c r="M149" i="39"/>
  <c r="K181" i="39" s="1"/>
  <c r="P142" i="39"/>
  <c r="N174" i="39" s="1"/>
  <c r="P143" i="39"/>
  <c r="N175" i="39" s="1"/>
  <c r="N160" i="39"/>
  <c r="P146" i="39"/>
  <c r="N178" i="39" s="1"/>
  <c r="P147" i="39"/>
  <c r="N164" i="39"/>
  <c r="Q160" i="39"/>
  <c r="S149" i="39"/>
  <c r="V142" i="39"/>
  <c r="T174" i="39" s="1"/>
  <c r="T162" i="39"/>
  <c r="T166" i="39"/>
  <c r="T157" i="39"/>
  <c r="H165" i="39"/>
  <c r="K160" i="39"/>
  <c r="K164" i="39"/>
  <c r="Q162" i="39"/>
  <c r="W157" i="39"/>
  <c r="W173" i="39"/>
  <c r="W161" i="39"/>
  <c r="W165" i="39"/>
  <c r="B158" i="39"/>
  <c r="B174" i="39"/>
  <c r="D143" i="39"/>
  <c r="B175" i="39" s="1"/>
  <c r="B162" i="39"/>
  <c r="D147" i="39"/>
  <c r="B180" i="39" s="1"/>
  <c r="Q157" i="39"/>
  <c r="Q173" i="39"/>
  <c r="S145" i="39"/>
  <c r="Q177" i="39" s="1"/>
  <c r="Q166" i="39"/>
  <c r="Q182" i="39"/>
  <c r="V144" i="39"/>
  <c r="T176" i="39" s="1"/>
  <c r="T161" i="39"/>
  <c r="E156" i="39"/>
  <c r="G142" i="39"/>
  <c r="E174" i="39" s="1"/>
  <c r="E160" i="39"/>
  <c r="E176" i="39"/>
  <c r="G146" i="39"/>
  <c r="E178" i="39" s="1"/>
  <c r="E164" i="39"/>
  <c r="E179" i="39"/>
  <c r="G150" i="39"/>
  <c r="E182" i="39" s="1"/>
  <c r="H156" i="39"/>
  <c r="J141" i="39"/>
  <c r="H173" i="39" s="1"/>
  <c r="H175" i="39"/>
  <c r="H159" i="39"/>
  <c r="H160" i="39"/>
  <c r="J145" i="39"/>
  <c r="H177" i="39" s="1"/>
  <c r="H163" i="39"/>
  <c r="H180" i="39"/>
  <c r="H164" i="39"/>
  <c r="J149" i="39"/>
  <c r="H181" i="39" s="1"/>
  <c r="S142" i="39"/>
  <c r="Q174" i="39" s="1"/>
  <c r="T175" i="39"/>
  <c r="T159" i="39"/>
  <c r="K158" i="39"/>
  <c r="M144" i="39"/>
  <c r="K176" i="39" s="1"/>
  <c r="K162" i="39"/>
  <c r="M148" i="39"/>
  <c r="K179" i="39" s="1"/>
  <c r="K166" i="39"/>
  <c r="P141" i="39"/>
  <c r="P145" i="39"/>
  <c r="N177" i="39" s="1"/>
  <c r="P149" i="39"/>
  <c r="N181" i="39" s="1"/>
  <c r="Q156" i="39"/>
  <c r="S146" i="39"/>
  <c r="Q178" i="39" s="1"/>
  <c r="T158" i="39"/>
  <c r="B156" i="39"/>
  <c r="E158" i="39"/>
  <c r="H157" i="39"/>
  <c r="H161" i="39"/>
  <c r="V150" i="39"/>
  <c r="T182" i="39" s="1"/>
  <c r="W156" i="39"/>
  <c r="Y142" i="39"/>
  <c r="W174" i="39" s="1"/>
  <c r="Y143" i="39"/>
  <c r="W175" i="39" s="1"/>
  <c r="W160" i="39"/>
  <c r="W176" i="39"/>
  <c r="Y146" i="39"/>
  <c r="W178" i="39" s="1"/>
  <c r="Y147" i="39"/>
  <c r="W180" i="39" s="1"/>
  <c r="W164" i="39"/>
  <c r="Y150" i="39"/>
  <c r="W182" i="39" s="1"/>
  <c r="D140" i="39"/>
  <c r="B172" i="39" s="1"/>
  <c r="B157" i="39"/>
  <c r="D144" i="39"/>
  <c r="B176" i="39" s="1"/>
  <c r="B161" i="39"/>
  <c r="D148" i="39"/>
  <c r="B179" i="39" s="1"/>
  <c r="B165" i="39"/>
  <c r="S143" i="39"/>
  <c r="Q175" i="39" s="1"/>
  <c r="Q164" i="39"/>
  <c r="Q179" i="39"/>
  <c r="V141" i="39"/>
  <c r="T173" i="39" s="1"/>
  <c r="T160" i="39"/>
  <c r="B166" i="39"/>
  <c r="G141" i="39"/>
  <c r="E173" i="39" s="1"/>
  <c r="E175" i="39"/>
  <c r="E159" i="39"/>
  <c r="G145" i="39"/>
  <c r="E177" i="39" s="1"/>
  <c r="E163" i="39"/>
  <c r="E180" i="39"/>
  <c r="G149" i="39"/>
  <c r="E181" i="39" s="1"/>
  <c r="J140" i="39"/>
  <c r="H172" i="39" s="1"/>
  <c r="J144" i="39"/>
  <c r="H176" i="39" s="1"/>
  <c r="J148" i="39"/>
  <c r="H179" i="39" s="1"/>
  <c r="Q163" i="39"/>
  <c r="M140" i="39"/>
  <c r="K172" i="39" s="1"/>
  <c r="K157" i="39"/>
  <c r="K173" i="39"/>
  <c r="M143" i="39"/>
  <c r="K175" i="39" s="1"/>
  <c r="K161" i="39"/>
  <c r="M147" i="39"/>
  <c r="K180" i="39" s="1"/>
  <c r="K165" i="39"/>
  <c r="P140" i="39"/>
  <c r="N172" i="39" s="1"/>
  <c r="N157" i="39"/>
  <c r="N173" i="39"/>
  <c r="N158" i="39"/>
  <c r="P144" i="39"/>
  <c r="N176" i="39" s="1"/>
  <c r="N161" i="39"/>
  <c r="N162" i="39"/>
  <c r="P148" i="39"/>
  <c r="N179" i="39" s="1"/>
  <c r="N165" i="39"/>
  <c r="Q165" i="39"/>
  <c r="Q181" i="39"/>
  <c r="P150" i="39"/>
  <c r="N182" i="39" s="1"/>
  <c r="D150" i="39"/>
  <c r="B182" i="39" s="1"/>
  <c r="J150" i="39"/>
  <c r="H182" i="39" s="1"/>
  <c r="U181" i="36"/>
  <c r="V181" i="36"/>
  <c r="I174" i="36"/>
  <c r="J174" i="36"/>
  <c r="O179" i="36"/>
  <c r="P179" i="36"/>
  <c r="C182" i="36"/>
  <c r="D182" i="36"/>
  <c r="U173" i="36"/>
  <c r="V173" i="36"/>
  <c r="C177" i="36"/>
  <c r="D177" i="36"/>
  <c r="G173" i="36"/>
  <c r="F173" i="36"/>
  <c r="G181" i="36"/>
  <c r="F181" i="36"/>
  <c r="S175" i="36"/>
  <c r="O182" i="36"/>
  <c r="P182" i="36"/>
  <c r="O178" i="36"/>
  <c r="P178" i="36"/>
  <c r="U180" i="36"/>
  <c r="V180" i="36"/>
  <c r="U172" i="36"/>
  <c r="V172" i="36"/>
  <c r="Y175" i="36"/>
  <c r="X175" i="36"/>
  <c r="Y179" i="36"/>
  <c r="X179" i="36"/>
  <c r="U182" i="36"/>
  <c r="V182" i="36"/>
  <c r="I180" i="36"/>
  <c r="J180" i="36"/>
  <c r="I176" i="36"/>
  <c r="J176" i="36"/>
  <c r="I172" i="36"/>
  <c r="J172" i="36"/>
  <c r="O181" i="36"/>
  <c r="P181" i="36"/>
  <c r="O177" i="36"/>
  <c r="P177" i="36"/>
  <c r="O173" i="36"/>
  <c r="P173" i="36"/>
  <c r="U179" i="36"/>
  <c r="V179" i="36"/>
  <c r="U175" i="36"/>
  <c r="V175" i="36"/>
  <c r="S182" i="36"/>
  <c r="R182" i="36"/>
  <c r="C179" i="36"/>
  <c r="D179" i="36"/>
  <c r="C175" i="36"/>
  <c r="D175" i="36"/>
  <c r="G175" i="36"/>
  <c r="F175" i="36"/>
  <c r="G179" i="36"/>
  <c r="F179" i="36"/>
  <c r="S173" i="36"/>
  <c r="R173" i="36"/>
  <c r="S177" i="36"/>
  <c r="R177" i="36"/>
  <c r="S181" i="36"/>
  <c r="R181" i="36"/>
  <c r="Y176" i="36"/>
  <c r="X176" i="36"/>
  <c r="Y180" i="36"/>
  <c r="X180" i="36"/>
  <c r="I178" i="36"/>
  <c r="J178" i="36"/>
  <c r="M182" i="36"/>
  <c r="L182" i="36"/>
  <c r="O175" i="36"/>
  <c r="P175" i="36"/>
  <c r="U177" i="36"/>
  <c r="V177" i="36"/>
  <c r="C181" i="36"/>
  <c r="D181" i="36"/>
  <c r="C173" i="36"/>
  <c r="D173" i="36"/>
  <c r="G177" i="36"/>
  <c r="F177" i="36"/>
  <c r="S179" i="36"/>
  <c r="R179" i="36"/>
  <c r="Y181" i="36"/>
  <c r="X181" i="36"/>
  <c r="O174" i="36"/>
  <c r="P174" i="36"/>
  <c r="U176" i="36"/>
  <c r="V176" i="36"/>
  <c r="Y182" i="36"/>
  <c r="X182" i="36"/>
  <c r="O180" i="36"/>
  <c r="P180" i="36"/>
  <c r="O176" i="36"/>
  <c r="P176" i="36"/>
  <c r="O172" i="36"/>
  <c r="P172" i="36"/>
  <c r="U178" i="36"/>
  <c r="V178" i="36"/>
  <c r="U174" i="36"/>
  <c r="V174" i="36"/>
  <c r="Y173" i="36"/>
  <c r="X173" i="36"/>
  <c r="Y177" i="36"/>
  <c r="X177" i="36"/>
  <c r="M172" i="36"/>
  <c r="L172" i="36"/>
  <c r="M174" i="36"/>
  <c r="L174" i="36"/>
  <c r="M176" i="36"/>
  <c r="L176" i="36"/>
  <c r="M178" i="36"/>
  <c r="M180" i="36"/>
  <c r="L180" i="36"/>
  <c r="I156" i="36"/>
  <c r="J156" i="36"/>
  <c r="I158" i="36"/>
  <c r="J158" i="36"/>
  <c r="I160" i="36"/>
  <c r="J160" i="36"/>
  <c r="I182" i="36"/>
  <c r="J182" i="36"/>
  <c r="S156" i="36"/>
  <c r="R156" i="36"/>
  <c r="S158" i="36"/>
  <c r="R158" i="36"/>
  <c r="S160" i="36"/>
  <c r="R160" i="36"/>
  <c r="S162" i="36"/>
  <c r="R162" i="36"/>
  <c r="S164" i="36"/>
  <c r="R164" i="36"/>
  <c r="S166" i="36"/>
  <c r="R166" i="36"/>
  <c r="O157" i="36"/>
  <c r="P157" i="36"/>
  <c r="O159" i="36"/>
  <c r="P159" i="36"/>
  <c r="O161" i="36"/>
  <c r="P161" i="36"/>
  <c r="O163" i="36"/>
  <c r="P163" i="36"/>
  <c r="O165" i="36"/>
  <c r="P165" i="36"/>
  <c r="Y157" i="36"/>
  <c r="X157" i="36"/>
  <c r="Y159" i="36"/>
  <c r="X159" i="36"/>
  <c r="Y161" i="36"/>
  <c r="X161" i="36"/>
  <c r="Y163" i="36"/>
  <c r="X163" i="36"/>
  <c r="Y165" i="36"/>
  <c r="X165" i="36"/>
  <c r="U161" i="36"/>
  <c r="V161" i="36"/>
  <c r="U163" i="36"/>
  <c r="V163" i="36"/>
  <c r="U165" i="36"/>
  <c r="V165" i="36"/>
  <c r="G172" i="36"/>
  <c r="F172" i="36"/>
  <c r="G174" i="36"/>
  <c r="F174" i="36"/>
  <c r="G176" i="36"/>
  <c r="F176" i="36"/>
  <c r="G178" i="36"/>
  <c r="F178" i="36"/>
  <c r="G180" i="36"/>
  <c r="F180" i="36"/>
  <c r="G182" i="36"/>
  <c r="F182" i="36"/>
  <c r="M156" i="36"/>
  <c r="L156" i="36"/>
  <c r="M158" i="36"/>
  <c r="L158" i="36"/>
  <c r="M160" i="36"/>
  <c r="L160" i="36"/>
  <c r="M162" i="36"/>
  <c r="L162" i="36"/>
  <c r="M164" i="36"/>
  <c r="L164" i="36"/>
  <c r="M166" i="36"/>
  <c r="L166" i="36"/>
  <c r="I157" i="36"/>
  <c r="J157" i="36"/>
  <c r="I159" i="36"/>
  <c r="J159" i="36"/>
  <c r="I161" i="36"/>
  <c r="J161" i="36"/>
  <c r="I163" i="36"/>
  <c r="J163" i="36"/>
  <c r="I165" i="36"/>
  <c r="J165" i="36"/>
  <c r="Y172" i="36"/>
  <c r="X172" i="36"/>
  <c r="Y174" i="36"/>
  <c r="X174" i="36"/>
  <c r="Y178" i="36"/>
  <c r="X178" i="36"/>
  <c r="G156" i="36"/>
  <c r="F156" i="36"/>
  <c r="G158" i="36"/>
  <c r="F158" i="36"/>
  <c r="G160" i="36"/>
  <c r="F160" i="36"/>
  <c r="G162" i="36"/>
  <c r="F162" i="36"/>
  <c r="G164" i="36"/>
  <c r="F164" i="36"/>
  <c r="G166" i="36"/>
  <c r="F166" i="36"/>
  <c r="C157" i="36"/>
  <c r="D157" i="36"/>
  <c r="C159" i="36"/>
  <c r="D159" i="36"/>
  <c r="C161" i="36"/>
  <c r="D161" i="36"/>
  <c r="C163" i="36"/>
  <c r="D163" i="36"/>
  <c r="C165" i="36"/>
  <c r="D165" i="36"/>
  <c r="M173" i="36"/>
  <c r="L173" i="36"/>
  <c r="M175" i="36"/>
  <c r="L175" i="36"/>
  <c r="M177" i="36"/>
  <c r="L177" i="36"/>
  <c r="M179" i="36"/>
  <c r="L179" i="36"/>
  <c r="M181" i="36"/>
  <c r="L181" i="36"/>
  <c r="I173" i="36"/>
  <c r="J173" i="36"/>
  <c r="I175" i="36"/>
  <c r="J175" i="36"/>
  <c r="I177" i="36"/>
  <c r="J177" i="36"/>
  <c r="I179" i="36"/>
  <c r="J179" i="36"/>
  <c r="I181" i="36"/>
  <c r="J181" i="36"/>
  <c r="S157" i="36"/>
  <c r="R157" i="36"/>
  <c r="S159" i="36"/>
  <c r="R159" i="36"/>
  <c r="S161" i="36"/>
  <c r="R161" i="36"/>
  <c r="S163" i="36"/>
  <c r="R163" i="36"/>
  <c r="S165" i="36"/>
  <c r="R165" i="36"/>
  <c r="O156" i="36"/>
  <c r="P156" i="36"/>
  <c r="O158" i="36"/>
  <c r="P158" i="36"/>
  <c r="O160" i="36"/>
  <c r="P160" i="36"/>
  <c r="O162" i="36"/>
  <c r="P162" i="36"/>
  <c r="O164" i="36"/>
  <c r="P164" i="36"/>
  <c r="O166" i="36"/>
  <c r="P166" i="36"/>
  <c r="Y156" i="36"/>
  <c r="X156" i="36"/>
  <c r="Y158" i="36"/>
  <c r="X158" i="36"/>
  <c r="Y160" i="36"/>
  <c r="X160" i="36"/>
  <c r="Y162" i="36"/>
  <c r="X162" i="36"/>
  <c r="Y164" i="36"/>
  <c r="X164" i="36"/>
  <c r="Y166" i="36"/>
  <c r="X166" i="36"/>
  <c r="U156" i="36"/>
  <c r="V156" i="36"/>
  <c r="U158" i="36"/>
  <c r="V158" i="36"/>
  <c r="U160" i="36"/>
  <c r="V160" i="36"/>
  <c r="U162" i="36"/>
  <c r="V162" i="36"/>
  <c r="U164" i="36"/>
  <c r="V164" i="36"/>
  <c r="U166" i="36"/>
  <c r="V166" i="36"/>
  <c r="C172" i="36"/>
  <c r="D172" i="36"/>
  <c r="C174" i="36"/>
  <c r="D174" i="36"/>
  <c r="C176" i="36"/>
  <c r="D176" i="36"/>
  <c r="C178" i="36"/>
  <c r="D178" i="36"/>
  <c r="C180" i="36"/>
  <c r="D180" i="36"/>
  <c r="M157" i="36"/>
  <c r="L157" i="36"/>
  <c r="M159" i="36"/>
  <c r="L159" i="36"/>
  <c r="M161" i="36"/>
  <c r="L161" i="36"/>
  <c r="M163" i="36"/>
  <c r="L163" i="36"/>
  <c r="M165" i="36"/>
  <c r="L165" i="36"/>
  <c r="I162" i="36"/>
  <c r="J162" i="36"/>
  <c r="I164" i="36"/>
  <c r="J164" i="36"/>
  <c r="I166" i="36"/>
  <c r="J166" i="36"/>
  <c r="S172" i="36"/>
  <c r="R172" i="36"/>
  <c r="S176" i="36"/>
  <c r="R176" i="36"/>
  <c r="S178" i="36"/>
  <c r="R178" i="36"/>
  <c r="S180" i="36"/>
  <c r="R180" i="36"/>
  <c r="U157" i="36"/>
  <c r="V157" i="36"/>
  <c r="U159" i="36"/>
  <c r="V159" i="36"/>
  <c r="G157" i="36"/>
  <c r="F157" i="36"/>
  <c r="G159" i="36"/>
  <c r="F159" i="36"/>
  <c r="G161" i="36"/>
  <c r="F161" i="36"/>
  <c r="G163" i="36"/>
  <c r="F163" i="36"/>
  <c r="G165" i="36"/>
  <c r="F165" i="36"/>
  <c r="C156" i="36"/>
  <c r="D156" i="36"/>
  <c r="C158" i="36"/>
  <c r="D158" i="36"/>
  <c r="C160" i="36"/>
  <c r="D160" i="36"/>
  <c r="C162" i="36"/>
  <c r="D162" i="36"/>
  <c r="C164" i="36"/>
  <c r="D164" i="36"/>
  <c r="C166" i="36"/>
  <c r="D166" i="36"/>
  <c r="R182" i="33"/>
  <c r="S182" i="33"/>
  <c r="F180" i="33"/>
  <c r="G180" i="33"/>
  <c r="B156" i="33"/>
  <c r="B172" i="33"/>
  <c r="R181" i="33"/>
  <c r="S181" i="33"/>
  <c r="R180" i="33"/>
  <c r="S180" i="33"/>
  <c r="F182" i="33"/>
  <c r="G182" i="33"/>
  <c r="E158" i="33"/>
  <c r="E174" i="33"/>
  <c r="E162" i="33"/>
  <c r="H174" i="33"/>
  <c r="H158" i="33"/>
  <c r="R163" i="33"/>
  <c r="S163" i="33"/>
  <c r="N162" i="33"/>
  <c r="N178" i="33"/>
  <c r="K158" i="33"/>
  <c r="K162" i="33"/>
  <c r="K178" i="33"/>
  <c r="H157" i="33"/>
  <c r="F163" i="33"/>
  <c r="G163" i="33"/>
  <c r="C180" i="33"/>
  <c r="D180" i="33"/>
  <c r="V181" i="33"/>
  <c r="U181" i="33"/>
  <c r="N157" i="33"/>
  <c r="N173" i="33"/>
  <c r="Q158" i="33"/>
  <c r="M179" i="33"/>
  <c r="L179" i="33"/>
  <c r="R166" i="33"/>
  <c r="S166" i="33"/>
  <c r="W172" i="33"/>
  <c r="W156" i="33"/>
  <c r="W160" i="33"/>
  <c r="W176" i="33"/>
  <c r="H172" i="33"/>
  <c r="H156" i="33"/>
  <c r="F164" i="33"/>
  <c r="G164" i="33"/>
  <c r="E159" i="33"/>
  <c r="E175" i="33"/>
  <c r="B158" i="33"/>
  <c r="B174" i="33"/>
  <c r="K157" i="33"/>
  <c r="K173" i="33"/>
  <c r="K161" i="33"/>
  <c r="H176" i="33"/>
  <c r="H160" i="33"/>
  <c r="M182" i="33"/>
  <c r="L182" i="33"/>
  <c r="F179" i="33"/>
  <c r="G179" i="33"/>
  <c r="C182" i="33"/>
  <c r="P181" i="33"/>
  <c r="O181" i="33"/>
  <c r="J181" i="33"/>
  <c r="I181" i="33"/>
  <c r="J179" i="33"/>
  <c r="I179" i="33"/>
  <c r="N159" i="33"/>
  <c r="N175" i="33"/>
  <c r="Q157" i="33"/>
  <c r="Q173" i="33"/>
  <c r="Q161" i="33"/>
  <c r="Q177" i="33"/>
  <c r="H178" i="33"/>
  <c r="H162" i="33"/>
  <c r="H159" i="33"/>
  <c r="R164" i="33"/>
  <c r="S164" i="33"/>
  <c r="X180" i="33"/>
  <c r="Y180" i="33"/>
  <c r="B157" i="33"/>
  <c r="B173" i="33"/>
  <c r="W159" i="33"/>
  <c r="W175" i="33"/>
  <c r="T162" i="33"/>
  <c r="N156" i="33"/>
  <c r="N172" i="33"/>
  <c r="R165" i="33"/>
  <c r="S165" i="33"/>
  <c r="T177" i="33"/>
  <c r="T161" i="33"/>
  <c r="B160" i="33"/>
  <c r="B176" i="33"/>
  <c r="K156" i="33"/>
  <c r="K172" i="33"/>
  <c r="K160" i="33"/>
  <c r="L166" i="33"/>
  <c r="M166" i="33"/>
  <c r="F165" i="33"/>
  <c r="G165" i="33"/>
  <c r="T174" i="33"/>
  <c r="T158" i="33"/>
  <c r="P182" i="33"/>
  <c r="O182" i="33"/>
  <c r="P179" i="33"/>
  <c r="O179" i="33"/>
  <c r="C181" i="33"/>
  <c r="D181" i="33"/>
  <c r="V182" i="33"/>
  <c r="U182" i="33"/>
  <c r="V180" i="33"/>
  <c r="U180" i="33"/>
  <c r="N161" i="33"/>
  <c r="Q156" i="33"/>
  <c r="Q172" i="33"/>
  <c r="Q160" i="33"/>
  <c r="Q176" i="33"/>
  <c r="X179" i="33"/>
  <c r="Y179" i="33"/>
  <c r="B159" i="33"/>
  <c r="B175" i="33"/>
  <c r="B163" i="33"/>
  <c r="W158" i="33"/>
  <c r="W174" i="33"/>
  <c r="W162" i="33"/>
  <c r="H161" i="33"/>
  <c r="H177" i="33"/>
  <c r="F166" i="33"/>
  <c r="G166" i="33"/>
  <c r="N158" i="33"/>
  <c r="N174" i="33"/>
  <c r="E157" i="33"/>
  <c r="E173" i="33"/>
  <c r="E161" i="33"/>
  <c r="E177" i="33"/>
  <c r="M181" i="33"/>
  <c r="L181" i="33"/>
  <c r="T156" i="33"/>
  <c r="B162" i="33"/>
  <c r="B178" i="33"/>
  <c r="K159" i="33"/>
  <c r="K175" i="33"/>
  <c r="F181" i="33"/>
  <c r="G181" i="33"/>
  <c r="P180" i="33"/>
  <c r="J182" i="33"/>
  <c r="I182" i="33"/>
  <c r="J180" i="33"/>
  <c r="I180" i="33"/>
  <c r="Q159" i="33"/>
  <c r="Q178" i="33"/>
  <c r="Q162" i="33"/>
  <c r="M163" i="33"/>
  <c r="L163" i="33"/>
  <c r="X182" i="33"/>
  <c r="Y182" i="33"/>
  <c r="T160" i="33"/>
  <c r="T176" i="33"/>
  <c r="T157" i="33"/>
  <c r="T173" i="33"/>
  <c r="B161" i="33"/>
  <c r="B177" i="33"/>
  <c r="W173" i="33"/>
  <c r="W157" i="33"/>
  <c r="W161" i="33"/>
  <c r="W177" i="33"/>
  <c r="T159" i="33"/>
  <c r="N160" i="33"/>
  <c r="E156" i="33"/>
  <c r="E172" i="33"/>
  <c r="E160" i="33"/>
  <c r="E176" i="33"/>
  <c r="Y140" i="30"/>
  <c r="W172" i="30" s="1"/>
  <c r="M144" i="30"/>
  <c r="K176" i="30" s="1"/>
  <c r="Y147" i="30"/>
  <c r="W179" i="30" s="1"/>
  <c r="Y148" i="30"/>
  <c r="W180" i="30" s="1"/>
  <c r="Y143" i="30"/>
  <c r="W175" i="30" s="1"/>
  <c r="Y145" i="30"/>
  <c r="W177" i="30" s="1"/>
  <c r="M140" i="30"/>
  <c r="K172" i="30" s="1"/>
  <c r="Y144" i="30"/>
  <c r="W176" i="30" s="1"/>
  <c r="M148" i="30"/>
  <c r="K180" i="30" s="1"/>
  <c r="M142" i="30"/>
  <c r="K174" i="30" s="1"/>
  <c r="Y146" i="30"/>
  <c r="W178" i="30" s="1"/>
  <c r="M150" i="30"/>
  <c r="K182" i="30" s="1"/>
  <c r="S150" i="30"/>
  <c r="Q182" i="30" s="1"/>
  <c r="S149" i="30"/>
  <c r="Q181" i="30" s="1"/>
  <c r="G149" i="30"/>
  <c r="E181" i="30" s="1"/>
  <c r="G148" i="30"/>
  <c r="E180" i="30" s="1"/>
  <c r="M147" i="30"/>
  <c r="K179" i="30" s="1"/>
  <c r="S146" i="30"/>
  <c r="Q178" i="30" s="1"/>
  <c r="S145" i="30"/>
  <c r="Q177" i="30" s="1"/>
  <c r="G145" i="30"/>
  <c r="E177" i="30" s="1"/>
  <c r="G144" i="30"/>
  <c r="E176" i="30" s="1"/>
  <c r="M143" i="30"/>
  <c r="K175" i="30" s="1"/>
  <c r="S142" i="30"/>
  <c r="Q174" i="30" s="1"/>
  <c r="S141" i="30"/>
  <c r="Q173" i="30" s="1"/>
  <c r="G141" i="30"/>
  <c r="E173" i="30" s="1"/>
  <c r="G140" i="30"/>
  <c r="E172" i="30" s="1"/>
  <c r="Y142" i="30"/>
  <c r="W174" i="30" s="1"/>
  <c r="V149" i="30"/>
  <c r="T181" i="30" s="1"/>
  <c r="D149" i="30"/>
  <c r="B181" i="30" s="1"/>
  <c r="P148" i="30"/>
  <c r="N180" i="30" s="1"/>
  <c r="J147" i="30"/>
  <c r="H179" i="30" s="1"/>
  <c r="D146" i="30"/>
  <c r="B178" i="30" s="1"/>
  <c r="V144" i="30"/>
  <c r="T176" i="30" s="1"/>
  <c r="J144" i="30"/>
  <c r="H176" i="30" s="1"/>
  <c r="P143" i="30"/>
  <c r="N175" i="30" s="1"/>
  <c r="V141" i="30"/>
  <c r="T173" i="30" s="1"/>
  <c r="D141" i="30"/>
  <c r="B173" i="30" s="1"/>
  <c r="P140" i="30"/>
  <c r="N172" i="30" s="1"/>
  <c r="Y150" i="30"/>
  <c r="W182" i="30" s="1"/>
  <c r="Y141" i="30"/>
  <c r="W173" i="30" s="1"/>
  <c r="V150" i="30"/>
  <c r="T182" i="30" s="1"/>
  <c r="J150" i="30"/>
  <c r="H182" i="30" s="1"/>
  <c r="P149" i="30"/>
  <c r="N181" i="30" s="1"/>
  <c r="V147" i="30"/>
  <c r="T179" i="30" s="1"/>
  <c r="D147" i="30"/>
  <c r="B179" i="30" s="1"/>
  <c r="P146" i="30"/>
  <c r="N178" i="30" s="1"/>
  <c r="G150" i="30"/>
  <c r="E182" i="30" s="1"/>
  <c r="M149" i="30"/>
  <c r="K181" i="30" s="1"/>
  <c r="S148" i="30"/>
  <c r="Q180" i="30" s="1"/>
  <c r="S147" i="30"/>
  <c r="Q179" i="30" s="1"/>
  <c r="G147" i="30"/>
  <c r="E179" i="30" s="1"/>
  <c r="G146" i="30"/>
  <c r="E178" i="30" s="1"/>
  <c r="M145" i="30"/>
  <c r="K177" i="30" s="1"/>
  <c r="S144" i="30"/>
  <c r="Q176" i="30" s="1"/>
  <c r="S143" i="30"/>
  <c r="Q175" i="30" s="1"/>
  <c r="G143" i="30"/>
  <c r="E175" i="30" s="1"/>
  <c r="G142" i="30"/>
  <c r="E174" i="30" s="1"/>
  <c r="M141" i="30"/>
  <c r="K173" i="30" s="1"/>
  <c r="S140" i="30"/>
  <c r="Q172" i="30" s="1"/>
  <c r="Y149" i="30"/>
  <c r="W181" i="30" s="1"/>
  <c r="D150" i="30"/>
  <c r="B182" i="30" s="1"/>
  <c r="V148" i="30"/>
  <c r="T180" i="30" s="1"/>
  <c r="J148" i="30"/>
  <c r="H180" i="30" s="1"/>
  <c r="P147" i="30"/>
  <c r="N179" i="30" s="1"/>
  <c r="V145" i="30"/>
  <c r="T177" i="30" s="1"/>
  <c r="D145" i="30"/>
  <c r="B177" i="30" s="1"/>
  <c r="P144" i="30"/>
  <c r="N176" i="30" s="1"/>
  <c r="J143" i="30"/>
  <c r="H175" i="30" s="1"/>
  <c r="D142" i="30"/>
  <c r="B174" i="30" s="1"/>
  <c r="V140" i="30"/>
  <c r="T172" i="30" s="1"/>
  <c r="J140" i="30"/>
  <c r="H172" i="30" s="1"/>
  <c r="M146" i="30"/>
  <c r="K178" i="30" s="1"/>
  <c r="P150" i="30"/>
  <c r="N182" i="30" s="1"/>
  <c r="J149" i="30"/>
  <c r="H181" i="30" s="1"/>
  <c r="D148" i="30"/>
  <c r="B180" i="30" s="1"/>
  <c r="V146" i="30"/>
  <c r="T178" i="30" s="1"/>
  <c r="J146" i="30"/>
  <c r="H178" i="30" s="1"/>
  <c r="P145" i="30"/>
  <c r="N177" i="30" s="1"/>
  <c r="V143" i="30"/>
  <c r="T175" i="30" s="1"/>
  <c r="D143" i="30"/>
  <c r="B175" i="30" s="1"/>
  <c r="P142" i="30"/>
  <c r="N174" i="30" s="1"/>
  <c r="J141" i="30"/>
  <c r="H173" i="30" s="1"/>
  <c r="D140" i="30"/>
  <c r="B172" i="30" s="1"/>
  <c r="J145" i="30"/>
  <c r="H177" i="30" s="1"/>
  <c r="D144" i="30"/>
  <c r="B176" i="30" s="1"/>
  <c r="V142" i="30"/>
  <c r="T174" i="30" s="1"/>
  <c r="J142" i="30"/>
  <c r="H174" i="30" s="1"/>
  <c r="P141" i="30"/>
  <c r="N173" i="30" s="1"/>
  <c r="K165" i="28"/>
  <c r="K163" i="28"/>
  <c r="K161" i="28"/>
  <c r="K160" i="28"/>
  <c r="K157" i="28"/>
  <c r="K156" i="28"/>
  <c r="W156" i="28"/>
  <c r="K166" i="28"/>
  <c r="K164" i="28"/>
  <c r="K162" i="28"/>
  <c r="K159" i="28"/>
  <c r="K158" i="28"/>
  <c r="Q165" i="28"/>
  <c r="Q163" i="28"/>
  <c r="Q161" i="28"/>
  <c r="Q159" i="28"/>
  <c r="Q157" i="28"/>
  <c r="N166" i="28"/>
  <c r="N165" i="28"/>
  <c r="N164" i="28"/>
  <c r="N163" i="28"/>
  <c r="N162" i="28"/>
  <c r="N161" i="28"/>
  <c r="N160" i="28"/>
  <c r="N159" i="28"/>
  <c r="N158" i="28"/>
  <c r="N157" i="28"/>
  <c r="N156" i="28"/>
  <c r="W141" i="28"/>
  <c r="W145" i="28"/>
  <c r="W149" i="28"/>
  <c r="E149" i="28"/>
  <c r="E147" i="28"/>
  <c r="E145" i="28"/>
  <c r="E143" i="28"/>
  <c r="E141" i="28"/>
  <c r="H166" i="28"/>
  <c r="H165" i="28"/>
  <c r="H164" i="28"/>
  <c r="H163" i="28"/>
  <c r="H162" i="28"/>
  <c r="H161" i="28"/>
  <c r="H160" i="28"/>
  <c r="H159" i="28"/>
  <c r="H158" i="28"/>
  <c r="H157" i="28"/>
  <c r="H156" i="28"/>
  <c r="W142" i="28"/>
  <c r="W146" i="28"/>
  <c r="W150" i="28"/>
  <c r="I70" i="28"/>
  <c r="Q70" i="28"/>
  <c r="Q166" i="28"/>
  <c r="Q164" i="28"/>
  <c r="Q162" i="28"/>
  <c r="Q158" i="28"/>
  <c r="Q156" i="28"/>
  <c r="B166" i="28"/>
  <c r="B165" i="28"/>
  <c r="B164" i="28"/>
  <c r="B163" i="28"/>
  <c r="B162" i="28"/>
  <c r="B161" i="28"/>
  <c r="B160" i="28"/>
  <c r="B159" i="28"/>
  <c r="B158" i="28"/>
  <c r="B157" i="28"/>
  <c r="B156" i="28"/>
  <c r="W143" i="28"/>
  <c r="W147" i="28"/>
  <c r="E150" i="28"/>
  <c r="E148" i="28"/>
  <c r="E146" i="28"/>
  <c r="E144" i="28"/>
  <c r="E142" i="28"/>
  <c r="E140" i="28"/>
  <c r="T166" i="28"/>
  <c r="T164" i="28"/>
  <c r="T163" i="28"/>
  <c r="T162" i="28"/>
  <c r="T161" i="28"/>
  <c r="T160" i="28"/>
  <c r="T159" i="28"/>
  <c r="T158" i="28"/>
  <c r="T156" i="28"/>
  <c r="W144" i="28"/>
  <c r="W148" i="28"/>
  <c r="J3" i="27"/>
  <c r="D37" i="28" s="1"/>
  <c r="E157" i="24"/>
  <c r="X141" i="24"/>
  <c r="W125" i="24"/>
  <c r="W141" i="24" s="1"/>
  <c r="R146" i="24"/>
  <c r="Q130" i="24"/>
  <c r="Q146" i="24" s="1"/>
  <c r="W130" i="24"/>
  <c r="W146" i="24" s="1"/>
  <c r="X146" i="24"/>
  <c r="Q125" i="24"/>
  <c r="Q141" i="24" s="1"/>
  <c r="R141" i="24"/>
  <c r="K133" i="24"/>
  <c r="K149" i="24" s="1"/>
  <c r="L149" i="24"/>
  <c r="K129" i="24"/>
  <c r="K145" i="24" s="1"/>
  <c r="L145" i="24"/>
  <c r="K125" i="24"/>
  <c r="K141" i="24" s="1"/>
  <c r="L141" i="24"/>
  <c r="B134" i="24"/>
  <c r="B150" i="24" s="1"/>
  <c r="C150" i="24"/>
  <c r="B133" i="24"/>
  <c r="B149" i="24" s="1"/>
  <c r="C149" i="24"/>
  <c r="B132" i="24"/>
  <c r="B148" i="24" s="1"/>
  <c r="C148" i="24"/>
  <c r="B131" i="24"/>
  <c r="B147" i="24" s="1"/>
  <c r="C147" i="24"/>
  <c r="B130" i="24"/>
  <c r="B146" i="24" s="1"/>
  <c r="C146" i="24"/>
  <c r="B129" i="24"/>
  <c r="B145" i="24" s="1"/>
  <c r="C145" i="24"/>
  <c r="B128" i="24"/>
  <c r="B144" i="24" s="1"/>
  <c r="C144" i="24"/>
  <c r="B127" i="24"/>
  <c r="B143" i="24" s="1"/>
  <c r="C143" i="24"/>
  <c r="B126" i="24"/>
  <c r="B142" i="24" s="1"/>
  <c r="C142" i="24"/>
  <c r="B125" i="24"/>
  <c r="B141" i="24" s="1"/>
  <c r="C141" i="24"/>
  <c r="B124" i="24"/>
  <c r="B140" i="24" s="1"/>
  <c r="C136" i="24"/>
  <c r="C140" i="24"/>
  <c r="Q70" i="24"/>
  <c r="I70" i="24"/>
  <c r="R144" i="24"/>
  <c r="Q160" i="24" s="1"/>
  <c r="W158" i="24"/>
  <c r="E124" i="24"/>
  <c r="E140" i="24" s="1"/>
  <c r="F140" i="24"/>
  <c r="W128" i="24"/>
  <c r="W144" i="24" s="1"/>
  <c r="X144" i="24"/>
  <c r="E129" i="24"/>
  <c r="E145" i="24" s="1"/>
  <c r="F145" i="24"/>
  <c r="W133" i="24"/>
  <c r="W149" i="24" s="1"/>
  <c r="X149" i="24"/>
  <c r="E134" i="24"/>
  <c r="E150" i="24" s="1"/>
  <c r="F150" i="24"/>
  <c r="K134" i="24"/>
  <c r="K150" i="24" s="1"/>
  <c r="L150" i="24"/>
  <c r="K130" i="24"/>
  <c r="K146" i="24" s="1"/>
  <c r="L146" i="24"/>
  <c r="K126" i="24"/>
  <c r="K142" i="24" s="1"/>
  <c r="L142" i="24"/>
  <c r="T134" i="24"/>
  <c r="T150" i="24" s="1"/>
  <c r="U150" i="24"/>
  <c r="T133" i="24"/>
  <c r="T149" i="24" s="1"/>
  <c r="U149" i="24"/>
  <c r="T132" i="24"/>
  <c r="T148" i="24" s="1"/>
  <c r="U148" i="24"/>
  <c r="T131" i="24"/>
  <c r="T147" i="24" s="1"/>
  <c r="U147" i="24"/>
  <c r="T130" i="24"/>
  <c r="T146" i="24" s="1"/>
  <c r="U146" i="24"/>
  <c r="T129" i="24"/>
  <c r="T145" i="24" s="1"/>
  <c r="U145" i="24"/>
  <c r="T128" i="24"/>
  <c r="T144" i="24" s="1"/>
  <c r="U144" i="24"/>
  <c r="T127" i="24"/>
  <c r="T143" i="24" s="1"/>
  <c r="U143" i="24"/>
  <c r="T126" i="24"/>
  <c r="T142" i="24" s="1"/>
  <c r="U142" i="24"/>
  <c r="T125" i="24"/>
  <c r="T141" i="24" s="1"/>
  <c r="U141" i="24"/>
  <c r="T124" i="24"/>
  <c r="T140" i="24" s="1"/>
  <c r="U140" i="24"/>
  <c r="X145" i="24"/>
  <c r="W161" i="24" s="1"/>
  <c r="Q142" i="24"/>
  <c r="R140" i="24"/>
  <c r="Q124" i="24"/>
  <c r="Q140" i="24" s="1"/>
  <c r="E127" i="24"/>
  <c r="E143" i="24" s="1"/>
  <c r="F143" i="24"/>
  <c r="E132" i="24"/>
  <c r="E148" i="24" s="1"/>
  <c r="F148" i="24"/>
  <c r="R149" i="24"/>
  <c r="Q133" i="24"/>
  <c r="Q149" i="24" s="1"/>
  <c r="W131" i="24"/>
  <c r="W147" i="24" s="1"/>
  <c r="X147" i="24"/>
  <c r="E130" i="24"/>
  <c r="E146" i="24" s="1"/>
  <c r="F146" i="24"/>
  <c r="K131" i="24"/>
  <c r="K147" i="24" s="1"/>
  <c r="L147" i="24"/>
  <c r="K127" i="24"/>
  <c r="K143" i="24" s="1"/>
  <c r="L143" i="24"/>
  <c r="N134" i="24"/>
  <c r="N150" i="24" s="1"/>
  <c r="O150" i="24"/>
  <c r="N133" i="24"/>
  <c r="N149" i="24" s="1"/>
  <c r="O149" i="24"/>
  <c r="N132" i="24"/>
  <c r="N148" i="24" s="1"/>
  <c r="O148" i="24"/>
  <c r="N131" i="24"/>
  <c r="N147" i="24" s="1"/>
  <c r="O147" i="24"/>
  <c r="N130" i="24"/>
  <c r="N146" i="24" s="1"/>
  <c r="O146" i="24"/>
  <c r="N129" i="24"/>
  <c r="N145" i="24" s="1"/>
  <c r="O145" i="24"/>
  <c r="N128" i="24"/>
  <c r="N144" i="24" s="1"/>
  <c r="O144" i="24"/>
  <c r="N127" i="24"/>
  <c r="N143" i="24" s="1"/>
  <c r="O143" i="24"/>
  <c r="N126" i="24"/>
  <c r="N142" i="24" s="1"/>
  <c r="O142" i="24"/>
  <c r="N125" i="24"/>
  <c r="N141" i="24" s="1"/>
  <c r="O141" i="24"/>
  <c r="N124" i="24"/>
  <c r="N140" i="24" s="1"/>
  <c r="O140" i="24"/>
  <c r="F144" i="24"/>
  <c r="E160" i="24" s="1"/>
  <c r="X148" i="24"/>
  <c r="Q150" i="24"/>
  <c r="R142" i="24"/>
  <c r="X140" i="24"/>
  <c r="Q163" i="24"/>
  <c r="Q127" i="24"/>
  <c r="Q143" i="24" s="1"/>
  <c r="R143" i="24"/>
  <c r="R148" i="24"/>
  <c r="Q132" i="24"/>
  <c r="Q148" i="24" s="1"/>
  <c r="F133" i="24"/>
  <c r="E149" i="24" s="1"/>
  <c r="F149" i="24"/>
  <c r="R145" i="24"/>
  <c r="Q129" i="24"/>
  <c r="Q145" i="24" s="1"/>
  <c r="W127" i="24"/>
  <c r="W143" i="24" s="1"/>
  <c r="X143" i="24"/>
  <c r="E126" i="24"/>
  <c r="E142" i="24" s="1"/>
  <c r="F142" i="24"/>
  <c r="K132" i="24"/>
  <c r="K148" i="24" s="1"/>
  <c r="L148" i="24"/>
  <c r="K128" i="24"/>
  <c r="K144" i="24" s="1"/>
  <c r="L144" i="24"/>
  <c r="K124" i="24"/>
  <c r="K140" i="24" s="1"/>
  <c r="L140" i="24"/>
  <c r="H134" i="24"/>
  <c r="H150" i="24" s="1"/>
  <c r="I150" i="24"/>
  <c r="H133" i="24"/>
  <c r="H149" i="24" s="1"/>
  <c r="I149" i="24"/>
  <c r="H132" i="24"/>
  <c r="H148" i="24" s="1"/>
  <c r="I148" i="24"/>
  <c r="H131" i="24"/>
  <c r="H147" i="24" s="1"/>
  <c r="I147" i="24"/>
  <c r="H130" i="24"/>
  <c r="H146" i="24" s="1"/>
  <c r="I146" i="24"/>
  <c r="H129" i="24"/>
  <c r="H145" i="24" s="1"/>
  <c r="I145" i="24"/>
  <c r="H128" i="24"/>
  <c r="H144" i="24" s="1"/>
  <c r="I144" i="24"/>
  <c r="H127" i="24"/>
  <c r="H143" i="24" s="1"/>
  <c r="I143" i="24"/>
  <c r="H126" i="24"/>
  <c r="H142" i="24" s="1"/>
  <c r="I142" i="24"/>
  <c r="H125" i="24"/>
  <c r="H141" i="24" s="1"/>
  <c r="I141" i="24"/>
  <c r="H124" i="24"/>
  <c r="H140" i="24" s="1"/>
  <c r="I140" i="24"/>
  <c r="F147" i="24"/>
  <c r="E163" i="24" s="1"/>
  <c r="W148" i="24"/>
  <c r="R150" i="24"/>
  <c r="X150" i="24"/>
  <c r="W166" i="24" s="1"/>
  <c r="W140" i="24"/>
  <c r="D8" i="24"/>
  <c r="D6" i="24"/>
  <c r="Y150" i="24" s="1"/>
  <c r="W182" i="24" s="1"/>
  <c r="I15" i="20"/>
  <c r="H15" i="20"/>
  <c r="O149" i="21"/>
  <c r="O147" i="21"/>
  <c r="O145" i="21"/>
  <c r="C150" i="21"/>
  <c r="C148" i="21"/>
  <c r="C146" i="21"/>
  <c r="C144" i="21"/>
  <c r="C142" i="21"/>
  <c r="B124" i="21"/>
  <c r="B140" i="21" s="1"/>
  <c r="H124" i="21"/>
  <c r="H140" i="21" s="1"/>
  <c r="T124" i="21"/>
  <c r="T140" i="21" s="1"/>
  <c r="B125" i="21"/>
  <c r="B141" i="21" s="1"/>
  <c r="H125" i="21"/>
  <c r="H141" i="21" s="1"/>
  <c r="T125" i="21"/>
  <c r="T141" i="21" s="1"/>
  <c r="B126" i="21"/>
  <c r="B142" i="21" s="1"/>
  <c r="H126" i="21"/>
  <c r="H142" i="21" s="1"/>
  <c r="T126" i="21"/>
  <c r="T142" i="21" s="1"/>
  <c r="B127" i="21"/>
  <c r="B143" i="21" s="1"/>
  <c r="H127" i="21"/>
  <c r="H143" i="21" s="1"/>
  <c r="T127" i="21"/>
  <c r="T143" i="21" s="1"/>
  <c r="B128" i="21"/>
  <c r="B144" i="21" s="1"/>
  <c r="H128" i="21"/>
  <c r="H144" i="21" s="1"/>
  <c r="T128" i="21"/>
  <c r="T144" i="21" s="1"/>
  <c r="B129" i="21"/>
  <c r="B145" i="21" s="1"/>
  <c r="H129" i="21"/>
  <c r="H145" i="21" s="1"/>
  <c r="N129" i="21"/>
  <c r="N145" i="21" s="1"/>
  <c r="T129" i="21"/>
  <c r="T145" i="21" s="1"/>
  <c r="B130" i="21"/>
  <c r="B146" i="21" s="1"/>
  <c r="H130" i="21"/>
  <c r="H146" i="21" s="1"/>
  <c r="N130" i="21"/>
  <c r="N146" i="21" s="1"/>
  <c r="T130" i="21"/>
  <c r="T146" i="21" s="1"/>
  <c r="B131" i="21"/>
  <c r="H131" i="21"/>
  <c r="H147" i="21" s="1"/>
  <c r="N131" i="21"/>
  <c r="N147" i="21" s="1"/>
  <c r="T131" i="21"/>
  <c r="T147" i="21" s="1"/>
  <c r="B132" i="21"/>
  <c r="B148" i="21" s="1"/>
  <c r="H132" i="21"/>
  <c r="H148" i="21" s="1"/>
  <c r="N132" i="21"/>
  <c r="N148" i="21" s="1"/>
  <c r="T132" i="21"/>
  <c r="T148" i="21" s="1"/>
  <c r="B133" i="21"/>
  <c r="B149" i="21" s="1"/>
  <c r="H133" i="21"/>
  <c r="H149" i="21" s="1"/>
  <c r="N133" i="21"/>
  <c r="N149" i="21" s="1"/>
  <c r="T133" i="21"/>
  <c r="T149" i="21" s="1"/>
  <c r="B134" i="21"/>
  <c r="B150" i="21" s="1"/>
  <c r="H134" i="21"/>
  <c r="H150" i="21" s="1"/>
  <c r="N134" i="21"/>
  <c r="N150" i="21" s="1"/>
  <c r="T134" i="21"/>
  <c r="T150" i="21" s="1"/>
  <c r="C136" i="21"/>
  <c r="I140" i="21"/>
  <c r="I141" i="21"/>
  <c r="I142" i="21"/>
  <c r="I143" i="21"/>
  <c r="I144" i="21"/>
  <c r="I145" i="21"/>
  <c r="I146" i="21"/>
  <c r="I147" i="21"/>
  <c r="I148" i="21"/>
  <c r="I149" i="21"/>
  <c r="I150" i="21"/>
  <c r="E124" i="21"/>
  <c r="E140" i="21" s="1"/>
  <c r="K124" i="21"/>
  <c r="K140" i="21" s="1"/>
  <c r="W124" i="21"/>
  <c r="W140" i="21" s="1"/>
  <c r="E125" i="21"/>
  <c r="E141" i="21" s="1"/>
  <c r="K125" i="21"/>
  <c r="K141" i="21" s="1"/>
  <c r="W125" i="21"/>
  <c r="W141" i="21" s="1"/>
  <c r="E126" i="21"/>
  <c r="E142" i="21" s="1"/>
  <c r="K126" i="21"/>
  <c r="K142" i="21" s="1"/>
  <c r="W126" i="21"/>
  <c r="W142" i="21" s="1"/>
  <c r="E127" i="21"/>
  <c r="E143" i="21" s="1"/>
  <c r="K127" i="21"/>
  <c r="K143" i="21" s="1"/>
  <c r="W127" i="21"/>
  <c r="W143" i="21" s="1"/>
  <c r="E128" i="21"/>
  <c r="E144" i="21" s="1"/>
  <c r="K128" i="21"/>
  <c r="K144" i="21" s="1"/>
  <c r="W128" i="21"/>
  <c r="W144" i="21" s="1"/>
  <c r="E129" i="21"/>
  <c r="E145" i="21" s="1"/>
  <c r="K129" i="21"/>
  <c r="K145" i="21" s="1"/>
  <c r="W129" i="21"/>
  <c r="W145" i="21" s="1"/>
  <c r="E130" i="21"/>
  <c r="E146" i="21" s="1"/>
  <c r="K130" i="21"/>
  <c r="K146" i="21" s="1"/>
  <c r="W130" i="21"/>
  <c r="W146" i="21" s="1"/>
  <c r="E131" i="21"/>
  <c r="E147" i="21" s="1"/>
  <c r="K131" i="21"/>
  <c r="K147" i="21" s="1"/>
  <c r="W131" i="21"/>
  <c r="W147" i="21" s="1"/>
  <c r="E132" i="21"/>
  <c r="E148" i="21" s="1"/>
  <c r="K132" i="21"/>
  <c r="W132" i="21"/>
  <c r="W148" i="21" s="1"/>
  <c r="E133" i="21"/>
  <c r="E149" i="21" s="1"/>
  <c r="K133" i="21"/>
  <c r="K149" i="21" s="1"/>
  <c r="W133" i="21"/>
  <c r="W149" i="21" s="1"/>
  <c r="E134" i="21"/>
  <c r="E150" i="21" s="1"/>
  <c r="K134" i="21"/>
  <c r="K150" i="21" s="1"/>
  <c r="W134" i="21"/>
  <c r="W150" i="21" s="1"/>
  <c r="U140" i="21"/>
  <c r="U141" i="21"/>
  <c r="U142" i="21"/>
  <c r="U143" i="21"/>
  <c r="U144" i="21"/>
  <c r="U146" i="21"/>
  <c r="U147" i="21"/>
  <c r="U148" i="21"/>
  <c r="U150" i="21"/>
  <c r="C149" i="21"/>
  <c r="C145" i="21"/>
  <c r="C143" i="21"/>
  <c r="C141" i="21"/>
  <c r="X150" i="21"/>
  <c r="L150" i="21"/>
  <c r="F150" i="21"/>
  <c r="X149" i="21"/>
  <c r="L149" i="21"/>
  <c r="F149" i="21"/>
  <c r="X148" i="21"/>
  <c r="F148" i="21"/>
  <c r="X147" i="21"/>
  <c r="L147" i="21"/>
  <c r="F147" i="21"/>
  <c r="X146" i="21"/>
  <c r="L146" i="21"/>
  <c r="F146" i="21"/>
  <c r="X145" i="21"/>
  <c r="L145" i="21"/>
  <c r="F145" i="21"/>
  <c r="X144" i="21"/>
  <c r="L144" i="21"/>
  <c r="F144" i="21"/>
  <c r="L143" i="21"/>
  <c r="F143" i="21"/>
  <c r="X142" i="21"/>
  <c r="L142" i="21"/>
  <c r="F142" i="21"/>
  <c r="L141" i="21"/>
  <c r="F141" i="21"/>
  <c r="X140" i="21"/>
  <c r="L140" i="21"/>
  <c r="F140" i="21"/>
  <c r="B68" i="21"/>
  <c r="X166" i="48" l="1"/>
  <c r="Y166" i="48"/>
  <c r="L157" i="48"/>
  <c r="M157" i="48"/>
  <c r="D166" i="48"/>
  <c r="C166" i="48"/>
  <c r="V159" i="30"/>
  <c r="U159" i="30"/>
  <c r="J163" i="30"/>
  <c r="I163" i="30"/>
  <c r="L164" i="48"/>
  <c r="M164" i="48"/>
  <c r="P166" i="48"/>
  <c r="O166" i="48"/>
  <c r="L156" i="48"/>
  <c r="M156" i="48"/>
  <c r="S165" i="48"/>
  <c r="R165" i="48"/>
  <c r="D165" i="48"/>
  <c r="C165" i="48"/>
  <c r="V161" i="30"/>
  <c r="U161" i="30"/>
  <c r="J157" i="30"/>
  <c r="I157" i="30"/>
  <c r="R166" i="48"/>
  <c r="S166" i="48"/>
  <c r="L161" i="48"/>
  <c r="M161" i="48"/>
  <c r="L158" i="48"/>
  <c r="M158" i="48"/>
  <c r="F156" i="48"/>
  <c r="G156" i="48"/>
  <c r="Q133" i="21"/>
  <c r="Q149" i="21" s="1"/>
  <c r="Q129" i="21"/>
  <c r="Q145" i="21" s="1"/>
  <c r="Q161" i="21" s="1"/>
  <c r="N127" i="21"/>
  <c r="N143" i="21" s="1"/>
  <c r="U179" i="33"/>
  <c r="R174" i="36"/>
  <c r="R141" i="21"/>
  <c r="Q157" i="21" s="1"/>
  <c r="R144" i="21"/>
  <c r="R147" i="21"/>
  <c r="R150" i="21"/>
  <c r="K148" i="21"/>
  <c r="K164" i="21" s="1"/>
  <c r="R179" i="33"/>
  <c r="X181" i="33"/>
  <c r="M180" i="33"/>
  <c r="R157" i="48"/>
  <c r="S157" i="48"/>
  <c r="J159" i="30"/>
  <c r="I159" i="30"/>
  <c r="C164" i="48"/>
  <c r="D164" i="48"/>
  <c r="J165" i="30"/>
  <c r="I165" i="30"/>
  <c r="X159" i="48"/>
  <c r="Y159" i="48"/>
  <c r="I158" i="30"/>
  <c r="J158" i="30"/>
  <c r="J161" i="30"/>
  <c r="I161" i="30"/>
  <c r="G158" i="48"/>
  <c r="F158" i="48"/>
  <c r="L162" i="48"/>
  <c r="M162" i="48"/>
  <c r="G157" i="48"/>
  <c r="F157" i="48"/>
  <c r="X165" i="48"/>
  <c r="Y165" i="48"/>
  <c r="L148" i="21"/>
  <c r="Q132" i="21"/>
  <c r="Q148" i="21" s="1"/>
  <c r="Q130" i="21"/>
  <c r="Q146" i="21" s="1"/>
  <c r="Q127" i="21"/>
  <c r="Q143" i="21" s="1"/>
  <c r="Q126" i="21"/>
  <c r="Q142" i="21" s="1"/>
  <c r="Q158" i="21" s="1"/>
  <c r="Q124" i="21"/>
  <c r="Q140" i="21" s="1"/>
  <c r="N128" i="21"/>
  <c r="N144" i="21" s="1"/>
  <c r="N126" i="21"/>
  <c r="N142" i="21" s="1"/>
  <c r="N125" i="21"/>
  <c r="N141" i="21" s="1"/>
  <c r="N157" i="21" s="1"/>
  <c r="N124" i="21"/>
  <c r="N140" i="21" s="1"/>
  <c r="P145" i="24"/>
  <c r="X141" i="21"/>
  <c r="X143" i="21"/>
  <c r="C147" i="21"/>
  <c r="B147" i="21"/>
  <c r="B163" i="21" s="1"/>
  <c r="R161" i="48"/>
  <c r="S161" i="48"/>
  <c r="G159" i="48"/>
  <c r="F159" i="48"/>
  <c r="F165" i="48"/>
  <c r="G165" i="48"/>
  <c r="M146" i="39"/>
  <c r="K178" i="39" s="1"/>
  <c r="L178" i="39" s="1"/>
  <c r="V148" i="39"/>
  <c r="T179" i="39" s="1"/>
  <c r="D145" i="39"/>
  <c r="B177" i="39" s="1"/>
  <c r="R162" i="48"/>
  <c r="S162" i="48"/>
  <c r="R163" i="48"/>
  <c r="S163" i="48"/>
  <c r="L160" i="48"/>
  <c r="M160" i="48"/>
  <c r="V163" i="30"/>
  <c r="U163" i="30"/>
  <c r="S144" i="39"/>
  <c r="Q176" i="39" s="1"/>
  <c r="R158" i="48"/>
  <c r="S158" i="48"/>
  <c r="M150" i="39"/>
  <c r="K182" i="39" s="1"/>
  <c r="S140" i="39"/>
  <c r="Q172" i="39" s="1"/>
  <c r="V147" i="39"/>
  <c r="T180" i="39" s="1"/>
  <c r="V180" i="39" s="1"/>
  <c r="J175" i="48"/>
  <c r="I175" i="48"/>
  <c r="U174" i="48"/>
  <c r="V174" i="48"/>
  <c r="U158" i="48"/>
  <c r="V158" i="48"/>
  <c r="J178" i="48"/>
  <c r="I178" i="48"/>
  <c r="X182" i="48"/>
  <c r="Y182" i="48"/>
  <c r="L180" i="48"/>
  <c r="M180" i="48"/>
  <c r="X179" i="48"/>
  <c r="Y179" i="48"/>
  <c r="L175" i="48"/>
  <c r="M175" i="48"/>
  <c r="P180" i="48"/>
  <c r="O180" i="48"/>
  <c r="P176" i="48"/>
  <c r="O176" i="48"/>
  <c r="P172" i="48"/>
  <c r="O172" i="48"/>
  <c r="R178" i="48"/>
  <c r="S178" i="48"/>
  <c r="R175" i="48"/>
  <c r="S175" i="48"/>
  <c r="J174" i="48"/>
  <c r="I174" i="48"/>
  <c r="J176" i="48"/>
  <c r="I176" i="48"/>
  <c r="U159" i="48"/>
  <c r="V159" i="48"/>
  <c r="X172" i="48"/>
  <c r="Y172" i="48"/>
  <c r="X181" i="48"/>
  <c r="Y181" i="48"/>
  <c r="X173" i="48"/>
  <c r="Y173" i="48"/>
  <c r="U178" i="48"/>
  <c r="V178" i="48"/>
  <c r="D182" i="48"/>
  <c r="C182" i="48"/>
  <c r="D179" i="48"/>
  <c r="C179" i="48"/>
  <c r="D174" i="48"/>
  <c r="C174" i="48"/>
  <c r="F181" i="48"/>
  <c r="G181" i="48"/>
  <c r="G178" i="48"/>
  <c r="F178" i="48"/>
  <c r="F177" i="48"/>
  <c r="G177" i="48"/>
  <c r="G173" i="48"/>
  <c r="F173" i="48"/>
  <c r="I173" i="48"/>
  <c r="J173" i="48"/>
  <c r="V162" i="48"/>
  <c r="U162" i="48"/>
  <c r="U156" i="48"/>
  <c r="V156" i="48"/>
  <c r="J158" i="48"/>
  <c r="I158" i="48"/>
  <c r="I160" i="48"/>
  <c r="J160" i="48"/>
  <c r="U177" i="48"/>
  <c r="V177" i="48"/>
  <c r="U160" i="48"/>
  <c r="V160" i="48"/>
  <c r="J180" i="48"/>
  <c r="I180" i="48"/>
  <c r="L176" i="48"/>
  <c r="M176" i="48"/>
  <c r="I181" i="48"/>
  <c r="J181" i="48"/>
  <c r="L181" i="48"/>
  <c r="M181" i="48"/>
  <c r="L177" i="48"/>
  <c r="M177" i="48"/>
  <c r="L173" i="48"/>
  <c r="M173" i="48"/>
  <c r="P181" i="48"/>
  <c r="O181" i="48"/>
  <c r="P178" i="48"/>
  <c r="O178" i="48"/>
  <c r="P177" i="48"/>
  <c r="O177" i="48"/>
  <c r="P175" i="48"/>
  <c r="O175" i="48"/>
  <c r="P173" i="48"/>
  <c r="O173" i="48"/>
  <c r="R182" i="48"/>
  <c r="S182" i="48"/>
  <c r="R180" i="48"/>
  <c r="S180" i="48"/>
  <c r="R179" i="48"/>
  <c r="S179" i="48"/>
  <c r="R176" i="48"/>
  <c r="S176" i="48"/>
  <c r="R174" i="48"/>
  <c r="S174" i="48"/>
  <c r="R172" i="48"/>
  <c r="S172" i="48"/>
  <c r="J177" i="48"/>
  <c r="I177" i="48"/>
  <c r="J156" i="48"/>
  <c r="I156" i="48"/>
  <c r="U173" i="48"/>
  <c r="V173" i="48"/>
  <c r="I162" i="48"/>
  <c r="J162" i="48"/>
  <c r="U175" i="48"/>
  <c r="V175" i="48"/>
  <c r="X174" i="48"/>
  <c r="Y174" i="48"/>
  <c r="L172" i="48"/>
  <c r="M172" i="48"/>
  <c r="V181" i="48"/>
  <c r="U181" i="48"/>
  <c r="L178" i="48"/>
  <c r="M178" i="48"/>
  <c r="P182" i="48"/>
  <c r="O182" i="48"/>
  <c r="P179" i="48"/>
  <c r="O179" i="48"/>
  <c r="P174" i="48"/>
  <c r="O174" i="48"/>
  <c r="R181" i="48"/>
  <c r="S181" i="48"/>
  <c r="R177" i="48"/>
  <c r="S177" i="48"/>
  <c r="R173" i="48"/>
  <c r="S173" i="48"/>
  <c r="J161" i="48"/>
  <c r="I161" i="48"/>
  <c r="U179" i="48"/>
  <c r="V179" i="48"/>
  <c r="U172" i="48"/>
  <c r="V172" i="48"/>
  <c r="U157" i="48"/>
  <c r="V157" i="48"/>
  <c r="J163" i="48"/>
  <c r="I163" i="48"/>
  <c r="U176" i="48"/>
  <c r="V176" i="48"/>
  <c r="I182" i="48"/>
  <c r="J182" i="48"/>
  <c r="L179" i="48"/>
  <c r="M179" i="48"/>
  <c r="X177" i="48"/>
  <c r="Y177" i="48"/>
  <c r="X176" i="48"/>
  <c r="Y176" i="48"/>
  <c r="V182" i="48"/>
  <c r="U182" i="48"/>
  <c r="D180" i="48"/>
  <c r="C180" i="48"/>
  <c r="D176" i="48"/>
  <c r="C176" i="48"/>
  <c r="D172" i="48"/>
  <c r="C172" i="48"/>
  <c r="G175" i="48"/>
  <c r="F175" i="48"/>
  <c r="J157" i="48"/>
  <c r="I157" i="48"/>
  <c r="J172" i="48"/>
  <c r="I172" i="48"/>
  <c r="U161" i="48"/>
  <c r="V161" i="48"/>
  <c r="J159" i="48"/>
  <c r="I159" i="48"/>
  <c r="J179" i="48"/>
  <c r="I179" i="48"/>
  <c r="L182" i="48"/>
  <c r="M182" i="48"/>
  <c r="L174" i="48"/>
  <c r="M174" i="48"/>
  <c r="X178" i="48"/>
  <c r="Y178" i="48"/>
  <c r="X175" i="48"/>
  <c r="Y175" i="48"/>
  <c r="X180" i="48"/>
  <c r="Y180" i="48"/>
  <c r="U180" i="48"/>
  <c r="V180" i="48"/>
  <c r="D181" i="48"/>
  <c r="C181" i="48"/>
  <c r="D178" i="48"/>
  <c r="C178" i="48"/>
  <c r="D177" i="48"/>
  <c r="C177" i="48"/>
  <c r="D175" i="48"/>
  <c r="C175" i="48"/>
  <c r="D173" i="48"/>
  <c r="C173" i="48"/>
  <c r="F182" i="48"/>
  <c r="G182" i="48"/>
  <c r="F180" i="48"/>
  <c r="G180" i="48"/>
  <c r="F179" i="48"/>
  <c r="G179" i="48"/>
  <c r="F176" i="48"/>
  <c r="G176" i="48"/>
  <c r="F174" i="48"/>
  <c r="G174" i="48"/>
  <c r="G172" i="48"/>
  <c r="F172" i="48"/>
  <c r="M140" i="45"/>
  <c r="K172" i="45" s="1"/>
  <c r="Y140" i="45"/>
  <c r="W172" i="45" s="1"/>
  <c r="M141" i="45"/>
  <c r="K173" i="45" s="1"/>
  <c r="Y141" i="45"/>
  <c r="W173" i="45" s="1"/>
  <c r="M142" i="45"/>
  <c r="K174" i="45" s="1"/>
  <c r="Y142" i="45"/>
  <c r="W174" i="45" s="1"/>
  <c r="M143" i="45"/>
  <c r="K175" i="45" s="1"/>
  <c r="Y143" i="45"/>
  <c r="W175" i="45" s="1"/>
  <c r="M144" i="45"/>
  <c r="K176" i="45" s="1"/>
  <c r="Y144" i="45"/>
  <c r="W176" i="45" s="1"/>
  <c r="M145" i="45"/>
  <c r="K177" i="45" s="1"/>
  <c r="Y145" i="45"/>
  <c r="W177" i="45" s="1"/>
  <c r="M146" i="45"/>
  <c r="K178" i="45" s="1"/>
  <c r="Y146" i="45"/>
  <c r="W178" i="45" s="1"/>
  <c r="M147" i="45"/>
  <c r="K180" i="45" s="1"/>
  <c r="Y147" i="45"/>
  <c r="W180" i="45" s="1"/>
  <c r="M148" i="45"/>
  <c r="K179" i="45" s="1"/>
  <c r="Y148" i="45"/>
  <c r="W179" i="45" s="1"/>
  <c r="M149" i="45"/>
  <c r="K181" i="45" s="1"/>
  <c r="Y149" i="45"/>
  <c r="W181" i="45" s="1"/>
  <c r="M150" i="45"/>
  <c r="K182" i="45" s="1"/>
  <c r="Y150" i="45"/>
  <c r="W182" i="45" s="1"/>
  <c r="G140" i="45"/>
  <c r="E172" i="45" s="1"/>
  <c r="S140" i="45"/>
  <c r="Q172" i="45" s="1"/>
  <c r="G141" i="45"/>
  <c r="E173" i="45" s="1"/>
  <c r="S141" i="45"/>
  <c r="Q173" i="45" s="1"/>
  <c r="G142" i="45"/>
  <c r="E174" i="45" s="1"/>
  <c r="S142" i="45"/>
  <c r="Q174" i="45" s="1"/>
  <c r="G143" i="45"/>
  <c r="E175" i="45" s="1"/>
  <c r="S143" i="45"/>
  <c r="Q175" i="45" s="1"/>
  <c r="G144" i="45"/>
  <c r="E176" i="45" s="1"/>
  <c r="S144" i="45"/>
  <c r="Q176" i="45" s="1"/>
  <c r="G145" i="45"/>
  <c r="E177" i="45" s="1"/>
  <c r="S145" i="45"/>
  <c r="Q177" i="45" s="1"/>
  <c r="G146" i="45"/>
  <c r="E178" i="45" s="1"/>
  <c r="S146" i="45"/>
  <c r="Q178" i="45" s="1"/>
  <c r="G147" i="45"/>
  <c r="E180" i="45" s="1"/>
  <c r="S147" i="45"/>
  <c r="Q180" i="45" s="1"/>
  <c r="G148" i="45"/>
  <c r="E179" i="45" s="1"/>
  <c r="S148" i="45"/>
  <c r="Q179" i="45" s="1"/>
  <c r="G149" i="45"/>
  <c r="E181" i="45" s="1"/>
  <c r="S149" i="45"/>
  <c r="Q181" i="45" s="1"/>
  <c r="G150" i="45"/>
  <c r="E182" i="45" s="1"/>
  <c r="S150" i="45"/>
  <c r="Q182" i="45" s="1"/>
  <c r="P140" i="45"/>
  <c r="N172" i="45" s="1"/>
  <c r="P141" i="45"/>
  <c r="N173" i="45" s="1"/>
  <c r="P142" i="45"/>
  <c r="N174" i="45" s="1"/>
  <c r="P143" i="45"/>
  <c r="N175" i="45" s="1"/>
  <c r="P144" i="45"/>
  <c r="N176" i="45" s="1"/>
  <c r="P145" i="45"/>
  <c r="N177" i="45" s="1"/>
  <c r="P146" i="45"/>
  <c r="N178" i="45" s="1"/>
  <c r="P147" i="45"/>
  <c r="N180" i="45" s="1"/>
  <c r="P148" i="45"/>
  <c r="N179" i="45" s="1"/>
  <c r="P149" i="45"/>
  <c r="N181" i="45" s="1"/>
  <c r="P150" i="45"/>
  <c r="N182" i="45" s="1"/>
  <c r="J140" i="45"/>
  <c r="H172" i="45" s="1"/>
  <c r="J141" i="45"/>
  <c r="H173" i="45" s="1"/>
  <c r="J142" i="45"/>
  <c r="H174" i="45" s="1"/>
  <c r="J143" i="45"/>
  <c r="H175" i="45" s="1"/>
  <c r="J144" i="45"/>
  <c r="H176" i="45" s="1"/>
  <c r="J145" i="45"/>
  <c r="H177" i="45" s="1"/>
  <c r="J146" i="45"/>
  <c r="H178" i="45" s="1"/>
  <c r="J147" i="45"/>
  <c r="H180" i="45" s="1"/>
  <c r="J148" i="45"/>
  <c r="H179" i="45" s="1"/>
  <c r="J149" i="45"/>
  <c r="H181" i="45" s="1"/>
  <c r="J150" i="45"/>
  <c r="H182" i="45" s="1"/>
  <c r="D140" i="45"/>
  <c r="B172" i="45" s="1"/>
  <c r="D141" i="45"/>
  <c r="B173" i="45" s="1"/>
  <c r="D142" i="45"/>
  <c r="B174" i="45" s="1"/>
  <c r="D143" i="45"/>
  <c r="B175" i="45" s="1"/>
  <c r="D144" i="45"/>
  <c r="B176" i="45" s="1"/>
  <c r="D145" i="45"/>
  <c r="B177" i="45" s="1"/>
  <c r="D146" i="45"/>
  <c r="B178" i="45" s="1"/>
  <c r="D147" i="45"/>
  <c r="B180" i="45" s="1"/>
  <c r="D148" i="45"/>
  <c r="B179" i="45" s="1"/>
  <c r="D149" i="45"/>
  <c r="B181" i="45" s="1"/>
  <c r="D150" i="45"/>
  <c r="B182" i="45" s="1"/>
  <c r="V140" i="45"/>
  <c r="T172" i="45" s="1"/>
  <c r="V141" i="45"/>
  <c r="T173" i="45" s="1"/>
  <c r="V142" i="45"/>
  <c r="T174" i="45" s="1"/>
  <c r="V143" i="45"/>
  <c r="T175" i="45" s="1"/>
  <c r="V144" i="45"/>
  <c r="T176" i="45" s="1"/>
  <c r="V145" i="45"/>
  <c r="T177" i="45" s="1"/>
  <c r="V146" i="45"/>
  <c r="T178" i="45" s="1"/>
  <c r="V147" i="45"/>
  <c r="T180" i="45" s="1"/>
  <c r="V148" i="45"/>
  <c r="T179" i="45" s="1"/>
  <c r="V149" i="45"/>
  <c r="T181" i="45" s="1"/>
  <c r="V150" i="45"/>
  <c r="T182" i="45" s="1"/>
  <c r="Y180" i="42"/>
  <c r="X180" i="42"/>
  <c r="Y177" i="42"/>
  <c r="X177" i="42"/>
  <c r="Y175" i="42"/>
  <c r="X175" i="42"/>
  <c r="Y161" i="42"/>
  <c r="X161" i="42"/>
  <c r="S178" i="42"/>
  <c r="R178" i="42"/>
  <c r="I174" i="42"/>
  <c r="J174" i="42"/>
  <c r="F175" i="42"/>
  <c r="G175" i="42"/>
  <c r="S173" i="42"/>
  <c r="R173" i="42"/>
  <c r="U181" i="42"/>
  <c r="V181" i="42"/>
  <c r="Y181" i="42"/>
  <c r="X181" i="42"/>
  <c r="Y173" i="42"/>
  <c r="X173" i="42"/>
  <c r="P179" i="42"/>
  <c r="O179" i="42"/>
  <c r="P176" i="42"/>
  <c r="O176" i="42"/>
  <c r="O172" i="42"/>
  <c r="P172" i="42"/>
  <c r="S176" i="42"/>
  <c r="R176" i="42"/>
  <c r="F182" i="42"/>
  <c r="G182" i="42"/>
  <c r="G174" i="42"/>
  <c r="F174" i="42"/>
  <c r="I182" i="42"/>
  <c r="J182" i="42"/>
  <c r="U179" i="42"/>
  <c r="V179" i="42"/>
  <c r="U172" i="42"/>
  <c r="V172" i="42"/>
  <c r="M180" i="42"/>
  <c r="L180" i="42"/>
  <c r="M175" i="42"/>
  <c r="L175" i="42"/>
  <c r="C182" i="42"/>
  <c r="D182" i="42"/>
  <c r="C178" i="42"/>
  <c r="D178" i="42"/>
  <c r="C174" i="42"/>
  <c r="D174" i="42"/>
  <c r="Y159" i="42"/>
  <c r="X159" i="42"/>
  <c r="S182" i="42"/>
  <c r="R182" i="42"/>
  <c r="S174" i="42"/>
  <c r="R174" i="42"/>
  <c r="I178" i="42"/>
  <c r="J178" i="42"/>
  <c r="F181" i="42"/>
  <c r="G181" i="42"/>
  <c r="F177" i="42"/>
  <c r="G177" i="42"/>
  <c r="F173" i="42"/>
  <c r="G173" i="42"/>
  <c r="R177" i="42"/>
  <c r="S177" i="42"/>
  <c r="I179" i="42"/>
  <c r="J179" i="42"/>
  <c r="I172" i="42"/>
  <c r="J172" i="42"/>
  <c r="U180" i="42"/>
  <c r="V180" i="42"/>
  <c r="U175" i="42"/>
  <c r="V175" i="42"/>
  <c r="Y182" i="42"/>
  <c r="X182" i="42"/>
  <c r="Y179" i="42"/>
  <c r="X179" i="42"/>
  <c r="Y178" i="42"/>
  <c r="X178" i="42"/>
  <c r="Y176" i="42"/>
  <c r="X176" i="42"/>
  <c r="Y174" i="42"/>
  <c r="X174" i="42"/>
  <c r="Y172" i="42"/>
  <c r="X172" i="42"/>
  <c r="P181" i="42"/>
  <c r="O181" i="42"/>
  <c r="O180" i="42"/>
  <c r="P180" i="42"/>
  <c r="P177" i="42"/>
  <c r="O177" i="42"/>
  <c r="P175" i="42"/>
  <c r="O175" i="42"/>
  <c r="P173" i="42"/>
  <c r="O173" i="42"/>
  <c r="I181" i="42"/>
  <c r="J181" i="42"/>
  <c r="G180" i="42"/>
  <c r="F180" i="42"/>
  <c r="S181" i="42"/>
  <c r="R181" i="42"/>
  <c r="I176" i="42"/>
  <c r="J176" i="42"/>
  <c r="U177" i="42"/>
  <c r="V177" i="42"/>
  <c r="U173" i="42"/>
  <c r="V173" i="42"/>
  <c r="P182" i="42"/>
  <c r="O182" i="42"/>
  <c r="O178" i="42"/>
  <c r="P178" i="42"/>
  <c r="O174" i="42"/>
  <c r="P174" i="42"/>
  <c r="I180" i="42"/>
  <c r="J180" i="42"/>
  <c r="G178" i="42"/>
  <c r="F178" i="42"/>
  <c r="S180" i="42"/>
  <c r="R180" i="42"/>
  <c r="I173" i="42"/>
  <c r="J173" i="42"/>
  <c r="U176" i="42"/>
  <c r="V176" i="42"/>
  <c r="M181" i="42"/>
  <c r="L181" i="42"/>
  <c r="M177" i="42"/>
  <c r="L177" i="42"/>
  <c r="M173" i="42"/>
  <c r="L173" i="42"/>
  <c r="C179" i="42"/>
  <c r="D179" i="42"/>
  <c r="C176" i="42"/>
  <c r="D176" i="42"/>
  <c r="C172" i="42"/>
  <c r="D172" i="42"/>
  <c r="Y163" i="42"/>
  <c r="X163" i="42"/>
  <c r="R179" i="42"/>
  <c r="S179" i="42"/>
  <c r="S172" i="42"/>
  <c r="R172" i="42"/>
  <c r="I175" i="42"/>
  <c r="J175" i="42"/>
  <c r="F179" i="42"/>
  <c r="G179" i="42"/>
  <c r="F176" i="42"/>
  <c r="G176" i="42"/>
  <c r="G172" i="42"/>
  <c r="F172" i="42"/>
  <c r="S175" i="42"/>
  <c r="R175" i="42"/>
  <c r="I177" i="42"/>
  <c r="J177" i="42"/>
  <c r="U182" i="42"/>
  <c r="V182" i="42"/>
  <c r="U178" i="42"/>
  <c r="V178" i="42"/>
  <c r="U174" i="42"/>
  <c r="V174" i="42"/>
  <c r="M182" i="42"/>
  <c r="L182" i="42"/>
  <c r="M179" i="42"/>
  <c r="L179" i="42"/>
  <c r="M178" i="42"/>
  <c r="L178" i="42"/>
  <c r="M176" i="42"/>
  <c r="L176" i="42"/>
  <c r="M174" i="42"/>
  <c r="L174" i="42"/>
  <c r="M172" i="42"/>
  <c r="L172" i="42"/>
  <c r="D181" i="42"/>
  <c r="C181" i="42"/>
  <c r="C180" i="42"/>
  <c r="D180" i="42"/>
  <c r="C177" i="42"/>
  <c r="D177" i="42"/>
  <c r="D175" i="42"/>
  <c r="C175" i="42"/>
  <c r="D173" i="42"/>
  <c r="C173" i="42"/>
  <c r="J179" i="39"/>
  <c r="I179" i="39"/>
  <c r="L176" i="39"/>
  <c r="M176" i="39"/>
  <c r="J176" i="39"/>
  <c r="I176" i="39"/>
  <c r="F173" i="39"/>
  <c r="G173" i="39"/>
  <c r="V173" i="39"/>
  <c r="U173" i="39"/>
  <c r="X180" i="39"/>
  <c r="Y180" i="39"/>
  <c r="X175" i="39"/>
  <c r="Y175" i="39"/>
  <c r="S178" i="39"/>
  <c r="R178" i="39"/>
  <c r="L179" i="39"/>
  <c r="M179" i="39"/>
  <c r="V174" i="39"/>
  <c r="U174" i="39"/>
  <c r="M181" i="39"/>
  <c r="L181" i="39"/>
  <c r="J178" i="39"/>
  <c r="I178" i="39"/>
  <c r="F182" i="39"/>
  <c r="G182" i="39"/>
  <c r="R180" i="39"/>
  <c r="S180" i="39"/>
  <c r="C182" i="39"/>
  <c r="D182" i="39"/>
  <c r="P172" i="39"/>
  <c r="O172" i="39"/>
  <c r="L172" i="39"/>
  <c r="M172" i="39"/>
  <c r="I172" i="39"/>
  <c r="J172" i="39"/>
  <c r="F177" i="39"/>
  <c r="G177" i="39"/>
  <c r="D176" i="39"/>
  <c r="C176" i="39"/>
  <c r="X182" i="39"/>
  <c r="Y182" i="39"/>
  <c r="X178" i="39"/>
  <c r="Y178" i="39"/>
  <c r="X174" i="39"/>
  <c r="Y174" i="39"/>
  <c r="J173" i="39"/>
  <c r="I173" i="39"/>
  <c r="F174" i="39"/>
  <c r="G174" i="39"/>
  <c r="C180" i="39"/>
  <c r="D180" i="39"/>
  <c r="J174" i="39"/>
  <c r="I174" i="39"/>
  <c r="D178" i="39"/>
  <c r="C178" i="39"/>
  <c r="X177" i="39"/>
  <c r="Y177" i="39"/>
  <c r="R175" i="39"/>
  <c r="S175" i="39"/>
  <c r="D175" i="39"/>
  <c r="C175" i="39"/>
  <c r="L175" i="39"/>
  <c r="M175" i="39"/>
  <c r="F181" i="39"/>
  <c r="G181" i="39"/>
  <c r="D179" i="39"/>
  <c r="C179" i="39"/>
  <c r="R177" i="39"/>
  <c r="S177" i="39"/>
  <c r="P175" i="39"/>
  <c r="O175" i="39"/>
  <c r="V177" i="39"/>
  <c r="U177" i="39"/>
  <c r="Y181" i="39"/>
  <c r="X181" i="39"/>
  <c r="L157" i="39"/>
  <c r="M157" i="39"/>
  <c r="F180" i="39"/>
  <c r="G180" i="39"/>
  <c r="V176" i="39"/>
  <c r="U176" i="39"/>
  <c r="L166" i="39"/>
  <c r="M166" i="39"/>
  <c r="V175" i="39"/>
  <c r="U175" i="39"/>
  <c r="J160" i="39"/>
  <c r="I160" i="39"/>
  <c r="F179" i="39"/>
  <c r="G179" i="39"/>
  <c r="P179" i="39"/>
  <c r="O179" i="39"/>
  <c r="P176" i="39"/>
  <c r="O176" i="39"/>
  <c r="L159" i="39"/>
  <c r="M159" i="39"/>
  <c r="F165" i="39"/>
  <c r="G165" i="39"/>
  <c r="C159" i="39"/>
  <c r="D159" i="39"/>
  <c r="F178" i="39"/>
  <c r="G178" i="39"/>
  <c r="O182" i="39"/>
  <c r="P182" i="39"/>
  <c r="P165" i="39"/>
  <c r="O165" i="39"/>
  <c r="P177" i="39"/>
  <c r="O177" i="39"/>
  <c r="O158" i="39"/>
  <c r="P158" i="39"/>
  <c r="L177" i="39"/>
  <c r="M177" i="39"/>
  <c r="F163" i="39"/>
  <c r="G163" i="39"/>
  <c r="V160" i="39"/>
  <c r="U160" i="39"/>
  <c r="D177" i="39"/>
  <c r="C177" i="39"/>
  <c r="C157" i="39"/>
  <c r="D157" i="39"/>
  <c r="X164" i="39"/>
  <c r="Y164" i="39"/>
  <c r="Y160" i="39"/>
  <c r="X160" i="39"/>
  <c r="Y156" i="39"/>
  <c r="X156" i="39"/>
  <c r="J157" i="39"/>
  <c r="I157" i="39"/>
  <c r="D172" i="39"/>
  <c r="C172" i="39"/>
  <c r="L174" i="39"/>
  <c r="M174" i="39"/>
  <c r="J180" i="39"/>
  <c r="I180" i="39"/>
  <c r="J156" i="39"/>
  <c r="I156" i="39"/>
  <c r="F164" i="39"/>
  <c r="G164" i="39"/>
  <c r="R182" i="39"/>
  <c r="S182" i="39"/>
  <c r="R157" i="39"/>
  <c r="S157" i="39"/>
  <c r="X157" i="39"/>
  <c r="Y157" i="39"/>
  <c r="I165" i="39"/>
  <c r="J165" i="39"/>
  <c r="U166" i="39"/>
  <c r="V166" i="39"/>
  <c r="P164" i="39"/>
  <c r="O164" i="39"/>
  <c r="O160" i="39"/>
  <c r="P160" i="39"/>
  <c r="M180" i="39"/>
  <c r="L180" i="39"/>
  <c r="U180" i="39"/>
  <c r="U164" i="39"/>
  <c r="V164" i="39"/>
  <c r="D164" i="39"/>
  <c r="C164" i="39"/>
  <c r="P163" i="39"/>
  <c r="O163" i="39"/>
  <c r="O156" i="39"/>
  <c r="P156" i="39"/>
  <c r="R158" i="39"/>
  <c r="S158" i="39"/>
  <c r="F162" i="39"/>
  <c r="G162" i="39"/>
  <c r="F175" i="39"/>
  <c r="G175" i="39"/>
  <c r="R164" i="39"/>
  <c r="S164" i="39"/>
  <c r="I164" i="39"/>
  <c r="J164" i="39"/>
  <c r="R173" i="39"/>
  <c r="S173" i="39"/>
  <c r="X173" i="39"/>
  <c r="Y173" i="39"/>
  <c r="V182" i="39"/>
  <c r="U182" i="39"/>
  <c r="O180" i="39"/>
  <c r="P180" i="39"/>
  <c r="R174" i="39"/>
  <c r="S174" i="39"/>
  <c r="J158" i="39"/>
  <c r="I158" i="39"/>
  <c r="R181" i="39"/>
  <c r="S181" i="39"/>
  <c r="P173" i="39"/>
  <c r="O173" i="39"/>
  <c r="L165" i="39"/>
  <c r="M165" i="39"/>
  <c r="R172" i="39"/>
  <c r="S172" i="39"/>
  <c r="L158" i="39"/>
  <c r="M158" i="39"/>
  <c r="J163" i="39"/>
  <c r="I163" i="39"/>
  <c r="J159" i="39"/>
  <c r="I159" i="39"/>
  <c r="F172" i="39"/>
  <c r="G172" i="39"/>
  <c r="V161" i="39"/>
  <c r="U161" i="39"/>
  <c r="R166" i="39"/>
  <c r="S166" i="39"/>
  <c r="D174" i="39"/>
  <c r="C174" i="39"/>
  <c r="V157" i="39"/>
  <c r="U157" i="39"/>
  <c r="U178" i="39"/>
  <c r="V178" i="39"/>
  <c r="R176" i="39"/>
  <c r="S176" i="39"/>
  <c r="L163" i="39"/>
  <c r="M163" i="39"/>
  <c r="U163" i="39"/>
  <c r="V163" i="39"/>
  <c r="F161" i="39"/>
  <c r="G161" i="39"/>
  <c r="F157" i="39"/>
  <c r="G157" i="39"/>
  <c r="D160" i="39"/>
  <c r="C160" i="39"/>
  <c r="V181" i="39"/>
  <c r="U181" i="39"/>
  <c r="J162" i="39"/>
  <c r="I162" i="39"/>
  <c r="O181" i="39"/>
  <c r="P181" i="39"/>
  <c r="O162" i="39"/>
  <c r="P162" i="39"/>
  <c r="P174" i="39"/>
  <c r="O174" i="39"/>
  <c r="L161" i="39"/>
  <c r="M161" i="39"/>
  <c r="D173" i="39"/>
  <c r="C173" i="39"/>
  <c r="Y179" i="39"/>
  <c r="X179" i="39"/>
  <c r="X176" i="39"/>
  <c r="Y176" i="39"/>
  <c r="X172" i="39"/>
  <c r="Y172" i="39"/>
  <c r="J177" i="39"/>
  <c r="I177" i="39"/>
  <c r="F158" i="39"/>
  <c r="G158" i="39"/>
  <c r="V158" i="39"/>
  <c r="U158" i="39"/>
  <c r="F160" i="39"/>
  <c r="G160" i="39"/>
  <c r="D162" i="39"/>
  <c r="C162" i="39"/>
  <c r="X165" i="39"/>
  <c r="Y165" i="39"/>
  <c r="L164" i="39"/>
  <c r="M164" i="39"/>
  <c r="J181" i="39"/>
  <c r="I181" i="39"/>
  <c r="V179" i="39"/>
  <c r="U179" i="39"/>
  <c r="V156" i="39"/>
  <c r="U156" i="39"/>
  <c r="X163" i="39"/>
  <c r="Y163" i="39"/>
  <c r="O161" i="39"/>
  <c r="P161" i="39"/>
  <c r="C181" i="39"/>
  <c r="D181" i="39"/>
  <c r="C161" i="39"/>
  <c r="D161" i="39"/>
  <c r="D156" i="39"/>
  <c r="C156" i="39"/>
  <c r="J182" i="39"/>
  <c r="I182" i="39"/>
  <c r="R165" i="39"/>
  <c r="S165" i="39"/>
  <c r="P178" i="39"/>
  <c r="O178" i="39"/>
  <c r="O157" i="39"/>
  <c r="P157" i="39"/>
  <c r="L173" i="39"/>
  <c r="M173" i="39"/>
  <c r="R163" i="39"/>
  <c r="S163" i="39"/>
  <c r="F159" i="39"/>
  <c r="G159" i="39"/>
  <c r="D166" i="39"/>
  <c r="C166" i="39"/>
  <c r="R179" i="39"/>
  <c r="S179" i="39"/>
  <c r="D165" i="39"/>
  <c r="C165" i="39"/>
  <c r="J161" i="39"/>
  <c r="I161" i="39"/>
  <c r="R156" i="39"/>
  <c r="S156" i="39"/>
  <c r="L182" i="39"/>
  <c r="M182" i="39"/>
  <c r="L162" i="39"/>
  <c r="M162" i="39"/>
  <c r="V159" i="39"/>
  <c r="U159" i="39"/>
  <c r="J175" i="39"/>
  <c r="I175" i="39"/>
  <c r="F176" i="39"/>
  <c r="G176" i="39"/>
  <c r="F156" i="39"/>
  <c r="G156" i="39"/>
  <c r="D158" i="39"/>
  <c r="C158" i="39"/>
  <c r="X161" i="39"/>
  <c r="Y161" i="39"/>
  <c r="R162" i="39"/>
  <c r="S162" i="39"/>
  <c r="L160" i="39"/>
  <c r="M160" i="39"/>
  <c r="V162" i="39"/>
  <c r="U162" i="39"/>
  <c r="R160" i="39"/>
  <c r="S160" i="39"/>
  <c r="V172" i="39"/>
  <c r="U172" i="39"/>
  <c r="R159" i="39"/>
  <c r="S159" i="39"/>
  <c r="C163" i="39"/>
  <c r="D163" i="39"/>
  <c r="X166" i="39"/>
  <c r="Y166" i="39"/>
  <c r="Y162" i="39"/>
  <c r="X162" i="39"/>
  <c r="Y158" i="39"/>
  <c r="X158" i="39"/>
  <c r="U165" i="39"/>
  <c r="V165" i="39"/>
  <c r="O159" i="39"/>
  <c r="P159" i="39"/>
  <c r="L156" i="39"/>
  <c r="M156" i="39"/>
  <c r="F166" i="39"/>
  <c r="G166" i="39"/>
  <c r="R161" i="39"/>
  <c r="S161" i="39"/>
  <c r="X159" i="39"/>
  <c r="Y159" i="39"/>
  <c r="V175" i="33"/>
  <c r="U175" i="33"/>
  <c r="Y157" i="33"/>
  <c r="X157" i="33"/>
  <c r="V173" i="33"/>
  <c r="U173" i="33"/>
  <c r="R162" i="33"/>
  <c r="S162" i="33"/>
  <c r="V172" i="33"/>
  <c r="U172" i="33"/>
  <c r="P174" i="33"/>
  <c r="O174" i="33"/>
  <c r="X174" i="33"/>
  <c r="Y174" i="33"/>
  <c r="R176" i="33"/>
  <c r="S176" i="33"/>
  <c r="O172" i="33"/>
  <c r="P172" i="33"/>
  <c r="R177" i="33"/>
  <c r="S177" i="33"/>
  <c r="L177" i="33"/>
  <c r="M177" i="33"/>
  <c r="F175" i="33"/>
  <c r="G175" i="33"/>
  <c r="I156" i="33"/>
  <c r="J156" i="33"/>
  <c r="M178" i="33"/>
  <c r="L178" i="33"/>
  <c r="F178" i="33"/>
  <c r="G178" i="33"/>
  <c r="U159" i="33"/>
  <c r="V159" i="33"/>
  <c r="U156" i="33"/>
  <c r="V156" i="33"/>
  <c r="O158" i="33"/>
  <c r="P158" i="33"/>
  <c r="Y158" i="33"/>
  <c r="X158" i="33"/>
  <c r="O161" i="33"/>
  <c r="P161" i="33"/>
  <c r="V174" i="33"/>
  <c r="U174" i="33"/>
  <c r="M156" i="33"/>
  <c r="L156" i="33"/>
  <c r="P156" i="33"/>
  <c r="O156" i="33"/>
  <c r="I159" i="33"/>
  <c r="J159" i="33"/>
  <c r="R161" i="33"/>
  <c r="S161" i="33"/>
  <c r="C158" i="33"/>
  <c r="D158" i="33"/>
  <c r="X172" i="33"/>
  <c r="Y172" i="33"/>
  <c r="O157" i="33"/>
  <c r="P157" i="33"/>
  <c r="F176" i="33"/>
  <c r="G176" i="33"/>
  <c r="P176" i="33"/>
  <c r="O176" i="33"/>
  <c r="X177" i="33"/>
  <c r="Y177" i="33"/>
  <c r="C177" i="33"/>
  <c r="D177" i="33"/>
  <c r="V176" i="33"/>
  <c r="U176" i="33"/>
  <c r="R175" i="33"/>
  <c r="S175" i="33"/>
  <c r="C178" i="33"/>
  <c r="D178" i="33"/>
  <c r="F173" i="33"/>
  <c r="G173" i="33"/>
  <c r="X178" i="33"/>
  <c r="Y178" i="33"/>
  <c r="C179" i="33"/>
  <c r="D179" i="33"/>
  <c r="R172" i="33"/>
  <c r="S172" i="33"/>
  <c r="M176" i="33"/>
  <c r="L176" i="33"/>
  <c r="C176" i="33"/>
  <c r="D176" i="33"/>
  <c r="V178" i="33"/>
  <c r="U178" i="33"/>
  <c r="C173" i="33"/>
  <c r="D173" i="33"/>
  <c r="J162" i="33"/>
  <c r="I162" i="33"/>
  <c r="R173" i="33"/>
  <c r="S173" i="33"/>
  <c r="I160" i="33"/>
  <c r="J160" i="33"/>
  <c r="M173" i="33"/>
  <c r="L173" i="33"/>
  <c r="X176" i="33"/>
  <c r="Y176" i="33"/>
  <c r="R174" i="33"/>
  <c r="S174" i="33"/>
  <c r="J173" i="33"/>
  <c r="I173" i="33"/>
  <c r="M174" i="33"/>
  <c r="L174" i="33"/>
  <c r="I158" i="33"/>
  <c r="J158" i="33"/>
  <c r="F174" i="33"/>
  <c r="G174" i="33"/>
  <c r="C172" i="33"/>
  <c r="D172" i="33"/>
  <c r="F172" i="33"/>
  <c r="G172" i="33"/>
  <c r="M175" i="33"/>
  <c r="L175" i="33"/>
  <c r="F177" i="33"/>
  <c r="G177" i="33"/>
  <c r="J177" i="33"/>
  <c r="I177" i="33"/>
  <c r="C175" i="33"/>
  <c r="D175" i="33"/>
  <c r="P177" i="33"/>
  <c r="O177" i="33"/>
  <c r="U158" i="33"/>
  <c r="V158" i="33"/>
  <c r="M172" i="33"/>
  <c r="L172" i="33"/>
  <c r="U161" i="33"/>
  <c r="V161" i="33"/>
  <c r="Y175" i="33"/>
  <c r="X175" i="33"/>
  <c r="J175" i="33"/>
  <c r="I175" i="33"/>
  <c r="P175" i="33"/>
  <c r="O175" i="33"/>
  <c r="C174" i="33"/>
  <c r="D174" i="33"/>
  <c r="Y156" i="33"/>
  <c r="X156" i="33"/>
  <c r="P173" i="33"/>
  <c r="O173" i="33"/>
  <c r="P178" i="33"/>
  <c r="O178" i="33"/>
  <c r="F156" i="33"/>
  <c r="G156" i="33"/>
  <c r="X173" i="33"/>
  <c r="Y173" i="33"/>
  <c r="U157" i="33"/>
  <c r="V157" i="33"/>
  <c r="R178" i="33"/>
  <c r="S178" i="33"/>
  <c r="M159" i="33"/>
  <c r="L159" i="33"/>
  <c r="F161" i="33"/>
  <c r="G161" i="33"/>
  <c r="I161" i="33"/>
  <c r="J161" i="33"/>
  <c r="C159" i="33"/>
  <c r="D159" i="33"/>
  <c r="R160" i="33"/>
  <c r="S160" i="33"/>
  <c r="V177" i="33"/>
  <c r="U177" i="33"/>
  <c r="Y159" i="33"/>
  <c r="X159" i="33"/>
  <c r="O159" i="33"/>
  <c r="P159" i="33"/>
  <c r="M161" i="33"/>
  <c r="L161" i="33"/>
  <c r="F159" i="33"/>
  <c r="G159" i="33"/>
  <c r="J172" i="33"/>
  <c r="I172" i="33"/>
  <c r="L162" i="33"/>
  <c r="M162" i="33"/>
  <c r="P162" i="33"/>
  <c r="O162" i="33"/>
  <c r="F162" i="33"/>
  <c r="G162" i="33"/>
  <c r="F160" i="33"/>
  <c r="G160" i="33"/>
  <c r="P160" i="33"/>
  <c r="O160" i="33"/>
  <c r="Y161" i="33"/>
  <c r="X161" i="33"/>
  <c r="C161" i="33"/>
  <c r="D161" i="33"/>
  <c r="U160" i="33"/>
  <c r="V160" i="33"/>
  <c r="R159" i="33"/>
  <c r="S159" i="33"/>
  <c r="C162" i="33"/>
  <c r="D162" i="33"/>
  <c r="F157" i="33"/>
  <c r="G157" i="33"/>
  <c r="X162" i="33"/>
  <c r="Y162" i="33"/>
  <c r="C163" i="33"/>
  <c r="D163" i="33"/>
  <c r="R156" i="33"/>
  <c r="S156" i="33"/>
  <c r="M160" i="33"/>
  <c r="L160" i="33"/>
  <c r="C160" i="33"/>
  <c r="D160" i="33"/>
  <c r="V162" i="33"/>
  <c r="U162" i="33"/>
  <c r="C157" i="33"/>
  <c r="D157" i="33"/>
  <c r="J178" i="33"/>
  <c r="I178" i="33"/>
  <c r="R157" i="33"/>
  <c r="S157" i="33"/>
  <c r="J176" i="33"/>
  <c r="I176" i="33"/>
  <c r="M157" i="33"/>
  <c r="L157" i="33"/>
  <c r="Y160" i="33"/>
  <c r="X160" i="33"/>
  <c r="R158" i="33"/>
  <c r="S158" i="33"/>
  <c r="I157" i="33"/>
  <c r="J157" i="33"/>
  <c r="M158" i="33"/>
  <c r="L158" i="33"/>
  <c r="J174" i="33"/>
  <c r="I174" i="33"/>
  <c r="F158" i="33"/>
  <c r="G158" i="33"/>
  <c r="C156" i="33"/>
  <c r="D156" i="33"/>
  <c r="V174" i="30"/>
  <c r="U174" i="30"/>
  <c r="I181" i="30"/>
  <c r="J181" i="30"/>
  <c r="P173" i="30"/>
  <c r="O173" i="30"/>
  <c r="J177" i="30"/>
  <c r="I177" i="30"/>
  <c r="D175" i="30"/>
  <c r="C175" i="30"/>
  <c r="U178" i="30"/>
  <c r="V178" i="30"/>
  <c r="L178" i="30"/>
  <c r="M178" i="30"/>
  <c r="J175" i="30"/>
  <c r="I175" i="30"/>
  <c r="P179" i="30"/>
  <c r="O179" i="30"/>
  <c r="X181" i="30"/>
  <c r="Y181" i="30"/>
  <c r="F175" i="30"/>
  <c r="G175" i="30"/>
  <c r="F178" i="30"/>
  <c r="G178" i="30"/>
  <c r="L181" i="30"/>
  <c r="M181" i="30"/>
  <c r="U179" i="30"/>
  <c r="V179" i="30"/>
  <c r="X173" i="30"/>
  <c r="Y173" i="30"/>
  <c r="V173" i="30"/>
  <c r="U173" i="30"/>
  <c r="D178" i="30"/>
  <c r="C178" i="30"/>
  <c r="V181" i="30"/>
  <c r="U181" i="30"/>
  <c r="R173" i="30"/>
  <c r="S173" i="30"/>
  <c r="F177" i="30"/>
  <c r="G177" i="30"/>
  <c r="F180" i="30"/>
  <c r="G180" i="30"/>
  <c r="L182" i="30"/>
  <c r="M182" i="30"/>
  <c r="X176" i="30"/>
  <c r="Y176" i="30"/>
  <c r="X180" i="30"/>
  <c r="Y180" i="30"/>
  <c r="J174" i="30"/>
  <c r="I174" i="30"/>
  <c r="D172" i="30"/>
  <c r="C172" i="30"/>
  <c r="V175" i="30"/>
  <c r="U175" i="30"/>
  <c r="D180" i="30"/>
  <c r="C180" i="30"/>
  <c r="J172" i="30"/>
  <c r="I172" i="30"/>
  <c r="P176" i="30"/>
  <c r="O176" i="30"/>
  <c r="I180" i="30"/>
  <c r="J180" i="30"/>
  <c r="R172" i="30"/>
  <c r="S172" i="30"/>
  <c r="R175" i="30"/>
  <c r="S175" i="30"/>
  <c r="F179" i="30"/>
  <c r="G179" i="30"/>
  <c r="F182" i="30"/>
  <c r="G182" i="30"/>
  <c r="P181" i="30"/>
  <c r="O181" i="30"/>
  <c r="X182" i="30"/>
  <c r="Y182" i="30"/>
  <c r="P175" i="30"/>
  <c r="O175" i="30"/>
  <c r="I179" i="30"/>
  <c r="J179" i="30"/>
  <c r="X174" i="30"/>
  <c r="Y174" i="30"/>
  <c r="R174" i="30"/>
  <c r="S174" i="30"/>
  <c r="S177" i="30"/>
  <c r="R177" i="30"/>
  <c r="F181" i="30"/>
  <c r="G181" i="30"/>
  <c r="X178" i="30"/>
  <c r="Y178" i="30"/>
  <c r="L172" i="30"/>
  <c r="M172" i="30"/>
  <c r="X179" i="30"/>
  <c r="Y179" i="30"/>
  <c r="J173" i="30"/>
  <c r="I173" i="30"/>
  <c r="P177" i="30"/>
  <c r="O177" i="30"/>
  <c r="V172" i="30"/>
  <c r="U172" i="30"/>
  <c r="D177" i="30"/>
  <c r="C177" i="30"/>
  <c r="V180" i="30"/>
  <c r="U180" i="30"/>
  <c r="L173" i="30"/>
  <c r="M173" i="30"/>
  <c r="R176" i="30"/>
  <c r="S176" i="30"/>
  <c r="S179" i="30"/>
  <c r="R179" i="30"/>
  <c r="P178" i="30"/>
  <c r="O178" i="30"/>
  <c r="J182" i="30"/>
  <c r="I182" i="30"/>
  <c r="P172" i="30"/>
  <c r="O172" i="30"/>
  <c r="J176" i="30"/>
  <c r="I176" i="30"/>
  <c r="P180" i="30"/>
  <c r="O180" i="30"/>
  <c r="F172" i="30"/>
  <c r="G172" i="30"/>
  <c r="L175" i="30"/>
  <c r="M175" i="30"/>
  <c r="S178" i="30"/>
  <c r="R178" i="30"/>
  <c r="S181" i="30"/>
  <c r="R181" i="30"/>
  <c r="L174" i="30"/>
  <c r="M174" i="30"/>
  <c r="X177" i="30"/>
  <c r="Y177" i="30"/>
  <c r="L176" i="30"/>
  <c r="M176" i="30"/>
  <c r="D176" i="30"/>
  <c r="C176" i="30"/>
  <c r="P174" i="30"/>
  <c r="O174" i="30"/>
  <c r="I178" i="30"/>
  <c r="J178" i="30"/>
  <c r="P182" i="30"/>
  <c r="O182" i="30"/>
  <c r="D174" i="30"/>
  <c r="C174" i="30"/>
  <c r="V177" i="30"/>
  <c r="U177" i="30"/>
  <c r="D182" i="30"/>
  <c r="C182" i="30"/>
  <c r="F174" i="30"/>
  <c r="G174" i="30"/>
  <c r="L177" i="30"/>
  <c r="M177" i="30"/>
  <c r="S180" i="30"/>
  <c r="R180" i="30"/>
  <c r="D179" i="30"/>
  <c r="C179" i="30"/>
  <c r="V182" i="30"/>
  <c r="U182" i="30"/>
  <c r="D173" i="30"/>
  <c r="C173" i="30"/>
  <c r="V176" i="30"/>
  <c r="U176" i="30"/>
  <c r="D181" i="30"/>
  <c r="C181" i="30"/>
  <c r="F173" i="30"/>
  <c r="G173" i="30"/>
  <c r="F176" i="30"/>
  <c r="G176" i="30"/>
  <c r="L179" i="30"/>
  <c r="M179" i="30"/>
  <c r="R182" i="30"/>
  <c r="S182" i="30"/>
  <c r="L180" i="30"/>
  <c r="M180" i="30"/>
  <c r="X175" i="30"/>
  <c r="Y175" i="30"/>
  <c r="X172" i="30"/>
  <c r="Y172" i="30"/>
  <c r="W164" i="28"/>
  <c r="E156" i="28"/>
  <c r="W159" i="28"/>
  <c r="C159" i="28"/>
  <c r="D159" i="28"/>
  <c r="C163" i="28"/>
  <c r="D163" i="28"/>
  <c r="R156" i="28"/>
  <c r="S156" i="28"/>
  <c r="S160" i="28"/>
  <c r="R160" i="28"/>
  <c r="I156" i="28"/>
  <c r="J156" i="28"/>
  <c r="I160" i="28"/>
  <c r="J160" i="28"/>
  <c r="I164" i="28"/>
  <c r="J164" i="28"/>
  <c r="E163" i="28"/>
  <c r="P157" i="28"/>
  <c r="O157" i="28"/>
  <c r="P159" i="28"/>
  <c r="O159" i="28"/>
  <c r="O163" i="28"/>
  <c r="P163" i="28"/>
  <c r="S157" i="28"/>
  <c r="R157" i="28"/>
  <c r="S165" i="28"/>
  <c r="R165" i="28"/>
  <c r="U157" i="28"/>
  <c r="V157" i="28"/>
  <c r="U161" i="28"/>
  <c r="V161" i="28"/>
  <c r="U165" i="28"/>
  <c r="V165" i="28"/>
  <c r="E166" i="28"/>
  <c r="C158" i="28"/>
  <c r="D158" i="28"/>
  <c r="C162" i="28"/>
  <c r="D162" i="28"/>
  <c r="E157" i="28"/>
  <c r="E165" i="28"/>
  <c r="M163" i="28"/>
  <c r="L163" i="28"/>
  <c r="U158" i="28"/>
  <c r="V158" i="28"/>
  <c r="U162" i="28"/>
  <c r="V162" i="28"/>
  <c r="E160" i="28"/>
  <c r="C164" i="28"/>
  <c r="D164" i="28"/>
  <c r="C166" i="28"/>
  <c r="D166" i="28"/>
  <c r="S158" i="28"/>
  <c r="R158" i="28"/>
  <c r="S162" i="28"/>
  <c r="R162" i="28"/>
  <c r="S166" i="28"/>
  <c r="R166" i="28"/>
  <c r="W158" i="28"/>
  <c r="I157" i="28"/>
  <c r="J157" i="28"/>
  <c r="I159" i="28"/>
  <c r="J159" i="28"/>
  <c r="I161" i="28"/>
  <c r="J161" i="28"/>
  <c r="I163" i="28"/>
  <c r="J163" i="28"/>
  <c r="I165" i="28"/>
  <c r="J165" i="28"/>
  <c r="E159" i="28"/>
  <c r="W165" i="28"/>
  <c r="O156" i="28"/>
  <c r="P156" i="28"/>
  <c r="P158" i="28"/>
  <c r="O158" i="28"/>
  <c r="P160" i="28"/>
  <c r="O160" i="28"/>
  <c r="P162" i="28"/>
  <c r="O162" i="28"/>
  <c r="O164" i="28"/>
  <c r="P164" i="28"/>
  <c r="O166" i="28"/>
  <c r="P166" i="28"/>
  <c r="S159" i="28"/>
  <c r="R159" i="28"/>
  <c r="S163" i="28"/>
  <c r="R163" i="28"/>
  <c r="M158" i="28"/>
  <c r="L158" i="28"/>
  <c r="M162" i="28"/>
  <c r="L162" i="28"/>
  <c r="M166" i="28"/>
  <c r="L166" i="28"/>
  <c r="Y156" i="28"/>
  <c r="X156" i="28"/>
  <c r="M157" i="28"/>
  <c r="L157" i="28"/>
  <c r="M161" i="28"/>
  <c r="L161" i="28"/>
  <c r="E164" i="28"/>
  <c r="C165" i="28"/>
  <c r="D165" i="28"/>
  <c r="S164" i="28"/>
  <c r="R164" i="28"/>
  <c r="W166" i="28"/>
  <c r="I158" i="28"/>
  <c r="J158" i="28"/>
  <c r="I162" i="28"/>
  <c r="J162" i="28"/>
  <c r="I166" i="28"/>
  <c r="J166" i="28"/>
  <c r="W157" i="28"/>
  <c r="P161" i="28"/>
  <c r="O161" i="28"/>
  <c r="O165" i="28"/>
  <c r="P165" i="28"/>
  <c r="S161" i="28"/>
  <c r="R161" i="28"/>
  <c r="M164" i="28"/>
  <c r="L164" i="28"/>
  <c r="M156" i="28"/>
  <c r="L156" i="28"/>
  <c r="W160" i="28"/>
  <c r="U159" i="28"/>
  <c r="V159" i="28"/>
  <c r="U163" i="28"/>
  <c r="V163" i="28"/>
  <c r="E158" i="28"/>
  <c r="D156" i="28"/>
  <c r="C156" i="28"/>
  <c r="C160" i="28"/>
  <c r="D160" i="28"/>
  <c r="W162" i="28"/>
  <c r="M160" i="28"/>
  <c r="L160" i="28"/>
  <c r="D5" i="28"/>
  <c r="D11" i="28"/>
  <c r="D9" i="28"/>
  <c r="D7" i="28"/>
  <c r="D8" i="28"/>
  <c r="D10" i="28"/>
  <c r="D6" i="28"/>
  <c r="D4" i="28"/>
  <c r="U156" i="28"/>
  <c r="V156" i="28"/>
  <c r="U160" i="28"/>
  <c r="V160" i="28"/>
  <c r="U164" i="28"/>
  <c r="V164" i="28"/>
  <c r="U166" i="28"/>
  <c r="V166" i="28"/>
  <c r="E162" i="28"/>
  <c r="W163" i="28"/>
  <c r="C157" i="28"/>
  <c r="D157" i="28"/>
  <c r="C161" i="28"/>
  <c r="D161" i="28"/>
  <c r="E161" i="28"/>
  <c r="W161" i="28"/>
  <c r="M159" i="28"/>
  <c r="L159" i="28"/>
  <c r="M165" i="28"/>
  <c r="L165" i="28"/>
  <c r="G163" i="24"/>
  <c r="F163" i="24"/>
  <c r="E165" i="24"/>
  <c r="F160" i="24"/>
  <c r="G160" i="24"/>
  <c r="X182" i="24"/>
  <c r="Y182" i="24"/>
  <c r="Y161" i="24"/>
  <c r="X161" i="24"/>
  <c r="G142" i="24"/>
  <c r="S145" i="24"/>
  <c r="N156" i="24"/>
  <c r="P142" i="24"/>
  <c r="N176" i="24"/>
  <c r="N160" i="24"/>
  <c r="P146" i="24"/>
  <c r="N178" i="24" s="1"/>
  <c r="H156" i="24"/>
  <c r="J142" i="24"/>
  <c r="H160" i="24"/>
  <c r="J146" i="24"/>
  <c r="H164" i="24"/>
  <c r="J150" i="24"/>
  <c r="K156" i="24"/>
  <c r="M144" i="24"/>
  <c r="K176" i="24" s="1"/>
  <c r="W159" i="24"/>
  <c r="Q159" i="24"/>
  <c r="Q175" i="24"/>
  <c r="R163" i="24"/>
  <c r="S163" i="24"/>
  <c r="Q166" i="24"/>
  <c r="N174" i="24"/>
  <c r="N158" i="24"/>
  <c r="P144" i="24"/>
  <c r="N162" i="24"/>
  <c r="N166" i="24"/>
  <c r="E162" i="24"/>
  <c r="Y147" i="24"/>
  <c r="W179" i="24" s="1"/>
  <c r="G147" i="24"/>
  <c r="E179" i="24" s="1"/>
  <c r="E164" i="24"/>
  <c r="G143" i="24"/>
  <c r="Q156" i="24"/>
  <c r="T156" i="24"/>
  <c r="V142" i="24"/>
  <c r="T174" i="24" s="1"/>
  <c r="T160" i="24"/>
  <c r="V146" i="24"/>
  <c r="T178" i="24" s="1"/>
  <c r="T164" i="24"/>
  <c r="V150" i="24"/>
  <c r="T182" i="24" s="1"/>
  <c r="K158" i="24"/>
  <c r="M146" i="24"/>
  <c r="K178" i="24" s="1"/>
  <c r="G145" i="24"/>
  <c r="E177" i="24" s="1"/>
  <c r="E156" i="24"/>
  <c r="Y148" i="24"/>
  <c r="W180" i="24" s="1"/>
  <c r="G141" i="24"/>
  <c r="E173" i="24" s="1"/>
  <c r="D141" i="24"/>
  <c r="B173" i="24" s="1"/>
  <c r="B158" i="24"/>
  <c r="D145" i="24"/>
  <c r="B162" i="24"/>
  <c r="D148" i="24"/>
  <c r="B180" i="24" s="1"/>
  <c r="D149" i="24"/>
  <c r="B166" i="24"/>
  <c r="K165" i="24"/>
  <c r="S141" i="24"/>
  <c r="Q173" i="24" s="1"/>
  <c r="G144" i="24"/>
  <c r="E176" i="24" s="1"/>
  <c r="J141" i="24"/>
  <c r="H173" i="24" s="1"/>
  <c r="H159" i="24"/>
  <c r="J145" i="24"/>
  <c r="H179" i="24"/>
  <c r="H163" i="24"/>
  <c r="J149" i="24"/>
  <c r="M140" i="24"/>
  <c r="K172" i="24" s="1"/>
  <c r="E158" i="24"/>
  <c r="E174" i="24"/>
  <c r="Y143" i="24"/>
  <c r="W175" i="24" s="1"/>
  <c r="S148" i="24"/>
  <c r="Q180" i="24" s="1"/>
  <c r="G149" i="24"/>
  <c r="E181" i="24" s="1"/>
  <c r="P140" i="24"/>
  <c r="N172" i="24" s="1"/>
  <c r="N157" i="24"/>
  <c r="P143" i="24"/>
  <c r="N175" i="24" s="1"/>
  <c r="N177" i="24"/>
  <c r="N161" i="24"/>
  <c r="P147" i="24"/>
  <c r="P148" i="24"/>
  <c r="N165" i="24"/>
  <c r="K163" i="24"/>
  <c r="G146" i="24"/>
  <c r="E178" i="24" s="1"/>
  <c r="S149" i="24"/>
  <c r="G148" i="24"/>
  <c r="E180" i="24" s="1"/>
  <c r="Q158" i="24"/>
  <c r="Y142" i="24"/>
  <c r="W174" i="24" s="1"/>
  <c r="V141" i="24"/>
  <c r="T173" i="24" s="1"/>
  <c r="T159" i="24"/>
  <c r="V145" i="24"/>
  <c r="T163" i="24"/>
  <c r="T179" i="24"/>
  <c r="V149" i="24"/>
  <c r="M142" i="24"/>
  <c r="K174" i="24" s="1"/>
  <c r="E166" i="24"/>
  <c r="W160" i="24"/>
  <c r="G140" i="24"/>
  <c r="E172" i="24" s="1"/>
  <c r="B157" i="24"/>
  <c r="D144" i="24"/>
  <c r="B176" i="24" s="1"/>
  <c r="B161" i="24"/>
  <c r="B177" i="24"/>
  <c r="B181" i="24"/>
  <c r="B165" i="24"/>
  <c r="K161" i="24"/>
  <c r="M149" i="24"/>
  <c r="K181" i="24" s="1"/>
  <c r="W157" i="24"/>
  <c r="J140" i="24"/>
  <c r="H172" i="24" s="1"/>
  <c r="H158" i="24"/>
  <c r="H174" i="24"/>
  <c r="J144" i="24"/>
  <c r="H176" i="24" s="1"/>
  <c r="H178" i="24"/>
  <c r="H162" i="24"/>
  <c r="J148" i="24"/>
  <c r="H180" i="24" s="1"/>
  <c r="H182" i="24"/>
  <c r="H166" i="24"/>
  <c r="K164" i="24"/>
  <c r="Q164" i="24"/>
  <c r="Y145" i="24"/>
  <c r="W177" i="24" s="1"/>
  <c r="N180" i="24"/>
  <c r="N164" i="24"/>
  <c r="K159" i="24"/>
  <c r="M147" i="24"/>
  <c r="K179" i="24" s="1"/>
  <c r="Q165" i="24"/>
  <c r="Q181" i="24"/>
  <c r="E159" i="24"/>
  <c r="E175" i="24"/>
  <c r="S150" i="24"/>
  <c r="Q182" i="24" s="1"/>
  <c r="V140" i="24"/>
  <c r="T172" i="24" s="1"/>
  <c r="T158" i="24"/>
  <c r="V144" i="24"/>
  <c r="T176" i="24" s="1"/>
  <c r="T162" i="24"/>
  <c r="V148" i="24"/>
  <c r="T180" i="24" s="1"/>
  <c r="T166" i="24"/>
  <c r="K166" i="24"/>
  <c r="G150" i="24"/>
  <c r="E182" i="24" s="1"/>
  <c r="W165" i="24"/>
  <c r="E161" i="24"/>
  <c r="Y144" i="24"/>
  <c r="W176" i="24" s="1"/>
  <c r="Y140" i="24"/>
  <c r="Y166" i="24"/>
  <c r="X166" i="24"/>
  <c r="B156" i="24"/>
  <c r="D143" i="24"/>
  <c r="B175" i="24" s="1"/>
  <c r="B160" i="24"/>
  <c r="D147" i="24"/>
  <c r="B179" i="24" s="1"/>
  <c r="B164" i="24"/>
  <c r="K157" i="24"/>
  <c r="M145" i="24"/>
  <c r="K177" i="24" s="1"/>
  <c r="W162" i="24"/>
  <c r="S146" i="24"/>
  <c r="Q178" i="24" s="1"/>
  <c r="S160" i="24"/>
  <c r="R160" i="24"/>
  <c r="W156" i="24"/>
  <c r="W172" i="24"/>
  <c r="W164" i="24"/>
  <c r="H157" i="24"/>
  <c r="J143" i="24"/>
  <c r="H175" i="24" s="1"/>
  <c r="H177" i="24"/>
  <c r="H161" i="24"/>
  <c r="J147" i="24"/>
  <c r="H181" i="24"/>
  <c r="H165" i="24"/>
  <c r="K160" i="24"/>
  <c r="M148" i="24"/>
  <c r="K180" i="24" s="1"/>
  <c r="Q161" i="24"/>
  <c r="Q177" i="24"/>
  <c r="S143" i="24"/>
  <c r="P141" i="24"/>
  <c r="N173" i="24" s="1"/>
  <c r="N159" i="24"/>
  <c r="N179" i="24"/>
  <c r="N163" i="24"/>
  <c r="P149" i="24"/>
  <c r="N181" i="24" s="1"/>
  <c r="P150" i="24"/>
  <c r="N182" i="24" s="1"/>
  <c r="M143" i="24"/>
  <c r="K175" i="24" s="1"/>
  <c r="W163" i="24"/>
  <c r="S140" i="24"/>
  <c r="Q172" i="24" s="1"/>
  <c r="S147" i="24"/>
  <c r="Q179" i="24" s="1"/>
  <c r="T157" i="24"/>
  <c r="V143" i="24"/>
  <c r="T175" i="24" s="1"/>
  <c r="T161" i="24"/>
  <c r="T177" i="24"/>
  <c r="V147" i="24"/>
  <c r="T165" i="24"/>
  <c r="T181" i="24"/>
  <c r="K162" i="24"/>
  <c r="M150" i="24"/>
  <c r="K182" i="24" s="1"/>
  <c r="Y149" i="24"/>
  <c r="W181" i="24" s="1"/>
  <c r="S144" i="24"/>
  <c r="Q176" i="24" s="1"/>
  <c r="Y158" i="24"/>
  <c r="X158" i="24"/>
  <c r="S142" i="24"/>
  <c r="Q174" i="24" s="1"/>
  <c r="D140" i="24"/>
  <c r="B172" i="24" s="1"/>
  <c r="D142" i="24"/>
  <c r="B174" i="24" s="1"/>
  <c r="B159" i="24"/>
  <c r="D146" i="24"/>
  <c r="B178" i="24" s="1"/>
  <c r="B163" i="24"/>
  <c r="D150" i="24"/>
  <c r="B182" i="24" s="1"/>
  <c r="M141" i="24"/>
  <c r="K173" i="24" s="1"/>
  <c r="Q157" i="24"/>
  <c r="Y146" i="24"/>
  <c r="W178" i="24" s="1"/>
  <c r="Q162" i="24"/>
  <c r="Y141" i="24"/>
  <c r="W173" i="24" s="1"/>
  <c r="G157" i="24"/>
  <c r="F157" i="24"/>
  <c r="I69" i="21"/>
  <c r="B72" i="21"/>
  <c r="B70" i="21"/>
  <c r="B69" i="21"/>
  <c r="E166" i="21"/>
  <c r="E165" i="21"/>
  <c r="E164" i="21"/>
  <c r="E163" i="21"/>
  <c r="E162" i="21"/>
  <c r="E161" i="21"/>
  <c r="E160" i="21"/>
  <c r="E159" i="21"/>
  <c r="E158" i="21"/>
  <c r="E157" i="21"/>
  <c r="E156" i="21"/>
  <c r="T166" i="21"/>
  <c r="T165" i="21"/>
  <c r="T164" i="21"/>
  <c r="T163" i="21"/>
  <c r="T162" i="21"/>
  <c r="T161" i="21"/>
  <c r="T160" i="21"/>
  <c r="T159" i="21"/>
  <c r="T158" i="21"/>
  <c r="T157" i="21"/>
  <c r="T156" i="21"/>
  <c r="W166" i="21"/>
  <c r="W165" i="21"/>
  <c r="W164" i="21"/>
  <c r="W163" i="21"/>
  <c r="W162" i="21"/>
  <c r="W161" i="21"/>
  <c r="W160" i="21"/>
  <c r="W159" i="21"/>
  <c r="W158" i="21"/>
  <c r="W157" i="21"/>
  <c r="W156" i="21"/>
  <c r="N166" i="21"/>
  <c r="N165" i="21"/>
  <c r="N164" i="21"/>
  <c r="N163" i="21"/>
  <c r="N162" i="21"/>
  <c r="N161" i="21"/>
  <c r="N160" i="21"/>
  <c r="N159" i="21"/>
  <c r="N158" i="21"/>
  <c r="N156" i="21"/>
  <c r="Q166" i="21"/>
  <c r="Q165" i="21"/>
  <c r="Q164" i="21"/>
  <c r="Q163" i="21"/>
  <c r="Q162" i="21"/>
  <c r="Q160" i="21"/>
  <c r="Q159" i="21"/>
  <c r="Q156" i="21"/>
  <c r="H166" i="21"/>
  <c r="H165" i="21"/>
  <c r="H164" i="21"/>
  <c r="H163" i="21"/>
  <c r="H162" i="21"/>
  <c r="H161" i="21"/>
  <c r="H160" i="21"/>
  <c r="H159" i="21"/>
  <c r="H158" i="21"/>
  <c r="H157" i="21"/>
  <c r="H156" i="21"/>
  <c r="K166" i="21"/>
  <c r="K165" i="21"/>
  <c r="K163" i="21"/>
  <c r="K162" i="21"/>
  <c r="K161" i="21"/>
  <c r="K160" i="21"/>
  <c r="K159" i="21"/>
  <c r="K158" i="21"/>
  <c r="K157" i="21"/>
  <c r="K156" i="21"/>
  <c r="B166" i="21"/>
  <c r="B165" i="21"/>
  <c r="B164" i="21"/>
  <c r="B162" i="21"/>
  <c r="B161" i="21"/>
  <c r="B160" i="21"/>
  <c r="B159" i="21"/>
  <c r="B158" i="21"/>
  <c r="B157" i="21"/>
  <c r="B156" i="21"/>
  <c r="J3" i="20"/>
  <c r="D37" i="21" s="1"/>
  <c r="M178" i="39" l="1"/>
  <c r="U176" i="45"/>
  <c r="V176" i="45"/>
  <c r="C180" i="45"/>
  <c r="D180" i="45"/>
  <c r="I182" i="45"/>
  <c r="J182" i="45"/>
  <c r="I174" i="45"/>
  <c r="J174" i="45"/>
  <c r="O177" i="45"/>
  <c r="P177" i="45"/>
  <c r="S181" i="45"/>
  <c r="R181" i="45"/>
  <c r="S177" i="45"/>
  <c r="R177" i="45"/>
  <c r="S175" i="45"/>
  <c r="R175" i="45"/>
  <c r="X182" i="45"/>
  <c r="Y182" i="45"/>
  <c r="X178" i="45"/>
  <c r="Y178" i="45"/>
  <c r="X174" i="45"/>
  <c r="Y174" i="45"/>
  <c r="U175" i="45"/>
  <c r="V175" i="45"/>
  <c r="C178" i="45"/>
  <c r="D178" i="45"/>
  <c r="I181" i="45"/>
  <c r="J181" i="45"/>
  <c r="I173" i="45"/>
  <c r="J173" i="45"/>
  <c r="O176" i="45"/>
  <c r="P176" i="45"/>
  <c r="G181" i="45"/>
  <c r="F181" i="45"/>
  <c r="G177" i="45"/>
  <c r="F177" i="45"/>
  <c r="G173" i="45"/>
  <c r="F173" i="45"/>
  <c r="L179" i="45"/>
  <c r="M179" i="45"/>
  <c r="L176" i="45"/>
  <c r="M176" i="45"/>
  <c r="L172" i="45"/>
  <c r="M172" i="45"/>
  <c r="U182" i="45"/>
  <c r="V182" i="45"/>
  <c r="U178" i="45"/>
  <c r="V178" i="45"/>
  <c r="U174" i="45"/>
  <c r="V174" i="45"/>
  <c r="C181" i="45"/>
  <c r="D181" i="45"/>
  <c r="C177" i="45"/>
  <c r="D177" i="45"/>
  <c r="C173" i="45"/>
  <c r="D173" i="45"/>
  <c r="I179" i="45"/>
  <c r="J179" i="45"/>
  <c r="I176" i="45"/>
  <c r="J176" i="45"/>
  <c r="I172" i="45"/>
  <c r="J172" i="45"/>
  <c r="O180" i="45"/>
  <c r="P180" i="45"/>
  <c r="O175" i="45"/>
  <c r="P175" i="45"/>
  <c r="S182" i="45"/>
  <c r="R182" i="45"/>
  <c r="S179" i="45"/>
  <c r="R179" i="45"/>
  <c r="S178" i="45"/>
  <c r="R178" i="45"/>
  <c r="S176" i="45"/>
  <c r="R176" i="45"/>
  <c r="S174" i="45"/>
  <c r="R174" i="45"/>
  <c r="S172" i="45"/>
  <c r="R172" i="45"/>
  <c r="X181" i="45"/>
  <c r="Y181" i="45"/>
  <c r="X180" i="45"/>
  <c r="Y180" i="45"/>
  <c r="X177" i="45"/>
  <c r="Y177" i="45"/>
  <c r="X175" i="45"/>
  <c r="Y175" i="45"/>
  <c r="X173" i="45"/>
  <c r="Y173" i="45"/>
  <c r="U179" i="45"/>
  <c r="V179" i="45"/>
  <c r="U172" i="45"/>
  <c r="V172" i="45"/>
  <c r="C175" i="45"/>
  <c r="D175" i="45"/>
  <c r="I178" i="45"/>
  <c r="J178" i="45"/>
  <c r="O181" i="45"/>
  <c r="P181" i="45"/>
  <c r="O173" i="45"/>
  <c r="P173" i="45"/>
  <c r="S180" i="45"/>
  <c r="R180" i="45"/>
  <c r="S173" i="45"/>
  <c r="R173" i="45"/>
  <c r="X179" i="45"/>
  <c r="Y179" i="45"/>
  <c r="X176" i="45"/>
  <c r="Y176" i="45"/>
  <c r="X172" i="45"/>
  <c r="Y172" i="45"/>
  <c r="U180" i="45"/>
  <c r="V180" i="45"/>
  <c r="C182" i="45"/>
  <c r="D182" i="45"/>
  <c r="C174" i="45"/>
  <c r="D174" i="45"/>
  <c r="I177" i="45"/>
  <c r="J177" i="45"/>
  <c r="O179" i="45"/>
  <c r="P179" i="45"/>
  <c r="O172" i="45"/>
  <c r="P172" i="45"/>
  <c r="G180" i="45"/>
  <c r="F180" i="45"/>
  <c r="G175" i="45"/>
  <c r="F175" i="45"/>
  <c r="L182" i="45"/>
  <c r="M182" i="45"/>
  <c r="L178" i="45"/>
  <c r="M178" i="45"/>
  <c r="L174" i="45"/>
  <c r="M174" i="45"/>
  <c r="U181" i="45"/>
  <c r="V181" i="45"/>
  <c r="U177" i="45"/>
  <c r="V177" i="45"/>
  <c r="U173" i="45"/>
  <c r="V173" i="45"/>
  <c r="C179" i="45"/>
  <c r="D179" i="45"/>
  <c r="C176" i="45"/>
  <c r="D176" i="45"/>
  <c r="C172" i="45"/>
  <c r="D172" i="45"/>
  <c r="I180" i="45"/>
  <c r="J180" i="45"/>
  <c r="I175" i="45"/>
  <c r="J175" i="45"/>
  <c r="O182" i="45"/>
  <c r="P182" i="45"/>
  <c r="O178" i="45"/>
  <c r="P178" i="45"/>
  <c r="O174" i="45"/>
  <c r="P174" i="45"/>
  <c r="G182" i="45"/>
  <c r="F182" i="45"/>
  <c r="G179" i="45"/>
  <c r="F179" i="45"/>
  <c r="G178" i="45"/>
  <c r="F178" i="45"/>
  <c r="G176" i="45"/>
  <c r="F176" i="45"/>
  <c r="G174" i="45"/>
  <c r="F174" i="45"/>
  <c r="G172" i="45"/>
  <c r="F172" i="45"/>
  <c r="L181" i="45"/>
  <c r="M181" i="45"/>
  <c r="L180" i="45"/>
  <c r="M180" i="45"/>
  <c r="L177" i="45"/>
  <c r="M177" i="45"/>
  <c r="L175" i="45"/>
  <c r="M175" i="45"/>
  <c r="L173" i="45"/>
  <c r="M173" i="45"/>
  <c r="Y163" i="28"/>
  <c r="X163" i="28"/>
  <c r="F158" i="28"/>
  <c r="G158" i="28"/>
  <c r="G164" i="28"/>
  <c r="F164" i="28"/>
  <c r="F159" i="28"/>
  <c r="G159" i="28"/>
  <c r="F160" i="28"/>
  <c r="G160" i="28"/>
  <c r="Y162" i="28"/>
  <c r="X162" i="28"/>
  <c r="Y160" i="28"/>
  <c r="X160" i="28"/>
  <c r="Y157" i="28"/>
  <c r="X157" i="28"/>
  <c r="G165" i="28"/>
  <c r="F165" i="28"/>
  <c r="G166" i="28"/>
  <c r="F166" i="28"/>
  <c r="G156" i="28"/>
  <c r="F156" i="28"/>
  <c r="F161" i="28"/>
  <c r="G161" i="28"/>
  <c r="F162" i="28"/>
  <c r="G162" i="28"/>
  <c r="Y166" i="28"/>
  <c r="X166" i="28"/>
  <c r="Y165" i="28"/>
  <c r="X165" i="28"/>
  <c r="Y159" i="28"/>
  <c r="X159" i="28"/>
  <c r="Y161" i="28"/>
  <c r="X161" i="28"/>
  <c r="D140" i="28"/>
  <c r="B172" i="28" s="1"/>
  <c r="P140" i="28"/>
  <c r="N172" i="28" s="1"/>
  <c r="D141" i="28"/>
  <c r="B173" i="28" s="1"/>
  <c r="P141" i="28"/>
  <c r="N173" i="28" s="1"/>
  <c r="D142" i="28"/>
  <c r="B174" i="28" s="1"/>
  <c r="P142" i="28"/>
  <c r="N174" i="28" s="1"/>
  <c r="D143" i="28"/>
  <c r="B175" i="28" s="1"/>
  <c r="P143" i="28"/>
  <c r="N175" i="28" s="1"/>
  <c r="D144" i="28"/>
  <c r="B176" i="28" s="1"/>
  <c r="P144" i="28"/>
  <c r="N176" i="28" s="1"/>
  <c r="D145" i="28"/>
  <c r="B177" i="28" s="1"/>
  <c r="P145" i="28"/>
  <c r="N177" i="28" s="1"/>
  <c r="D146" i="28"/>
  <c r="B178" i="28" s="1"/>
  <c r="V140" i="28"/>
  <c r="T172" i="28" s="1"/>
  <c r="V141" i="28"/>
  <c r="T173" i="28" s="1"/>
  <c r="V142" i="28"/>
  <c r="T174" i="28" s="1"/>
  <c r="V143" i="28"/>
  <c r="T175" i="28" s="1"/>
  <c r="V144" i="28"/>
  <c r="T176" i="28" s="1"/>
  <c r="V145" i="28"/>
  <c r="T177" i="28" s="1"/>
  <c r="M146" i="28"/>
  <c r="K178" i="28" s="1"/>
  <c r="Y146" i="28"/>
  <c r="W178" i="28" s="1"/>
  <c r="M147" i="28"/>
  <c r="K179" i="28" s="1"/>
  <c r="Y147" i="28"/>
  <c r="W179" i="28" s="1"/>
  <c r="M148" i="28"/>
  <c r="K180" i="28" s="1"/>
  <c r="Y148" i="28"/>
  <c r="W180" i="28" s="1"/>
  <c r="M149" i="28"/>
  <c r="K181" i="28" s="1"/>
  <c r="Y149" i="28"/>
  <c r="W181" i="28" s="1"/>
  <c r="M150" i="28"/>
  <c r="K182" i="28" s="1"/>
  <c r="Y150" i="28"/>
  <c r="W182" i="28" s="1"/>
  <c r="J141" i="28"/>
  <c r="H173" i="28" s="1"/>
  <c r="S141" i="28"/>
  <c r="Q173" i="28" s="1"/>
  <c r="G142" i="28"/>
  <c r="E174" i="28" s="1"/>
  <c r="D147" i="28"/>
  <c r="B179" i="28" s="1"/>
  <c r="J147" i="28"/>
  <c r="H179" i="28" s="1"/>
  <c r="G148" i="28"/>
  <c r="E180" i="28" s="1"/>
  <c r="D149" i="28"/>
  <c r="B181" i="28" s="1"/>
  <c r="J149" i="28"/>
  <c r="H181" i="28" s="1"/>
  <c r="G150" i="28"/>
  <c r="E182" i="28" s="1"/>
  <c r="J140" i="28"/>
  <c r="H172" i="28" s="1"/>
  <c r="S142" i="28"/>
  <c r="Q174" i="28" s="1"/>
  <c r="J143" i="28"/>
  <c r="H175" i="28" s="1"/>
  <c r="Y145" i="28"/>
  <c r="W177" i="28" s="1"/>
  <c r="J146" i="28"/>
  <c r="H178" i="28" s="1"/>
  <c r="P146" i="28"/>
  <c r="N178" i="28" s="1"/>
  <c r="G147" i="28"/>
  <c r="E179" i="28" s="1"/>
  <c r="S147" i="28"/>
  <c r="Q179" i="28" s="1"/>
  <c r="J148" i="28"/>
  <c r="H180" i="28" s="1"/>
  <c r="P149" i="28"/>
  <c r="N181" i="28" s="1"/>
  <c r="G141" i="28"/>
  <c r="E173" i="28" s="1"/>
  <c r="G144" i="28"/>
  <c r="E176" i="28" s="1"/>
  <c r="S144" i="28"/>
  <c r="Q176" i="28" s="1"/>
  <c r="J145" i="28"/>
  <c r="H177" i="28" s="1"/>
  <c r="S145" i="28"/>
  <c r="Q177" i="28" s="1"/>
  <c r="P147" i="28"/>
  <c r="N179" i="28" s="1"/>
  <c r="G149" i="28"/>
  <c r="E181" i="28" s="1"/>
  <c r="S149" i="28"/>
  <c r="Q181" i="28" s="1"/>
  <c r="J150" i="28"/>
  <c r="H182" i="28" s="1"/>
  <c r="S140" i="28"/>
  <c r="Q172" i="28" s="1"/>
  <c r="G145" i="28"/>
  <c r="E177" i="28" s="1"/>
  <c r="S146" i="28"/>
  <c r="Q178" i="28" s="1"/>
  <c r="P148" i="28"/>
  <c r="N180" i="28" s="1"/>
  <c r="V149" i="28"/>
  <c r="T181" i="28" s="1"/>
  <c r="S150" i="28"/>
  <c r="Q182" i="28" s="1"/>
  <c r="G140" i="28"/>
  <c r="E172" i="28" s="1"/>
  <c r="S143" i="28"/>
  <c r="Q175" i="28" s="1"/>
  <c r="G146" i="28"/>
  <c r="E178" i="28" s="1"/>
  <c r="V146" i="28"/>
  <c r="T178" i="28" s="1"/>
  <c r="D148" i="28"/>
  <c r="B180" i="28" s="1"/>
  <c r="G143" i="28"/>
  <c r="E175" i="28" s="1"/>
  <c r="V147" i="28"/>
  <c r="T179" i="28" s="1"/>
  <c r="S148" i="28"/>
  <c r="Q180" i="28" s="1"/>
  <c r="P150" i="28"/>
  <c r="N182" i="28" s="1"/>
  <c r="J142" i="28"/>
  <c r="H174" i="28" s="1"/>
  <c r="J144" i="28"/>
  <c r="H176" i="28" s="1"/>
  <c r="V148" i="28"/>
  <c r="T180" i="28" s="1"/>
  <c r="D150" i="28"/>
  <c r="B182" i="28" s="1"/>
  <c r="M145" i="28"/>
  <c r="K177" i="28" s="1"/>
  <c r="V150" i="28"/>
  <c r="T182" i="28" s="1"/>
  <c r="Y144" i="28"/>
  <c r="W176" i="28" s="1"/>
  <c r="Y143" i="28"/>
  <c r="W175" i="28" s="1"/>
  <c r="Y142" i="28"/>
  <c r="W174" i="28" s="1"/>
  <c r="Y141" i="28"/>
  <c r="W173" i="28" s="1"/>
  <c r="Y140" i="28"/>
  <c r="W172" i="28" s="1"/>
  <c r="M144" i="28"/>
  <c r="K176" i="28" s="1"/>
  <c r="M143" i="28"/>
  <c r="K175" i="28" s="1"/>
  <c r="M142" i="28"/>
  <c r="K174" i="28" s="1"/>
  <c r="M141" i="28"/>
  <c r="K173" i="28" s="1"/>
  <c r="M140" i="28"/>
  <c r="K172" i="28" s="1"/>
  <c r="Y158" i="28"/>
  <c r="X158" i="28"/>
  <c r="F157" i="28"/>
  <c r="G157" i="28"/>
  <c r="G163" i="28"/>
  <c r="F163" i="28"/>
  <c r="Y164" i="28"/>
  <c r="X164" i="28"/>
  <c r="Y173" i="24"/>
  <c r="X173" i="24"/>
  <c r="D178" i="24"/>
  <c r="C178" i="24"/>
  <c r="X181" i="24"/>
  <c r="Y181" i="24"/>
  <c r="V175" i="24"/>
  <c r="U175" i="24"/>
  <c r="R172" i="24"/>
  <c r="S172" i="24"/>
  <c r="P181" i="24"/>
  <c r="O181" i="24"/>
  <c r="L180" i="24"/>
  <c r="M180" i="24"/>
  <c r="M173" i="24"/>
  <c r="L173" i="24"/>
  <c r="L177" i="24"/>
  <c r="M177" i="24"/>
  <c r="V180" i="24"/>
  <c r="U180" i="24"/>
  <c r="F178" i="24"/>
  <c r="G178" i="24"/>
  <c r="X175" i="24"/>
  <c r="Y175" i="24"/>
  <c r="X180" i="24"/>
  <c r="Y180" i="24"/>
  <c r="D182" i="24"/>
  <c r="C182" i="24"/>
  <c r="L175" i="24"/>
  <c r="M175" i="24"/>
  <c r="R178" i="24"/>
  <c r="S178" i="24"/>
  <c r="U172" i="24"/>
  <c r="V172" i="24"/>
  <c r="J180" i="24"/>
  <c r="I180" i="24"/>
  <c r="L181" i="24"/>
  <c r="M181" i="24"/>
  <c r="G172" i="24"/>
  <c r="F172" i="24"/>
  <c r="M174" i="24"/>
  <c r="L174" i="24"/>
  <c r="I173" i="24"/>
  <c r="J173" i="24"/>
  <c r="D180" i="24"/>
  <c r="C180" i="24"/>
  <c r="D172" i="24"/>
  <c r="C172" i="24"/>
  <c r="P182" i="24"/>
  <c r="O182" i="24"/>
  <c r="J175" i="24"/>
  <c r="I175" i="24"/>
  <c r="D175" i="24"/>
  <c r="C175" i="24"/>
  <c r="V176" i="24"/>
  <c r="U176" i="24"/>
  <c r="F180" i="24"/>
  <c r="G180" i="24"/>
  <c r="F181" i="24"/>
  <c r="G181" i="24"/>
  <c r="D173" i="24"/>
  <c r="C173" i="24"/>
  <c r="L176" i="24"/>
  <c r="M176" i="24"/>
  <c r="R174" i="24"/>
  <c r="S174" i="24"/>
  <c r="O173" i="24"/>
  <c r="P173" i="24"/>
  <c r="D179" i="24"/>
  <c r="C179" i="24"/>
  <c r="X176" i="24"/>
  <c r="Y176" i="24"/>
  <c r="L179" i="24"/>
  <c r="M179" i="24"/>
  <c r="I172" i="24"/>
  <c r="J172" i="24"/>
  <c r="P175" i="24"/>
  <c r="O175" i="24"/>
  <c r="M172" i="24"/>
  <c r="L172" i="24"/>
  <c r="L178" i="24"/>
  <c r="M178" i="24"/>
  <c r="V178" i="24"/>
  <c r="U178" i="24"/>
  <c r="X179" i="24"/>
  <c r="Y179" i="24"/>
  <c r="R176" i="24"/>
  <c r="S176" i="24"/>
  <c r="U174" i="24"/>
  <c r="V174" i="24"/>
  <c r="P180" i="24"/>
  <c r="O180" i="24"/>
  <c r="M164" i="24"/>
  <c r="L164" i="24"/>
  <c r="I174" i="24"/>
  <c r="J174" i="24"/>
  <c r="R173" i="24"/>
  <c r="S173" i="24"/>
  <c r="D163" i="24"/>
  <c r="C163" i="24"/>
  <c r="C159" i="24"/>
  <c r="D159" i="24"/>
  <c r="U165" i="24"/>
  <c r="V165" i="24"/>
  <c r="O159" i="24"/>
  <c r="P159" i="24"/>
  <c r="R177" i="24"/>
  <c r="S177" i="24"/>
  <c r="M160" i="24"/>
  <c r="L160" i="24"/>
  <c r="I161" i="24"/>
  <c r="J161" i="24"/>
  <c r="I157" i="24"/>
  <c r="J157" i="24"/>
  <c r="Y156" i="24"/>
  <c r="X156" i="24"/>
  <c r="X178" i="24"/>
  <c r="Y178" i="24"/>
  <c r="M157" i="24"/>
  <c r="L157" i="24"/>
  <c r="D176" i="24"/>
  <c r="C176" i="24"/>
  <c r="D156" i="24"/>
  <c r="C156" i="24"/>
  <c r="Y165" i="24"/>
  <c r="X165" i="24"/>
  <c r="V182" i="24"/>
  <c r="U182" i="24"/>
  <c r="U162" i="24"/>
  <c r="V162" i="24"/>
  <c r="R181" i="24"/>
  <c r="S181" i="24"/>
  <c r="M159" i="24"/>
  <c r="L159" i="24"/>
  <c r="R180" i="24"/>
  <c r="S180" i="24"/>
  <c r="I166" i="24"/>
  <c r="J166" i="24"/>
  <c r="J178" i="24"/>
  <c r="I178" i="24"/>
  <c r="D177" i="24"/>
  <c r="C177" i="24"/>
  <c r="C157" i="24"/>
  <c r="D157" i="24"/>
  <c r="F182" i="24"/>
  <c r="G182" i="24"/>
  <c r="V179" i="24"/>
  <c r="U179" i="24"/>
  <c r="U159" i="24"/>
  <c r="V159" i="24"/>
  <c r="R158" i="24"/>
  <c r="S158" i="24"/>
  <c r="G158" i="24"/>
  <c r="F158" i="24"/>
  <c r="J179" i="24"/>
  <c r="I179" i="24"/>
  <c r="D166" i="24"/>
  <c r="C166" i="24"/>
  <c r="G156" i="24"/>
  <c r="F156" i="24"/>
  <c r="M158" i="24"/>
  <c r="L158" i="24"/>
  <c r="O158" i="24"/>
  <c r="P158" i="24"/>
  <c r="M156" i="24"/>
  <c r="L156" i="24"/>
  <c r="P176" i="24"/>
  <c r="O176" i="24"/>
  <c r="R157" i="24"/>
  <c r="S157" i="24"/>
  <c r="U173" i="24"/>
  <c r="V173" i="24"/>
  <c r="R161" i="24"/>
  <c r="S161" i="24"/>
  <c r="I165" i="24"/>
  <c r="J165" i="24"/>
  <c r="J177" i="24"/>
  <c r="I177" i="24"/>
  <c r="Y162" i="24"/>
  <c r="X162" i="24"/>
  <c r="D160" i="24"/>
  <c r="C160" i="24"/>
  <c r="F177" i="24"/>
  <c r="G177" i="24"/>
  <c r="U166" i="24"/>
  <c r="V166" i="24"/>
  <c r="R165" i="24"/>
  <c r="S165" i="24"/>
  <c r="O164" i="24"/>
  <c r="P164" i="24"/>
  <c r="R164" i="24"/>
  <c r="S164" i="24"/>
  <c r="J182" i="24"/>
  <c r="I182" i="24"/>
  <c r="M161" i="24"/>
  <c r="L161" i="24"/>
  <c r="C161" i="24"/>
  <c r="D161" i="24"/>
  <c r="G166" i="24"/>
  <c r="F166" i="24"/>
  <c r="U163" i="24"/>
  <c r="V163" i="24"/>
  <c r="M163" i="24"/>
  <c r="L163" i="24"/>
  <c r="F176" i="24"/>
  <c r="G176" i="24"/>
  <c r="G173" i="24"/>
  <c r="F173" i="24"/>
  <c r="U156" i="24"/>
  <c r="V156" i="24"/>
  <c r="O162" i="24"/>
  <c r="P162" i="24"/>
  <c r="O174" i="24"/>
  <c r="P174" i="24"/>
  <c r="Y159" i="24"/>
  <c r="X159" i="24"/>
  <c r="I160" i="24"/>
  <c r="J160" i="24"/>
  <c r="I156" i="24"/>
  <c r="J156" i="24"/>
  <c r="G165" i="24"/>
  <c r="F165" i="24"/>
  <c r="R162" i="24"/>
  <c r="S162" i="24"/>
  <c r="M162" i="24"/>
  <c r="L162" i="24"/>
  <c r="V177" i="24"/>
  <c r="U177" i="24"/>
  <c r="U157" i="24"/>
  <c r="V157" i="24"/>
  <c r="Y163" i="24"/>
  <c r="X163" i="24"/>
  <c r="O163" i="24"/>
  <c r="P163" i="24"/>
  <c r="J181" i="24"/>
  <c r="I181" i="24"/>
  <c r="Y164" i="24"/>
  <c r="X164" i="24"/>
  <c r="D164" i="24"/>
  <c r="C164" i="24"/>
  <c r="G161" i="24"/>
  <c r="F161" i="24"/>
  <c r="L182" i="24"/>
  <c r="M182" i="24"/>
  <c r="F175" i="24"/>
  <c r="G175" i="24"/>
  <c r="Y157" i="24"/>
  <c r="X157" i="24"/>
  <c r="D165" i="24"/>
  <c r="C165" i="24"/>
  <c r="Y174" i="24"/>
  <c r="X174" i="24"/>
  <c r="O165" i="24"/>
  <c r="P165" i="24"/>
  <c r="P161" i="24"/>
  <c r="O161" i="24"/>
  <c r="P157" i="24"/>
  <c r="O157" i="24"/>
  <c r="M165" i="24"/>
  <c r="L165" i="24"/>
  <c r="D174" i="24"/>
  <c r="C174" i="24"/>
  <c r="U160" i="24"/>
  <c r="V160" i="24"/>
  <c r="G164" i="24"/>
  <c r="F164" i="24"/>
  <c r="G162" i="24"/>
  <c r="F162" i="24"/>
  <c r="P178" i="24"/>
  <c r="O178" i="24"/>
  <c r="R182" i="24"/>
  <c r="S182" i="24"/>
  <c r="R175" i="24"/>
  <c r="S175" i="24"/>
  <c r="I164" i="24"/>
  <c r="J164" i="24"/>
  <c r="J176" i="24"/>
  <c r="I176" i="24"/>
  <c r="O172" i="24"/>
  <c r="P172" i="24"/>
  <c r="V181" i="24"/>
  <c r="U181" i="24"/>
  <c r="U161" i="24"/>
  <c r="V161" i="24"/>
  <c r="R179" i="24"/>
  <c r="S179" i="24"/>
  <c r="P179" i="24"/>
  <c r="O179" i="24"/>
  <c r="Y172" i="24"/>
  <c r="X172" i="24"/>
  <c r="M166" i="24"/>
  <c r="L166" i="24"/>
  <c r="U158" i="24"/>
  <c r="V158" i="24"/>
  <c r="G159" i="24"/>
  <c r="F159" i="24"/>
  <c r="X177" i="24"/>
  <c r="Y177" i="24"/>
  <c r="I162" i="24"/>
  <c r="J162" i="24"/>
  <c r="I158" i="24"/>
  <c r="J158" i="24"/>
  <c r="D181" i="24"/>
  <c r="C181" i="24"/>
  <c r="Y160" i="24"/>
  <c r="X160" i="24"/>
  <c r="P177" i="24"/>
  <c r="O177" i="24"/>
  <c r="G174" i="24"/>
  <c r="F174" i="24"/>
  <c r="I163" i="24"/>
  <c r="J163" i="24"/>
  <c r="I159" i="24"/>
  <c r="J159" i="24"/>
  <c r="D162" i="24"/>
  <c r="C162" i="24"/>
  <c r="D158" i="24"/>
  <c r="C158" i="24"/>
  <c r="U164" i="24"/>
  <c r="V164" i="24"/>
  <c r="R156" i="24"/>
  <c r="S156" i="24"/>
  <c r="F179" i="24"/>
  <c r="G179" i="24"/>
  <c r="O166" i="24"/>
  <c r="P166" i="24"/>
  <c r="R166" i="24"/>
  <c r="S166" i="24"/>
  <c r="R159" i="24"/>
  <c r="S159" i="24"/>
  <c r="O160" i="24"/>
  <c r="P160" i="24"/>
  <c r="O156" i="24"/>
  <c r="P156" i="24"/>
  <c r="L159" i="21"/>
  <c r="M159" i="21"/>
  <c r="L161" i="21"/>
  <c r="M161" i="21"/>
  <c r="R159" i="21"/>
  <c r="S159" i="21"/>
  <c r="R161" i="21"/>
  <c r="S161" i="21"/>
  <c r="R163" i="21"/>
  <c r="S163" i="21"/>
  <c r="P158" i="21"/>
  <c r="O158" i="21"/>
  <c r="O166" i="21"/>
  <c r="P166" i="21"/>
  <c r="D156" i="21"/>
  <c r="C156" i="21"/>
  <c r="D158" i="21"/>
  <c r="C158" i="21"/>
  <c r="D160" i="21"/>
  <c r="C160" i="21"/>
  <c r="D162" i="21"/>
  <c r="C162" i="21"/>
  <c r="D164" i="21"/>
  <c r="C164" i="21"/>
  <c r="C166" i="21"/>
  <c r="D166" i="21"/>
  <c r="L157" i="21"/>
  <c r="M157" i="21"/>
  <c r="L163" i="21"/>
  <c r="M163" i="21"/>
  <c r="M165" i="21"/>
  <c r="L165" i="21"/>
  <c r="J156" i="21"/>
  <c r="I156" i="21"/>
  <c r="J158" i="21"/>
  <c r="I158" i="21"/>
  <c r="J160" i="21"/>
  <c r="I160" i="21"/>
  <c r="J162" i="21"/>
  <c r="I162" i="21"/>
  <c r="I164" i="21"/>
  <c r="J164" i="21"/>
  <c r="I166" i="21"/>
  <c r="J166" i="21"/>
  <c r="R157" i="21"/>
  <c r="S157" i="21"/>
  <c r="R165" i="21"/>
  <c r="S165" i="21"/>
  <c r="P156" i="21"/>
  <c r="O156" i="21"/>
  <c r="P160" i="21"/>
  <c r="O160" i="21"/>
  <c r="P162" i="21"/>
  <c r="O162" i="21"/>
  <c r="P164" i="21"/>
  <c r="O164" i="21"/>
  <c r="X157" i="21"/>
  <c r="Y157" i="21"/>
  <c r="X159" i="21"/>
  <c r="Y159" i="21"/>
  <c r="X161" i="21"/>
  <c r="Y161" i="21"/>
  <c r="X163" i="21"/>
  <c r="Y163" i="21"/>
  <c r="Y165" i="21"/>
  <c r="X165" i="21"/>
  <c r="V156" i="21"/>
  <c r="U156" i="21"/>
  <c r="U158" i="21"/>
  <c r="V158" i="21"/>
  <c r="U160" i="21"/>
  <c r="V160" i="21"/>
  <c r="U162" i="21"/>
  <c r="V162" i="21"/>
  <c r="U164" i="21"/>
  <c r="V164" i="21"/>
  <c r="U166" i="21"/>
  <c r="V166" i="21"/>
  <c r="F157" i="21"/>
  <c r="G157" i="21"/>
  <c r="G159" i="21"/>
  <c r="F159" i="21"/>
  <c r="G161" i="21"/>
  <c r="F161" i="21"/>
  <c r="G163" i="21"/>
  <c r="F163" i="21"/>
  <c r="G165" i="21"/>
  <c r="F165" i="21"/>
  <c r="I70" i="21"/>
  <c r="Q70" i="21"/>
  <c r="L164" i="21"/>
  <c r="M164" i="21"/>
  <c r="R158" i="21"/>
  <c r="S158" i="21"/>
  <c r="R162" i="21"/>
  <c r="S162" i="21"/>
  <c r="R164" i="21"/>
  <c r="S164" i="21"/>
  <c r="P159" i="21"/>
  <c r="O159" i="21"/>
  <c r="O165" i="21"/>
  <c r="P165" i="21"/>
  <c r="X156" i="21"/>
  <c r="Y156" i="21"/>
  <c r="G164" i="21"/>
  <c r="F164" i="21"/>
  <c r="D4" i="21"/>
  <c r="D6" i="21"/>
  <c r="D8" i="21"/>
  <c r="D10" i="21"/>
  <c r="D5" i="21"/>
  <c r="D7" i="21"/>
  <c r="D9" i="21"/>
  <c r="D11" i="21"/>
  <c r="D157" i="21"/>
  <c r="C157" i="21"/>
  <c r="D159" i="21"/>
  <c r="C159" i="21"/>
  <c r="D161" i="21"/>
  <c r="C161" i="21"/>
  <c r="D163" i="21"/>
  <c r="C163" i="21"/>
  <c r="D165" i="21"/>
  <c r="C165" i="21"/>
  <c r="L156" i="21"/>
  <c r="M156" i="21"/>
  <c r="L158" i="21"/>
  <c r="M158" i="21"/>
  <c r="L160" i="21"/>
  <c r="M160" i="21"/>
  <c r="L162" i="21"/>
  <c r="M162" i="21"/>
  <c r="M166" i="21"/>
  <c r="L166" i="21"/>
  <c r="J157" i="21"/>
  <c r="I157" i="21"/>
  <c r="J159" i="21"/>
  <c r="I159" i="21"/>
  <c r="J161" i="21"/>
  <c r="I161" i="21"/>
  <c r="J163" i="21"/>
  <c r="I163" i="21"/>
  <c r="I165" i="21"/>
  <c r="J165" i="21"/>
  <c r="R156" i="21"/>
  <c r="S156" i="21"/>
  <c r="R160" i="21"/>
  <c r="S160" i="21"/>
  <c r="R166" i="21"/>
  <c r="S166" i="21"/>
  <c r="P157" i="21"/>
  <c r="O157" i="21"/>
  <c r="P161" i="21"/>
  <c r="O161" i="21"/>
  <c r="P163" i="21"/>
  <c r="O163" i="21"/>
  <c r="X158" i="21"/>
  <c r="Y158" i="21"/>
  <c r="X160" i="21"/>
  <c r="Y160" i="21"/>
  <c r="X162" i="21"/>
  <c r="Y162" i="21"/>
  <c r="X164" i="21"/>
  <c r="Y164" i="21"/>
  <c r="Y166" i="21"/>
  <c r="X166" i="21"/>
  <c r="U157" i="21"/>
  <c r="V157" i="21"/>
  <c r="U159" i="21"/>
  <c r="V159" i="21"/>
  <c r="U161" i="21"/>
  <c r="V161" i="21"/>
  <c r="U163" i="21"/>
  <c r="V163" i="21"/>
  <c r="U165" i="21"/>
  <c r="V165" i="21"/>
  <c r="F156" i="21"/>
  <c r="G156" i="21"/>
  <c r="G158" i="21"/>
  <c r="F158" i="21"/>
  <c r="G160" i="21"/>
  <c r="F160" i="21"/>
  <c r="G162" i="21"/>
  <c r="F162" i="21"/>
  <c r="G166" i="21"/>
  <c r="F166" i="21"/>
  <c r="M174" i="28" l="1"/>
  <c r="L174" i="28"/>
  <c r="U182" i="28"/>
  <c r="V182" i="28"/>
  <c r="U179" i="28"/>
  <c r="V179" i="28"/>
  <c r="U181" i="28"/>
  <c r="V181" i="28"/>
  <c r="O179" i="28"/>
  <c r="P179" i="28"/>
  <c r="S179" i="28"/>
  <c r="R179" i="28"/>
  <c r="G182" i="28"/>
  <c r="F182" i="28"/>
  <c r="I173" i="28"/>
  <c r="J173" i="28"/>
  <c r="M179" i="28"/>
  <c r="L179" i="28"/>
  <c r="U172" i="28"/>
  <c r="V172" i="28"/>
  <c r="O174" i="28"/>
  <c r="P174" i="28"/>
  <c r="Y174" i="28"/>
  <c r="X174" i="28"/>
  <c r="I174" i="28"/>
  <c r="J174" i="28"/>
  <c r="S175" i="28"/>
  <c r="R175" i="28"/>
  <c r="I182" i="28"/>
  <c r="J182" i="28"/>
  <c r="G173" i="28"/>
  <c r="F173" i="28"/>
  <c r="I175" i="28"/>
  <c r="J175" i="28"/>
  <c r="C179" i="28"/>
  <c r="D179" i="28"/>
  <c r="Y180" i="28"/>
  <c r="X180" i="28"/>
  <c r="U175" i="28"/>
  <c r="V175" i="28"/>
  <c r="C178" i="28"/>
  <c r="D178" i="28"/>
  <c r="C176" i="28"/>
  <c r="D176" i="28"/>
  <c r="C172" i="28"/>
  <c r="D172" i="28"/>
  <c r="M172" i="28"/>
  <c r="L172" i="28"/>
  <c r="M176" i="28"/>
  <c r="L176" i="28"/>
  <c r="Y175" i="28"/>
  <c r="X175" i="28"/>
  <c r="C182" i="28"/>
  <c r="D182" i="28"/>
  <c r="O182" i="28"/>
  <c r="P182" i="28"/>
  <c r="C180" i="28"/>
  <c r="D180" i="28"/>
  <c r="G172" i="28"/>
  <c r="F172" i="28"/>
  <c r="S178" i="28"/>
  <c r="R178" i="28"/>
  <c r="S181" i="28"/>
  <c r="R181" i="28"/>
  <c r="I177" i="28"/>
  <c r="J177" i="28"/>
  <c r="O181" i="28"/>
  <c r="P181" i="28"/>
  <c r="O178" i="28"/>
  <c r="P178" i="28"/>
  <c r="S174" i="28"/>
  <c r="R174" i="28"/>
  <c r="C181" i="28"/>
  <c r="D181" i="28"/>
  <c r="G174" i="28"/>
  <c r="F174" i="28"/>
  <c r="M182" i="28"/>
  <c r="L182" i="28"/>
  <c r="M180" i="28"/>
  <c r="L180" i="28"/>
  <c r="M178" i="28"/>
  <c r="L178" i="28"/>
  <c r="U174" i="28"/>
  <c r="V174" i="28"/>
  <c r="O177" i="28"/>
  <c r="P177" i="28"/>
  <c r="O175" i="28"/>
  <c r="P175" i="28"/>
  <c r="O173" i="28"/>
  <c r="P173" i="28"/>
  <c r="Y173" i="28"/>
  <c r="X173" i="28"/>
  <c r="I176" i="28"/>
  <c r="J176" i="28"/>
  <c r="G178" i="28"/>
  <c r="F178" i="28"/>
  <c r="S172" i="28"/>
  <c r="R172" i="28"/>
  <c r="G176" i="28"/>
  <c r="F176" i="28"/>
  <c r="Y177" i="28"/>
  <c r="X177" i="28"/>
  <c r="I179" i="28"/>
  <c r="J179" i="28"/>
  <c r="M181" i="28"/>
  <c r="L181" i="28"/>
  <c r="U176" i="28"/>
  <c r="V176" i="28"/>
  <c r="O176" i="28"/>
  <c r="P176" i="28"/>
  <c r="O172" i="28"/>
  <c r="P172" i="28"/>
  <c r="M175" i="28"/>
  <c r="L175" i="28"/>
  <c r="M177" i="28"/>
  <c r="L177" i="28"/>
  <c r="G175" i="28"/>
  <c r="F175" i="28"/>
  <c r="O180" i="28"/>
  <c r="P180" i="28"/>
  <c r="S177" i="28"/>
  <c r="R177" i="28"/>
  <c r="G179" i="28"/>
  <c r="F179" i="28"/>
  <c r="I181" i="28"/>
  <c r="J181" i="28"/>
  <c r="Y182" i="28"/>
  <c r="X182" i="28"/>
  <c r="Y178" i="28"/>
  <c r="X178" i="28"/>
  <c r="C174" i="28"/>
  <c r="D174" i="28"/>
  <c r="M173" i="28"/>
  <c r="L173" i="28"/>
  <c r="Y172" i="28"/>
  <c r="X172" i="28"/>
  <c r="Y176" i="28"/>
  <c r="X176" i="28"/>
  <c r="U180" i="28"/>
  <c r="V180" i="28"/>
  <c r="S180" i="28"/>
  <c r="R180" i="28"/>
  <c r="U178" i="28"/>
  <c r="V178" i="28"/>
  <c r="S182" i="28"/>
  <c r="R182" i="28"/>
  <c r="G177" i="28"/>
  <c r="F177" i="28"/>
  <c r="G181" i="28"/>
  <c r="F181" i="28"/>
  <c r="S176" i="28"/>
  <c r="R176" i="28"/>
  <c r="I180" i="28"/>
  <c r="J180" i="28"/>
  <c r="I178" i="28"/>
  <c r="J178" i="28"/>
  <c r="I172" i="28"/>
  <c r="J172" i="28"/>
  <c r="G180" i="28"/>
  <c r="F180" i="28"/>
  <c r="S173" i="28"/>
  <c r="R173" i="28"/>
  <c r="Y181" i="28"/>
  <c r="X181" i="28"/>
  <c r="Y179" i="28"/>
  <c r="X179" i="28"/>
  <c r="U177" i="28"/>
  <c r="V177" i="28"/>
  <c r="U173" i="28"/>
  <c r="V173" i="28"/>
  <c r="C177" i="28"/>
  <c r="D177" i="28"/>
  <c r="C175" i="28"/>
  <c r="D175" i="28"/>
  <c r="C173" i="28"/>
  <c r="D173" i="28"/>
  <c r="G145" i="21"/>
  <c r="E177" i="21" s="1"/>
  <c r="G149" i="21"/>
  <c r="E181" i="21" s="1"/>
  <c r="G141" i="21"/>
  <c r="E173" i="21" s="1"/>
  <c r="G143" i="21"/>
  <c r="E175" i="21" s="1"/>
  <c r="G147" i="21"/>
  <c r="E179" i="21" s="1"/>
  <c r="G148" i="21"/>
  <c r="E180" i="21" s="1"/>
  <c r="G144" i="21"/>
  <c r="E176" i="21" s="1"/>
  <c r="G140" i="21"/>
  <c r="E172" i="21" s="1"/>
  <c r="Y141" i="21"/>
  <c r="W173" i="21" s="1"/>
  <c r="Y143" i="21"/>
  <c r="W175" i="21" s="1"/>
  <c r="Y145" i="21"/>
  <c r="W177" i="21" s="1"/>
  <c r="Y147" i="21"/>
  <c r="W179" i="21" s="1"/>
  <c r="Y149" i="21"/>
  <c r="W181" i="21" s="1"/>
  <c r="V150" i="21"/>
  <c r="T182" i="21" s="1"/>
  <c r="V149" i="21"/>
  <c r="T181" i="21" s="1"/>
  <c r="V148" i="21"/>
  <c r="T180" i="21" s="1"/>
  <c r="V147" i="21"/>
  <c r="T179" i="21" s="1"/>
  <c r="V146" i="21"/>
  <c r="T178" i="21" s="1"/>
  <c r="V145" i="21"/>
  <c r="T177" i="21" s="1"/>
  <c r="V144" i="21"/>
  <c r="T176" i="21" s="1"/>
  <c r="V143" i="21"/>
  <c r="T175" i="21" s="1"/>
  <c r="V142" i="21"/>
  <c r="T174" i="21" s="1"/>
  <c r="V141" i="21"/>
  <c r="T173" i="21" s="1"/>
  <c r="V140" i="21"/>
  <c r="T172" i="21" s="1"/>
  <c r="S150" i="21"/>
  <c r="Q182" i="21" s="1"/>
  <c r="S146" i="21"/>
  <c r="Q178" i="21" s="1"/>
  <c r="S142" i="21"/>
  <c r="Q174" i="21" s="1"/>
  <c r="M141" i="21"/>
  <c r="K173" i="21" s="1"/>
  <c r="M143" i="21"/>
  <c r="K175" i="21" s="1"/>
  <c r="M145" i="21"/>
  <c r="K177" i="21" s="1"/>
  <c r="M147" i="21"/>
  <c r="K179" i="21" s="1"/>
  <c r="M149" i="21"/>
  <c r="K181" i="21" s="1"/>
  <c r="S149" i="21"/>
  <c r="Q181" i="21" s="1"/>
  <c r="S145" i="21"/>
  <c r="Q177" i="21" s="1"/>
  <c r="S141" i="21"/>
  <c r="Q173" i="21" s="1"/>
  <c r="P150" i="21"/>
  <c r="N182" i="21" s="1"/>
  <c r="P149" i="21"/>
  <c r="N181" i="21" s="1"/>
  <c r="P147" i="21"/>
  <c r="N179" i="21" s="1"/>
  <c r="P145" i="21"/>
  <c r="N177" i="21" s="1"/>
  <c r="P143" i="21"/>
  <c r="N175" i="21" s="1"/>
  <c r="P141" i="21"/>
  <c r="N173" i="21" s="1"/>
  <c r="G150" i="21"/>
  <c r="E182" i="21" s="1"/>
  <c r="G146" i="21"/>
  <c r="E178" i="21" s="1"/>
  <c r="G142" i="21"/>
  <c r="E174" i="21" s="1"/>
  <c r="Y140" i="21"/>
  <c r="W172" i="21" s="1"/>
  <c r="Y142" i="21"/>
  <c r="W174" i="21" s="1"/>
  <c r="Y144" i="21"/>
  <c r="W176" i="21" s="1"/>
  <c r="Y146" i="21"/>
  <c r="W178" i="21" s="1"/>
  <c r="Y148" i="21"/>
  <c r="W180" i="21" s="1"/>
  <c r="Y150" i="21"/>
  <c r="W182" i="21" s="1"/>
  <c r="J150" i="21"/>
  <c r="H182" i="21" s="1"/>
  <c r="J149" i="21"/>
  <c r="H181" i="21" s="1"/>
  <c r="J148" i="21"/>
  <c r="H180" i="21" s="1"/>
  <c r="J147" i="21"/>
  <c r="H179" i="21" s="1"/>
  <c r="J146" i="21"/>
  <c r="H178" i="21" s="1"/>
  <c r="J145" i="21"/>
  <c r="H177" i="21" s="1"/>
  <c r="J144" i="21"/>
  <c r="H176" i="21" s="1"/>
  <c r="J143" i="21"/>
  <c r="H175" i="21" s="1"/>
  <c r="J142" i="21"/>
  <c r="H174" i="21" s="1"/>
  <c r="J141" i="21"/>
  <c r="H173" i="21" s="1"/>
  <c r="J140" i="21"/>
  <c r="H172" i="21" s="1"/>
  <c r="S148" i="21"/>
  <c r="Q180" i="21" s="1"/>
  <c r="S144" i="21"/>
  <c r="Q176" i="21" s="1"/>
  <c r="S140" i="21"/>
  <c r="Q172" i="21" s="1"/>
  <c r="M140" i="21"/>
  <c r="K172" i="21" s="1"/>
  <c r="M142" i="21"/>
  <c r="K174" i="21" s="1"/>
  <c r="M144" i="21"/>
  <c r="K176" i="21" s="1"/>
  <c r="M146" i="21"/>
  <c r="K178" i="21" s="1"/>
  <c r="M148" i="21"/>
  <c r="K180" i="21" s="1"/>
  <c r="M150" i="21"/>
  <c r="K182" i="21" s="1"/>
  <c r="S147" i="21"/>
  <c r="Q179" i="21" s="1"/>
  <c r="S143" i="21"/>
  <c r="Q175" i="21" s="1"/>
  <c r="D150" i="21"/>
  <c r="B182" i="21" s="1"/>
  <c r="D149" i="21"/>
  <c r="B181" i="21" s="1"/>
  <c r="D148" i="21"/>
  <c r="B180" i="21" s="1"/>
  <c r="D147" i="21"/>
  <c r="B179" i="21" s="1"/>
  <c r="D146" i="21"/>
  <c r="B178" i="21" s="1"/>
  <c r="D145" i="21"/>
  <c r="B177" i="21" s="1"/>
  <c r="D144" i="21"/>
  <c r="B176" i="21" s="1"/>
  <c r="D143" i="21"/>
  <c r="B175" i="21" s="1"/>
  <c r="D142" i="21"/>
  <c r="B174" i="21" s="1"/>
  <c r="D141" i="21"/>
  <c r="B173" i="21" s="1"/>
  <c r="D140" i="21"/>
  <c r="B172" i="21" s="1"/>
  <c r="P148" i="21"/>
  <c r="N180" i="21" s="1"/>
  <c r="P146" i="21"/>
  <c r="N178" i="21" s="1"/>
  <c r="P144" i="21"/>
  <c r="N176" i="21" s="1"/>
  <c r="P142" i="21"/>
  <c r="N174" i="21" s="1"/>
  <c r="P140" i="21"/>
  <c r="N172" i="21" s="1"/>
  <c r="C175" i="21" l="1"/>
  <c r="D175" i="21"/>
  <c r="O176" i="21"/>
  <c r="P176" i="21"/>
  <c r="C173" i="21"/>
  <c r="D173" i="21"/>
  <c r="C177" i="21"/>
  <c r="D177" i="21"/>
  <c r="C181" i="21"/>
  <c r="D181" i="21"/>
  <c r="M182" i="21"/>
  <c r="L182" i="21"/>
  <c r="M174" i="21"/>
  <c r="L174" i="21"/>
  <c r="S180" i="21"/>
  <c r="R180" i="21"/>
  <c r="I175" i="21"/>
  <c r="J175" i="21"/>
  <c r="I179" i="21"/>
  <c r="J179" i="21"/>
  <c r="Y182" i="21"/>
  <c r="X182" i="21"/>
  <c r="Y174" i="21"/>
  <c r="X174" i="21"/>
  <c r="F182" i="21"/>
  <c r="G182" i="21"/>
  <c r="O179" i="21"/>
  <c r="P179" i="21"/>
  <c r="R177" i="21"/>
  <c r="S177" i="21"/>
  <c r="M177" i="21"/>
  <c r="L177" i="21"/>
  <c r="R178" i="21"/>
  <c r="S178" i="21"/>
  <c r="U174" i="21"/>
  <c r="V174" i="21"/>
  <c r="U178" i="21"/>
  <c r="V178" i="21"/>
  <c r="U182" i="21"/>
  <c r="V182" i="21"/>
  <c r="Y175" i="21"/>
  <c r="X175" i="21"/>
  <c r="G180" i="21"/>
  <c r="F180" i="21"/>
  <c r="F181" i="21"/>
  <c r="G181" i="21"/>
  <c r="O178" i="21"/>
  <c r="P178" i="21"/>
  <c r="C174" i="21"/>
  <c r="D174" i="21"/>
  <c r="C178" i="21"/>
  <c r="D178" i="21"/>
  <c r="C182" i="21"/>
  <c r="D182" i="21"/>
  <c r="M180" i="21"/>
  <c r="L180" i="21"/>
  <c r="M172" i="21"/>
  <c r="L172" i="21"/>
  <c r="I172" i="21"/>
  <c r="J172" i="21"/>
  <c r="I176" i="21"/>
  <c r="J176" i="21"/>
  <c r="I180" i="21"/>
  <c r="J180" i="21"/>
  <c r="Y180" i="21"/>
  <c r="X180" i="21"/>
  <c r="Y172" i="21"/>
  <c r="X172" i="21"/>
  <c r="O173" i="21"/>
  <c r="P173" i="21"/>
  <c r="O181" i="21"/>
  <c r="P181" i="21"/>
  <c r="S181" i="21"/>
  <c r="R181" i="21"/>
  <c r="M175" i="21"/>
  <c r="L175" i="21"/>
  <c r="S182" i="21"/>
  <c r="R182" i="21"/>
  <c r="U175" i="21"/>
  <c r="V175" i="21"/>
  <c r="U179" i="21"/>
  <c r="V179" i="21"/>
  <c r="Y181" i="21"/>
  <c r="X181" i="21"/>
  <c r="Y173" i="21"/>
  <c r="X173" i="21"/>
  <c r="G179" i="21"/>
  <c r="F179" i="21"/>
  <c r="G177" i="21"/>
  <c r="F177" i="21"/>
  <c r="O172" i="21"/>
  <c r="P172" i="21"/>
  <c r="O180" i="21"/>
  <c r="P180" i="21"/>
  <c r="C179" i="21"/>
  <c r="D179" i="21"/>
  <c r="S175" i="21"/>
  <c r="R175" i="21"/>
  <c r="M178" i="21"/>
  <c r="L178" i="21"/>
  <c r="R172" i="21"/>
  <c r="S172" i="21"/>
  <c r="I173" i="21"/>
  <c r="J173" i="21"/>
  <c r="I177" i="21"/>
  <c r="J177" i="21"/>
  <c r="I181" i="21"/>
  <c r="J181" i="21"/>
  <c r="Y178" i="21"/>
  <c r="X178" i="21"/>
  <c r="G174" i="21"/>
  <c r="F174" i="21"/>
  <c r="O175" i="21"/>
  <c r="P175" i="21"/>
  <c r="O182" i="21"/>
  <c r="P182" i="21"/>
  <c r="M181" i="21"/>
  <c r="L181" i="21"/>
  <c r="M173" i="21"/>
  <c r="L173" i="21"/>
  <c r="U172" i="21"/>
  <c r="V172" i="21"/>
  <c r="U176" i="21"/>
  <c r="V176" i="21"/>
  <c r="U180" i="21"/>
  <c r="V180" i="21"/>
  <c r="Y179" i="21"/>
  <c r="X179" i="21"/>
  <c r="G172" i="21"/>
  <c r="F172" i="21"/>
  <c r="F175" i="21"/>
  <c r="G175" i="21"/>
  <c r="O174" i="21"/>
  <c r="P174" i="21"/>
  <c r="C172" i="21"/>
  <c r="D172" i="21"/>
  <c r="C176" i="21"/>
  <c r="D176" i="21"/>
  <c r="C180" i="21"/>
  <c r="D180" i="21"/>
  <c r="R179" i="21"/>
  <c r="S179" i="21"/>
  <c r="M176" i="21"/>
  <c r="L176" i="21"/>
  <c r="R176" i="21"/>
  <c r="S176" i="21"/>
  <c r="I174" i="21"/>
  <c r="J174" i="21"/>
  <c r="I178" i="21"/>
  <c r="J178" i="21"/>
  <c r="I182" i="21"/>
  <c r="J182" i="21"/>
  <c r="Y176" i="21"/>
  <c r="X176" i="21"/>
  <c r="G178" i="21"/>
  <c r="F178" i="21"/>
  <c r="O177" i="21"/>
  <c r="P177" i="21"/>
  <c r="R173" i="21"/>
  <c r="S173" i="21"/>
  <c r="M179" i="21"/>
  <c r="L179" i="21"/>
  <c r="S174" i="21"/>
  <c r="R174" i="21"/>
  <c r="U173" i="21"/>
  <c r="V173" i="21"/>
  <c r="U177" i="21"/>
  <c r="V177" i="21"/>
  <c r="U181" i="21"/>
  <c r="V181" i="21"/>
  <c r="Y177" i="21"/>
  <c r="X177" i="21"/>
  <c r="G176" i="21"/>
  <c r="F176" i="21"/>
  <c r="G173" i="21"/>
  <c r="F173" i="21"/>
  <c r="X80" i="13" l="1"/>
  <c r="U80" i="13"/>
  <c r="R80" i="13"/>
  <c r="O80" i="13"/>
  <c r="L80" i="13"/>
  <c r="I80" i="13"/>
  <c r="F80" i="13"/>
  <c r="C80" i="13"/>
  <c r="W80" i="13"/>
  <c r="T80" i="13"/>
  <c r="Q80" i="13"/>
  <c r="N80" i="13"/>
  <c r="K80" i="13"/>
  <c r="H80" i="13"/>
  <c r="E80" i="13"/>
  <c r="B80" i="13"/>
  <c r="X88" i="13"/>
  <c r="W88" i="13"/>
  <c r="U88" i="13"/>
  <c r="T88" i="13"/>
  <c r="R88" i="13"/>
  <c r="Q88" i="13"/>
  <c r="O88" i="13"/>
  <c r="N88" i="13"/>
  <c r="L88" i="13"/>
  <c r="K88" i="13"/>
  <c r="I88" i="13"/>
  <c r="H88" i="13"/>
  <c r="F88" i="13"/>
  <c r="E88" i="13"/>
  <c r="C88" i="13"/>
  <c r="B88" i="13"/>
  <c r="X87" i="13"/>
  <c r="W87" i="13"/>
  <c r="U87" i="13"/>
  <c r="T87" i="13"/>
  <c r="R87" i="13"/>
  <c r="Q87" i="13"/>
  <c r="O87" i="13"/>
  <c r="N87" i="13"/>
  <c r="L87" i="13"/>
  <c r="K87" i="13"/>
  <c r="I87" i="13"/>
  <c r="H87" i="13"/>
  <c r="F87" i="13"/>
  <c r="E87" i="13"/>
  <c r="C87" i="13"/>
  <c r="B87" i="13"/>
  <c r="X86" i="13"/>
  <c r="W86" i="13"/>
  <c r="U86" i="13"/>
  <c r="T86" i="13"/>
  <c r="R86" i="13"/>
  <c r="Q86" i="13"/>
  <c r="O86" i="13"/>
  <c r="N86" i="13"/>
  <c r="L86" i="13"/>
  <c r="K86" i="13"/>
  <c r="I86" i="13"/>
  <c r="H86" i="13"/>
  <c r="F86" i="13"/>
  <c r="E86" i="13"/>
  <c r="C86" i="13"/>
  <c r="B86" i="13"/>
  <c r="X85" i="13"/>
  <c r="W85" i="13"/>
  <c r="U85" i="13"/>
  <c r="T85" i="13"/>
  <c r="R85" i="13"/>
  <c r="Q85" i="13"/>
  <c r="O85" i="13"/>
  <c r="N85" i="13"/>
  <c r="L85" i="13"/>
  <c r="K85" i="13"/>
  <c r="I85" i="13"/>
  <c r="H85" i="13"/>
  <c r="F85" i="13"/>
  <c r="E85" i="13"/>
  <c r="C85" i="13"/>
  <c r="B85" i="13"/>
  <c r="X84" i="13"/>
  <c r="W84" i="13"/>
  <c r="U84" i="13"/>
  <c r="T84" i="13"/>
  <c r="R84" i="13"/>
  <c r="Q84" i="13"/>
  <c r="O84" i="13"/>
  <c r="N84" i="13"/>
  <c r="L84" i="13"/>
  <c r="K84" i="13"/>
  <c r="I84" i="13"/>
  <c r="H84" i="13"/>
  <c r="F84" i="13"/>
  <c r="E84" i="13"/>
  <c r="C84" i="13"/>
  <c r="B84" i="13"/>
  <c r="X83" i="13"/>
  <c r="W83" i="13"/>
  <c r="U83" i="13"/>
  <c r="T83" i="13"/>
  <c r="R83" i="13"/>
  <c r="Q83" i="13"/>
  <c r="O83" i="13"/>
  <c r="N83" i="13"/>
  <c r="L83" i="13"/>
  <c r="K83" i="13"/>
  <c r="I83" i="13"/>
  <c r="H83" i="13"/>
  <c r="F83" i="13"/>
  <c r="E83" i="13"/>
  <c r="C83" i="13"/>
  <c r="B83" i="13"/>
  <c r="X82" i="13"/>
  <c r="W82" i="13"/>
  <c r="U82" i="13"/>
  <c r="T82" i="13"/>
  <c r="R82" i="13"/>
  <c r="Q82" i="13"/>
  <c r="O82" i="13"/>
  <c r="N82" i="13"/>
  <c r="L82" i="13"/>
  <c r="K82" i="13"/>
  <c r="I82" i="13"/>
  <c r="H82" i="13"/>
  <c r="F82" i="13"/>
  <c r="E82" i="13"/>
  <c r="C82" i="13"/>
  <c r="B82" i="13"/>
  <c r="X81" i="13"/>
  <c r="W81" i="13"/>
  <c r="U81" i="13"/>
  <c r="T81" i="13"/>
  <c r="R81" i="13"/>
  <c r="Q81" i="13"/>
  <c r="O81" i="13"/>
  <c r="N81" i="13"/>
  <c r="L81" i="13"/>
  <c r="K81" i="13"/>
  <c r="I81" i="13"/>
  <c r="H81" i="13"/>
  <c r="F81" i="13"/>
  <c r="E81" i="13"/>
  <c r="C81" i="13"/>
  <c r="B81" i="13"/>
  <c r="X79" i="13"/>
  <c r="W79" i="13"/>
  <c r="U79" i="13"/>
  <c r="T79" i="13"/>
  <c r="R79" i="13"/>
  <c r="Q79" i="13"/>
  <c r="O79" i="13"/>
  <c r="N79" i="13"/>
  <c r="L79" i="13"/>
  <c r="K79" i="13"/>
  <c r="I79" i="13"/>
  <c r="H79" i="13"/>
  <c r="F79" i="13"/>
  <c r="E79" i="13"/>
  <c r="C79" i="13"/>
  <c r="B79" i="13"/>
  <c r="X78" i="13"/>
  <c r="W78" i="13"/>
  <c r="U78" i="13"/>
  <c r="T78" i="13"/>
  <c r="R78" i="13"/>
  <c r="Q78" i="13"/>
  <c r="O78" i="13"/>
  <c r="N78" i="13"/>
  <c r="L78" i="13"/>
  <c r="K78" i="13"/>
  <c r="I78" i="13"/>
  <c r="H78" i="13"/>
  <c r="F78" i="13"/>
  <c r="E78" i="13"/>
  <c r="C78" i="13"/>
  <c r="B78" i="13"/>
  <c r="D12" i="12" l="1"/>
  <c r="D11" i="12"/>
  <c r="X80" i="16"/>
  <c r="U80" i="16"/>
  <c r="R80" i="16"/>
  <c r="O80" i="16"/>
  <c r="L80" i="16"/>
  <c r="I80" i="16"/>
  <c r="F80" i="16"/>
  <c r="C80" i="16"/>
  <c r="W80" i="16"/>
  <c r="T80" i="16"/>
  <c r="Q80" i="16"/>
  <c r="N80" i="16"/>
  <c r="K80" i="16"/>
  <c r="H80" i="16"/>
  <c r="E80" i="16"/>
  <c r="B80" i="16"/>
  <c r="X82" i="19" l="1"/>
  <c r="U82" i="19"/>
  <c r="R82" i="19"/>
  <c r="O82" i="19"/>
  <c r="L82" i="19"/>
  <c r="I82" i="19"/>
  <c r="F82" i="19"/>
  <c r="C82" i="19"/>
  <c r="W82" i="19"/>
  <c r="T82" i="19"/>
  <c r="Q82" i="19"/>
  <c r="N82" i="19"/>
  <c r="K82" i="19"/>
  <c r="H82" i="19"/>
  <c r="E82" i="19"/>
  <c r="B82" i="19"/>
  <c r="B63" i="19" l="1"/>
  <c r="D12" i="15" l="1"/>
  <c r="D11" i="15"/>
  <c r="D11" i="18"/>
  <c r="D12" i="18"/>
  <c r="Q67" i="16" l="1"/>
  <c r="X88" i="19"/>
  <c r="W88" i="19"/>
  <c r="U88" i="19"/>
  <c r="T88" i="19"/>
  <c r="R88" i="19"/>
  <c r="Q88" i="19"/>
  <c r="O88" i="19"/>
  <c r="N88" i="19"/>
  <c r="L88" i="19"/>
  <c r="K88" i="19"/>
  <c r="I88" i="19"/>
  <c r="H88" i="19"/>
  <c r="F88" i="19"/>
  <c r="E88" i="19"/>
  <c r="C88" i="19"/>
  <c r="B88" i="19"/>
  <c r="X87" i="19"/>
  <c r="W87" i="19"/>
  <c r="U87" i="19"/>
  <c r="T87" i="19"/>
  <c r="R87" i="19"/>
  <c r="Q87" i="19"/>
  <c r="O87" i="19"/>
  <c r="N87" i="19"/>
  <c r="L87" i="19"/>
  <c r="K87" i="19"/>
  <c r="I87" i="19"/>
  <c r="H87" i="19"/>
  <c r="F87" i="19"/>
  <c r="E87" i="19"/>
  <c r="C87" i="19"/>
  <c r="B87" i="19"/>
  <c r="X86" i="19"/>
  <c r="W86" i="19"/>
  <c r="U86" i="19"/>
  <c r="T86" i="19"/>
  <c r="R86" i="19"/>
  <c r="Q86" i="19"/>
  <c r="O86" i="19"/>
  <c r="N86" i="19"/>
  <c r="L86" i="19"/>
  <c r="K86" i="19"/>
  <c r="I86" i="19"/>
  <c r="H86" i="19"/>
  <c r="F86" i="19"/>
  <c r="E86" i="19"/>
  <c r="C86" i="19"/>
  <c r="B86" i="19"/>
  <c r="X85" i="19"/>
  <c r="W85" i="19"/>
  <c r="U85" i="19"/>
  <c r="T85" i="19"/>
  <c r="R85" i="19"/>
  <c r="Q85" i="19"/>
  <c r="O85" i="19"/>
  <c r="N85" i="19"/>
  <c r="L85" i="19"/>
  <c r="K85" i="19"/>
  <c r="I85" i="19"/>
  <c r="H85" i="19"/>
  <c r="F85" i="19"/>
  <c r="E85" i="19"/>
  <c r="C85" i="19"/>
  <c r="B85" i="19"/>
  <c r="X84" i="19"/>
  <c r="W84" i="19"/>
  <c r="U84" i="19"/>
  <c r="T84" i="19"/>
  <c r="R84" i="19"/>
  <c r="Q84" i="19"/>
  <c r="O84" i="19"/>
  <c r="N84" i="19"/>
  <c r="L84" i="19"/>
  <c r="K84" i="19"/>
  <c r="I84" i="19"/>
  <c r="H84" i="19"/>
  <c r="F84" i="19"/>
  <c r="E84" i="19"/>
  <c r="C84" i="19"/>
  <c r="B84" i="19"/>
  <c r="X83" i="19"/>
  <c r="W83" i="19"/>
  <c r="U83" i="19"/>
  <c r="T83" i="19"/>
  <c r="R83" i="19"/>
  <c r="Q83" i="19"/>
  <c r="O83" i="19"/>
  <c r="N83" i="19"/>
  <c r="L83" i="19"/>
  <c r="K83" i="19"/>
  <c r="I83" i="19"/>
  <c r="H83" i="19"/>
  <c r="F83" i="19"/>
  <c r="E83" i="19"/>
  <c r="C83" i="19"/>
  <c r="B83" i="19"/>
  <c r="X81" i="19"/>
  <c r="W81" i="19"/>
  <c r="U81" i="19"/>
  <c r="T81" i="19"/>
  <c r="R81" i="19"/>
  <c r="Q81" i="19"/>
  <c r="O81" i="19"/>
  <c r="N81" i="19"/>
  <c r="L81" i="19"/>
  <c r="K81" i="19"/>
  <c r="I81" i="19"/>
  <c r="H81" i="19"/>
  <c r="F81" i="19"/>
  <c r="E81" i="19"/>
  <c r="C81" i="19"/>
  <c r="B81" i="19"/>
  <c r="X80" i="19"/>
  <c r="W80" i="19"/>
  <c r="U80" i="19"/>
  <c r="T80" i="19"/>
  <c r="R80" i="19"/>
  <c r="Q80" i="19"/>
  <c r="O80" i="19"/>
  <c r="N80" i="19"/>
  <c r="L80" i="19"/>
  <c r="K80" i="19"/>
  <c r="I80" i="19"/>
  <c r="H80" i="19"/>
  <c r="F80" i="19"/>
  <c r="E80" i="19"/>
  <c r="C80" i="19"/>
  <c r="B80" i="19"/>
  <c r="X79" i="19"/>
  <c r="W79" i="19"/>
  <c r="U79" i="19"/>
  <c r="T79" i="19"/>
  <c r="R79" i="19"/>
  <c r="Q79" i="19"/>
  <c r="O79" i="19"/>
  <c r="N79" i="19"/>
  <c r="L79" i="19"/>
  <c r="K79" i="19"/>
  <c r="I79" i="19"/>
  <c r="H79" i="19"/>
  <c r="F79" i="19"/>
  <c r="E79" i="19"/>
  <c r="C79" i="19"/>
  <c r="B79" i="19"/>
  <c r="X78" i="19"/>
  <c r="W78" i="19"/>
  <c r="U78" i="19"/>
  <c r="T78" i="19"/>
  <c r="R78" i="19"/>
  <c r="Q78" i="19"/>
  <c r="O78" i="19"/>
  <c r="N78" i="19"/>
  <c r="L78" i="19"/>
  <c r="K78" i="19"/>
  <c r="I78" i="19"/>
  <c r="H78" i="19"/>
  <c r="F78" i="19"/>
  <c r="E78" i="19"/>
  <c r="C78" i="19"/>
  <c r="B78" i="19"/>
  <c r="Q67" i="19"/>
  <c r="I67" i="19"/>
  <c r="B67" i="19"/>
  <c r="Q66" i="19"/>
  <c r="I66" i="19"/>
  <c r="B66" i="19"/>
  <c r="B60" i="19"/>
  <c r="B59" i="19"/>
  <c r="B58" i="19"/>
  <c r="B57" i="19"/>
  <c r="B56" i="19"/>
  <c r="B55" i="19"/>
  <c r="B54" i="19"/>
  <c r="B53" i="19"/>
  <c r="B48" i="19"/>
  <c r="R102" i="19" s="1"/>
  <c r="H47" i="19"/>
  <c r="B11" i="18" s="1"/>
  <c r="H11" i="18" s="1"/>
  <c r="I11" i="18" s="1"/>
  <c r="H46" i="19"/>
  <c r="C37" i="19"/>
  <c r="C11" i="19"/>
  <c r="C10" i="19"/>
  <c r="C9" i="19"/>
  <c r="C8" i="19"/>
  <c r="C7" i="19"/>
  <c r="C6" i="19"/>
  <c r="C5" i="19"/>
  <c r="C4" i="19"/>
  <c r="I7" i="18"/>
  <c r="H7" i="18"/>
  <c r="I6" i="18"/>
  <c r="H6" i="18"/>
  <c r="I5" i="18"/>
  <c r="H5" i="18"/>
  <c r="I4" i="18"/>
  <c r="H4" i="18"/>
  <c r="H3" i="18"/>
  <c r="I3" i="18" s="1"/>
  <c r="X88" i="16"/>
  <c r="W88" i="16"/>
  <c r="U88" i="16"/>
  <c r="T88" i="16"/>
  <c r="R88" i="16"/>
  <c r="Q88" i="16"/>
  <c r="O88" i="16"/>
  <c r="N88" i="16"/>
  <c r="L88" i="16"/>
  <c r="K88" i="16"/>
  <c r="I88" i="16"/>
  <c r="H88" i="16"/>
  <c r="F88" i="16"/>
  <c r="E88" i="16"/>
  <c r="C88" i="16"/>
  <c r="B88" i="16"/>
  <c r="X87" i="16"/>
  <c r="W87" i="16"/>
  <c r="U87" i="16"/>
  <c r="T87" i="16"/>
  <c r="R87" i="16"/>
  <c r="Q87" i="16"/>
  <c r="O87" i="16"/>
  <c r="N87" i="16"/>
  <c r="L87" i="16"/>
  <c r="K87" i="16"/>
  <c r="I87" i="16"/>
  <c r="H87" i="16"/>
  <c r="F87" i="16"/>
  <c r="E87" i="16"/>
  <c r="C87" i="16"/>
  <c r="B87" i="16"/>
  <c r="X86" i="16"/>
  <c r="W86" i="16"/>
  <c r="U86" i="16"/>
  <c r="T86" i="16"/>
  <c r="R86" i="16"/>
  <c r="Q86" i="16"/>
  <c r="O86" i="16"/>
  <c r="N86" i="16"/>
  <c r="L86" i="16"/>
  <c r="K86" i="16"/>
  <c r="I86" i="16"/>
  <c r="H86" i="16"/>
  <c r="F86" i="16"/>
  <c r="E86" i="16"/>
  <c r="C86" i="16"/>
  <c r="B86" i="16"/>
  <c r="X85" i="16"/>
  <c r="W85" i="16"/>
  <c r="U85" i="16"/>
  <c r="T85" i="16"/>
  <c r="R85" i="16"/>
  <c r="Q85" i="16"/>
  <c r="O85" i="16"/>
  <c r="N85" i="16"/>
  <c r="L85" i="16"/>
  <c r="K85" i="16"/>
  <c r="I85" i="16"/>
  <c r="H85" i="16"/>
  <c r="F85" i="16"/>
  <c r="E85" i="16"/>
  <c r="C85" i="16"/>
  <c r="B85" i="16"/>
  <c r="X84" i="16"/>
  <c r="W84" i="16"/>
  <c r="U84" i="16"/>
  <c r="T84" i="16"/>
  <c r="R84" i="16"/>
  <c r="Q84" i="16"/>
  <c r="O84" i="16"/>
  <c r="N84" i="16"/>
  <c r="L84" i="16"/>
  <c r="K84" i="16"/>
  <c r="I84" i="16"/>
  <c r="H84" i="16"/>
  <c r="F84" i="16"/>
  <c r="E84" i="16"/>
  <c r="C84" i="16"/>
  <c r="B84" i="16"/>
  <c r="X83" i="16"/>
  <c r="W83" i="16"/>
  <c r="U83" i="16"/>
  <c r="T83" i="16"/>
  <c r="R83" i="16"/>
  <c r="Q83" i="16"/>
  <c r="O83" i="16"/>
  <c r="N83" i="16"/>
  <c r="L83" i="16"/>
  <c r="K83" i="16"/>
  <c r="I83" i="16"/>
  <c r="H83" i="16"/>
  <c r="F83" i="16"/>
  <c r="E83" i="16"/>
  <c r="C83" i="16"/>
  <c r="B83" i="16"/>
  <c r="X82" i="16"/>
  <c r="W82" i="16"/>
  <c r="U82" i="16"/>
  <c r="T82" i="16"/>
  <c r="R82" i="16"/>
  <c r="Q82" i="16"/>
  <c r="O82" i="16"/>
  <c r="N82" i="16"/>
  <c r="L82" i="16"/>
  <c r="K82" i="16"/>
  <c r="I82" i="16"/>
  <c r="H82" i="16"/>
  <c r="F82" i="16"/>
  <c r="E82" i="16"/>
  <c r="C82" i="16"/>
  <c r="B82" i="16"/>
  <c r="X81" i="16"/>
  <c r="W81" i="16"/>
  <c r="U81" i="16"/>
  <c r="T81" i="16"/>
  <c r="R81" i="16"/>
  <c r="Q81" i="16"/>
  <c r="O81" i="16"/>
  <c r="N81" i="16"/>
  <c r="L81" i="16"/>
  <c r="K81" i="16"/>
  <c r="I81" i="16"/>
  <c r="H81" i="16"/>
  <c r="F81" i="16"/>
  <c r="E81" i="16"/>
  <c r="C81" i="16"/>
  <c r="B81" i="16"/>
  <c r="X79" i="16"/>
  <c r="W79" i="16"/>
  <c r="U79" i="16"/>
  <c r="T79" i="16"/>
  <c r="R79" i="16"/>
  <c r="Q79" i="16"/>
  <c r="O79" i="16"/>
  <c r="N79" i="16"/>
  <c r="L79" i="16"/>
  <c r="K79" i="16"/>
  <c r="I79" i="16"/>
  <c r="H79" i="16"/>
  <c r="F79" i="16"/>
  <c r="E79" i="16"/>
  <c r="C79" i="16"/>
  <c r="B79" i="16"/>
  <c r="X78" i="16"/>
  <c r="W78" i="16"/>
  <c r="U78" i="16"/>
  <c r="T78" i="16"/>
  <c r="R78" i="16"/>
  <c r="Q78" i="16"/>
  <c r="O78" i="16"/>
  <c r="N78" i="16"/>
  <c r="L78" i="16"/>
  <c r="K78" i="16"/>
  <c r="I78" i="16"/>
  <c r="H78" i="16"/>
  <c r="F78" i="16"/>
  <c r="E78" i="16"/>
  <c r="C78" i="16"/>
  <c r="B78" i="16"/>
  <c r="I67" i="16"/>
  <c r="B67" i="16"/>
  <c r="Q66" i="16"/>
  <c r="Q68" i="16" s="1"/>
  <c r="I66" i="16"/>
  <c r="B66" i="16"/>
  <c r="B63" i="16"/>
  <c r="B60" i="16"/>
  <c r="B59" i="16"/>
  <c r="B58" i="16"/>
  <c r="B57" i="16"/>
  <c r="B56" i="16"/>
  <c r="B55" i="16"/>
  <c r="B54" i="16"/>
  <c r="B53" i="16"/>
  <c r="B48" i="16"/>
  <c r="H47" i="16"/>
  <c r="B11" i="15" s="1"/>
  <c r="F11" i="15" s="1"/>
  <c r="H46" i="16"/>
  <c r="B12" i="15" s="1"/>
  <c r="C37" i="16"/>
  <c r="C11" i="16"/>
  <c r="C10" i="16"/>
  <c r="C9" i="16"/>
  <c r="C8" i="16"/>
  <c r="C7" i="16"/>
  <c r="C6" i="16"/>
  <c r="C5" i="16"/>
  <c r="C4" i="16"/>
  <c r="H12" i="15"/>
  <c r="I12" i="15" s="1"/>
  <c r="H7" i="15"/>
  <c r="I7" i="15" s="1"/>
  <c r="I6" i="15"/>
  <c r="H6" i="15"/>
  <c r="H5" i="15"/>
  <c r="I5" i="15" s="1"/>
  <c r="I4" i="15"/>
  <c r="H4" i="15"/>
  <c r="H3" i="15"/>
  <c r="I3" i="15" s="1"/>
  <c r="Q67" i="13"/>
  <c r="I67" i="13"/>
  <c r="B67" i="13"/>
  <c r="Q66" i="13"/>
  <c r="I66" i="13"/>
  <c r="B66" i="13"/>
  <c r="B63" i="13"/>
  <c r="B60" i="13"/>
  <c r="B59" i="13"/>
  <c r="B58" i="13"/>
  <c r="B57" i="13"/>
  <c r="B56" i="13"/>
  <c r="B55" i="13"/>
  <c r="B54" i="13"/>
  <c r="B53" i="13"/>
  <c r="B48" i="13"/>
  <c r="H47" i="13"/>
  <c r="B11" i="12" s="1"/>
  <c r="H11" i="12" s="1"/>
  <c r="I11" i="12" s="1"/>
  <c r="H46" i="13"/>
  <c r="B12" i="12" s="1"/>
  <c r="F12" i="12" s="1"/>
  <c r="C37" i="13"/>
  <c r="C11" i="13"/>
  <c r="C10" i="13"/>
  <c r="C9" i="13"/>
  <c r="C8" i="13"/>
  <c r="C7" i="13"/>
  <c r="C6" i="13"/>
  <c r="C5" i="13"/>
  <c r="C4" i="13"/>
  <c r="H7" i="12"/>
  <c r="I7" i="12" s="1"/>
  <c r="H6" i="12"/>
  <c r="I6" i="12" s="1"/>
  <c r="H5" i="12"/>
  <c r="I5" i="12" s="1"/>
  <c r="H4" i="12"/>
  <c r="H3" i="12"/>
  <c r="I3" i="12" s="1"/>
  <c r="B15" i="15" l="1"/>
  <c r="U118" i="16"/>
  <c r="X110" i="16"/>
  <c r="L110" i="16"/>
  <c r="L126" i="16" s="1"/>
  <c r="W110" i="16"/>
  <c r="K110" i="16"/>
  <c r="I110" i="16"/>
  <c r="H110" i="16"/>
  <c r="R110" i="16"/>
  <c r="F110" i="16"/>
  <c r="E110" i="16"/>
  <c r="O110" i="16"/>
  <c r="B110" i="16"/>
  <c r="U110" i="16"/>
  <c r="T110" i="16"/>
  <c r="Q110" i="16"/>
  <c r="C110" i="16"/>
  <c r="N110" i="16"/>
  <c r="B126" i="16"/>
  <c r="U95" i="13"/>
  <c r="W95" i="13"/>
  <c r="L95" i="13"/>
  <c r="K95" i="13"/>
  <c r="X101" i="13"/>
  <c r="C100" i="13"/>
  <c r="C98" i="13"/>
  <c r="R96" i="13"/>
  <c r="F95" i="13"/>
  <c r="R95" i="13"/>
  <c r="T95" i="13"/>
  <c r="R100" i="13"/>
  <c r="R98" i="13"/>
  <c r="C96" i="13"/>
  <c r="N95" i="13"/>
  <c r="Q95" i="13"/>
  <c r="H95" i="13"/>
  <c r="L103" i="13"/>
  <c r="I99" i="13"/>
  <c r="I97" i="13"/>
  <c r="R93" i="13"/>
  <c r="E95" i="13"/>
  <c r="O95" i="13"/>
  <c r="O94" i="13"/>
  <c r="O98" i="13"/>
  <c r="B95" i="13"/>
  <c r="U94" i="13"/>
  <c r="I98" i="13"/>
  <c r="F93" i="13"/>
  <c r="F97" i="13"/>
  <c r="R99" i="13"/>
  <c r="R101" i="13"/>
  <c r="R103" i="13"/>
  <c r="N98" i="13"/>
  <c r="T101" i="13"/>
  <c r="Q93" i="13"/>
  <c r="Q94" i="13"/>
  <c r="I101" i="13"/>
  <c r="I102" i="13"/>
  <c r="I103" i="13"/>
  <c r="H97" i="13"/>
  <c r="B101" i="13"/>
  <c r="E93" i="13"/>
  <c r="E97" i="13"/>
  <c r="Q99" i="13"/>
  <c r="W100" i="13"/>
  <c r="W101" i="13"/>
  <c r="W102" i="13"/>
  <c r="W103" i="13"/>
  <c r="B97" i="13"/>
  <c r="N99" i="13"/>
  <c r="N101" i="13"/>
  <c r="C95" i="13"/>
  <c r="Q96" i="13"/>
  <c r="E98" i="13"/>
  <c r="W99" i="13"/>
  <c r="T93" i="13"/>
  <c r="T94" i="13"/>
  <c r="X97" i="13"/>
  <c r="X99" i="13"/>
  <c r="F103" i="13"/>
  <c r="I94" i="13"/>
  <c r="C94" i="13"/>
  <c r="U97" i="13"/>
  <c r="F96" i="13"/>
  <c r="L101" i="13"/>
  <c r="T100" i="13"/>
  <c r="C101" i="13"/>
  <c r="C103" i="13"/>
  <c r="B100" i="13"/>
  <c r="E99" i="13"/>
  <c r="Q102" i="13"/>
  <c r="Q103" i="13"/>
  <c r="H101" i="13"/>
  <c r="E96" i="13"/>
  <c r="K99" i="13"/>
  <c r="L97" i="13"/>
  <c r="I93" i="13"/>
  <c r="O96" i="13"/>
  <c r="U98" i="13"/>
  <c r="C93" i="13"/>
  <c r="I96" i="13"/>
  <c r="C99" i="13"/>
  <c r="F94" i="13"/>
  <c r="R97" i="13"/>
  <c r="F100" i="13"/>
  <c r="L102" i="13"/>
  <c r="X103" i="13"/>
  <c r="B99" i="13"/>
  <c r="N102" i="13"/>
  <c r="W93" i="13"/>
  <c r="W94" i="13"/>
  <c r="O101" i="13"/>
  <c r="O102" i="13"/>
  <c r="O103" i="13"/>
  <c r="H98" i="13"/>
  <c r="B102" i="13"/>
  <c r="X93" i="13"/>
  <c r="W97" i="13"/>
  <c r="E100" i="13"/>
  <c r="E101" i="13"/>
  <c r="E102" i="13"/>
  <c r="E103" i="13"/>
  <c r="I95" i="13"/>
  <c r="T97" i="13"/>
  <c r="H100" i="13"/>
  <c r="H102" i="13"/>
  <c r="L93" i="13"/>
  <c r="W96" i="13"/>
  <c r="Q98" i="13"/>
  <c r="B93" i="13"/>
  <c r="B94" i="13"/>
  <c r="L96" i="13"/>
  <c r="L98" i="13"/>
  <c r="L100" i="13"/>
  <c r="X95" i="13"/>
  <c r="O97" i="13"/>
  <c r="F99" i="13"/>
  <c r="N97" i="13"/>
  <c r="K93" i="13"/>
  <c r="C102" i="13"/>
  <c r="K96" i="13"/>
  <c r="Q101" i="13"/>
  <c r="T98" i="13"/>
  <c r="Q97" i="13"/>
  <c r="N94" i="13"/>
  <c r="L99" i="13"/>
  <c r="U93" i="13"/>
  <c r="C97" i="13"/>
  <c r="O99" i="13"/>
  <c r="O93" i="13"/>
  <c r="U96" i="13"/>
  <c r="U99" i="13"/>
  <c r="R94" i="13"/>
  <c r="F98" i="13"/>
  <c r="X100" i="13"/>
  <c r="R102" i="13"/>
  <c r="N96" i="13"/>
  <c r="T99" i="13"/>
  <c r="H103" i="13"/>
  <c r="E94" i="13"/>
  <c r="U100" i="13"/>
  <c r="U101" i="13"/>
  <c r="U102" i="13"/>
  <c r="U103" i="13"/>
  <c r="H99" i="13"/>
  <c r="T102" i="13"/>
  <c r="X94" i="13"/>
  <c r="K98" i="13"/>
  <c r="K100" i="13"/>
  <c r="K101" i="13"/>
  <c r="K102" i="13"/>
  <c r="K103" i="13"/>
  <c r="B96" i="13"/>
  <c r="B98" i="13"/>
  <c r="N100" i="13"/>
  <c r="B103" i="13"/>
  <c r="L94" i="13"/>
  <c r="K97" i="13"/>
  <c r="W98" i="13"/>
  <c r="H93" i="13"/>
  <c r="H94" i="13"/>
  <c r="X96" i="13"/>
  <c r="X98" i="13"/>
  <c r="F101" i="13"/>
  <c r="O100" i="13"/>
  <c r="I100" i="13"/>
  <c r="X102" i="13"/>
  <c r="K94" i="13"/>
  <c r="T96" i="13"/>
  <c r="T103" i="13"/>
  <c r="Q100" i="13"/>
  <c r="H96" i="13"/>
  <c r="N103" i="13"/>
  <c r="N93" i="13"/>
  <c r="F102" i="13"/>
  <c r="X110" i="13"/>
  <c r="X126" i="13" s="1"/>
  <c r="L110" i="13"/>
  <c r="L126" i="13" s="1"/>
  <c r="W110" i="13"/>
  <c r="K110" i="13"/>
  <c r="U118" i="13"/>
  <c r="U134" i="13" s="1"/>
  <c r="O118" i="13"/>
  <c r="O134" i="13" s="1"/>
  <c r="I118" i="13"/>
  <c r="I134" i="13" s="1"/>
  <c r="C118" i="13"/>
  <c r="C134" i="13" s="1"/>
  <c r="U117" i="13"/>
  <c r="U133" i="13" s="1"/>
  <c r="O117" i="13"/>
  <c r="O133" i="13" s="1"/>
  <c r="I117" i="13"/>
  <c r="I133" i="13" s="1"/>
  <c r="C117" i="13"/>
  <c r="C133" i="13" s="1"/>
  <c r="U116" i="13"/>
  <c r="U132" i="13" s="1"/>
  <c r="O116" i="13"/>
  <c r="O132" i="13" s="1"/>
  <c r="I116" i="13"/>
  <c r="I132" i="13" s="1"/>
  <c r="C116" i="13"/>
  <c r="C132" i="13" s="1"/>
  <c r="U115" i="13"/>
  <c r="U131" i="13" s="1"/>
  <c r="O115" i="13"/>
  <c r="O131" i="13" s="1"/>
  <c r="I115" i="13"/>
  <c r="I131" i="13" s="1"/>
  <c r="C115" i="13"/>
  <c r="C131" i="13" s="1"/>
  <c r="U114" i="13"/>
  <c r="U130" i="13" s="1"/>
  <c r="O114" i="13"/>
  <c r="O130" i="13" s="1"/>
  <c r="I114" i="13"/>
  <c r="I130" i="13" s="1"/>
  <c r="C114" i="13"/>
  <c r="C130" i="13" s="1"/>
  <c r="U113" i="13"/>
  <c r="U129" i="13" s="1"/>
  <c r="O113" i="13"/>
  <c r="O129" i="13" s="1"/>
  <c r="I113" i="13"/>
  <c r="I129" i="13" s="1"/>
  <c r="C113" i="13"/>
  <c r="C129" i="13" s="1"/>
  <c r="U112" i="13"/>
  <c r="U128" i="13" s="1"/>
  <c r="O112" i="13"/>
  <c r="O128" i="13" s="1"/>
  <c r="I112" i="13"/>
  <c r="I128" i="13" s="1"/>
  <c r="C112" i="13"/>
  <c r="C128" i="13" s="1"/>
  <c r="U111" i="13"/>
  <c r="U127" i="13" s="1"/>
  <c r="O111" i="13"/>
  <c r="O127" i="13" s="1"/>
  <c r="I111" i="13"/>
  <c r="I127" i="13" s="1"/>
  <c r="C111" i="13"/>
  <c r="C127" i="13" s="1"/>
  <c r="T109" i="13"/>
  <c r="N109" i="13"/>
  <c r="H109" i="13"/>
  <c r="B109" i="13"/>
  <c r="T108" i="13"/>
  <c r="N108" i="13"/>
  <c r="H108" i="13"/>
  <c r="B108" i="13"/>
  <c r="O110" i="13"/>
  <c r="O126" i="13" s="1"/>
  <c r="Q118" i="13"/>
  <c r="W117" i="13"/>
  <c r="K117" i="13"/>
  <c r="W116" i="13"/>
  <c r="E116" i="13"/>
  <c r="W115" i="13"/>
  <c r="E115" i="13"/>
  <c r="K114" i="13"/>
  <c r="E114" i="13"/>
  <c r="K113" i="13"/>
  <c r="E113" i="13"/>
  <c r="K112" i="13"/>
  <c r="Q111" i="13"/>
  <c r="K111" i="13"/>
  <c r="U109" i="13"/>
  <c r="U125" i="13" s="1"/>
  <c r="I109" i="13"/>
  <c r="I125" i="13" s="1"/>
  <c r="U108" i="13"/>
  <c r="U124" i="13" s="1"/>
  <c r="I108" i="13"/>
  <c r="I124" i="13" s="1"/>
  <c r="U110" i="13"/>
  <c r="U126" i="13" s="1"/>
  <c r="I110" i="13"/>
  <c r="I126" i="13" s="1"/>
  <c r="T110" i="13"/>
  <c r="H110" i="13"/>
  <c r="T118" i="13"/>
  <c r="N118" i="13"/>
  <c r="H118" i="13"/>
  <c r="B118" i="13"/>
  <c r="T117" i="13"/>
  <c r="N117" i="13"/>
  <c r="H117" i="13"/>
  <c r="B117" i="13"/>
  <c r="T116" i="13"/>
  <c r="N116" i="13"/>
  <c r="H116" i="13"/>
  <c r="B116" i="13"/>
  <c r="T115" i="13"/>
  <c r="N115" i="13"/>
  <c r="H115" i="13"/>
  <c r="B115" i="13"/>
  <c r="T114" i="13"/>
  <c r="N114" i="13"/>
  <c r="H114" i="13"/>
  <c r="B114" i="13"/>
  <c r="T113" i="13"/>
  <c r="N113" i="13"/>
  <c r="H113" i="13"/>
  <c r="B113" i="13"/>
  <c r="T112" i="13"/>
  <c r="N112" i="13"/>
  <c r="H112" i="13"/>
  <c r="B112" i="13"/>
  <c r="T111" i="13"/>
  <c r="N111" i="13"/>
  <c r="H111" i="13"/>
  <c r="B111" i="13"/>
  <c r="X109" i="13"/>
  <c r="R109" i="13"/>
  <c r="L109" i="13"/>
  <c r="L125" i="13" s="1"/>
  <c r="F109" i="13"/>
  <c r="X108" i="13"/>
  <c r="R108" i="13"/>
  <c r="L108" i="13"/>
  <c r="L124" i="13" s="1"/>
  <c r="F108" i="13"/>
  <c r="B110" i="13"/>
  <c r="W118" i="13"/>
  <c r="E118" i="13"/>
  <c r="E117" i="13"/>
  <c r="Q116" i="13"/>
  <c r="K115" i="13"/>
  <c r="Q114" i="13"/>
  <c r="W113" i="13"/>
  <c r="W112" i="13"/>
  <c r="W111" i="13"/>
  <c r="C109" i="13"/>
  <c r="C125" i="13" s="1"/>
  <c r="C108" i="13"/>
  <c r="C124" i="13" s="1"/>
  <c r="R110" i="13"/>
  <c r="R126" i="13" s="1"/>
  <c r="F110" i="13"/>
  <c r="F126" i="13" s="1"/>
  <c r="Q110" i="13"/>
  <c r="E110" i="13"/>
  <c r="X118" i="13"/>
  <c r="X134" i="13" s="1"/>
  <c r="R118" i="13"/>
  <c r="L118" i="13"/>
  <c r="L134" i="13" s="1"/>
  <c r="F118" i="13"/>
  <c r="X117" i="13"/>
  <c r="R117" i="13"/>
  <c r="L117" i="13"/>
  <c r="L133" i="13" s="1"/>
  <c r="F117" i="13"/>
  <c r="X116" i="13"/>
  <c r="R116" i="13"/>
  <c r="L116" i="13"/>
  <c r="L132" i="13" s="1"/>
  <c r="F116" i="13"/>
  <c r="X115" i="13"/>
  <c r="R115" i="13"/>
  <c r="L115" i="13"/>
  <c r="L131" i="13" s="1"/>
  <c r="F115" i="13"/>
  <c r="X114" i="13"/>
  <c r="R114" i="13"/>
  <c r="L114" i="13"/>
  <c r="L130" i="13" s="1"/>
  <c r="F114" i="13"/>
  <c r="X113" i="13"/>
  <c r="R113" i="13"/>
  <c r="L113" i="13"/>
  <c r="L129" i="13" s="1"/>
  <c r="F113" i="13"/>
  <c r="X112" i="13"/>
  <c r="R112" i="13"/>
  <c r="L112" i="13"/>
  <c r="L128" i="13" s="1"/>
  <c r="F112" i="13"/>
  <c r="X111" i="13"/>
  <c r="R111" i="13"/>
  <c r="L111" i="13"/>
  <c r="L127" i="13" s="1"/>
  <c r="F111" i="13"/>
  <c r="W109" i="13"/>
  <c r="Q109" i="13"/>
  <c r="K109" i="13"/>
  <c r="E109" i="13"/>
  <c r="W108" i="13"/>
  <c r="Q108" i="13"/>
  <c r="K108" i="13"/>
  <c r="E108" i="13"/>
  <c r="C110" i="13"/>
  <c r="C126" i="13" s="1"/>
  <c r="N110" i="13"/>
  <c r="K118" i="13"/>
  <c r="Q117" i="13"/>
  <c r="K116" i="13"/>
  <c r="Q115" i="13"/>
  <c r="W114" i="13"/>
  <c r="Q113" i="13"/>
  <c r="Q112" i="13"/>
  <c r="E112" i="13"/>
  <c r="E111" i="13"/>
  <c r="O109" i="13"/>
  <c r="O125" i="13" s="1"/>
  <c r="O108" i="13"/>
  <c r="O124" i="13" s="1"/>
  <c r="H11" i="15"/>
  <c r="I11" i="15" s="1"/>
  <c r="I15" i="15" s="1"/>
  <c r="F12" i="15"/>
  <c r="Q68" i="19"/>
  <c r="L118" i="19"/>
  <c r="L134" i="19" s="1"/>
  <c r="U112" i="19"/>
  <c r="U128" i="19" s="1"/>
  <c r="I112" i="19"/>
  <c r="X112" i="19"/>
  <c r="X128" i="19" s="1"/>
  <c r="F112" i="19"/>
  <c r="F128" i="19" s="1"/>
  <c r="Q112" i="19"/>
  <c r="E112" i="19"/>
  <c r="R112" i="19"/>
  <c r="R128" i="19" s="1"/>
  <c r="C112" i="19"/>
  <c r="W112" i="19"/>
  <c r="T112" i="19"/>
  <c r="B112" i="19"/>
  <c r="O112" i="19"/>
  <c r="O128" i="19" s="1"/>
  <c r="N112" i="19"/>
  <c r="L112" i="19"/>
  <c r="K112" i="19"/>
  <c r="H112" i="19"/>
  <c r="B15" i="12"/>
  <c r="H12" i="12"/>
  <c r="I12" i="12" s="1"/>
  <c r="F11" i="12"/>
  <c r="Q68" i="13"/>
  <c r="B68" i="13"/>
  <c r="I69" i="13" s="1"/>
  <c r="I68" i="13"/>
  <c r="B68" i="19"/>
  <c r="B69" i="19" s="1"/>
  <c r="R108" i="19"/>
  <c r="R124" i="19" s="1"/>
  <c r="R109" i="19"/>
  <c r="R125" i="19" s="1"/>
  <c r="R110" i="19"/>
  <c r="R126" i="19" s="1"/>
  <c r="R111" i="19"/>
  <c r="R127" i="19" s="1"/>
  <c r="R113" i="19"/>
  <c r="R129" i="19" s="1"/>
  <c r="R114" i="19"/>
  <c r="R130" i="19" s="1"/>
  <c r="R115" i="19"/>
  <c r="R131" i="19" s="1"/>
  <c r="R116" i="19"/>
  <c r="R132" i="19" s="1"/>
  <c r="R117" i="19"/>
  <c r="R133" i="19" s="1"/>
  <c r="R118" i="19"/>
  <c r="R134" i="19" s="1"/>
  <c r="B12" i="18"/>
  <c r="F11" i="18" s="1"/>
  <c r="X108" i="19"/>
  <c r="X124" i="19" s="1"/>
  <c r="X109" i="19"/>
  <c r="X125" i="19" s="1"/>
  <c r="X110" i="19"/>
  <c r="X126" i="19" s="1"/>
  <c r="X111" i="19"/>
  <c r="X113" i="19"/>
  <c r="X129" i="19" s="1"/>
  <c r="X114" i="19"/>
  <c r="X130" i="19" s="1"/>
  <c r="X115" i="19"/>
  <c r="X131" i="19" s="1"/>
  <c r="X116" i="19"/>
  <c r="X117" i="19"/>
  <c r="X133" i="19" s="1"/>
  <c r="X118" i="19"/>
  <c r="X134" i="19" s="1"/>
  <c r="F108" i="19"/>
  <c r="F124" i="19" s="1"/>
  <c r="F109" i="19"/>
  <c r="F125" i="19" s="1"/>
  <c r="F110" i="19"/>
  <c r="F126" i="19" s="1"/>
  <c r="F111" i="19"/>
  <c r="F127" i="19" s="1"/>
  <c r="F113" i="19"/>
  <c r="F129" i="19" s="1"/>
  <c r="F114" i="19"/>
  <c r="F130" i="19" s="1"/>
  <c r="F115" i="19"/>
  <c r="F131" i="19" s="1"/>
  <c r="F116" i="19"/>
  <c r="F132" i="19" s="1"/>
  <c r="F117" i="19"/>
  <c r="F133" i="19" s="1"/>
  <c r="F118" i="19"/>
  <c r="L108" i="19"/>
  <c r="L124" i="19" s="1"/>
  <c r="L109" i="19"/>
  <c r="L125" i="19" s="1"/>
  <c r="L110" i="19"/>
  <c r="L126" i="19" s="1"/>
  <c r="L111" i="19"/>
  <c r="L127" i="19" s="1"/>
  <c r="L113" i="19"/>
  <c r="L129" i="19" s="1"/>
  <c r="L114" i="19"/>
  <c r="L130" i="19" s="1"/>
  <c r="L115" i="19"/>
  <c r="L131" i="19" s="1"/>
  <c r="L116" i="19"/>
  <c r="L128" i="19"/>
  <c r="L117" i="19"/>
  <c r="L133" i="19" s="1"/>
  <c r="F93" i="19"/>
  <c r="F95" i="19"/>
  <c r="F98" i="19"/>
  <c r="F100" i="19"/>
  <c r="F97" i="19"/>
  <c r="F103" i="19"/>
  <c r="C93" i="19"/>
  <c r="I93" i="19"/>
  <c r="O93" i="19"/>
  <c r="U93" i="19"/>
  <c r="C94" i="19"/>
  <c r="I94" i="19"/>
  <c r="O94" i="19"/>
  <c r="U94" i="19"/>
  <c r="C95" i="19"/>
  <c r="I95" i="19"/>
  <c r="O95" i="19"/>
  <c r="U95" i="19"/>
  <c r="C96" i="19"/>
  <c r="I96" i="19"/>
  <c r="O96" i="19"/>
  <c r="U96" i="19"/>
  <c r="C98" i="19"/>
  <c r="I98" i="19"/>
  <c r="O98" i="19"/>
  <c r="U98" i="19"/>
  <c r="C99" i="19"/>
  <c r="I99" i="19"/>
  <c r="O99" i="19"/>
  <c r="U99" i="19"/>
  <c r="C100" i="19"/>
  <c r="I100" i="19"/>
  <c r="O100" i="19"/>
  <c r="U100" i="19"/>
  <c r="C101" i="19"/>
  <c r="I101" i="19"/>
  <c r="O101" i="19"/>
  <c r="U101" i="19"/>
  <c r="C97" i="19"/>
  <c r="I97" i="19"/>
  <c r="O97" i="19"/>
  <c r="U97" i="19"/>
  <c r="C102" i="19"/>
  <c r="I102" i="19"/>
  <c r="O102" i="19"/>
  <c r="U102" i="19"/>
  <c r="C103" i="19"/>
  <c r="I103" i="19"/>
  <c r="O103" i="19"/>
  <c r="U103" i="19"/>
  <c r="R93" i="19"/>
  <c r="R95" i="19"/>
  <c r="R98" i="19"/>
  <c r="R100" i="19"/>
  <c r="R97" i="19"/>
  <c r="R103" i="19"/>
  <c r="F94" i="19"/>
  <c r="F96" i="19"/>
  <c r="F99" i="19"/>
  <c r="F101" i="19"/>
  <c r="F102" i="19"/>
  <c r="L93" i="19"/>
  <c r="X93" i="19"/>
  <c r="L94" i="19"/>
  <c r="X94" i="19"/>
  <c r="L95" i="19"/>
  <c r="X95" i="19"/>
  <c r="L96" i="19"/>
  <c r="X96" i="19"/>
  <c r="L98" i="19"/>
  <c r="X98" i="19"/>
  <c r="L99" i="19"/>
  <c r="X99" i="19"/>
  <c r="L100" i="19"/>
  <c r="X100" i="19"/>
  <c r="L101" i="19"/>
  <c r="X101" i="19"/>
  <c r="L97" i="19"/>
  <c r="X97" i="19"/>
  <c r="L102" i="19"/>
  <c r="X102" i="19"/>
  <c r="L103" i="19"/>
  <c r="X103" i="19"/>
  <c r="R94" i="19"/>
  <c r="R96" i="19"/>
  <c r="R99" i="19"/>
  <c r="R101" i="19"/>
  <c r="X127" i="19"/>
  <c r="X132" i="19"/>
  <c r="L132" i="19"/>
  <c r="F108" i="16"/>
  <c r="F124" i="16" s="1"/>
  <c r="F109" i="16"/>
  <c r="F125" i="16" s="1"/>
  <c r="F111" i="16"/>
  <c r="F112" i="16"/>
  <c r="F128" i="16" s="1"/>
  <c r="F113" i="16"/>
  <c r="F114" i="16"/>
  <c r="F130" i="16" s="1"/>
  <c r="F115" i="16"/>
  <c r="F116" i="16"/>
  <c r="F132" i="16" s="1"/>
  <c r="F117" i="16"/>
  <c r="F133" i="16" s="1"/>
  <c r="F118" i="16"/>
  <c r="F134" i="16" s="1"/>
  <c r="L108" i="16"/>
  <c r="L124" i="16" s="1"/>
  <c r="L109" i="16"/>
  <c r="L111" i="16"/>
  <c r="L127" i="16" s="1"/>
  <c r="L112" i="16"/>
  <c r="L128" i="16" s="1"/>
  <c r="L113" i="16"/>
  <c r="L129" i="16" s="1"/>
  <c r="L114" i="16"/>
  <c r="L115" i="16"/>
  <c r="L131" i="16" s="1"/>
  <c r="L116" i="16"/>
  <c r="L132" i="16" s="1"/>
  <c r="L117" i="16"/>
  <c r="L118" i="16"/>
  <c r="L134" i="16" s="1"/>
  <c r="R108" i="16"/>
  <c r="R124" i="16" s="1"/>
  <c r="R109" i="16"/>
  <c r="R125" i="16" s="1"/>
  <c r="R111" i="16"/>
  <c r="R112" i="16"/>
  <c r="R128" i="16" s="1"/>
  <c r="R113" i="16"/>
  <c r="R129" i="16" s="1"/>
  <c r="R114" i="16"/>
  <c r="R130" i="16" s="1"/>
  <c r="R115" i="16"/>
  <c r="R116" i="16"/>
  <c r="R132" i="16" s="1"/>
  <c r="R126" i="16"/>
  <c r="R117" i="16"/>
  <c r="R133" i="16" s="1"/>
  <c r="R118" i="16"/>
  <c r="X108" i="16"/>
  <c r="X124" i="16" s="1"/>
  <c r="X109" i="16"/>
  <c r="X125" i="16" s="1"/>
  <c r="X111" i="16"/>
  <c r="X127" i="16" s="1"/>
  <c r="X112" i="16"/>
  <c r="X113" i="16"/>
  <c r="X129" i="16" s="1"/>
  <c r="X114" i="16"/>
  <c r="X115" i="16"/>
  <c r="X131" i="16" s="1"/>
  <c r="X116" i="16"/>
  <c r="X126" i="16"/>
  <c r="X117" i="16"/>
  <c r="X133" i="16" s="1"/>
  <c r="X118" i="16"/>
  <c r="X134" i="16" s="1"/>
  <c r="C93" i="16"/>
  <c r="I93" i="16"/>
  <c r="O93" i="16"/>
  <c r="U93" i="16"/>
  <c r="C94" i="16"/>
  <c r="I94" i="16"/>
  <c r="O94" i="16"/>
  <c r="U94" i="16"/>
  <c r="C96" i="16"/>
  <c r="I96" i="16"/>
  <c r="O96" i="16"/>
  <c r="U96" i="16"/>
  <c r="C97" i="16"/>
  <c r="I97" i="16"/>
  <c r="O97" i="16"/>
  <c r="U97" i="16"/>
  <c r="C98" i="16"/>
  <c r="I98" i="16"/>
  <c r="O98" i="16"/>
  <c r="U98" i="16"/>
  <c r="C99" i="16"/>
  <c r="I99" i="16"/>
  <c r="O99" i="16"/>
  <c r="U99" i="16"/>
  <c r="C100" i="16"/>
  <c r="I100" i="16"/>
  <c r="O100" i="16"/>
  <c r="U100" i="16"/>
  <c r="C101" i="16"/>
  <c r="I101" i="16"/>
  <c r="O101" i="16"/>
  <c r="U101" i="16"/>
  <c r="C95" i="16"/>
  <c r="I95" i="16"/>
  <c r="O95" i="16"/>
  <c r="U95" i="16"/>
  <c r="C102" i="16"/>
  <c r="I102" i="16"/>
  <c r="O102" i="16"/>
  <c r="U102" i="16"/>
  <c r="C103" i="16"/>
  <c r="I103" i="16"/>
  <c r="O103" i="16"/>
  <c r="U103" i="16"/>
  <c r="F93" i="16"/>
  <c r="L93" i="16"/>
  <c r="R93" i="16"/>
  <c r="X93" i="16"/>
  <c r="F94" i="16"/>
  <c r="L94" i="16"/>
  <c r="R94" i="16"/>
  <c r="X94" i="16"/>
  <c r="F96" i="16"/>
  <c r="L96" i="16"/>
  <c r="R96" i="16"/>
  <c r="X96" i="16"/>
  <c r="F97" i="16"/>
  <c r="L97" i="16"/>
  <c r="R97" i="16"/>
  <c r="X97" i="16"/>
  <c r="F98" i="16"/>
  <c r="L98" i="16"/>
  <c r="R98" i="16"/>
  <c r="X98" i="16"/>
  <c r="F99" i="16"/>
  <c r="L99" i="16"/>
  <c r="R99" i="16"/>
  <c r="X99" i="16"/>
  <c r="F100" i="16"/>
  <c r="L100" i="16"/>
  <c r="R100" i="16"/>
  <c r="X100" i="16"/>
  <c r="F101" i="16"/>
  <c r="L101" i="16"/>
  <c r="R101" i="16"/>
  <c r="X101" i="16"/>
  <c r="F95" i="16"/>
  <c r="L95" i="16"/>
  <c r="R95" i="16"/>
  <c r="X95" i="16"/>
  <c r="F102" i="16"/>
  <c r="L102" i="16"/>
  <c r="R102" i="16"/>
  <c r="X102" i="16"/>
  <c r="F103" i="16"/>
  <c r="L103" i="16"/>
  <c r="R103" i="16"/>
  <c r="X103" i="16"/>
  <c r="F126" i="16"/>
  <c r="L125" i="16"/>
  <c r="L130" i="16"/>
  <c r="X128" i="16"/>
  <c r="X130" i="16"/>
  <c r="X132" i="16"/>
  <c r="F127" i="16"/>
  <c r="F129" i="16"/>
  <c r="F131" i="16"/>
  <c r="U134" i="16"/>
  <c r="L133" i="16"/>
  <c r="B68" i="16"/>
  <c r="B69" i="16" s="1"/>
  <c r="R127" i="16"/>
  <c r="R131" i="16"/>
  <c r="R134" i="16"/>
  <c r="W118" i="19"/>
  <c r="Q118" i="19"/>
  <c r="K118" i="19"/>
  <c r="E118" i="19"/>
  <c r="W117" i="19"/>
  <c r="Q117" i="19"/>
  <c r="K117" i="19"/>
  <c r="E117" i="19"/>
  <c r="W116" i="19"/>
  <c r="Q116" i="19"/>
  <c r="K116" i="19"/>
  <c r="E116" i="19"/>
  <c r="W115" i="19"/>
  <c r="Q115" i="19"/>
  <c r="K115" i="19"/>
  <c r="E115" i="19"/>
  <c r="W114" i="19"/>
  <c r="Q114" i="19"/>
  <c r="K114" i="19"/>
  <c r="E114" i="19"/>
  <c r="W113" i="19"/>
  <c r="Q113" i="19"/>
  <c r="K113" i="19"/>
  <c r="E113" i="19"/>
  <c r="W111" i="19"/>
  <c r="Q111" i="19"/>
  <c r="K111" i="19"/>
  <c r="E111" i="19"/>
  <c r="W110" i="19"/>
  <c r="Q110" i="19"/>
  <c r="K110" i="19"/>
  <c r="E110" i="19"/>
  <c r="W109" i="19"/>
  <c r="Q109" i="19"/>
  <c r="K109" i="19"/>
  <c r="E109" i="19"/>
  <c r="W108" i="19"/>
  <c r="Q108" i="19"/>
  <c r="K108" i="19"/>
  <c r="E108" i="19"/>
  <c r="T118" i="19"/>
  <c r="N118" i="19"/>
  <c r="H118" i="19"/>
  <c r="B118" i="19"/>
  <c r="T117" i="19"/>
  <c r="N117" i="19"/>
  <c r="H117" i="19"/>
  <c r="B117" i="19"/>
  <c r="T116" i="19"/>
  <c r="N116" i="19"/>
  <c r="H116" i="19"/>
  <c r="B116" i="19"/>
  <c r="T115" i="19"/>
  <c r="N115" i="19"/>
  <c r="H115" i="19"/>
  <c r="B115" i="19"/>
  <c r="T114" i="19"/>
  <c r="N114" i="19"/>
  <c r="H114" i="19"/>
  <c r="B114" i="19"/>
  <c r="T113" i="19"/>
  <c r="N113" i="19"/>
  <c r="H113" i="19"/>
  <c r="B113" i="19"/>
  <c r="T111" i="19"/>
  <c r="N111" i="19"/>
  <c r="H111" i="19"/>
  <c r="B111" i="19"/>
  <c r="T110" i="19"/>
  <c r="N110" i="19"/>
  <c r="H110" i="19"/>
  <c r="B110" i="19"/>
  <c r="T109" i="19"/>
  <c r="N109" i="19"/>
  <c r="H109" i="19"/>
  <c r="B109" i="19"/>
  <c r="T108" i="19"/>
  <c r="N108" i="19"/>
  <c r="H108" i="19"/>
  <c r="B108" i="19"/>
  <c r="B93" i="19"/>
  <c r="H93" i="19"/>
  <c r="N93" i="19"/>
  <c r="T93" i="19"/>
  <c r="B94" i="19"/>
  <c r="H94" i="19"/>
  <c r="N94" i="19"/>
  <c r="T94" i="19"/>
  <c r="B95" i="19"/>
  <c r="H95" i="19"/>
  <c r="N95" i="19"/>
  <c r="T95" i="19"/>
  <c r="B96" i="19"/>
  <c r="H96" i="19"/>
  <c r="N96" i="19"/>
  <c r="T96" i="19"/>
  <c r="B98" i="19"/>
  <c r="H98" i="19"/>
  <c r="N98" i="19"/>
  <c r="T98" i="19"/>
  <c r="B99" i="19"/>
  <c r="H99" i="19"/>
  <c r="N99" i="19"/>
  <c r="T99" i="19"/>
  <c r="B100" i="19"/>
  <c r="H100" i="19"/>
  <c r="N100" i="19"/>
  <c r="T100" i="19"/>
  <c r="B101" i="19"/>
  <c r="H101" i="19"/>
  <c r="N101" i="19"/>
  <c r="T101" i="19"/>
  <c r="B97" i="19"/>
  <c r="H97" i="19"/>
  <c r="N97" i="19"/>
  <c r="T97" i="19"/>
  <c r="B102" i="19"/>
  <c r="H102" i="19"/>
  <c r="N102" i="19"/>
  <c r="T102" i="19"/>
  <c r="B103" i="19"/>
  <c r="H103" i="19"/>
  <c r="N103" i="19"/>
  <c r="T103" i="19"/>
  <c r="C108" i="19"/>
  <c r="C124" i="19" s="1"/>
  <c r="O108" i="19"/>
  <c r="O124" i="19" s="1"/>
  <c r="C109" i="19"/>
  <c r="C125" i="19" s="1"/>
  <c r="O109" i="19"/>
  <c r="O125" i="19" s="1"/>
  <c r="C110" i="19"/>
  <c r="C126" i="19" s="1"/>
  <c r="O110" i="19"/>
  <c r="O126" i="19" s="1"/>
  <c r="C111" i="19"/>
  <c r="C127" i="19" s="1"/>
  <c r="O111" i="19"/>
  <c r="O127" i="19" s="1"/>
  <c r="C113" i="19"/>
  <c r="C129" i="19" s="1"/>
  <c r="O113" i="19"/>
  <c r="O129" i="19" s="1"/>
  <c r="C114" i="19"/>
  <c r="C130" i="19" s="1"/>
  <c r="O114" i="19"/>
  <c r="O130" i="19" s="1"/>
  <c r="C115" i="19"/>
  <c r="C131" i="19" s="1"/>
  <c r="O115" i="19"/>
  <c r="O131" i="19" s="1"/>
  <c r="C116" i="19"/>
  <c r="C132" i="19" s="1"/>
  <c r="O116" i="19"/>
  <c r="O132" i="19" s="1"/>
  <c r="C128" i="19"/>
  <c r="C117" i="19"/>
  <c r="C133" i="19" s="1"/>
  <c r="O117" i="19"/>
  <c r="O133" i="19" s="1"/>
  <c r="C118" i="19"/>
  <c r="C134" i="19" s="1"/>
  <c r="O118" i="19"/>
  <c r="O134" i="19" s="1"/>
  <c r="F134" i="19"/>
  <c r="I68" i="19"/>
  <c r="E93" i="19"/>
  <c r="K93" i="19"/>
  <c r="Q93" i="19"/>
  <c r="W93" i="19"/>
  <c r="E94" i="19"/>
  <c r="K94" i="19"/>
  <c r="Q94" i="19"/>
  <c r="W94" i="19"/>
  <c r="E95" i="19"/>
  <c r="K95" i="19"/>
  <c r="Q95" i="19"/>
  <c r="W95" i="19"/>
  <c r="E96" i="19"/>
  <c r="K96" i="19"/>
  <c r="Q96" i="19"/>
  <c r="W96" i="19"/>
  <c r="E98" i="19"/>
  <c r="K98" i="19"/>
  <c r="Q98" i="19"/>
  <c r="W98" i="19"/>
  <c r="E99" i="19"/>
  <c r="K99" i="19"/>
  <c r="Q99" i="19"/>
  <c r="W99" i="19"/>
  <c r="E100" i="19"/>
  <c r="K100" i="19"/>
  <c r="Q100" i="19"/>
  <c r="W100" i="19"/>
  <c r="E101" i="19"/>
  <c r="K101" i="19"/>
  <c r="Q101" i="19"/>
  <c r="W101" i="19"/>
  <c r="E97" i="19"/>
  <c r="K97" i="19"/>
  <c r="Q97" i="19"/>
  <c r="W97" i="19"/>
  <c r="E102" i="19"/>
  <c r="K102" i="19"/>
  <c r="Q102" i="19"/>
  <c r="W102" i="19"/>
  <c r="E103" i="19"/>
  <c r="K103" i="19"/>
  <c r="Q103" i="19"/>
  <c r="W103" i="19"/>
  <c r="I108" i="19"/>
  <c r="I124" i="19" s="1"/>
  <c r="U108" i="19"/>
  <c r="U124" i="19" s="1"/>
  <c r="I109" i="19"/>
  <c r="I125" i="19" s="1"/>
  <c r="U109" i="19"/>
  <c r="U125" i="19" s="1"/>
  <c r="I110" i="19"/>
  <c r="I126" i="19" s="1"/>
  <c r="U110" i="19"/>
  <c r="U126" i="19" s="1"/>
  <c r="I111" i="19"/>
  <c r="I127" i="19" s="1"/>
  <c r="U111" i="19"/>
  <c r="U127" i="19" s="1"/>
  <c r="I113" i="19"/>
  <c r="I129" i="19" s="1"/>
  <c r="U113" i="19"/>
  <c r="U129" i="19" s="1"/>
  <c r="I114" i="19"/>
  <c r="I130" i="19" s="1"/>
  <c r="U114" i="19"/>
  <c r="U130" i="19" s="1"/>
  <c r="I115" i="19"/>
  <c r="I131" i="19" s="1"/>
  <c r="U115" i="19"/>
  <c r="U131" i="19" s="1"/>
  <c r="I116" i="19"/>
  <c r="I132" i="19" s="1"/>
  <c r="U116" i="19"/>
  <c r="U132" i="19" s="1"/>
  <c r="I128" i="19"/>
  <c r="I117" i="19"/>
  <c r="I133" i="19" s="1"/>
  <c r="U117" i="19"/>
  <c r="U133" i="19" s="1"/>
  <c r="I118" i="19"/>
  <c r="I134" i="19" s="1"/>
  <c r="U118" i="19"/>
  <c r="U134" i="19" s="1"/>
  <c r="I68" i="16"/>
  <c r="E93" i="16"/>
  <c r="K93" i="16"/>
  <c r="Q93" i="16"/>
  <c r="W93" i="16"/>
  <c r="E94" i="16"/>
  <c r="K94" i="16"/>
  <c r="Q94" i="16"/>
  <c r="W94" i="16"/>
  <c r="E96" i="16"/>
  <c r="K96" i="16"/>
  <c r="Q96" i="16"/>
  <c r="W96" i="16"/>
  <c r="E97" i="16"/>
  <c r="K97" i="16"/>
  <c r="Q97" i="16"/>
  <c r="W97" i="16"/>
  <c r="E98" i="16"/>
  <c r="K98" i="16"/>
  <c r="Q98" i="16"/>
  <c r="W98" i="16"/>
  <c r="E99" i="16"/>
  <c r="K99" i="16"/>
  <c r="Q99" i="16"/>
  <c r="W99" i="16"/>
  <c r="E100" i="16"/>
  <c r="K100" i="16"/>
  <c r="Q100" i="16"/>
  <c r="W100" i="16"/>
  <c r="E101" i="16"/>
  <c r="K101" i="16"/>
  <c r="Q101" i="16"/>
  <c r="W101" i="16"/>
  <c r="E95" i="16"/>
  <c r="K95" i="16"/>
  <c r="Q95" i="16"/>
  <c r="W95" i="16"/>
  <c r="E102" i="16"/>
  <c r="K102" i="16"/>
  <c r="Q102" i="16"/>
  <c r="W102" i="16"/>
  <c r="E103" i="16"/>
  <c r="K103" i="16"/>
  <c r="Q103" i="16"/>
  <c r="W103" i="16"/>
  <c r="I108" i="16"/>
  <c r="I124" i="16" s="1"/>
  <c r="U108" i="16"/>
  <c r="U124" i="16" s="1"/>
  <c r="I109" i="16"/>
  <c r="I125" i="16" s="1"/>
  <c r="U109" i="16"/>
  <c r="U125" i="16" s="1"/>
  <c r="I111" i="16"/>
  <c r="I127" i="16" s="1"/>
  <c r="U111" i="16"/>
  <c r="U127" i="16" s="1"/>
  <c r="I112" i="16"/>
  <c r="I128" i="16" s="1"/>
  <c r="U112" i="16"/>
  <c r="U128" i="16" s="1"/>
  <c r="I113" i="16"/>
  <c r="I129" i="16" s="1"/>
  <c r="U113" i="16"/>
  <c r="U129" i="16" s="1"/>
  <c r="I114" i="16"/>
  <c r="I130" i="16" s="1"/>
  <c r="U114" i="16"/>
  <c r="U130" i="16" s="1"/>
  <c r="I115" i="16"/>
  <c r="I131" i="16" s="1"/>
  <c r="U115" i="16"/>
  <c r="U131" i="16" s="1"/>
  <c r="I116" i="16"/>
  <c r="I132" i="16" s="1"/>
  <c r="U116" i="16"/>
  <c r="U132" i="16" s="1"/>
  <c r="I126" i="16"/>
  <c r="U126" i="16"/>
  <c r="I117" i="16"/>
  <c r="I133" i="16" s="1"/>
  <c r="U117" i="16"/>
  <c r="U133" i="16" s="1"/>
  <c r="I118" i="16"/>
  <c r="I134" i="16" s="1"/>
  <c r="W118" i="16"/>
  <c r="Q118" i="16"/>
  <c r="K118" i="16"/>
  <c r="E118" i="16"/>
  <c r="W117" i="16"/>
  <c r="Q117" i="16"/>
  <c r="K117" i="16"/>
  <c r="E117" i="16"/>
  <c r="W116" i="16"/>
  <c r="Q116" i="16"/>
  <c r="K116" i="16"/>
  <c r="E116" i="16"/>
  <c r="W115" i="16"/>
  <c r="Q115" i="16"/>
  <c r="K115" i="16"/>
  <c r="E115" i="16"/>
  <c r="W114" i="16"/>
  <c r="Q114" i="16"/>
  <c r="K114" i="16"/>
  <c r="E114" i="16"/>
  <c r="W113" i="16"/>
  <c r="Q113" i="16"/>
  <c r="K113" i="16"/>
  <c r="E113" i="16"/>
  <c r="W112" i="16"/>
  <c r="Q112" i="16"/>
  <c r="K112" i="16"/>
  <c r="E112" i="16"/>
  <c r="W111" i="16"/>
  <c r="Q111" i="16"/>
  <c r="K111" i="16"/>
  <c r="E111" i="16"/>
  <c r="W109" i="16"/>
  <c r="Q109" i="16"/>
  <c r="K109" i="16"/>
  <c r="E109" i="16"/>
  <c r="W108" i="16"/>
  <c r="Q108" i="16"/>
  <c r="K108" i="16"/>
  <c r="E108" i="16"/>
  <c r="T118" i="16"/>
  <c r="N118" i="16"/>
  <c r="H118" i="16"/>
  <c r="B118" i="16"/>
  <c r="T117" i="16"/>
  <c r="N117" i="16"/>
  <c r="H117" i="16"/>
  <c r="B117" i="16"/>
  <c r="T116" i="16"/>
  <c r="N116" i="16"/>
  <c r="H116" i="16"/>
  <c r="B116" i="16"/>
  <c r="T115" i="16"/>
  <c r="N115" i="16"/>
  <c r="H115" i="16"/>
  <c r="B115" i="16"/>
  <c r="T114" i="16"/>
  <c r="N114" i="16"/>
  <c r="H114" i="16"/>
  <c r="B114" i="16"/>
  <c r="T113" i="16"/>
  <c r="N113" i="16"/>
  <c r="H113" i="16"/>
  <c r="B113" i="16"/>
  <c r="T112" i="16"/>
  <c r="N112" i="16"/>
  <c r="H112" i="16"/>
  <c r="B112" i="16"/>
  <c r="T111" i="16"/>
  <c r="N111" i="16"/>
  <c r="H111" i="16"/>
  <c r="B111" i="16"/>
  <c r="T109" i="16"/>
  <c r="N109" i="16"/>
  <c r="H109" i="16"/>
  <c r="B109" i="16"/>
  <c r="T108" i="16"/>
  <c r="N108" i="16"/>
  <c r="H108" i="16"/>
  <c r="B108" i="16"/>
  <c r="B93" i="16"/>
  <c r="H93" i="16"/>
  <c r="N93" i="16"/>
  <c r="T93" i="16"/>
  <c r="B94" i="16"/>
  <c r="H94" i="16"/>
  <c r="N94" i="16"/>
  <c r="T94" i="16"/>
  <c r="B96" i="16"/>
  <c r="H96" i="16"/>
  <c r="N96" i="16"/>
  <c r="T96" i="16"/>
  <c r="B97" i="16"/>
  <c r="H97" i="16"/>
  <c r="N97" i="16"/>
  <c r="T97" i="16"/>
  <c r="B98" i="16"/>
  <c r="H98" i="16"/>
  <c r="N98" i="16"/>
  <c r="T98" i="16"/>
  <c r="B99" i="16"/>
  <c r="H99" i="16"/>
  <c r="N99" i="16"/>
  <c r="T99" i="16"/>
  <c r="B100" i="16"/>
  <c r="H100" i="16"/>
  <c r="N100" i="16"/>
  <c r="T100" i="16"/>
  <c r="B101" i="16"/>
  <c r="H101" i="16"/>
  <c r="N101" i="16"/>
  <c r="T101" i="16"/>
  <c r="B95" i="16"/>
  <c r="H95" i="16"/>
  <c r="N95" i="16"/>
  <c r="T95" i="16"/>
  <c r="B102" i="16"/>
  <c r="H102" i="16"/>
  <c r="N102" i="16"/>
  <c r="T102" i="16"/>
  <c r="B103" i="16"/>
  <c r="H103" i="16"/>
  <c r="N103" i="16"/>
  <c r="T103" i="16"/>
  <c r="C108" i="16"/>
  <c r="C124" i="16" s="1"/>
  <c r="O108" i="16"/>
  <c r="O124" i="16" s="1"/>
  <c r="C109" i="16"/>
  <c r="C125" i="16" s="1"/>
  <c r="O109" i="16"/>
  <c r="O125" i="16" s="1"/>
  <c r="C111" i="16"/>
  <c r="C127" i="16" s="1"/>
  <c r="O111" i="16"/>
  <c r="O127" i="16" s="1"/>
  <c r="C112" i="16"/>
  <c r="C128" i="16" s="1"/>
  <c r="O112" i="16"/>
  <c r="O128" i="16" s="1"/>
  <c r="C113" i="16"/>
  <c r="C129" i="16" s="1"/>
  <c r="O113" i="16"/>
  <c r="O129" i="16" s="1"/>
  <c r="C114" i="16"/>
  <c r="C130" i="16" s="1"/>
  <c r="O114" i="16"/>
  <c r="O130" i="16" s="1"/>
  <c r="C115" i="16"/>
  <c r="C131" i="16" s="1"/>
  <c r="O115" i="16"/>
  <c r="O131" i="16" s="1"/>
  <c r="C116" i="16"/>
  <c r="C132" i="16" s="1"/>
  <c r="O116" i="16"/>
  <c r="O132" i="16" s="1"/>
  <c r="C126" i="16"/>
  <c r="O126" i="16"/>
  <c r="C117" i="16"/>
  <c r="C133" i="16" s="1"/>
  <c r="O117" i="16"/>
  <c r="O133" i="16" s="1"/>
  <c r="C118" i="16"/>
  <c r="C134" i="16" s="1"/>
  <c r="O118" i="16"/>
  <c r="O134" i="16" s="1"/>
  <c r="H15" i="12"/>
  <c r="I4" i="12"/>
  <c r="I15" i="12" s="1"/>
  <c r="I66" i="9"/>
  <c r="Q67" i="9"/>
  <c r="H47" i="9"/>
  <c r="H46" i="9"/>
  <c r="C11" i="9"/>
  <c r="C10" i="9"/>
  <c r="C9" i="9"/>
  <c r="C8" i="9"/>
  <c r="C5" i="9"/>
  <c r="C6" i="9"/>
  <c r="C7" i="9"/>
  <c r="C4" i="9"/>
  <c r="B142" i="16" l="1"/>
  <c r="U142" i="16"/>
  <c r="F142" i="16"/>
  <c r="O142" i="13"/>
  <c r="N126" i="13"/>
  <c r="N142" i="13" s="1"/>
  <c r="R143" i="13"/>
  <c r="R127" i="13"/>
  <c r="R145" i="13"/>
  <c r="R129" i="13"/>
  <c r="R147" i="13"/>
  <c r="R131" i="13"/>
  <c r="R148" i="13"/>
  <c r="R132" i="13"/>
  <c r="R149" i="13"/>
  <c r="R133" i="13"/>
  <c r="R150" i="13"/>
  <c r="R134" i="13"/>
  <c r="W127" i="13"/>
  <c r="R140" i="13"/>
  <c r="R124" i="13"/>
  <c r="N128" i="13"/>
  <c r="N144" i="13" s="1"/>
  <c r="O144" i="13"/>
  <c r="N132" i="13"/>
  <c r="N148" i="13" s="1"/>
  <c r="O148" i="13"/>
  <c r="K128" i="13"/>
  <c r="K144" i="13" s="1"/>
  <c r="L144" i="13"/>
  <c r="K130" i="13"/>
  <c r="K146" i="13" s="1"/>
  <c r="L146" i="13"/>
  <c r="W132" i="13"/>
  <c r="I142" i="16"/>
  <c r="X144" i="13"/>
  <c r="X128" i="13"/>
  <c r="W128" i="13"/>
  <c r="W144" i="13" s="1"/>
  <c r="X140" i="13"/>
  <c r="X124" i="13"/>
  <c r="U145" i="13"/>
  <c r="T129" i="13"/>
  <c r="T145" i="13" s="1"/>
  <c r="E129" i="13"/>
  <c r="K133" i="13"/>
  <c r="K149" i="13" s="1"/>
  <c r="L149" i="13"/>
  <c r="C140" i="13"/>
  <c r="B124" i="13"/>
  <c r="B140" i="13" s="1"/>
  <c r="C136" i="13"/>
  <c r="C141" i="13"/>
  <c r="B125" i="13"/>
  <c r="B141" i="13" s="1"/>
  <c r="H15" i="15"/>
  <c r="Q129" i="13"/>
  <c r="Q145" i="13" s="1"/>
  <c r="Q133" i="13"/>
  <c r="Q149" i="13" s="1"/>
  <c r="E124" i="13"/>
  <c r="E140" i="13" s="1"/>
  <c r="E125" i="13"/>
  <c r="F143" i="13"/>
  <c r="F127" i="13"/>
  <c r="F144" i="13"/>
  <c r="F128" i="13"/>
  <c r="F145" i="13"/>
  <c r="F129" i="13"/>
  <c r="F146" i="13"/>
  <c r="F130" i="13"/>
  <c r="F147" i="13"/>
  <c r="F131" i="13"/>
  <c r="F148" i="13"/>
  <c r="F132" i="13"/>
  <c r="F149" i="13"/>
  <c r="F133" i="13"/>
  <c r="F150" i="13"/>
  <c r="F134" i="13"/>
  <c r="F142" i="13"/>
  <c r="E126" i="13"/>
  <c r="E142" i="13" s="1"/>
  <c r="W129" i="13"/>
  <c r="E133" i="13"/>
  <c r="F140" i="13"/>
  <c r="F124" i="13"/>
  <c r="F141" i="13"/>
  <c r="F125" i="13"/>
  <c r="C143" i="13"/>
  <c r="B127" i="13"/>
  <c r="B143" i="13" s="1"/>
  <c r="C144" i="13"/>
  <c r="B128" i="13"/>
  <c r="B144" i="13" s="1"/>
  <c r="C145" i="13"/>
  <c r="B129" i="13"/>
  <c r="B145" i="13" s="1"/>
  <c r="C146" i="13"/>
  <c r="B130" i="13"/>
  <c r="B146" i="13" s="1"/>
  <c r="C147" i="13"/>
  <c r="B131" i="13"/>
  <c r="B147" i="13" s="1"/>
  <c r="C148" i="13"/>
  <c r="B132" i="13"/>
  <c r="B148" i="13" s="1"/>
  <c r="C149" i="13"/>
  <c r="B133" i="13"/>
  <c r="B149" i="13" s="1"/>
  <c r="C150" i="13"/>
  <c r="B134" i="13"/>
  <c r="B150" i="13" s="1"/>
  <c r="I142" i="13"/>
  <c r="H126" i="13"/>
  <c r="H142" i="13" s="1"/>
  <c r="K127" i="13"/>
  <c r="K143" i="13" s="1"/>
  <c r="L143" i="13"/>
  <c r="K129" i="13"/>
  <c r="K145" i="13" s="1"/>
  <c r="L145" i="13"/>
  <c r="W131" i="13"/>
  <c r="W133" i="13"/>
  <c r="H124" i="13"/>
  <c r="H140" i="13" s="1"/>
  <c r="I140" i="13"/>
  <c r="I141" i="13"/>
  <c r="H125" i="13"/>
  <c r="H141" i="13" s="1"/>
  <c r="X142" i="13"/>
  <c r="W126" i="13"/>
  <c r="W142" i="13" s="1"/>
  <c r="O142" i="16"/>
  <c r="L142" i="16"/>
  <c r="E128" i="13"/>
  <c r="E144" i="13" s="1"/>
  <c r="Q131" i="13"/>
  <c r="Q147" i="13" s="1"/>
  <c r="Q124" i="13"/>
  <c r="Q140" i="13" s="1"/>
  <c r="Q125" i="13"/>
  <c r="R144" i="13"/>
  <c r="R128" i="13"/>
  <c r="R146" i="13"/>
  <c r="R130" i="13"/>
  <c r="K131" i="13"/>
  <c r="K147" i="13" s="1"/>
  <c r="L147" i="13"/>
  <c r="W134" i="13"/>
  <c r="W150" i="13" s="1"/>
  <c r="X150" i="13"/>
  <c r="R141" i="13"/>
  <c r="R125" i="13"/>
  <c r="N127" i="13"/>
  <c r="N143" i="13" s="1"/>
  <c r="O143" i="13"/>
  <c r="N129" i="13"/>
  <c r="N145" i="13" s="1"/>
  <c r="O145" i="13"/>
  <c r="N130" i="13"/>
  <c r="N146" i="13" s="1"/>
  <c r="O146" i="13"/>
  <c r="N131" i="13"/>
  <c r="N147" i="13" s="1"/>
  <c r="O147" i="13"/>
  <c r="N133" i="13"/>
  <c r="N149" i="13" s="1"/>
  <c r="O149" i="13"/>
  <c r="N134" i="13"/>
  <c r="N150" i="13" s="1"/>
  <c r="O150" i="13"/>
  <c r="U140" i="13"/>
  <c r="T124" i="13"/>
  <c r="T140" i="13" s="1"/>
  <c r="T125" i="13"/>
  <c r="T141" i="13" s="1"/>
  <c r="U141" i="13"/>
  <c r="R142" i="16"/>
  <c r="Q128" i="13"/>
  <c r="Q144" i="13" s="1"/>
  <c r="K132" i="13"/>
  <c r="K148" i="13" s="1"/>
  <c r="L148" i="13"/>
  <c r="W124" i="13"/>
  <c r="W140" i="13" s="1"/>
  <c r="W125" i="13"/>
  <c r="X143" i="13"/>
  <c r="X127" i="13"/>
  <c r="X145" i="13"/>
  <c r="X129" i="13"/>
  <c r="X146" i="13"/>
  <c r="X130" i="13"/>
  <c r="X147" i="13"/>
  <c r="X131" i="13"/>
  <c r="X148" i="13"/>
  <c r="X132" i="13"/>
  <c r="X149" i="13"/>
  <c r="X133" i="13"/>
  <c r="Q132" i="13"/>
  <c r="Q148" i="13" s="1"/>
  <c r="C142" i="13"/>
  <c r="B126" i="13"/>
  <c r="B142" i="13" s="1"/>
  <c r="X141" i="13"/>
  <c r="X125" i="13"/>
  <c r="U143" i="13"/>
  <c r="T127" i="13"/>
  <c r="T143" i="13" s="1"/>
  <c r="U144" i="13"/>
  <c r="T128" i="13"/>
  <c r="T144" i="13" s="1"/>
  <c r="U146" i="13"/>
  <c r="T130" i="13"/>
  <c r="T146" i="13" s="1"/>
  <c r="U147" i="13"/>
  <c r="T131" i="13"/>
  <c r="T147" i="13" s="1"/>
  <c r="U148" i="13"/>
  <c r="T132" i="13"/>
  <c r="T148" i="13" s="1"/>
  <c r="U149" i="13"/>
  <c r="T133" i="13"/>
  <c r="T149" i="13" s="1"/>
  <c r="U150" i="13"/>
  <c r="T134" i="13"/>
  <c r="T150" i="13" s="1"/>
  <c r="E131" i="13"/>
  <c r="E147" i="13" s="1"/>
  <c r="L142" i="13"/>
  <c r="K126" i="13"/>
  <c r="K142" i="13" s="1"/>
  <c r="E127" i="13"/>
  <c r="W130" i="13"/>
  <c r="K134" i="13"/>
  <c r="K150" i="13" s="1"/>
  <c r="L150" i="13"/>
  <c r="K124" i="13"/>
  <c r="K140" i="13" s="1"/>
  <c r="L140" i="13"/>
  <c r="K125" i="13"/>
  <c r="K141" i="13" s="1"/>
  <c r="L141" i="13"/>
  <c r="R142" i="13"/>
  <c r="Q126" i="13"/>
  <c r="Q142" i="13" s="1"/>
  <c r="Q130" i="13"/>
  <c r="Q146" i="13" s="1"/>
  <c r="E134" i="13"/>
  <c r="E150" i="13" s="1"/>
  <c r="H127" i="13"/>
  <c r="H143" i="13" s="1"/>
  <c r="I143" i="13"/>
  <c r="I144" i="13"/>
  <c r="H128" i="13"/>
  <c r="H144" i="13" s="1"/>
  <c r="H129" i="13"/>
  <c r="H145" i="13" s="1"/>
  <c r="I145" i="13"/>
  <c r="H130" i="13"/>
  <c r="H146" i="13" s="1"/>
  <c r="I146" i="13"/>
  <c r="H131" i="13"/>
  <c r="H147" i="13" s="1"/>
  <c r="I147" i="13"/>
  <c r="I148" i="13"/>
  <c r="H132" i="13"/>
  <c r="H148" i="13" s="1"/>
  <c r="H133" i="13"/>
  <c r="H149" i="13" s="1"/>
  <c r="I149" i="13"/>
  <c r="H134" i="13"/>
  <c r="H150" i="13" s="1"/>
  <c r="I150" i="13"/>
  <c r="U142" i="13"/>
  <c r="T126" i="13"/>
  <c r="T142" i="13" s="1"/>
  <c r="Q127" i="13"/>
  <c r="Q143" i="13" s="1"/>
  <c r="E130" i="13"/>
  <c r="E146" i="13" s="1"/>
  <c r="E132" i="13"/>
  <c r="E148" i="13" s="1"/>
  <c r="Q134" i="13"/>
  <c r="N124" i="13"/>
  <c r="N140" i="13" s="1"/>
  <c r="O140" i="13"/>
  <c r="N125" i="13"/>
  <c r="N141" i="13" s="1"/>
  <c r="O141" i="13"/>
  <c r="C142" i="16"/>
  <c r="X142" i="16"/>
  <c r="U144" i="19"/>
  <c r="B72" i="19"/>
  <c r="O144" i="19"/>
  <c r="X144" i="19"/>
  <c r="R144" i="19"/>
  <c r="L144" i="19"/>
  <c r="C144" i="19"/>
  <c r="F144" i="19"/>
  <c r="I144" i="19"/>
  <c r="B70" i="13"/>
  <c r="B69" i="13"/>
  <c r="B72" i="13"/>
  <c r="B70" i="19"/>
  <c r="Q70" i="19" s="1"/>
  <c r="B15" i="18"/>
  <c r="H12" i="18"/>
  <c r="F12" i="18"/>
  <c r="I69" i="16"/>
  <c r="B72" i="16"/>
  <c r="B70" i="16"/>
  <c r="I70" i="19"/>
  <c r="O140" i="19"/>
  <c r="N124" i="19"/>
  <c r="N140" i="19" s="1"/>
  <c r="O141" i="19"/>
  <c r="N125" i="19"/>
  <c r="N141" i="19" s="1"/>
  <c r="O142" i="19"/>
  <c r="N126" i="19"/>
  <c r="N142" i="19" s="1"/>
  <c r="O143" i="19"/>
  <c r="N127" i="19"/>
  <c r="N143" i="19" s="1"/>
  <c r="O145" i="19"/>
  <c r="N129" i="19"/>
  <c r="N145" i="19" s="1"/>
  <c r="N130" i="19"/>
  <c r="N146" i="19" s="1"/>
  <c r="O146" i="19"/>
  <c r="N131" i="19"/>
  <c r="N147" i="19" s="1"/>
  <c r="O147" i="19"/>
  <c r="O148" i="19"/>
  <c r="N132" i="19"/>
  <c r="N148" i="19" s="1"/>
  <c r="N128" i="19"/>
  <c r="N144" i="19" s="1"/>
  <c r="O149" i="19"/>
  <c r="N133" i="19"/>
  <c r="N149" i="19" s="1"/>
  <c r="O150" i="19"/>
  <c r="N134" i="19"/>
  <c r="N150" i="19" s="1"/>
  <c r="R140" i="19"/>
  <c r="Q124" i="19"/>
  <c r="Q140" i="19" s="1"/>
  <c r="Q125" i="19"/>
  <c r="Q141" i="19" s="1"/>
  <c r="R141" i="19"/>
  <c r="R142" i="19"/>
  <c r="Q126" i="19"/>
  <c r="Q142" i="19" s="1"/>
  <c r="Q127" i="19"/>
  <c r="Q143" i="19" s="1"/>
  <c r="R143" i="19"/>
  <c r="R145" i="19"/>
  <c r="Q129" i="19"/>
  <c r="Q145" i="19" s="1"/>
  <c r="R146" i="19"/>
  <c r="Q130" i="19"/>
  <c r="Q146" i="19" s="1"/>
  <c r="R147" i="19"/>
  <c r="Q131" i="19"/>
  <c r="Q147" i="19" s="1"/>
  <c r="R148" i="19"/>
  <c r="Q132" i="19"/>
  <c r="Q148" i="19" s="1"/>
  <c r="Q128" i="19"/>
  <c r="Q144" i="19" s="1"/>
  <c r="R149" i="19"/>
  <c r="Q133" i="19"/>
  <c r="Q149" i="19" s="1"/>
  <c r="R150" i="19"/>
  <c r="Q134" i="19"/>
  <c r="Q150" i="19" s="1"/>
  <c r="U140" i="19"/>
  <c r="T124" i="19"/>
  <c r="T140" i="19" s="1"/>
  <c r="U141" i="19"/>
  <c r="T125" i="19"/>
  <c r="T141" i="19" s="1"/>
  <c r="U142" i="19"/>
  <c r="T126" i="19"/>
  <c r="T142" i="19" s="1"/>
  <c r="U143" i="19"/>
  <c r="T127" i="19"/>
  <c r="T143" i="19" s="1"/>
  <c r="U145" i="19"/>
  <c r="T129" i="19"/>
  <c r="T145" i="19" s="1"/>
  <c r="U146" i="19"/>
  <c r="T130" i="19"/>
  <c r="T146" i="19" s="1"/>
  <c r="U147" i="19"/>
  <c r="T131" i="19"/>
  <c r="T147" i="19" s="1"/>
  <c r="U148" i="19"/>
  <c r="T132" i="19"/>
  <c r="T148" i="19" s="1"/>
  <c r="T128" i="19"/>
  <c r="T144" i="19" s="1"/>
  <c r="U149" i="19"/>
  <c r="T133" i="19"/>
  <c r="T149" i="19" s="1"/>
  <c r="U150" i="19"/>
  <c r="T134" i="19"/>
  <c r="T150" i="19" s="1"/>
  <c r="W124" i="19"/>
  <c r="W140" i="19" s="1"/>
  <c r="X140" i="19"/>
  <c r="W125" i="19"/>
  <c r="W141" i="19" s="1"/>
  <c r="X141" i="19"/>
  <c r="W126" i="19"/>
  <c r="W142" i="19" s="1"/>
  <c r="X142" i="19"/>
  <c r="W127" i="19"/>
  <c r="W143" i="19" s="1"/>
  <c r="X143" i="19"/>
  <c r="W129" i="19"/>
  <c r="W145" i="19" s="1"/>
  <c r="X145" i="19"/>
  <c r="X146" i="19"/>
  <c r="W130" i="19"/>
  <c r="W146" i="19" s="1"/>
  <c r="X147" i="19"/>
  <c r="W131" i="19"/>
  <c r="W147" i="19" s="1"/>
  <c r="X148" i="19"/>
  <c r="W132" i="19"/>
  <c r="W148" i="19" s="1"/>
  <c r="W128" i="19"/>
  <c r="W144" i="19" s="1"/>
  <c r="X149" i="19"/>
  <c r="W133" i="19"/>
  <c r="W149" i="19" s="1"/>
  <c r="X150" i="19"/>
  <c r="W134" i="19"/>
  <c r="W150" i="19" s="1"/>
  <c r="I69" i="19"/>
  <c r="C136" i="19"/>
  <c r="B124" i="19"/>
  <c r="B140" i="19" s="1"/>
  <c r="C140" i="19"/>
  <c r="B125" i="19"/>
  <c r="B141" i="19" s="1"/>
  <c r="C141" i="19"/>
  <c r="B126" i="19"/>
  <c r="B142" i="19" s="1"/>
  <c r="C142" i="19"/>
  <c r="B127" i="19"/>
  <c r="B143" i="19" s="1"/>
  <c r="C143" i="19"/>
  <c r="B129" i="19"/>
  <c r="B145" i="19" s="1"/>
  <c r="C145" i="19"/>
  <c r="C146" i="19"/>
  <c r="B130" i="19"/>
  <c r="B146" i="19" s="1"/>
  <c r="B131" i="19"/>
  <c r="B147" i="19" s="1"/>
  <c r="C147" i="19"/>
  <c r="C148" i="19"/>
  <c r="B132" i="19"/>
  <c r="B148" i="19" s="1"/>
  <c r="B128" i="19"/>
  <c r="B144" i="19" s="1"/>
  <c r="C149" i="19"/>
  <c r="B133" i="19"/>
  <c r="B149" i="19" s="1"/>
  <c r="C150" i="19"/>
  <c r="B134" i="19"/>
  <c r="B150" i="19" s="1"/>
  <c r="E124" i="19"/>
  <c r="E140" i="19" s="1"/>
  <c r="F140" i="19"/>
  <c r="E125" i="19"/>
  <c r="E141" i="19" s="1"/>
  <c r="F141" i="19"/>
  <c r="E126" i="19"/>
  <c r="E142" i="19" s="1"/>
  <c r="F142" i="19"/>
  <c r="E127" i="19"/>
  <c r="E143" i="19" s="1"/>
  <c r="F143" i="19"/>
  <c r="E129" i="19"/>
  <c r="E145" i="19" s="1"/>
  <c r="F145" i="19"/>
  <c r="E130" i="19"/>
  <c r="E146" i="19" s="1"/>
  <c r="F146" i="19"/>
  <c r="F147" i="19"/>
  <c r="E131" i="19"/>
  <c r="E147" i="19" s="1"/>
  <c r="F148" i="19"/>
  <c r="E132" i="19"/>
  <c r="E148" i="19" s="1"/>
  <c r="E128" i="19"/>
  <c r="E144" i="19" s="1"/>
  <c r="F149" i="19"/>
  <c r="E133" i="19"/>
  <c r="E149" i="19" s="1"/>
  <c r="F150" i="19"/>
  <c r="E134" i="19"/>
  <c r="E150" i="19" s="1"/>
  <c r="I140" i="19"/>
  <c r="H124" i="19"/>
  <c r="H140" i="19" s="1"/>
  <c r="I141" i="19"/>
  <c r="H125" i="19"/>
  <c r="H141" i="19" s="1"/>
  <c r="I142" i="19"/>
  <c r="H126" i="19"/>
  <c r="H142" i="19" s="1"/>
  <c r="I143" i="19"/>
  <c r="H127" i="19"/>
  <c r="H143" i="19" s="1"/>
  <c r="I145" i="19"/>
  <c r="H129" i="19"/>
  <c r="H145" i="19" s="1"/>
  <c r="I146" i="19"/>
  <c r="H130" i="19"/>
  <c r="H146" i="19" s="1"/>
  <c r="I147" i="19"/>
  <c r="H131" i="19"/>
  <c r="H147" i="19" s="1"/>
  <c r="I148" i="19"/>
  <c r="H132" i="19"/>
  <c r="H148" i="19" s="1"/>
  <c r="H128" i="19"/>
  <c r="H144" i="19" s="1"/>
  <c r="I149" i="19"/>
  <c r="H133" i="19"/>
  <c r="H149" i="19" s="1"/>
  <c r="I150" i="19"/>
  <c r="H134" i="19"/>
  <c r="H150" i="19" s="1"/>
  <c r="L140" i="19"/>
  <c r="K124" i="19"/>
  <c r="K140" i="19" s="1"/>
  <c r="K125" i="19"/>
  <c r="K141" i="19" s="1"/>
  <c r="L141" i="19"/>
  <c r="L142" i="19"/>
  <c r="K126" i="19"/>
  <c r="K142" i="19" s="1"/>
  <c r="K127" i="19"/>
  <c r="K143" i="19" s="1"/>
  <c r="L143" i="19"/>
  <c r="L145" i="19"/>
  <c r="K129" i="19"/>
  <c r="K145" i="19" s="1"/>
  <c r="K130" i="19"/>
  <c r="K146" i="19" s="1"/>
  <c r="L146" i="19"/>
  <c r="L147" i="19"/>
  <c r="K131" i="19"/>
  <c r="K147" i="19" s="1"/>
  <c r="K132" i="19"/>
  <c r="K148" i="19" s="1"/>
  <c r="L148" i="19"/>
  <c r="K128" i="19"/>
  <c r="K144" i="19" s="1"/>
  <c r="K133" i="19"/>
  <c r="K149" i="19" s="1"/>
  <c r="L149" i="19"/>
  <c r="K134" i="19"/>
  <c r="K150" i="19" s="1"/>
  <c r="L150" i="19"/>
  <c r="C140" i="16"/>
  <c r="C136" i="16"/>
  <c r="B124" i="16"/>
  <c r="B140" i="16" s="1"/>
  <c r="C141" i="16"/>
  <c r="B125" i="16"/>
  <c r="B141" i="16" s="1"/>
  <c r="C143" i="16"/>
  <c r="B127" i="16"/>
  <c r="B143" i="16" s="1"/>
  <c r="C144" i="16"/>
  <c r="B128" i="16"/>
  <c r="B144" i="16" s="1"/>
  <c r="C145" i="16"/>
  <c r="B129" i="16"/>
  <c r="B145" i="16" s="1"/>
  <c r="C146" i="16"/>
  <c r="B130" i="16"/>
  <c r="B146" i="16" s="1"/>
  <c r="C147" i="16"/>
  <c r="B131" i="16"/>
  <c r="B147" i="16" s="1"/>
  <c r="C148" i="16"/>
  <c r="B132" i="16"/>
  <c r="B148" i="16" s="1"/>
  <c r="C149" i="16"/>
  <c r="B133" i="16"/>
  <c r="B149" i="16" s="1"/>
  <c r="C150" i="16"/>
  <c r="B134" i="16"/>
  <c r="B150" i="16" s="1"/>
  <c r="E124" i="16"/>
  <c r="E140" i="16" s="1"/>
  <c r="F140" i="16"/>
  <c r="E125" i="16"/>
  <c r="E141" i="16" s="1"/>
  <c r="F141" i="16"/>
  <c r="E127" i="16"/>
  <c r="E143" i="16" s="1"/>
  <c r="F143" i="16"/>
  <c r="E128" i="16"/>
  <c r="E144" i="16" s="1"/>
  <c r="F144" i="16"/>
  <c r="E129" i="16"/>
  <c r="E145" i="16" s="1"/>
  <c r="F145" i="16"/>
  <c r="E130" i="16"/>
  <c r="E146" i="16" s="1"/>
  <c r="F146" i="16"/>
  <c r="E131" i="16"/>
  <c r="E147" i="16" s="1"/>
  <c r="F147" i="16"/>
  <c r="E132" i="16"/>
  <c r="E148" i="16" s="1"/>
  <c r="F148" i="16"/>
  <c r="E126" i="16"/>
  <c r="E142" i="16" s="1"/>
  <c r="E133" i="16"/>
  <c r="E149" i="16" s="1"/>
  <c r="F149" i="16"/>
  <c r="E134" i="16"/>
  <c r="E150" i="16" s="1"/>
  <c r="F150" i="16"/>
  <c r="I140" i="16"/>
  <c r="H124" i="16"/>
  <c r="H140" i="16" s="1"/>
  <c r="I141" i="16"/>
  <c r="H125" i="16"/>
  <c r="H141" i="16" s="1"/>
  <c r="H127" i="16"/>
  <c r="H143" i="16" s="1"/>
  <c r="I143" i="16"/>
  <c r="I144" i="16"/>
  <c r="H128" i="16"/>
  <c r="H144" i="16" s="1"/>
  <c r="H129" i="16"/>
  <c r="H145" i="16" s="1"/>
  <c r="I145" i="16"/>
  <c r="I146" i="16"/>
  <c r="H130" i="16"/>
  <c r="H146" i="16" s="1"/>
  <c r="I147" i="16"/>
  <c r="H131" i="16"/>
  <c r="H147" i="16" s="1"/>
  <c r="I148" i="16"/>
  <c r="H132" i="16"/>
  <c r="H148" i="16" s="1"/>
  <c r="H126" i="16"/>
  <c r="H142" i="16" s="1"/>
  <c r="I149" i="16"/>
  <c r="H133" i="16"/>
  <c r="H149" i="16" s="1"/>
  <c r="I150" i="16"/>
  <c r="H134" i="16"/>
  <c r="H150" i="16" s="1"/>
  <c r="K124" i="16"/>
  <c r="K140" i="16" s="1"/>
  <c r="L140" i="16"/>
  <c r="K125" i="16"/>
  <c r="K141" i="16" s="1"/>
  <c r="L141" i="16"/>
  <c r="K127" i="16"/>
  <c r="K143" i="16" s="1"/>
  <c r="L143" i="16"/>
  <c r="K128" i="16"/>
  <c r="K144" i="16" s="1"/>
  <c r="L144" i="16"/>
  <c r="K129" i="16"/>
  <c r="K145" i="16" s="1"/>
  <c r="L145" i="16"/>
  <c r="K130" i="16"/>
  <c r="K146" i="16" s="1"/>
  <c r="L146" i="16"/>
  <c r="K131" i="16"/>
  <c r="K147" i="16" s="1"/>
  <c r="L147" i="16"/>
  <c r="K132" i="16"/>
  <c r="K148" i="16" s="1"/>
  <c r="L148" i="16"/>
  <c r="K126" i="16"/>
  <c r="K142" i="16" s="1"/>
  <c r="K133" i="16"/>
  <c r="K149" i="16" s="1"/>
  <c r="L149" i="16"/>
  <c r="K134" i="16"/>
  <c r="K150" i="16" s="1"/>
  <c r="L150" i="16"/>
  <c r="J3" i="15"/>
  <c r="D37" i="16" s="1"/>
  <c r="O140" i="16"/>
  <c r="N124" i="16"/>
  <c r="N140" i="16" s="1"/>
  <c r="O141" i="16"/>
  <c r="N125" i="16"/>
  <c r="N141" i="16" s="1"/>
  <c r="O143" i="16"/>
  <c r="N127" i="16"/>
  <c r="N143" i="16" s="1"/>
  <c r="O144" i="16"/>
  <c r="N128" i="16"/>
  <c r="N144" i="16" s="1"/>
  <c r="O145" i="16"/>
  <c r="N129" i="16"/>
  <c r="N145" i="16" s="1"/>
  <c r="O146" i="16"/>
  <c r="N130" i="16"/>
  <c r="N146" i="16" s="1"/>
  <c r="O147" i="16"/>
  <c r="N131" i="16"/>
  <c r="N147" i="16" s="1"/>
  <c r="O148" i="16"/>
  <c r="N132" i="16"/>
  <c r="N148" i="16" s="1"/>
  <c r="N126" i="16"/>
  <c r="N142" i="16" s="1"/>
  <c r="O149" i="16"/>
  <c r="N133" i="16"/>
  <c r="N149" i="16" s="1"/>
  <c r="O150" i="16"/>
  <c r="N134" i="16"/>
  <c r="N150" i="16" s="1"/>
  <c r="Q124" i="16"/>
  <c r="Q140" i="16" s="1"/>
  <c r="R140" i="16"/>
  <c r="Q125" i="16"/>
  <c r="Q141" i="16" s="1"/>
  <c r="R141" i="16"/>
  <c r="R143" i="16"/>
  <c r="Q127" i="16"/>
  <c r="Q143" i="16" s="1"/>
  <c r="Q128" i="16"/>
  <c r="Q144" i="16" s="1"/>
  <c r="R144" i="16"/>
  <c r="R145" i="16"/>
  <c r="Q129" i="16"/>
  <c r="Q145" i="16" s="1"/>
  <c r="R146" i="16"/>
  <c r="Q130" i="16"/>
  <c r="Q146" i="16" s="1"/>
  <c r="R147" i="16"/>
  <c r="Q131" i="16"/>
  <c r="Q147" i="16" s="1"/>
  <c r="R148" i="16"/>
  <c r="Q132" i="16"/>
  <c r="Q148" i="16" s="1"/>
  <c r="Q126" i="16"/>
  <c r="Q142" i="16" s="1"/>
  <c r="R149" i="16"/>
  <c r="Q133" i="16"/>
  <c r="Q149" i="16" s="1"/>
  <c r="R150" i="16"/>
  <c r="Q134" i="16"/>
  <c r="Q150" i="16" s="1"/>
  <c r="Q70" i="16"/>
  <c r="I70" i="16"/>
  <c r="U140" i="16"/>
  <c r="T124" i="16"/>
  <c r="T140" i="16" s="1"/>
  <c r="U141" i="16"/>
  <c r="T125" i="16"/>
  <c r="T141" i="16" s="1"/>
  <c r="U143" i="16"/>
  <c r="T127" i="16"/>
  <c r="T143" i="16" s="1"/>
  <c r="U144" i="16"/>
  <c r="T128" i="16"/>
  <c r="T144" i="16" s="1"/>
  <c r="U145" i="16"/>
  <c r="T129" i="16"/>
  <c r="T145" i="16" s="1"/>
  <c r="U146" i="16"/>
  <c r="T130" i="16"/>
  <c r="T146" i="16" s="1"/>
  <c r="U147" i="16"/>
  <c r="T131" i="16"/>
  <c r="T147" i="16" s="1"/>
  <c r="U148" i="16"/>
  <c r="T132" i="16"/>
  <c r="T148" i="16" s="1"/>
  <c r="T126" i="16"/>
  <c r="T142" i="16" s="1"/>
  <c r="U149" i="16"/>
  <c r="T133" i="16"/>
  <c r="T149" i="16" s="1"/>
  <c r="U150" i="16"/>
  <c r="T134" i="16"/>
  <c r="T150" i="16" s="1"/>
  <c r="W124" i="16"/>
  <c r="W140" i="16" s="1"/>
  <c r="X140" i="16"/>
  <c r="W125" i="16"/>
  <c r="W141" i="16" s="1"/>
  <c r="X141" i="16"/>
  <c r="X143" i="16"/>
  <c r="W127" i="16"/>
  <c r="W143" i="16" s="1"/>
  <c r="W128" i="16"/>
  <c r="W144" i="16" s="1"/>
  <c r="X144" i="16"/>
  <c r="X145" i="16"/>
  <c r="W129" i="16"/>
  <c r="W145" i="16" s="1"/>
  <c r="W130" i="16"/>
  <c r="W146" i="16" s="1"/>
  <c r="X146" i="16"/>
  <c r="W131" i="16"/>
  <c r="W147" i="16" s="1"/>
  <c r="X147" i="16"/>
  <c r="W132" i="16"/>
  <c r="W148" i="16" s="1"/>
  <c r="X148" i="16"/>
  <c r="W126" i="16"/>
  <c r="W142" i="16" s="1"/>
  <c r="W133" i="16"/>
  <c r="W149" i="16" s="1"/>
  <c r="X149" i="16"/>
  <c r="W134" i="16"/>
  <c r="W150" i="16" s="1"/>
  <c r="X150" i="16"/>
  <c r="I70" i="13"/>
  <c r="Q70" i="13"/>
  <c r="J3" i="12"/>
  <c r="D37" i="13" s="1"/>
  <c r="B63" i="9"/>
  <c r="X86" i="9"/>
  <c r="U86" i="9"/>
  <c r="R86" i="9"/>
  <c r="O86" i="9"/>
  <c r="L86" i="9"/>
  <c r="I86" i="9"/>
  <c r="F86" i="9"/>
  <c r="C86" i="9"/>
  <c r="W86" i="9"/>
  <c r="T86" i="9"/>
  <c r="Q86" i="9"/>
  <c r="N86" i="9"/>
  <c r="K86" i="9"/>
  <c r="H86" i="9"/>
  <c r="E86" i="9"/>
  <c r="B86" i="9"/>
  <c r="F12" i="4"/>
  <c r="F11" i="4"/>
  <c r="B15" i="4"/>
  <c r="K166" i="13" l="1"/>
  <c r="T163" i="13"/>
  <c r="B159" i="13"/>
  <c r="E156" i="13"/>
  <c r="Q159" i="13"/>
  <c r="H165" i="13"/>
  <c r="H161" i="13"/>
  <c r="E166" i="13"/>
  <c r="Q158" i="13"/>
  <c r="K156" i="13"/>
  <c r="T165" i="13"/>
  <c r="T160" i="13"/>
  <c r="T159" i="13"/>
  <c r="B158" i="13"/>
  <c r="W156" i="13"/>
  <c r="Q160" i="13"/>
  <c r="N162" i="13"/>
  <c r="N161" i="13"/>
  <c r="W166" i="13"/>
  <c r="Q141" i="13"/>
  <c r="H156" i="13"/>
  <c r="W147" i="13"/>
  <c r="B164" i="13"/>
  <c r="B160" i="13"/>
  <c r="E145" i="13"/>
  <c r="W160" i="13"/>
  <c r="K160" i="13"/>
  <c r="E164" i="13"/>
  <c r="T164" i="13"/>
  <c r="N166" i="13"/>
  <c r="N159" i="13"/>
  <c r="K161" i="13"/>
  <c r="B163" i="13"/>
  <c r="Q161" i="13"/>
  <c r="K165" i="13"/>
  <c r="N158" i="13"/>
  <c r="N157" i="13"/>
  <c r="Q150" i="13"/>
  <c r="E162" i="13"/>
  <c r="T158" i="13"/>
  <c r="K157" i="13"/>
  <c r="W146" i="13"/>
  <c r="K158" i="13"/>
  <c r="T166" i="13"/>
  <c r="T162" i="13"/>
  <c r="Q163" i="13"/>
  <c r="W158" i="13"/>
  <c r="B165" i="13"/>
  <c r="B161" i="13"/>
  <c r="W145" i="13"/>
  <c r="E141" i="13"/>
  <c r="Q165" i="13"/>
  <c r="K162" i="13"/>
  <c r="N160" i="13"/>
  <c r="N156" i="13"/>
  <c r="E163" i="13"/>
  <c r="Q164" i="13"/>
  <c r="K164" i="13"/>
  <c r="T156" i="13"/>
  <c r="N165" i="13"/>
  <c r="K163" i="13"/>
  <c r="Q156" i="13"/>
  <c r="H157" i="13"/>
  <c r="H158" i="13"/>
  <c r="T161" i="13"/>
  <c r="H166" i="13"/>
  <c r="H164" i="13"/>
  <c r="H163" i="13"/>
  <c r="H162" i="13"/>
  <c r="H160" i="13"/>
  <c r="H159" i="13"/>
  <c r="Q162" i="13"/>
  <c r="E143" i="13"/>
  <c r="W141" i="13"/>
  <c r="T157" i="13"/>
  <c r="N163" i="13"/>
  <c r="E160" i="13"/>
  <c r="W149" i="13"/>
  <c r="K159" i="13"/>
  <c r="B166" i="13"/>
  <c r="B162" i="13"/>
  <c r="E149" i="13"/>
  <c r="E158" i="13"/>
  <c r="B157" i="13"/>
  <c r="B156" i="13"/>
  <c r="W148" i="13"/>
  <c r="N164" i="13"/>
  <c r="W143" i="13"/>
  <c r="I12" i="18"/>
  <c r="I15" i="18" s="1"/>
  <c r="H15" i="18"/>
  <c r="K164" i="19"/>
  <c r="K161" i="19"/>
  <c r="K159" i="19"/>
  <c r="K156" i="19"/>
  <c r="H166" i="19"/>
  <c r="H163" i="19"/>
  <c r="H159" i="19"/>
  <c r="E160" i="19"/>
  <c r="B166" i="19"/>
  <c r="B158" i="19"/>
  <c r="W165" i="19"/>
  <c r="W162" i="19"/>
  <c r="W161" i="19"/>
  <c r="W156" i="19"/>
  <c r="T164" i="19"/>
  <c r="T159" i="19"/>
  <c r="Q164" i="19"/>
  <c r="Q158" i="19"/>
  <c r="Q157" i="19"/>
  <c r="N165" i="19"/>
  <c r="N157" i="19"/>
  <c r="K160" i="19"/>
  <c r="H164" i="19"/>
  <c r="H161" i="19"/>
  <c r="H156" i="19"/>
  <c r="E165" i="19"/>
  <c r="E161" i="19"/>
  <c r="E159" i="19"/>
  <c r="E156" i="19"/>
  <c r="B164" i="19"/>
  <c r="B163" i="19"/>
  <c r="B159" i="19"/>
  <c r="W166" i="19"/>
  <c r="W163" i="19"/>
  <c r="W157" i="19"/>
  <c r="T160" i="19"/>
  <c r="T161" i="19"/>
  <c r="T156" i="19"/>
  <c r="Q160" i="19"/>
  <c r="N166" i="19"/>
  <c r="N162" i="19"/>
  <c r="N158" i="19"/>
  <c r="K165" i="19"/>
  <c r="K163" i="19"/>
  <c r="K162" i="19"/>
  <c r="K158" i="19"/>
  <c r="K157" i="19"/>
  <c r="H160" i="19"/>
  <c r="H162" i="19"/>
  <c r="H157" i="19"/>
  <c r="E166" i="19"/>
  <c r="E163" i="19"/>
  <c r="B160" i="19"/>
  <c r="B162" i="19"/>
  <c r="B161" i="19"/>
  <c r="B156" i="19"/>
  <c r="W164" i="19"/>
  <c r="W158" i="19"/>
  <c r="T165" i="19"/>
  <c r="T162" i="19"/>
  <c r="T157" i="19"/>
  <c r="Q165" i="19"/>
  <c r="Q162" i="19"/>
  <c r="Q161" i="19"/>
  <c r="Q159" i="19"/>
  <c r="Q156" i="19"/>
  <c r="N164" i="19"/>
  <c r="N163" i="19"/>
  <c r="N159" i="19"/>
  <c r="K166" i="19"/>
  <c r="H165" i="19"/>
  <c r="H158" i="19"/>
  <c r="E164" i="19"/>
  <c r="E162" i="19"/>
  <c r="E158" i="19"/>
  <c r="E157" i="19"/>
  <c r="B165" i="19"/>
  <c r="B157" i="19"/>
  <c r="W160" i="19"/>
  <c r="W159" i="19"/>
  <c r="T166" i="19"/>
  <c r="T163" i="19"/>
  <c r="T158" i="19"/>
  <c r="Q166" i="19"/>
  <c r="Q163" i="19"/>
  <c r="N160" i="19"/>
  <c r="N161" i="19"/>
  <c r="N156" i="19"/>
  <c r="W164" i="16"/>
  <c r="T164" i="16"/>
  <c r="Q165" i="16"/>
  <c r="Q162" i="16"/>
  <c r="Q156" i="16"/>
  <c r="N158" i="16"/>
  <c r="N161" i="16"/>
  <c r="K165" i="16"/>
  <c r="K162" i="16"/>
  <c r="K156" i="16"/>
  <c r="H165" i="16"/>
  <c r="H162" i="16"/>
  <c r="H161" i="16"/>
  <c r="H156" i="16"/>
  <c r="E158" i="16"/>
  <c r="E161" i="16"/>
  <c r="E156" i="16"/>
  <c r="B164" i="16"/>
  <c r="W158" i="16"/>
  <c r="W161" i="16"/>
  <c r="W160" i="16"/>
  <c r="T158" i="16"/>
  <c r="T161" i="16"/>
  <c r="T160" i="16"/>
  <c r="Q166" i="16"/>
  <c r="Q163" i="16"/>
  <c r="Q159" i="16"/>
  <c r="Q157" i="16"/>
  <c r="N165" i="16"/>
  <c r="N162" i="16"/>
  <c r="N157" i="16"/>
  <c r="N156" i="16"/>
  <c r="K166" i="16"/>
  <c r="K163" i="16"/>
  <c r="K159" i="16"/>
  <c r="K157" i="16"/>
  <c r="H166" i="16"/>
  <c r="H163" i="16"/>
  <c r="H157" i="16"/>
  <c r="E165" i="16"/>
  <c r="E162" i="16"/>
  <c r="E157" i="16"/>
  <c r="B158" i="16"/>
  <c r="B162" i="16"/>
  <c r="B161" i="16"/>
  <c r="B156" i="16"/>
  <c r="W165" i="16"/>
  <c r="W162" i="16"/>
  <c r="W156" i="16"/>
  <c r="T165" i="16"/>
  <c r="T162" i="16"/>
  <c r="T156" i="16"/>
  <c r="Q164" i="16"/>
  <c r="N166" i="16"/>
  <c r="N163" i="16"/>
  <c r="N159" i="16"/>
  <c r="K164" i="16"/>
  <c r="H164" i="16"/>
  <c r="H160" i="16"/>
  <c r="H159" i="16"/>
  <c r="E166" i="16"/>
  <c r="E163" i="16"/>
  <c r="E159" i="16"/>
  <c r="B165" i="16"/>
  <c r="B157" i="16"/>
  <c r="W166" i="16"/>
  <c r="W163" i="16"/>
  <c r="W159" i="16"/>
  <c r="W157" i="16"/>
  <c r="T166" i="16"/>
  <c r="T163" i="16"/>
  <c r="T159" i="16"/>
  <c r="T157" i="16"/>
  <c r="Q158" i="16"/>
  <c r="Q161" i="16"/>
  <c r="Q160" i="16"/>
  <c r="N164" i="16"/>
  <c r="N160" i="16"/>
  <c r="D5" i="16"/>
  <c r="D7" i="16"/>
  <c r="D9" i="16"/>
  <c r="D11" i="16"/>
  <c r="D6" i="16"/>
  <c r="D4" i="16"/>
  <c r="D10" i="16"/>
  <c r="D8" i="16"/>
  <c r="K158" i="16"/>
  <c r="K161" i="16"/>
  <c r="K160" i="16"/>
  <c r="H158" i="16"/>
  <c r="E164" i="16"/>
  <c r="E160" i="16"/>
  <c r="B166" i="16"/>
  <c r="B163" i="16"/>
  <c r="B160" i="16"/>
  <c r="B159" i="16"/>
  <c r="D10" i="13"/>
  <c r="D8" i="13"/>
  <c r="D6" i="13"/>
  <c r="D4" i="13"/>
  <c r="D11" i="13"/>
  <c r="D9" i="13"/>
  <c r="D7" i="13"/>
  <c r="D5" i="13"/>
  <c r="B60" i="9"/>
  <c r="B58" i="9"/>
  <c r="B56" i="9"/>
  <c r="B54" i="9"/>
  <c r="B59" i="9"/>
  <c r="B57" i="9"/>
  <c r="B55" i="9"/>
  <c r="B53" i="9"/>
  <c r="I67" i="9"/>
  <c r="Q66" i="9"/>
  <c r="Q68" i="9" s="1"/>
  <c r="B67" i="9"/>
  <c r="B66" i="9"/>
  <c r="J163" i="13" l="1"/>
  <c r="I163" i="13"/>
  <c r="I158" i="13"/>
  <c r="J158" i="13"/>
  <c r="G163" i="13"/>
  <c r="F163" i="13"/>
  <c r="W161" i="13"/>
  <c r="M157" i="13"/>
  <c r="L157" i="13"/>
  <c r="M161" i="13"/>
  <c r="L161" i="13"/>
  <c r="C160" i="13"/>
  <c r="D160" i="13"/>
  <c r="X166" i="13"/>
  <c r="Y166" i="13"/>
  <c r="X156" i="13"/>
  <c r="Y156" i="13"/>
  <c r="V165" i="13"/>
  <c r="U165" i="13"/>
  <c r="I161" i="13"/>
  <c r="J161" i="13"/>
  <c r="G142" i="16"/>
  <c r="P142" i="16"/>
  <c r="S142" i="16"/>
  <c r="V142" i="16"/>
  <c r="M142" i="16"/>
  <c r="D142" i="16"/>
  <c r="J142" i="16"/>
  <c r="H174" i="16" s="1"/>
  <c r="Y142" i="16"/>
  <c r="W159" i="13"/>
  <c r="F158" i="13"/>
  <c r="G158" i="13"/>
  <c r="D162" i="13"/>
  <c r="C162" i="13"/>
  <c r="W157" i="13"/>
  <c r="I162" i="13"/>
  <c r="J162" i="13"/>
  <c r="J164" i="13"/>
  <c r="I164" i="13"/>
  <c r="R156" i="13"/>
  <c r="S156" i="13"/>
  <c r="M164" i="13"/>
  <c r="L164" i="13"/>
  <c r="O160" i="13"/>
  <c r="P160" i="13"/>
  <c r="S165" i="13"/>
  <c r="R165" i="13"/>
  <c r="J156" i="13"/>
  <c r="I156" i="13"/>
  <c r="O162" i="13"/>
  <c r="P162" i="13"/>
  <c r="S159" i="13"/>
  <c r="R159" i="13"/>
  <c r="F156" i="13"/>
  <c r="G156" i="13"/>
  <c r="U163" i="13"/>
  <c r="V163" i="13"/>
  <c r="W164" i="13"/>
  <c r="G160" i="13"/>
  <c r="F160" i="13"/>
  <c r="L162" i="13"/>
  <c r="M162" i="13"/>
  <c r="G162" i="13"/>
  <c r="F162" i="13"/>
  <c r="O158" i="13"/>
  <c r="P158" i="13"/>
  <c r="F164" i="13"/>
  <c r="G164" i="13"/>
  <c r="W163" i="13"/>
  <c r="U159" i="13"/>
  <c r="V159" i="13"/>
  <c r="R158" i="13"/>
  <c r="S158" i="13"/>
  <c r="D159" i="13"/>
  <c r="C159" i="13"/>
  <c r="C156" i="13"/>
  <c r="D156" i="13"/>
  <c r="D166" i="13"/>
  <c r="C166" i="13"/>
  <c r="W165" i="13"/>
  <c r="O163" i="13"/>
  <c r="P163" i="13"/>
  <c r="E159" i="13"/>
  <c r="J159" i="13"/>
  <c r="I159" i="13"/>
  <c r="V161" i="13"/>
  <c r="U161" i="13"/>
  <c r="I157" i="13"/>
  <c r="J157" i="13"/>
  <c r="L163" i="13"/>
  <c r="M163" i="13"/>
  <c r="R164" i="13"/>
  <c r="S164" i="13"/>
  <c r="P156" i="13"/>
  <c r="O156" i="13"/>
  <c r="C161" i="13"/>
  <c r="D161" i="13"/>
  <c r="Y158" i="13"/>
  <c r="X158" i="13"/>
  <c r="V162" i="13"/>
  <c r="U162" i="13"/>
  <c r="L158" i="13"/>
  <c r="M158" i="13"/>
  <c r="V158" i="13"/>
  <c r="U158" i="13"/>
  <c r="Q166" i="13"/>
  <c r="M165" i="13"/>
  <c r="L165" i="13"/>
  <c r="O159" i="13"/>
  <c r="P159" i="13"/>
  <c r="X160" i="13"/>
  <c r="Y160" i="13"/>
  <c r="C158" i="13"/>
  <c r="D158" i="13"/>
  <c r="F166" i="13"/>
  <c r="G166" i="13"/>
  <c r="C157" i="13"/>
  <c r="D157" i="13"/>
  <c r="L159" i="13"/>
  <c r="M159" i="13"/>
  <c r="P165" i="13"/>
  <c r="O165" i="13"/>
  <c r="R161" i="13"/>
  <c r="S161" i="13"/>
  <c r="P166" i="13"/>
  <c r="O166" i="13"/>
  <c r="L166" i="13"/>
  <c r="M166" i="13"/>
  <c r="P144" i="13"/>
  <c r="N176" i="13" s="1"/>
  <c r="M144" i="13"/>
  <c r="K176" i="13" s="1"/>
  <c r="V145" i="13"/>
  <c r="T177" i="13" s="1"/>
  <c r="S149" i="13"/>
  <c r="Q181" i="13" s="1"/>
  <c r="G141" i="13"/>
  <c r="D144" i="13"/>
  <c r="B176" i="13" s="1"/>
  <c r="D145" i="13"/>
  <c r="B177" i="13" s="1"/>
  <c r="D148" i="13"/>
  <c r="B180" i="13" s="1"/>
  <c r="J140" i="13"/>
  <c r="H172" i="13" s="1"/>
  <c r="S140" i="13"/>
  <c r="Q172" i="13" s="1"/>
  <c r="P149" i="13"/>
  <c r="N181" i="13" s="1"/>
  <c r="V146" i="13"/>
  <c r="T178" i="13" s="1"/>
  <c r="V147" i="13"/>
  <c r="T179" i="13" s="1"/>
  <c r="M140" i="13"/>
  <c r="K172" i="13" s="1"/>
  <c r="V142" i="13"/>
  <c r="T174" i="13" s="1"/>
  <c r="G146" i="13"/>
  <c r="E178" i="13" s="1"/>
  <c r="S150" i="13"/>
  <c r="Q182" i="13" s="1"/>
  <c r="P148" i="13"/>
  <c r="N180" i="13" s="1"/>
  <c r="D149" i="13"/>
  <c r="B181" i="13" s="1"/>
  <c r="G144" i="13"/>
  <c r="E176" i="13" s="1"/>
  <c r="P145" i="13"/>
  <c r="N177" i="13" s="1"/>
  <c r="V143" i="13"/>
  <c r="T175" i="13" s="1"/>
  <c r="V150" i="13"/>
  <c r="T182" i="13" s="1"/>
  <c r="J147" i="13"/>
  <c r="H179" i="13" s="1"/>
  <c r="P142" i="13"/>
  <c r="N174" i="13" s="1"/>
  <c r="Y143" i="13"/>
  <c r="W175" i="13" s="1"/>
  <c r="Y148" i="13"/>
  <c r="W180" i="13" s="1"/>
  <c r="G145" i="13"/>
  <c r="M149" i="13"/>
  <c r="K181" i="13" s="1"/>
  <c r="D143" i="13"/>
  <c r="B175" i="13" s="1"/>
  <c r="D147" i="13"/>
  <c r="B179" i="13" s="1"/>
  <c r="M145" i="13"/>
  <c r="K177" i="13" s="1"/>
  <c r="Y149" i="13"/>
  <c r="W181" i="13" s="1"/>
  <c r="J141" i="13"/>
  <c r="H173" i="13" s="1"/>
  <c r="S141" i="13"/>
  <c r="M147" i="13"/>
  <c r="K179" i="13" s="1"/>
  <c r="P143" i="13"/>
  <c r="N175" i="13" s="1"/>
  <c r="P146" i="13"/>
  <c r="N178" i="13" s="1"/>
  <c r="V141" i="13"/>
  <c r="T173" i="13" s="1"/>
  <c r="S144" i="13"/>
  <c r="Q176" i="13" s="1"/>
  <c r="M148" i="13"/>
  <c r="K180" i="13" s="1"/>
  <c r="Y141" i="13"/>
  <c r="W173" i="13" s="1"/>
  <c r="D142" i="13"/>
  <c r="B174" i="13" s="1"/>
  <c r="V144" i="13"/>
  <c r="T176" i="13" s="1"/>
  <c r="V149" i="13"/>
  <c r="T181" i="13" s="1"/>
  <c r="M150" i="13"/>
  <c r="K182" i="13" s="1"/>
  <c r="S142" i="13"/>
  <c r="Q174" i="13" s="1"/>
  <c r="G150" i="13"/>
  <c r="E182" i="13" s="1"/>
  <c r="J145" i="13"/>
  <c r="H177" i="13" s="1"/>
  <c r="J146" i="13"/>
  <c r="H178" i="13" s="1"/>
  <c r="J149" i="13"/>
  <c r="H181" i="13" s="1"/>
  <c r="J150" i="13"/>
  <c r="H182" i="13" s="1"/>
  <c r="M146" i="13"/>
  <c r="K178" i="13" s="1"/>
  <c r="Y144" i="13"/>
  <c r="W176" i="13" s="1"/>
  <c r="Y150" i="13"/>
  <c r="W182" i="13" s="1"/>
  <c r="Y140" i="13"/>
  <c r="W172" i="13" s="1"/>
  <c r="M141" i="13"/>
  <c r="K173" i="13" s="1"/>
  <c r="S146" i="13"/>
  <c r="Q178" i="13" s="1"/>
  <c r="J143" i="13"/>
  <c r="H175" i="13" s="1"/>
  <c r="S143" i="13"/>
  <c r="Q175" i="13" s="1"/>
  <c r="D140" i="13"/>
  <c r="B172" i="13" s="1"/>
  <c r="S145" i="13"/>
  <c r="Q177" i="13" s="1"/>
  <c r="G140" i="13"/>
  <c r="E172" i="13" s="1"/>
  <c r="G142" i="13"/>
  <c r="E174" i="13" s="1"/>
  <c r="Y145" i="13"/>
  <c r="W177" i="13" s="1"/>
  <c r="D146" i="13"/>
  <c r="B178" i="13" s="1"/>
  <c r="D150" i="13"/>
  <c r="B182" i="13" s="1"/>
  <c r="J142" i="13"/>
  <c r="H174" i="13" s="1"/>
  <c r="M143" i="13"/>
  <c r="K175" i="13" s="1"/>
  <c r="Y142" i="13"/>
  <c r="W174" i="13" s="1"/>
  <c r="S147" i="13"/>
  <c r="Q179" i="13" s="1"/>
  <c r="P147" i="13"/>
  <c r="N179" i="13" s="1"/>
  <c r="P150" i="13"/>
  <c r="N182" i="13" s="1"/>
  <c r="V140" i="13"/>
  <c r="T172" i="13" s="1"/>
  <c r="S148" i="13"/>
  <c r="Q180" i="13" s="1"/>
  <c r="V148" i="13"/>
  <c r="T180" i="13" s="1"/>
  <c r="G147" i="13"/>
  <c r="E179" i="13" s="1"/>
  <c r="M142" i="13"/>
  <c r="K174" i="13" s="1"/>
  <c r="Y146" i="13"/>
  <c r="W178" i="13" s="1"/>
  <c r="J144" i="13"/>
  <c r="H176" i="13" s="1"/>
  <c r="J148" i="13"/>
  <c r="H180" i="13" s="1"/>
  <c r="G148" i="13"/>
  <c r="E180" i="13" s="1"/>
  <c r="P140" i="13"/>
  <c r="N172" i="13" s="1"/>
  <c r="P141" i="13"/>
  <c r="N173" i="13" s="1"/>
  <c r="D141" i="13"/>
  <c r="B173" i="13" s="1"/>
  <c r="G149" i="13"/>
  <c r="Y147" i="13"/>
  <c r="W179" i="13" s="1"/>
  <c r="G143" i="13"/>
  <c r="E175" i="13" s="1"/>
  <c r="O164" i="13"/>
  <c r="P164" i="13"/>
  <c r="E165" i="13"/>
  <c r="E181" i="13"/>
  <c r="V157" i="13"/>
  <c r="U157" i="13"/>
  <c r="S162" i="13"/>
  <c r="R162" i="13"/>
  <c r="J160" i="13"/>
  <c r="I160" i="13"/>
  <c r="I166" i="13"/>
  <c r="J166" i="13"/>
  <c r="U156" i="13"/>
  <c r="V156" i="13"/>
  <c r="E157" i="13"/>
  <c r="E173" i="13"/>
  <c r="D165" i="13"/>
  <c r="C165" i="13"/>
  <c r="R163" i="13"/>
  <c r="S163" i="13"/>
  <c r="V166" i="13"/>
  <c r="U166" i="13"/>
  <c r="W162" i="13"/>
  <c r="O157" i="13"/>
  <c r="P157" i="13"/>
  <c r="D163" i="13"/>
  <c r="C163" i="13"/>
  <c r="U164" i="13"/>
  <c r="V164" i="13"/>
  <c r="M160" i="13"/>
  <c r="L160" i="13"/>
  <c r="E161" i="13"/>
  <c r="E177" i="13"/>
  <c r="C164" i="13"/>
  <c r="D164" i="13"/>
  <c r="Q173" i="13"/>
  <c r="Q157" i="13"/>
  <c r="P161" i="13"/>
  <c r="O161" i="13"/>
  <c r="S160" i="13"/>
  <c r="R160" i="13"/>
  <c r="U160" i="13"/>
  <c r="V160" i="13"/>
  <c r="M156" i="13"/>
  <c r="L156" i="13"/>
  <c r="I165" i="13"/>
  <c r="J165" i="13"/>
  <c r="J3" i="18"/>
  <c r="D37" i="19" s="1"/>
  <c r="O156" i="19"/>
  <c r="P156" i="19"/>
  <c r="O160" i="19"/>
  <c r="P160" i="19"/>
  <c r="S166" i="19"/>
  <c r="R166" i="19"/>
  <c r="Y159" i="19"/>
  <c r="X159" i="19"/>
  <c r="C157" i="19"/>
  <c r="D157" i="19"/>
  <c r="G157" i="19"/>
  <c r="F157" i="19"/>
  <c r="G162" i="19"/>
  <c r="F162" i="19"/>
  <c r="I158" i="19"/>
  <c r="J158" i="19"/>
  <c r="O164" i="19"/>
  <c r="P164" i="19"/>
  <c r="U157" i="19"/>
  <c r="V157" i="19"/>
  <c r="U165" i="19"/>
  <c r="V165" i="19"/>
  <c r="O161" i="19"/>
  <c r="P161" i="19"/>
  <c r="U158" i="19"/>
  <c r="V158" i="19"/>
  <c r="U166" i="19"/>
  <c r="V166" i="19"/>
  <c r="X160" i="19"/>
  <c r="Y160" i="19"/>
  <c r="C165" i="19"/>
  <c r="D165" i="19"/>
  <c r="G158" i="19"/>
  <c r="F158" i="19"/>
  <c r="J165" i="19"/>
  <c r="I165" i="19"/>
  <c r="S165" i="19"/>
  <c r="R165" i="19"/>
  <c r="U162" i="19"/>
  <c r="V162" i="19"/>
  <c r="Y158" i="19"/>
  <c r="X158" i="19"/>
  <c r="C156" i="19"/>
  <c r="D156" i="19"/>
  <c r="C162" i="19"/>
  <c r="D162" i="19"/>
  <c r="G163" i="19"/>
  <c r="F163" i="19"/>
  <c r="I157" i="19"/>
  <c r="J157" i="19"/>
  <c r="J160" i="19"/>
  <c r="I160" i="19"/>
  <c r="M158" i="19"/>
  <c r="L158" i="19"/>
  <c r="M163" i="19"/>
  <c r="L163" i="19"/>
  <c r="O166" i="19"/>
  <c r="P166" i="19"/>
  <c r="X163" i="19"/>
  <c r="Y163" i="19"/>
  <c r="C159" i="19"/>
  <c r="D159" i="19"/>
  <c r="C164" i="19"/>
  <c r="D164" i="19"/>
  <c r="G159" i="19"/>
  <c r="F159" i="19"/>
  <c r="G165" i="19"/>
  <c r="F165" i="19"/>
  <c r="I161" i="19"/>
  <c r="J161" i="19"/>
  <c r="O165" i="19"/>
  <c r="P165" i="19"/>
  <c r="U159" i="19"/>
  <c r="V159" i="19"/>
  <c r="Y156" i="19"/>
  <c r="X156" i="19"/>
  <c r="Y162" i="19"/>
  <c r="X162" i="19"/>
  <c r="C158" i="19"/>
  <c r="D158" i="19"/>
  <c r="M156" i="19"/>
  <c r="L156" i="19"/>
  <c r="M161" i="19"/>
  <c r="L161" i="19"/>
  <c r="S163" i="19"/>
  <c r="R163" i="19"/>
  <c r="G164" i="19"/>
  <c r="F164" i="19"/>
  <c r="O163" i="19"/>
  <c r="P163" i="19"/>
  <c r="S156" i="19"/>
  <c r="R156" i="19"/>
  <c r="S161" i="19"/>
  <c r="R161" i="19"/>
  <c r="O158" i="19"/>
  <c r="P158" i="19"/>
  <c r="U156" i="19"/>
  <c r="V156" i="19"/>
  <c r="U160" i="19"/>
  <c r="V160" i="19"/>
  <c r="M160" i="19"/>
  <c r="L160" i="19"/>
  <c r="S158" i="19"/>
  <c r="R158" i="19"/>
  <c r="G160" i="19"/>
  <c r="F160" i="19"/>
  <c r="J163" i="19"/>
  <c r="I163" i="19"/>
  <c r="C161" i="19"/>
  <c r="D161" i="19"/>
  <c r="C160" i="19"/>
  <c r="D160" i="19"/>
  <c r="G166" i="19"/>
  <c r="F166" i="19"/>
  <c r="I162" i="19"/>
  <c r="J162" i="19"/>
  <c r="M157" i="19"/>
  <c r="L157" i="19"/>
  <c r="M162" i="19"/>
  <c r="L162" i="19"/>
  <c r="O162" i="19"/>
  <c r="P162" i="19"/>
  <c r="S160" i="19"/>
  <c r="R160" i="19"/>
  <c r="Y157" i="19"/>
  <c r="X157" i="19"/>
  <c r="X166" i="19"/>
  <c r="Y166" i="19"/>
  <c r="C163" i="19"/>
  <c r="D163" i="19"/>
  <c r="G156" i="19"/>
  <c r="F156" i="19"/>
  <c r="G161" i="19"/>
  <c r="F161" i="19"/>
  <c r="I156" i="19"/>
  <c r="J156" i="19"/>
  <c r="O157" i="19"/>
  <c r="P157" i="19"/>
  <c r="S164" i="19"/>
  <c r="R164" i="19"/>
  <c r="U164" i="19"/>
  <c r="V164" i="19"/>
  <c r="Y161" i="19"/>
  <c r="X161" i="19"/>
  <c r="C166" i="19"/>
  <c r="D166" i="19"/>
  <c r="I159" i="19"/>
  <c r="J159" i="19"/>
  <c r="M159" i="19"/>
  <c r="L159" i="19"/>
  <c r="U163" i="19"/>
  <c r="V163" i="19"/>
  <c r="M166" i="19"/>
  <c r="L166" i="19"/>
  <c r="O159" i="19"/>
  <c r="P159" i="19"/>
  <c r="S159" i="19"/>
  <c r="R159" i="19"/>
  <c r="S162" i="19"/>
  <c r="R162" i="19"/>
  <c r="X164" i="19"/>
  <c r="Y164" i="19"/>
  <c r="M165" i="19"/>
  <c r="L165" i="19"/>
  <c r="U161" i="19"/>
  <c r="V161" i="19"/>
  <c r="J164" i="19"/>
  <c r="I164" i="19"/>
  <c r="S157" i="19"/>
  <c r="R157" i="19"/>
  <c r="X165" i="19"/>
  <c r="Y165" i="19"/>
  <c r="J166" i="19"/>
  <c r="I166" i="19"/>
  <c r="M164" i="19"/>
  <c r="L164" i="19"/>
  <c r="C160" i="16"/>
  <c r="D160" i="16"/>
  <c r="G164" i="16"/>
  <c r="F164" i="16"/>
  <c r="I158" i="16"/>
  <c r="J158" i="16"/>
  <c r="M161" i="16"/>
  <c r="L161" i="16"/>
  <c r="O160" i="16"/>
  <c r="P160" i="16"/>
  <c r="S160" i="16"/>
  <c r="R160" i="16"/>
  <c r="S158" i="16"/>
  <c r="R158" i="16"/>
  <c r="U159" i="16"/>
  <c r="V159" i="16"/>
  <c r="Y159" i="16"/>
  <c r="X159" i="16"/>
  <c r="Y166" i="16"/>
  <c r="X166" i="16"/>
  <c r="C165" i="16"/>
  <c r="D165" i="16"/>
  <c r="G163" i="16"/>
  <c r="F163" i="16"/>
  <c r="I159" i="16"/>
  <c r="J159" i="16"/>
  <c r="O159" i="16"/>
  <c r="P159" i="16"/>
  <c r="O166" i="16"/>
  <c r="P166" i="16"/>
  <c r="U156" i="16"/>
  <c r="V156" i="16"/>
  <c r="U165" i="16"/>
  <c r="V165" i="16"/>
  <c r="Y162" i="16"/>
  <c r="X162" i="16"/>
  <c r="C156" i="16"/>
  <c r="D156" i="16"/>
  <c r="C162" i="16"/>
  <c r="D162" i="16"/>
  <c r="G157" i="16"/>
  <c r="F157" i="16"/>
  <c r="G165" i="16"/>
  <c r="F165" i="16"/>
  <c r="I163" i="16"/>
  <c r="J163" i="16"/>
  <c r="M157" i="16"/>
  <c r="L157" i="16"/>
  <c r="M163" i="16"/>
  <c r="L163" i="16"/>
  <c r="O156" i="16"/>
  <c r="P156" i="16"/>
  <c r="O162" i="16"/>
  <c r="P162" i="16"/>
  <c r="S157" i="16"/>
  <c r="R157" i="16"/>
  <c r="S163" i="16"/>
  <c r="R163" i="16"/>
  <c r="U160" i="16"/>
  <c r="V160" i="16"/>
  <c r="Y161" i="16"/>
  <c r="X161" i="16"/>
  <c r="C164" i="16"/>
  <c r="D164" i="16"/>
  <c r="G161" i="16"/>
  <c r="F161" i="16"/>
  <c r="I161" i="16"/>
  <c r="J161" i="16"/>
  <c r="M162" i="16"/>
  <c r="L162" i="16"/>
  <c r="O161" i="16"/>
  <c r="P161" i="16"/>
  <c r="S156" i="16"/>
  <c r="R156" i="16"/>
  <c r="S165" i="16"/>
  <c r="R165" i="16"/>
  <c r="Y164" i="16"/>
  <c r="X164" i="16"/>
  <c r="U166" i="16"/>
  <c r="V166" i="16"/>
  <c r="I164" i="16"/>
  <c r="J164" i="16"/>
  <c r="U158" i="16"/>
  <c r="V158" i="16"/>
  <c r="I165" i="16"/>
  <c r="J165" i="16"/>
  <c r="C166" i="16"/>
  <c r="D166" i="16"/>
  <c r="C159" i="16"/>
  <c r="D159" i="16"/>
  <c r="C163" i="16"/>
  <c r="D163" i="16"/>
  <c r="G160" i="16"/>
  <c r="F160" i="16"/>
  <c r="M160" i="16"/>
  <c r="L160" i="16"/>
  <c r="M158" i="16"/>
  <c r="L158" i="16"/>
  <c r="D148" i="16"/>
  <c r="B180" i="16" s="1"/>
  <c r="G143" i="16"/>
  <c r="E175" i="16" s="1"/>
  <c r="G147" i="16"/>
  <c r="E179" i="16" s="1"/>
  <c r="G150" i="16"/>
  <c r="E182" i="16" s="1"/>
  <c r="J140" i="16"/>
  <c r="H172" i="16" s="1"/>
  <c r="J143" i="16"/>
  <c r="H175" i="16" s="1"/>
  <c r="J148" i="16"/>
  <c r="H180" i="16" s="1"/>
  <c r="M140" i="16"/>
  <c r="K172" i="16" s="1"/>
  <c r="M148" i="16"/>
  <c r="K180" i="16" s="1"/>
  <c r="P143" i="16"/>
  <c r="N175" i="16" s="1"/>
  <c r="P147" i="16"/>
  <c r="N179" i="16" s="1"/>
  <c r="P150" i="16"/>
  <c r="N182" i="16" s="1"/>
  <c r="S143" i="16"/>
  <c r="Q175" i="16" s="1"/>
  <c r="S147" i="16"/>
  <c r="Q179" i="16" s="1"/>
  <c r="S150" i="16"/>
  <c r="Q182" i="16" s="1"/>
  <c r="V145" i="16"/>
  <c r="T177" i="16" s="1"/>
  <c r="V146" i="16"/>
  <c r="T178" i="16" s="1"/>
  <c r="V149" i="16"/>
  <c r="T181" i="16" s="1"/>
  <c r="Y146" i="16"/>
  <c r="W178" i="16" s="1"/>
  <c r="Y149" i="16"/>
  <c r="W181" i="16" s="1"/>
  <c r="D143" i="16"/>
  <c r="B175" i="16" s="1"/>
  <c r="D146" i="16"/>
  <c r="B178" i="16" s="1"/>
  <c r="D147" i="16"/>
  <c r="B179" i="16" s="1"/>
  <c r="D150" i="16"/>
  <c r="B182" i="16" s="1"/>
  <c r="G141" i="16"/>
  <c r="E173" i="16" s="1"/>
  <c r="G146" i="16"/>
  <c r="E178" i="16" s="1"/>
  <c r="G149" i="16"/>
  <c r="E181" i="16" s="1"/>
  <c r="J146" i="16"/>
  <c r="H178" i="16" s="1"/>
  <c r="J147" i="16"/>
  <c r="H179" i="16" s="1"/>
  <c r="J150" i="16"/>
  <c r="H182" i="16" s="1"/>
  <c r="M143" i="16"/>
  <c r="K175" i="16" s="1"/>
  <c r="M144" i="16"/>
  <c r="K176" i="16" s="1"/>
  <c r="M147" i="16"/>
  <c r="K179" i="16" s="1"/>
  <c r="M150" i="16"/>
  <c r="K182" i="16" s="1"/>
  <c r="P141" i="16"/>
  <c r="N173" i="16" s="1"/>
  <c r="P146" i="16"/>
  <c r="N178" i="16" s="1"/>
  <c r="P149" i="16"/>
  <c r="N181" i="16" s="1"/>
  <c r="S141" i="16"/>
  <c r="Q173" i="16" s="1"/>
  <c r="S146" i="16"/>
  <c r="Q178" i="16" s="1"/>
  <c r="S149" i="16"/>
  <c r="Q181" i="16" s="1"/>
  <c r="V141" i="16"/>
  <c r="T173" i="16" s="1"/>
  <c r="T174" i="16"/>
  <c r="Y143" i="16"/>
  <c r="W175" i="16" s="1"/>
  <c r="W174" i="16"/>
  <c r="D141" i="16"/>
  <c r="B173" i="16" s="1"/>
  <c r="D149" i="16"/>
  <c r="B181" i="16" s="1"/>
  <c r="G140" i="16"/>
  <c r="E172" i="16" s="1"/>
  <c r="G145" i="16"/>
  <c r="E177" i="16" s="1"/>
  <c r="E174" i="16"/>
  <c r="J145" i="16"/>
  <c r="H177" i="16" s="1"/>
  <c r="J149" i="16"/>
  <c r="H181" i="16" s="1"/>
  <c r="M146" i="16"/>
  <c r="K178" i="16" s="1"/>
  <c r="M149" i="16"/>
  <c r="K181" i="16" s="1"/>
  <c r="P145" i="16"/>
  <c r="N177" i="16" s="1"/>
  <c r="N174" i="16"/>
  <c r="S140" i="16"/>
  <c r="Q172" i="16" s="1"/>
  <c r="S145" i="16"/>
  <c r="Q177" i="16" s="1"/>
  <c r="Q174" i="16"/>
  <c r="V140" i="16"/>
  <c r="T172" i="16" s="1"/>
  <c r="V143" i="16"/>
  <c r="T175" i="16" s="1"/>
  <c r="V148" i="16"/>
  <c r="T180" i="16" s="1"/>
  <c r="Y140" i="16"/>
  <c r="W172" i="16" s="1"/>
  <c r="Y141" i="16"/>
  <c r="W173" i="16" s="1"/>
  <c r="Y148" i="16"/>
  <c r="W180" i="16" s="1"/>
  <c r="D140" i="16"/>
  <c r="B172" i="16" s="1"/>
  <c r="D144" i="16"/>
  <c r="B176" i="16" s="1"/>
  <c r="D145" i="16"/>
  <c r="B177" i="16" s="1"/>
  <c r="B174" i="16"/>
  <c r="C174" i="16" s="1"/>
  <c r="G144" i="16"/>
  <c r="E176" i="16" s="1"/>
  <c r="G148" i="16"/>
  <c r="E180" i="16" s="1"/>
  <c r="J141" i="16"/>
  <c r="H173" i="16" s="1"/>
  <c r="J144" i="16"/>
  <c r="H176" i="16" s="1"/>
  <c r="M141" i="16"/>
  <c r="K173" i="16" s="1"/>
  <c r="M145" i="16"/>
  <c r="K177" i="16" s="1"/>
  <c r="K174" i="16"/>
  <c r="P140" i="16"/>
  <c r="N172" i="16" s="1"/>
  <c r="P144" i="16"/>
  <c r="N176" i="16" s="1"/>
  <c r="P148" i="16"/>
  <c r="N180" i="16" s="1"/>
  <c r="S144" i="16"/>
  <c r="Q176" i="16" s="1"/>
  <c r="S148" i="16"/>
  <c r="Q180" i="16" s="1"/>
  <c r="V144" i="16"/>
  <c r="T176" i="16" s="1"/>
  <c r="V147" i="16"/>
  <c r="T179" i="16" s="1"/>
  <c r="V150" i="16"/>
  <c r="T182" i="16" s="1"/>
  <c r="Y144" i="16"/>
  <c r="W176" i="16" s="1"/>
  <c r="Y145" i="16"/>
  <c r="W177" i="16" s="1"/>
  <c r="Y147" i="16"/>
  <c r="W179" i="16" s="1"/>
  <c r="Y150" i="16"/>
  <c r="W182" i="16" s="1"/>
  <c r="O164" i="16"/>
  <c r="P164" i="16"/>
  <c r="S161" i="16"/>
  <c r="R161" i="16"/>
  <c r="U157" i="16"/>
  <c r="V157" i="16"/>
  <c r="U163" i="16"/>
  <c r="V163" i="16"/>
  <c r="Y157" i="16"/>
  <c r="X157" i="16"/>
  <c r="Y163" i="16"/>
  <c r="X163" i="16"/>
  <c r="C157" i="16"/>
  <c r="D157" i="16"/>
  <c r="G159" i="16"/>
  <c r="F159" i="16"/>
  <c r="G166" i="16"/>
  <c r="F166" i="16"/>
  <c r="M164" i="16"/>
  <c r="L164" i="16"/>
  <c r="O163" i="16"/>
  <c r="P163" i="16"/>
  <c r="S164" i="16"/>
  <c r="R164" i="16"/>
  <c r="U162" i="16"/>
  <c r="V162" i="16"/>
  <c r="Y156" i="16"/>
  <c r="X156" i="16"/>
  <c r="Y165" i="16"/>
  <c r="X165" i="16"/>
  <c r="C161" i="16"/>
  <c r="D161" i="16"/>
  <c r="C158" i="16"/>
  <c r="D158" i="16"/>
  <c r="G162" i="16"/>
  <c r="F162" i="16"/>
  <c r="I166" i="16"/>
  <c r="J166" i="16"/>
  <c r="M159" i="16"/>
  <c r="L159" i="16"/>
  <c r="M166" i="16"/>
  <c r="L166" i="16"/>
  <c r="O157" i="16"/>
  <c r="P157" i="16"/>
  <c r="O165" i="16"/>
  <c r="P165" i="16"/>
  <c r="S159" i="16"/>
  <c r="R159" i="16"/>
  <c r="S166" i="16"/>
  <c r="R166" i="16"/>
  <c r="U161" i="16"/>
  <c r="V161" i="16"/>
  <c r="Y160" i="16"/>
  <c r="X160" i="16"/>
  <c r="Y158" i="16"/>
  <c r="X158" i="16"/>
  <c r="G156" i="16"/>
  <c r="F156" i="16"/>
  <c r="G158" i="16"/>
  <c r="F158" i="16"/>
  <c r="I156" i="16"/>
  <c r="J156" i="16"/>
  <c r="M156" i="16"/>
  <c r="L156" i="16"/>
  <c r="M165" i="16"/>
  <c r="L165" i="16"/>
  <c r="O158" i="16"/>
  <c r="P158" i="16"/>
  <c r="S162" i="16"/>
  <c r="R162" i="16"/>
  <c r="U164" i="16"/>
  <c r="V164" i="16"/>
  <c r="I160" i="16"/>
  <c r="J160" i="16"/>
  <c r="I157" i="16"/>
  <c r="J157" i="16"/>
  <c r="I162" i="16"/>
  <c r="J162" i="16"/>
  <c r="B68" i="9"/>
  <c r="I68" i="9"/>
  <c r="C37" i="9"/>
  <c r="X88" i="9"/>
  <c r="W88" i="9"/>
  <c r="X87" i="9"/>
  <c r="X102" i="9" s="1"/>
  <c r="W87" i="9"/>
  <c r="X85" i="9"/>
  <c r="W85" i="9"/>
  <c r="X84" i="9"/>
  <c r="X99" i="9" s="1"/>
  <c r="W84" i="9"/>
  <c r="X83" i="9"/>
  <c r="W83" i="9"/>
  <c r="X82" i="9"/>
  <c r="X97" i="9" s="1"/>
  <c r="W82" i="9"/>
  <c r="X81" i="9"/>
  <c r="W81" i="9"/>
  <c r="X80" i="9"/>
  <c r="X95" i="9" s="1"/>
  <c r="W80" i="9"/>
  <c r="X79" i="9"/>
  <c r="W79" i="9"/>
  <c r="X78" i="9"/>
  <c r="X93" i="9" s="1"/>
  <c r="W78" i="9"/>
  <c r="U88" i="9"/>
  <c r="T88" i="9"/>
  <c r="U87" i="9"/>
  <c r="U102" i="9" s="1"/>
  <c r="T87" i="9"/>
  <c r="U85" i="9"/>
  <c r="T85" i="9"/>
  <c r="U84" i="9"/>
  <c r="U99" i="9" s="1"/>
  <c r="T84" i="9"/>
  <c r="U83" i="9"/>
  <c r="T83" i="9"/>
  <c r="U82" i="9"/>
  <c r="U97" i="9" s="1"/>
  <c r="T82" i="9"/>
  <c r="U81" i="9"/>
  <c r="T81" i="9"/>
  <c r="U80" i="9"/>
  <c r="U95" i="9" s="1"/>
  <c r="T80" i="9"/>
  <c r="U79" i="9"/>
  <c r="T79" i="9"/>
  <c r="U78" i="9"/>
  <c r="U93" i="9" s="1"/>
  <c r="T78" i="9"/>
  <c r="R88" i="9"/>
  <c r="Q88" i="9"/>
  <c r="R87" i="9"/>
  <c r="R102" i="9" s="1"/>
  <c r="Q87" i="9"/>
  <c r="R85" i="9"/>
  <c r="Q85" i="9"/>
  <c r="R84" i="9"/>
  <c r="R99" i="9" s="1"/>
  <c r="Q84" i="9"/>
  <c r="R83" i="9"/>
  <c r="Q83" i="9"/>
  <c r="R82" i="9"/>
  <c r="R97" i="9" s="1"/>
  <c r="Q82" i="9"/>
  <c r="R81" i="9"/>
  <c r="Q81" i="9"/>
  <c r="R80" i="9"/>
  <c r="R95" i="9" s="1"/>
  <c r="Q80" i="9"/>
  <c r="R79" i="9"/>
  <c r="Q79" i="9"/>
  <c r="R78" i="9"/>
  <c r="R93" i="9" s="1"/>
  <c r="Q78" i="9"/>
  <c r="O88" i="9"/>
  <c r="N88" i="9"/>
  <c r="O87" i="9"/>
  <c r="O102" i="9" s="1"/>
  <c r="N87" i="9"/>
  <c r="O85" i="9"/>
  <c r="N85" i="9"/>
  <c r="O84" i="9"/>
  <c r="O99" i="9" s="1"/>
  <c r="N84" i="9"/>
  <c r="O83" i="9"/>
  <c r="N83" i="9"/>
  <c r="O82" i="9"/>
  <c r="O97" i="9" s="1"/>
  <c r="N82" i="9"/>
  <c r="O81" i="9"/>
  <c r="N81" i="9"/>
  <c r="O80" i="9"/>
  <c r="O95" i="9" s="1"/>
  <c r="N80" i="9"/>
  <c r="O79" i="9"/>
  <c r="N79" i="9"/>
  <c r="O78" i="9"/>
  <c r="O93" i="9" s="1"/>
  <c r="N78" i="9"/>
  <c r="L88" i="9"/>
  <c r="K88" i="9"/>
  <c r="L87" i="9"/>
  <c r="L102" i="9" s="1"/>
  <c r="K87" i="9"/>
  <c r="L85" i="9"/>
  <c r="K85" i="9"/>
  <c r="L84" i="9"/>
  <c r="L99" i="9" s="1"/>
  <c r="K84" i="9"/>
  <c r="L83" i="9"/>
  <c r="K83" i="9"/>
  <c r="L82" i="9"/>
  <c r="L97" i="9" s="1"/>
  <c r="K82" i="9"/>
  <c r="L81" i="9"/>
  <c r="K81" i="9"/>
  <c r="L80" i="9"/>
  <c r="L95" i="9" s="1"/>
  <c r="K80" i="9"/>
  <c r="L79" i="9"/>
  <c r="K79" i="9"/>
  <c r="L78" i="9"/>
  <c r="L93" i="9" s="1"/>
  <c r="K78" i="9"/>
  <c r="I88" i="9"/>
  <c r="H88" i="9"/>
  <c r="I87" i="9"/>
  <c r="I102" i="9" s="1"/>
  <c r="H87" i="9"/>
  <c r="I85" i="9"/>
  <c r="H85" i="9"/>
  <c r="I84" i="9"/>
  <c r="I99" i="9" s="1"/>
  <c r="H84" i="9"/>
  <c r="I83" i="9"/>
  <c r="H83" i="9"/>
  <c r="I82" i="9"/>
  <c r="I97" i="9" s="1"/>
  <c r="H82" i="9"/>
  <c r="I81" i="9"/>
  <c r="H81" i="9"/>
  <c r="I80" i="9"/>
  <c r="I95" i="9" s="1"/>
  <c r="H80" i="9"/>
  <c r="I79" i="9"/>
  <c r="H79" i="9"/>
  <c r="I78" i="9"/>
  <c r="I93" i="9" s="1"/>
  <c r="H78" i="9"/>
  <c r="F88" i="9"/>
  <c r="E88" i="9"/>
  <c r="F87" i="9"/>
  <c r="F102" i="9" s="1"/>
  <c r="E87" i="9"/>
  <c r="F85" i="9"/>
  <c r="E85" i="9"/>
  <c r="F84" i="9"/>
  <c r="F99" i="9" s="1"/>
  <c r="E84" i="9"/>
  <c r="F83" i="9"/>
  <c r="E83" i="9"/>
  <c r="F82" i="9"/>
  <c r="F97" i="9" s="1"/>
  <c r="E82" i="9"/>
  <c r="F81" i="9"/>
  <c r="E81" i="9"/>
  <c r="F80" i="9"/>
  <c r="F95" i="9" s="1"/>
  <c r="E80" i="9"/>
  <c r="F79" i="9"/>
  <c r="E79" i="9"/>
  <c r="F78" i="9"/>
  <c r="F93" i="9" s="1"/>
  <c r="E78" i="9"/>
  <c r="C88" i="9"/>
  <c r="C87" i="9"/>
  <c r="C85" i="9"/>
  <c r="C84" i="9"/>
  <c r="C83" i="9"/>
  <c r="C82" i="9"/>
  <c r="C81" i="9"/>
  <c r="C80" i="9"/>
  <c r="C79" i="9"/>
  <c r="B88" i="9"/>
  <c r="B87" i="9"/>
  <c r="B85" i="9"/>
  <c r="B84" i="9"/>
  <c r="B83" i="9"/>
  <c r="B82" i="9"/>
  <c r="B81" i="9"/>
  <c r="B80" i="9"/>
  <c r="B79" i="9"/>
  <c r="C78" i="9"/>
  <c r="C93" i="9" s="1"/>
  <c r="B78" i="9"/>
  <c r="B48" i="9"/>
  <c r="Y179" i="13" l="1"/>
  <c r="X179" i="13"/>
  <c r="X178" i="13"/>
  <c r="Y178" i="13"/>
  <c r="Y180" i="13"/>
  <c r="X180" i="13"/>
  <c r="G175" i="13"/>
  <c r="F175" i="13"/>
  <c r="X173" i="13"/>
  <c r="Y173" i="13"/>
  <c r="Y175" i="13"/>
  <c r="X175" i="13"/>
  <c r="X177" i="13"/>
  <c r="Y177" i="13"/>
  <c r="X181" i="13"/>
  <c r="Y181" i="13"/>
  <c r="S182" i="13"/>
  <c r="R182" i="13"/>
  <c r="B108" i="9"/>
  <c r="N116" i="9"/>
  <c r="B116" i="9"/>
  <c r="O116" i="9"/>
  <c r="O132" i="9" s="1"/>
  <c r="C116" i="9"/>
  <c r="C132" i="9" s="1"/>
  <c r="W117" i="9"/>
  <c r="W114" i="9"/>
  <c r="W112" i="9"/>
  <c r="W110" i="9"/>
  <c r="W108" i="9"/>
  <c r="T117" i="9"/>
  <c r="T114" i="9"/>
  <c r="T112" i="9"/>
  <c r="T110" i="9"/>
  <c r="T108" i="9"/>
  <c r="Q117" i="9"/>
  <c r="Q114" i="9"/>
  <c r="Q112" i="9"/>
  <c r="Q110" i="9"/>
  <c r="Q108" i="9"/>
  <c r="N117" i="9"/>
  <c r="N114" i="9"/>
  <c r="N112" i="9"/>
  <c r="N110" i="9"/>
  <c r="N108" i="9"/>
  <c r="K117" i="9"/>
  <c r="K114" i="9"/>
  <c r="K112" i="9"/>
  <c r="K110" i="9"/>
  <c r="K108" i="9"/>
  <c r="H117" i="9"/>
  <c r="H114" i="9"/>
  <c r="H112" i="9"/>
  <c r="H110" i="9"/>
  <c r="H108" i="9"/>
  <c r="E117" i="9"/>
  <c r="E114" i="9"/>
  <c r="E112" i="9"/>
  <c r="E110" i="9"/>
  <c r="E108" i="9"/>
  <c r="K116" i="9"/>
  <c r="X116" i="9"/>
  <c r="X132" i="9" s="1"/>
  <c r="L116" i="9"/>
  <c r="L132" i="9" s="1"/>
  <c r="X118" i="9"/>
  <c r="X134" i="9" s="1"/>
  <c r="X115" i="9"/>
  <c r="X131" i="9" s="1"/>
  <c r="X113" i="9"/>
  <c r="X129" i="9" s="1"/>
  <c r="X109" i="9"/>
  <c r="X125" i="9" s="1"/>
  <c r="U118" i="9"/>
  <c r="U134" i="9" s="1"/>
  <c r="U115" i="9"/>
  <c r="U131" i="9" s="1"/>
  <c r="U111" i="9"/>
  <c r="U127" i="9" s="1"/>
  <c r="U109" i="9"/>
  <c r="U125" i="9" s="1"/>
  <c r="R118" i="9"/>
  <c r="R134" i="9" s="1"/>
  <c r="R115" i="9"/>
  <c r="R131" i="9" s="1"/>
  <c r="R111" i="9"/>
  <c r="R127" i="9" s="1"/>
  <c r="R109" i="9"/>
  <c r="R125" i="9" s="1"/>
  <c r="O118" i="9"/>
  <c r="O134" i="9" s="1"/>
  <c r="O113" i="9"/>
  <c r="O129" i="9" s="1"/>
  <c r="O111" i="9"/>
  <c r="O127" i="9" s="1"/>
  <c r="L118" i="9"/>
  <c r="L134" i="9" s="1"/>
  <c r="L115" i="9"/>
  <c r="L131" i="9" s="1"/>
  <c r="L113" i="9"/>
  <c r="L129" i="9" s="1"/>
  <c r="L109" i="9"/>
  <c r="L125" i="9" s="1"/>
  <c r="I118" i="9"/>
  <c r="I134" i="9" s="1"/>
  <c r="I113" i="9"/>
  <c r="I129" i="9" s="1"/>
  <c r="I111" i="9"/>
  <c r="I127" i="9" s="1"/>
  <c r="F118" i="9"/>
  <c r="F134" i="9" s="1"/>
  <c r="F115" i="9"/>
  <c r="F131" i="9" s="1"/>
  <c r="F111" i="9"/>
  <c r="F127" i="9" s="1"/>
  <c r="F109" i="9"/>
  <c r="F125" i="9" s="1"/>
  <c r="H116" i="9"/>
  <c r="I116" i="9"/>
  <c r="I132" i="9" s="1"/>
  <c r="W118" i="9"/>
  <c r="W113" i="9"/>
  <c r="W111" i="9"/>
  <c r="T118" i="9"/>
  <c r="T113" i="9"/>
  <c r="T111" i="9"/>
  <c r="Q118" i="9"/>
  <c r="Q113" i="9"/>
  <c r="Q109" i="9"/>
  <c r="N118" i="9"/>
  <c r="N111" i="9"/>
  <c r="K118" i="9"/>
  <c r="K113" i="9"/>
  <c r="H118" i="9"/>
  <c r="H115" i="9"/>
  <c r="H109" i="9"/>
  <c r="E115" i="9"/>
  <c r="E111" i="9"/>
  <c r="R116" i="9"/>
  <c r="R132" i="9" s="1"/>
  <c r="X114" i="9"/>
  <c r="X130" i="9" s="1"/>
  <c r="X112" i="9"/>
  <c r="X128" i="9" s="1"/>
  <c r="X110" i="9"/>
  <c r="X126" i="9" s="1"/>
  <c r="U117" i="9"/>
  <c r="U133" i="9" s="1"/>
  <c r="U114" i="9"/>
  <c r="U130" i="9" s="1"/>
  <c r="U110" i="9"/>
  <c r="U126" i="9" s="1"/>
  <c r="R114" i="9"/>
  <c r="R130" i="9" s="1"/>
  <c r="R112" i="9"/>
  <c r="R128" i="9" s="1"/>
  <c r="O117" i="9"/>
  <c r="O133" i="9" s="1"/>
  <c r="O114" i="9"/>
  <c r="O130" i="9" s="1"/>
  <c r="O108" i="9"/>
  <c r="O124" i="9" s="1"/>
  <c r="L114" i="9"/>
  <c r="L130" i="9" s="1"/>
  <c r="L110" i="9"/>
  <c r="L126" i="9" s="1"/>
  <c r="I114" i="9"/>
  <c r="I130" i="9" s="1"/>
  <c r="I112" i="9"/>
  <c r="I128" i="9" s="1"/>
  <c r="F117" i="9"/>
  <c r="F133" i="9" s="1"/>
  <c r="F110" i="9"/>
  <c r="F126" i="9" s="1"/>
  <c r="F108" i="9"/>
  <c r="F124" i="9" s="1"/>
  <c r="W116" i="9"/>
  <c r="X111" i="9"/>
  <c r="X127" i="9" s="1"/>
  <c r="U113" i="9"/>
  <c r="U129" i="9" s="1"/>
  <c r="R113" i="9"/>
  <c r="R129" i="9" s="1"/>
  <c r="O115" i="9"/>
  <c r="O131" i="9" s="1"/>
  <c r="O109" i="9"/>
  <c r="O125" i="9" s="1"/>
  <c r="L111" i="9"/>
  <c r="L127" i="9" s="1"/>
  <c r="I115" i="9"/>
  <c r="I131" i="9" s="1"/>
  <c r="I109" i="9"/>
  <c r="I125" i="9" s="1"/>
  <c r="F113" i="9"/>
  <c r="F129" i="9" s="1"/>
  <c r="U116" i="9"/>
  <c r="U132" i="9" s="1"/>
  <c r="W115" i="9"/>
  <c r="W109" i="9"/>
  <c r="T115" i="9"/>
  <c r="T109" i="9"/>
  <c r="Q111" i="9"/>
  <c r="N115" i="9"/>
  <c r="N109" i="9"/>
  <c r="K111" i="9"/>
  <c r="H113" i="9"/>
  <c r="E118" i="9"/>
  <c r="E109" i="9"/>
  <c r="R117" i="9"/>
  <c r="R133" i="9" s="1"/>
  <c r="R108" i="9"/>
  <c r="R124" i="9" s="1"/>
  <c r="O110" i="9"/>
  <c r="O126" i="9" s="1"/>
  <c r="L112" i="9"/>
  <c r="L128" i="9" s="1"/>
  <c r="I117" i="9"/>
  <c r="I133" i="9" s="1"/>
  <c r="I108" i="9"/>
  <c r="I124" i="9" s="1"/>
  <c r="F112" i="9"/>
  <c r="F128" i="9" s="1"/>
  <c r="T116" i="9"/>
  <c r="Q115" i="9"/>
  <c r="N113" i="9"/>
  <c r="K115" i="9"/>
  <c r="K109" i="9"/>
  <c r="H111" i="9"/>
  <c r="E113" i="9"/>
  <c r="Q116" i="9"/>
  <c r="E116" i="9"/>
  <c r="F116" i="9"/>
  <c r="F132" i="9" s="1"/>
  <c r="X117" i="9"/>
  <c r="X133" i="9" s="1"/>
  <c r="X108" i="9"/>
  <c r="X124" i="9" s="1"/>
  <c r="U112" i="9"/>
  <c r="U128" i="9" s="1"/>
  <c r="U108" i="9"/>
  <c r="U124" i="9" s="1"/>
  <c r="R110" i="9"/>
  <c r="R126" i="9" s="1"/>
  <c r="O112" i="9"/>
  <c r="O128" i="9" s="1"/>
  <c r="L117" i="9"/>
  <c r="L133" i="9" s="1"/>
  <c r="L108" i="9"/>
  <c r="L124" i="9" s="1"/>
  <c r="I110" i="9"/>
  <c r="I126" i="9" s="1"/>
  <c r="F114" i="9"/>
  <c r="F130" i="9" s="1"/>
  <c r="D182" i="13"/>
  <c r="C182" i="13"/>
  <c r="J181" i="13"/>
  <c r="I181" i="13"/>
  <c r="U173" i="13"/>
  <c r="V173" i="13"/>
  <c r="C181" i="13"/>
  <c r="D181" i="13"/>
  <c r="D177" i="13"/>
  <c r="C177" i="13"/>
  <c r="Y157" i="13"/>
  <c r="X157" i="13"/>
  <c r="G165" i="13"/>
  <c r="F165" i="13"/>
  <c r="G180" i="13"/>
  <c r="F180" i="13"/>
  <c r="M174" i="13"/>
  <c r="L174" i="13"/>
  <c r="V172" i="13"/>
  <c r="U172" i="13"/>
  <c r="X174" i="13"/>
  <c r="Y174" i="13"/>
  <c r="D178" i="13"/>
  <c r="C178" i="13"/>
  <c r="S177" i="13"/>
  <c r="R177" i="13"/>
  <c r="R178" i="13"/>
  <c r="S178" i="13"/>
  <c r="Y176" i="13"/>
  <c r="X176" i="13"/>
  <c r="J178" i="13"/>
  <c r="I178" i="13"/>
  <c r="M182" i="13"/>
  <c r="L182" i="13"/>
  <c r="O178" i="13"/>
  <c r="P178" i="13"/>
  <c r="J173" i="13"/>
  <c r="I173" i="13"/>
  <c r="C175" i="13"/>
  <c r="D175" i="13"/>
  <c r="V175" i="13"/>
  <c r="U175" i="13"/>
  <c r="O180" i="13"/>
  <c r="P180" i="13"/>
  <c r="L172" i="13"/>
  <c r="M172" i="13"/>
  <c r="S172" i="13"/>
  <c r="R172" i="13"/>
  <c r="C176" i="13"/>
  <c r="D176" i="13"/>
  <c r="L176" i="13"/>
  <c r="M176" i="13"/>
  <c r="X164" i="13"/>
  <c r="Y164" i="13"/>
  <c r="Y161" i="13"/>
  <c r="X161" i="13"/>
  <c r="R173" i="13"/>
  <c r="S173" i="13"/>
  <c r="S180" i="13"/>
  <c r="R180" i="13"/>
  <c r="I175" i="13"/>
  <c r="J175" i="13"/>
  <c r="S174" i="13"/>
  <c r="R174" i="13"/>
  <c r="U182" i="13"/>
  <c r="V182" i="13"/>
  <c r="P181" i="13"/>
  <c r="O181" i="13"/>
  <c r="R166" i="13"/>
  <c r="S166" i="13"/>
  <c r="Y162" i="13"/>
  <c r="X162" i="13"/>
  <c r="G173" i="13"/>
  <c r="F173" i="13"/>
  <c r="D173" i="13"/>
  <c r="C173" i="13"/>
  <c r="I180" i="13"/>
  <c r="J180" i="13"/>
  <c r="F179" i="13"/>
  <c r="G179" i="13"/>
  <c r="P182" i="13"/>
  <c r="O182" i="13"/>
  <c r="M175" i="13"/>
  <c r="L175" i="13"/>
  <c r="D172" i="13"/>
  <c r="C172" i="13"/>
  <c r="L173" i="13"/>
  <c r="M173" i="13"/>
  <c r="M178" i="13"/>
  <c r="L178" i="13"/>
  <c r="J177" i="13"/>
  <c r="I177" i="13"/>
  <c r="U181" i="13"/>
  <c r="V181" i="13"/>
  <c r="L180" i="13"/>
  <c r="M180" i="13"/>
  <c r="O175" i="13"/>
  <c r="P175" i="13"/>
  <c r="L181" i="13"/>
  <c r="M181" i="13"/>
  <c r="O174" i="13"/>
  <c r="P174" i="13"/>
  <c r="P177" i="13"/>
  <c r="O177" i="13"/>
  <c r="V179" i="13"/>
  <c r="U179" i="13"/>
  <c r="I172" i="13"/>
  <c r="J172" i="13"/>
  <c r="P176" i="13"/>
  <c r="O176" i="13"/>
  <c r="F159" i="13"/>
  <c r="G159" i="13"/>
  <c r="Y165" i="13"/>
  <c r="X165" i="13"/>
  <c r="X159" i="13"/>
  <c r="Y159" i="13"/>
  <c r="F161" i="13"/>
  <c r="G161" i="13"/>
  <c r="F181" i="13"/>
  <c r="G181" i="13"/>
  <c r="O172" i="13"/>
  <c r="P172" i="13"/>
  <c r="S179" i="13"/>
  <c r="R179" i="13"/>
  <c r="G172" i="13"/>
  <c r="F172" i="13"/>
  <c r="Y182" i="13"/>
  <c r="X182" i="13"/>
  <c r="D174" i="13"/>
  <c r="C174" i="13"/>
  <c r="C179" i="13"/>
  <c r="D179" i="13"/>
  <c r="U174" i="13"/>
  <c r="V174" i="13"/>
  <c r="U177" i="13"/>
  <c r="V177" i="13"/>
  <c r="B101" i="9"/>
  <c r="R101" i="9"/>
  <c r="F101" i="9"/>
  <c r="U101" i="9"/>
  <c r="I101" i="9"/>
  <c r="X101" i="9"/>
  <c r="L101" i="9"/>
  <c r="O101" i="9"/>
  <c r="F94" i="9"/>
  <c r="F96" i="9"/>
  <c r="F98" i="9"/>
  <c r="F100" i="9"/>
  <c r="F103" i="9"/>
  <c r="I94" i="9"/>
  <c r="I96" i="9"/>
  <c r="I98" i="9"/>
  <c r="I100" i="9"/>
  <c r="I103" i="9"/>
  <c r="L94" i="9"/>
  <c r="L96" i="9"/>
  <c r="L98" i="9"/>
  <c r="L100" i="9"/>
  <c r="L103" i="9"/>
  <c r="O94" i="9"/>
  <c r="O96" i="9"/>
  <c r="O98" i="9"/>
  <c r="O100" i="9"/>
  <c r="O103" i="9"/>
  <c r="R94" i="9"/>
  <c r="R96" i="9"/>
  <c r="R98" i="9"/>
  <c r="R100" i="9"/>
  <c r="R103" i="9"/>
  <c r="U94" i="9"/>
  <c r="U96" i="9"/>
  <c r="U98" i="9"/>
  <c r="U100" i="9"/>
  <c r="U103" i="9"/>
  <c r="X94" i="9"/>
  <c r="X96" i="9"/>
  <c r="X98" i="9"/>
  <c r="X100" i="9"/>
  <c r="X103" i="9"/>
  <c r="S157" i="13"/>
  <c r="R157" i="13"/>
  <c r="G177" i="13"/>
  <c r="F177" i="13"/>
  <c r="G157" i="13"/>
  <c r="F157" i="13"/>
  <c r="O173" i="13"/>
  <c r="P173" i="13"/>
  <c r="I176" i="13"/>
  <c r="J176" i="13"/>
  <c r="V180" i="13"/>
  <c r="U180" i="13"/>
  <c r="O179" i="13"/>
  <c r="P179" i="13"/>
  <c r="J174" i="13"/>
  <c r="I174" i="13"/>
  <c r="G174" i="13"/>
  <c r="F174" i="13"/>
  <c r="S175" i="13"/>
  <c r="R175" i="13"/>
  <c r="Y172" i="13"/>
  <c r="X172" i="13"/>
  <c r="J182" i="13"/>
  <c r="I182" i="13"/>
  <c r="G182" i="13"/>
  <c r="F182" i="13"/>
  <c r="U176" i="13"/>
  <c r="V176" i="13"/>
  <c r="R176" i="13"/>
  <c r="S176" i="13"/>
  <c r="M179" i="13"/>
  <c r="L179" i="13"/>
  <c r="L177" i="13"/>
  <c r="M177" i="13"/>
  <c r="I179" i="13"/>
  <c r="J179" i="13"/>
  <c r="F176" i="13"/>
  <c r="G176" i="13"/>
  <c r="F178" i="13"/>
  <c r="G178" i="13"/>
  <c r="U178" i="13"/>
  <c r="V178" i="13"/>
  <c r="C180" i="13"/>
  <c r="D180" i="13"/>
  <c r="R181" i="13"/>
  <c r="S181" i="13"/>
  <c r="X163" i="13"/>
  <c r="Y163" i="13"/>
  <c r="I69" i="9"/>
  <c r="D8" i="19"/>
  <c r="D6" i="19"/>
  <c r="D5" i="19"/>
  <c r="D7" i="19"/>
  <c r="D10" i="19"/>
  <c r="D4" i="19"/>
  <c r="D9" i="19"/>
  <c r="D11" i="19"/>
  <c r="Y182" i="16"/>
  <c r="X182" i="16"/>
  <c r="U182" i="16"/>
  <c r="V182" i="16"/>
  <c r="S176" i="16"/>
  <c r="R176" i="16"/>
  <c r="M174" i="16"/>
  <c r="L174" i="16"/>
  <c r="I176" i="16"/>
  <c r="J176" i="16"/>
  <c r="D174" i="16"/>
  <c r="Y180" i="16"/>
  <c r="X180" i="16"/>
  <c r="U175" i="16"/>
  <c r="V175" i="16"/>
  <c r="S172" i="16"/>
  <c r="R172" i="16"/>
  <c r="M178" i="16"/>
  <c r="L178" i="16"/>
  <c r="G177" i="16"/>
  <c r="F177" i="16"/>
  <c r="Y174" i="16"/>
  <c r="X174" i="16"/>
  <c r="S181" i="16"/>
  <c r="R181" i="16"/>
  <c r="O178" i="16"/>
  <c r="P178" i="16"/>
  <c r="M176" i="16"/>
  <c r="L176" i="16"/>
  <c r="I178" i="16"/>
  <c r="J178" i="16"/>
  <c r="C182" i="16"/>
  <c r="D182" i="16"/>
  <c r="Y181" i="16"/>
  <c r="X181" i="16"/>
  <c r="U177" i="16"/>
  <c r="V177" i="16"/>
  <c r="O182" i="16"/>
  <c r="P182" i="16"/>
  <c r="M172" i="16"/>
  <c r="L172" i="16"/>
  <c r="G182" i="16"/>
  <c r="F182" i="16"/>
  <c r="Y179" i="16"/>
  <c r="X179" i="16"/>
  <c r="U179" i="16"/>
  <c r="V179" i="16"/>
  <c r="O180" i="16"/>
  <c r="P180" i="16"/>
  <c r="M177" i="16"/>
  <c r="L177" i="16"/>
  <c r="I173" i="16"/>
  <c r="J173" i="16"/>
  <c r="C177" i="16"/>
  <c r="D177" i="16"/>
  <c r="Y173" i="16"/>
  <c r="X173" i="16"/>
  <c r="U172" i="16"/>
  <c r="V172" i="16"/>
  <c r="O174" i="16"/>
  <c r="P174" i="16"/>
  <c r="I181" i="16"/>
  <c r="J181" i="16"/>
  <c r="G172" i="16"/>
  <c r="F172" i="16"/>
  <c r="Y175" i="16"/>
  <c r="X175" i="16"/>
  <c r="S178" i="16"/>
  <c r="R178" i="16"/>
  <c r="O173" i="16"/>
  <c r="P173" i="16"/>
  <c r="M175" i="16"/>
  <c r="L175" i="16"/>
  <c r="G181" i="16"/>
  <c r="F181" i="16"/>
  <c r="C179" i="16"/>
  <c r="D179" i="16"/>
  <c r="Y178" i="16"/>
  <c r="X178" i="16"/>
  <c r="S182" i="16"/>
  <c r="R182" i="16"/>
  <c r="O179" i="16"/>
  <c r="P179" i="16"/>
  <c r="I180" i="16"/>
  <c r="J180" i="16"/>
  <c r="G179" i="16"/>
  <c r="F179" i="16"/>
  <c r="Y177" i="16"/>
  <c r="X177" i="16"/>
  <c r="U176" i="16"/>
  <c r="V176" i="16"/>
  <c r="O176" i="16"/>
  <c r="P176" i="16"/>
  <c r="M173" i="16"/>
  <c r="L173" i="16"/>
  <c r="G180" i="16"/>
  <c r="F180" i="16"/>
  <c r="C176" i="16"/>
  <c r="D176" i="16"/>
  <c r="Y172" i="16"/>
  <c r="X172" i="16"/>
  <c r="S174" i="16"/>
  <c r="R174" i="16"/>
  <c r="O177" i="16"/>
  <c r="P177" i="16"/>
  <c r="I177" i="16"/>
  <c r="J177" i="16"/>
  <c r="C181" i="16"/>
  <c r="D181" i="16"/>
  <c r="U174" i="16"/>
  <c r="V174" i="16"/>
  <c r="S173" i="16"/>
  <c r="R173" i="16"/>
  <c r="M182" i="16"/>
  <c r="L182" i="16"/>
  <c r="I182" i="16"/>
  <c r="J182" i="16"/>
  <c r="G178" i="16"/>
  <c r="F178" i="16"/>
  <c r="C178" i="16"/>
  <c r="D178" i="16"/>
  <c r="U181" i="16"/>
  <c r="V181" i="16"/>
  <c r="S179" i="16"/>
  <c r="R179" i="16"/>
  <c r="O175" i="16"/>
  <c r="P175" i="16"/>
  <c r="I175" i="16"/>
  <c r="J175" i="16"/>
  <c r="G175" i="16"/>
  <c r="F175" i="16"/>
  <c r="Y176" i="16"/>
  <c r="X176" i="16"/>
  <c r="S180" i="16"/>
  <c r="R180" i="16"/>
  <c r="O172" i="16"/>
  <c r="P172" i="16"/>
  <c r="I174" i="16"/>
  <c r="J174" i="16"/>
  <c r="G176" i="16"/>
  <c r="F176" i="16"/>
  <c r="C172" i="16"/>
  <c r="D172" i="16"/>
  <c r="U180" i="16"/>
  <c r="V180" i="16"/>
  <c r="S177" i="16"/>
  <c r="R177" i="16"/>
  <c r="M181" i="16"/>
  <c r="L181" i="16"/>
  <c r="G174" i="16"/>
  <c r="F174" i="16"/>
  <c r="C173" i="16"/>
  <c r="D173" i="16"/>
  <c r="U173" i="16"/>
  <c r="V173" i="16"/>
  <c r="O181" i="16"/>
  <c r="P181" i="16"/>
  <c r="M179" i="16"/>
  <c r="L179" i="16"/>
  <c r="I179" i="16"/>
  <c r="J179" i="16"/>
  <c r="G173" i="16"/>
  <c r="F173" i="16"/>
  <c r="C175" i="16"/>
  <c r="D175" i="16"/>
  <c r="U178" i="16"/>
  <c r="V178" i="16"/>
  <c r="S175" i="16"/>
  <c r="R175" i="16"/>
  <c r="M180" i="16"/>
  <c r="L180" i="16"/>
  <c r="I172" i="16"/>
  <c r="J172" i="16"/>
  <c r="C180" i="16"/>
  <c r="D180" i="16"/>
  <c r="B95" i="9"/>
  <c r="B99" i="9"/>
  <c r="C140" i="9"/>
  <c r="C94" i="9"/>
  <c r="C98" i="9"/>
  <c r="C103" i="9"/>
  <c r="C101" i="9"/>
  <c r="B93" i="9"/>
  <c r="B96" i="9"/>
  <c r="B100" i="9"/>
  <c r="C95" i="9"/>
  <c r="C99" i="9"/>
  <c r="E93" i="9"/>
  <c r="E95" i="9"/>
  <c r="E97" i="9"/>
  <c r="E99" i="9"/>
  <c r="E102" i="9"/>
  <c r="H93" i="9"/>
  <c r="H95" i="9"/>
  <c r="H97" i="9"/>
  <c r="H99" i="9"/>
  <c r="H102" i="9"/>
  <c r="K93" i="9"/>
  <c r="K95" i="9"/>
  <c r="K97" i="9"/>
  <c r="K99" i="9"/>
  <c r="K102" i="9"/>
  <c r="N93" i="9"/>
  <c r="N95" i="9"/>
  <c r="N97" i="9"/>
  <c r="N99" i="9"/>
  <c r="N102" i="9"/>
  <c r="Q93" i="9"/>
  <c r="Q95" i="9"/>
  <c r="Q97" i="9"/>
  <c r="Q99" i="9"/>
  <c r="Q102" i="9"/>
  <c r="T93" i="9"/>
  <c r="T95" i="9"/>
  <c r="T97" i="9"/>
  <c r="T99" i="9"/>
  <c r="T102" i="9"/>
  <c r="W93" i="9"/>
  <c r="W95" i="9"/>
  <c r="W97" i="9"/>
  <c r="W99" i="9"/>
  <c r="W102" i="9"/>
  <c r="E101" i="9"/>
  <c r="K101" i="9"/>
  <c r="Q101" i="9"/>
  <c r="W101" i="9"/>
  <c r="B70" i="9"/>
  <c r="B97" i="9"/>
  <c r="B102" i="9"/>
  <c r="C96" i="9"/>
  <c r="C100" i="9"/>
  <c r="B69" i="9"/>
  <c r="B72" i="9"/>
  <c r="B94" i="9"/>
  <c r="B98" i="9"/>
  <c r="B103" i="9"/>
  <c r="C97" i="9"/>
  <c r="C102" i="9"/>
  <c r="E94" i="9"/>
  <c r="E96" i="9"/>
  <c r="E98" i="9"/>
  <c r="E100" i="9"/>
  <c r="E103" i="9"/>
  <c r="H94" i="9"/>
  <c r="H96" i="9"/>
  <c r="H98" i="9"/>
  <c r="H100" i="9"/>
  <c r="H103" i="9"/>
  <c r="K94" i="9"/>
  <c r="K96" i="9"/>
  <c r="K98" i="9"/>
  <c r="K100" i="9"/>
  <c r="K103" i="9"/>
  <c r="N94" i="9"/>
  <c r="N96" i="9"/>
  <c r="N98" i="9"/>
  <c r="N100" i="9"/>
  <c r="N103" i="9"/>
  <c r="Q94" i="9"/>
  <c r="Q96" i="9"/>
  <c r="Q98" i="9"/>
  <c r="Q100" i="9"/>
  <c r="Q103" i="9"/>
  <c r="T94" i="9"/>
  <c r="T96" i="9"/>
  <c r="T98" i="9"/>
  <c r="T100" i="9"/>
  <c r="T103" i="9"/>
  <c r="W94" i="9"/>
  <c r="W96" i="9"/>
  <c r="W98" i="9"/>
  <c r="W100" i="9"/>
  <c r="W103" i="9"/>
  <c r="H101" i="9"/>
  <c r="N101" i="9"/>
  <c r="T101" i="9"/>
  <c r="C108" i="9"/>
  <c r="C124" i="9" s="1"/>
  <c r="B110" i="9"/>
  <c r="B114" i="9"/>
  <c r="C117" i="9"/>
  <c r="C133" i="9" s="1"/>
  <c r="C112" i="9"/>
  <c r="C128" i="9" s="1"/>
  <c r="C110" i="9"/>
  <c r="C126" i="9" s="1"/>
  <c r="C114" i="9"/>
  <c r="C130" i="9" s="1"/>
  <c r="B112" i="9"/>
  <c r="B117" i="9"/>
  <c r="B109" i="9"/>
  <c r="B111" i="9"/>
  <c r="B113" i="9"/>
  <c r="B115" i="9"/>
  <c r="B118" i="9"/>
  <c r="C109" i="9"/>
  <c r="C125" i="9" s="1"/>
  <c r="C111" i="9"/>
  <c r="C127" i="9" s="1"/>
  <c r="C113" i="9"/>
  <c r="C129" i="9" s="1"/>
  <c r="C115" i="9"/>
  <c r="C131" i="9" s="1"/>
  <c r="C118" i="9"/>
  <c r="C134" i="9" s="1"/>
  <c r="U141" i="9" l="1"/>
  <c r="T125" i="9"/>
  <c r="H124" i="9"/>
  <c r="H140" i="9" s="1"/>
  <c r="I140" i="9"/>
  <c r="K130" i="9"/>
  <c r="L146" i="9"/>
  <c r="Q126" i="9"/>
  <c r="R142" i="9"/>
  <c r="T133" i="9"/>
  <c r="U149" i="9"/>
  <c r="B132" i="9"/>
  <c r="F148" i="9"/>
  <c r="E132" i="9"/>
  <c r="L141" i="9"/>
  <c r="K125" i="9"/>
  <c r="U148" i="9"/>
  <c r="T132" i="9"/>
  <c r="F141" i="9"/>
  <c r="E125" i="9"/>
  <c r="N125" i="9"/>
  <c r="O141" i="9"/>
  <c r="T131" i="9"/>
  <c r="U147" i="9"/>
  <c r="I147" i="9"/>
  <c r="H131" i="9"/>
  <c r="O143" i="9"/>
  <c r="N127" i="9"/>
  <c r="N143" i="9" s="1"/>
  <c r="R150" i="9"/>
  <c r="Q134" i="9"/>
  <c r="Q150" i="9" s="1"/>
  <c r="W127" i="9"/>
  <c r="X143" i="9"/>
  <c r="I148" i="9"/>
  <c r="H132" i="9"/>
  <c r="F144" i="9"/>
  <c r="E128" i="9"/>
  <c r="I142" i="9"/>
  <c r="H126" i="9"/>
  <c r="L140" i="9"/>
  <c r="K124" i="9"/>
  <c r="L149" i="9"/>
  <c r="K133" i="9"/>
  <c r="O146" i="9"/>
  <c r="N130" i="9"/>
  <c r="N146" i="9" s="1"/>
  <c r="R144" i="9"/>
  <c r="Q128" i="9"/>
  <c r="Q144" i="9" s="1"/>
  <c r="U142" i="9"/>
  <c r="T126" i="9"/>
  <c r="W124" i="9"/>
  <c r="X140" i="9"/>
  <c r="W133" i="9"/>
  <c r="X149" i="9"/>
  <c r="O148" i="9"/>
  <c r="N132" i="9"/>
  <c r="B128" i="9"/>
  <c r="L143" i="9"/>
  <c r="K127" i="9"/>
  <c r="E126" i="9"/>
  <c r="E142" i="9" s="1"/>
  <c r="F142" i="9"/>
  <c r="H133" i="9"/>
  <c r="I149" i="9"/>
  <c r="N128" i="9"/>
  <c r="O144" i="9"/>
  <c r="U140" i="9"/>
  <c r="T124" i="9"/>
  <c r="X146" i="9"/>
  <c r="W130" i="9"/>
  <c r="W146" i="9" s="1"/>
  <c r="B134" i="9"/>
  <c r="B131" i="9"/>
  <c r="Q132" i="9"/>
  <c r="R148" i="9"/>
  <c r="K131" i="9"/>
  <c r="L147" i="9"/>
  <c r="F150" i="9"/>
  <c r="E134" i="9"/>
  <c r="O147" i="9"/>
  <c r="N131" i="9"/>
  <c r="W125" i="9"/>
  <c r="X141" i="9"/>
  <c r="W132" i="9"/>
  <c r="W148" i="9" s="1"/>
  <c r="X148" i="9"/>
  <c r="F143" i="9"/>
  <c r="E127" i="9"/>
  <c r="I150" i="9"/>
  <c r="H134" i="9"/>
  <c r="N134" i="9"/>
  <c r="O150" i="9"/>
  <c r="U143" i="9"/>
  <c r="T127" i="9"/>
  <c r="T143" i="9" s="1"/>
  <c r="X145" i="9"/>
  <c r="W129" i="9"/>
  <c r="K132" i="9"/>
  <c r="L148" i="9"/>
  <c r="E130" i="9"/>
  <c r="E146" i="9" s="1"/>
  <c r="F146" i="9"/>
  <c r="I144" i="9"/>
  <c r="H128" i="9"/>
  <c r="L142" i="9"/>
  <c r="K126" i="9"/>
  <c r="N124" i="9"/>
  <c r="O140" i="9"/>
  <c r="O149" i="9"/>
  <c r="N133" i="9"/>
  <c r="Q130" i="9"/>
  <c r="R146" i="9"/>
  <c r="U144" i="9"/>
  <c r="T128" i="9"/>
  <c r="X142" i="9"/>
  <c r="W126" i="9"/>
  <c r="B124" i="9"/>
  <c r="B127" i="9"/>
  <c r="H127" i="9"/>
  <c r="I143" i="9"/>
  <c r="R147" i="9"/>
  <c r="Q131" i="9"/>
  <c r="H125" i="9"/>
  <c r="I141" i="9"/>
  <c r="L150" i="9"/>
  <c r="K134" i="9"/>
  <c r="R145" i="9"/>
  <c r="Q129" i="9"/>
  <c r="U150" i="9"/>
  <c r="T134" i="9"/>
  <c r="B125" i="9"/>
  <c r="B130" i="9"/>
  <c r="B126" i="9"/>
  <c r="B129" i="9"/>
  <c r="B145" i="9" s="1"/>
  <c r="B133" i="9"/>
  <c r="E129" i="9"/>
  <c r="F145" i="9"/>
  <c r="O145" i="9"/>
  <c r="N129" i="9"/>
  <c r="H129" i="9"/>
  <c r="H145" i="9" s="1"/>
  <c r="I145" i="9"/>
  <c r="Q127" i="9"/>
  <c r="R143" i="9"/>
  <c r="X147" i="9"/>
  <c r="W131" i="9"/>
  <c r="E131" i="9"/>
  <c r="F147" i="9"/>
  <c r="K129" i="9"/>
  <c r="K145" i="9" s="1"/>
  <c r="L145" i="9"/>
  <c r="Q125" i="9"/>
  <c r="R141" i="9"/>
  <c r="T129" i="9"/>
  <c r="U145" i="9"/>
  <c r="X150" i="9"/>
  <c r="W134" i="9"/>
  <c r="E124" i="9"/>
  <c r="F140" i="9"/>
  <c r="F149" i="9"/>
  <c r="E133" i="9"/>
  <c r="I146" i="9"/>
  <c r="H130" i="9"/>
  <c r="K128" i="9"/>
  <c r="L144" i="9"/>
  <c r="O142" i="9"/>
  <c r="N158" i="9" s="1"/>
  <c r="N126" i="9"/>
  <c r="N142" i="9" s="1"/>
  <c r="Q124" i="9"/>
  <c r="R140" i="9"/>
  <c r="R149" i="9"/>
  <c r="Q133" i="9"/>
  <c r="T130" i="9"/>
  <c r="U146" i="9"/>
  <c r="X144" i="9"/>
  <c r="W128" i="9"/>
  <c r="Q70" i="9"/>
  <c r="I70" i="9"/>
  <c r="V144" i="19"/>
  <c r="Y144" i="19"/>
  <c r="D144" i="19"/>
  <c r="B176" i="19" s="1"/>
  <c r="C176" i="19" s="1"/>
  <c r="S144" i="19"/>
  <c r="G144" i="19"/>
  <c r="J144" i="19"/>
  <c r="P144" i="19"/>
  <c r="N176" i="19" s="1"/>
  <c r="M144" i="19"/>
  <c r="K176" i="19" s="1"/>
  <c r="S142" i="19"/>
  <c r="Q174" i="19" s="1"/>
  <c r="Y142" i="19"/>
  <c r="W174" i="19" s="1"/>
  <c r="D145" i="19"/>
  <c r="B177" i="19" s="1"/>
  <c r="J146" i="19"/>
  <c r="H178" i="19" s="1"/>
  <c r="M146" i="19"/>
  <c r="K178" i="19" s="1"/>
  <c r="V147" i="19"/>
  <c r="T179" i="19" s="1"/>
  <c r="Y149" i="19"/>
  <c r="W181" i="19" s="1"/>
  <c r="G141" i="19"/>
  <c r="E173" i="19" s="1"/>
  <c r="J140" i="19"/>
  <c r="H172" i="19" s="1"/>
  <c r="M145" i="19"/>
  <c r="K177" i="19" s="1"/>
  <c r="P148" i="19"/>
  <c r="N180" i="19" s="1"/>
  <c r="V141" i="19"/>
  <c r="T173" i="19" s="1"/>
  <c r="Y145" i="19"/>
  <c r="W177" i="19" s="1"/>
  <c r="G148" i="19"/>
  <c r="E180" i="19" s="1"/>
  <c r="M148" i="19"/>
  <c r="K180" i="19" s="1"/>
  <c r="S146" i="19"/>
  <c r="Q178" i="19" s="1"/>
  <c r="V145" i="19"/>
  <c r="T177" i="19" s="1"/>
  <c r="D141" i="19"/>
  <c r="B173" i="19" s="1"/>
  <c r="G142" i="19"/>
  <c r="E174" i="19" s="1"/>
  <c r="J142" i="19"/>
  <c r="H174" i="19" s="1"/>
  <c r="M150" i="19"/>
  <c r="K182" i="19" s="1"/>
  <c r="P141" i="19"/>
  <c r="N173" i="19" s="1"/>
  <c r="Q176" i="19"/>
  <c r="Y147" i="19"/>
  <c r="W179" i="19" s="1"/>
  <c r="D150" i="19"/>
  <c r="B182" i="19" s="1"/>
  <c r="J147" i="19"/>
  <c r="H179" i="19" s="1"/>
  <c r="M149" i="19"/>
  <c r="K181" i="19" s="1"/>
  <c r="S141" i="19"/>
  <c r="Q173" i="19" s="1"/>
  <c r="V150" i="19"/>
  <c r="T182" i="19" s="1"/>
  <c r="D143" i="19"/>
  <c r="B175" i="19" s="1"/>
  <c r="G145" i="19"/>
  <c r="E177" i="19" s="1"/>
  <c r="J145" i="19"/>
  <c r="H177" i="19" s="1"/>
  <c r="S140" i="19"/>
  <c r="Q172" i="19" s="1"/>
  <c r="V146" i="19"/>
  <c r="T178" i="19" s="1"/>
  <c r="W176" i="19"/>
  <c r="J143" i="19"/>
  <c r="H175" i="19" s="1"/>
  <c r="P142" i="19"/>
  <c r="N174" i="19" s="1"/>
  <c r="S147" i="19"/>
  <c r="Q179" i="19" s="1"/>
  <c r="T176" i="19"/>
  <c r="D146" i="19"/>
  <c r="B178" i="19" s="1"/>
  <c r="G143" i="19"/>
  <c r="E175" i="19" s="1"/>
  <c r="J148" i="19"/>
  <c r="H180" i="19" s="1"/>
  <c r="P146" i="19"/>
  <c r="N178" i="19" s="1"/>
  <c r="V143" i="19"/>
  <c r="T175" i="19" s="1"/>
  <c r="Y150" i="19"/>
  <c r="W182" i="19" s="1"/>
  <c r="G149" i="19"/>
  <c r="E181" i="19" s="1"/>
  <c r="J150" i="19"/>
  <c r="H182" i="19" s="1"/>
  <c r="P140" i="19"/>
  <c r="N172" i="19" s="1"/>
  <c r="S148" i="19"/>
  <c r="Q180" i="19" s="1"/>
  <c r="Y141" i="19"/>
  <c r="W173" i="19" s="1"/>
  <c r="D149" i="19"/>
  <c r="B181" i="19" s="1"/>
  <c r="G146" i="19"/>
  <c r="E178" i="19" s="1"/>
  <c r="J149" i="19"/>
  <c r="H181" i="19" s="1"/>
  <c r="P143" i="19"/>
  <c r="N175" i="19" s="1"/>
  <c r="S145" i="19"/>
  <c r="Q177" i="19" s="1"/>
  <c r="V149" i="19"/>
  <c r="T181" i="19" s="1"/>
  <c r="D142" i="19"/>
  <c r="B174" i="19" s="1"/>
  <c r="H176" i="19"/>
  <c r="P150" i="19"/>
  <c r="N182" i="19" s="1"/>
  <c r="S149" i="19"/>
  <c r="Q181" i="19" s="1"/>
  <c r="Y143" i="19"/>
  <c r="W175" i="19" s="1"/>
  <c r="D147" i="19"/>
  <c r="B179" i="19" s="1"/>
  <c r="G147" i="19"/>
  <c r="E179" i="19" s="1"/>
  <c r="M142" i="19"/>
  <c r="K174" i="19" s="1"/>
  <c r="P149" i="19"/>
  <c r="N181" i="19" s="1"/>
  <c r="V148" i="19"/>
  <c r="T180" i="19" s="1"/>
  <c r="D140" i="19"/>
  <c r="B172" i="19" s="1"/>
  <c r="J141" i="19"/>
  <c r="H173" i="19" s="1"/>
  <c r="M141" i="19"/>
  <c r="K173" i="19" s="1"/>
  <c r="P145" i="19"/>
  <c r="N177" i="19" s="1"/>
  <c r="V142" i="19"/>
  <c r="T174" i="19" s="1"/>
  <c r="Y146" i="19"/>
  <c r="W178" i="19" s="1"/>
  <c r="G140" i="19"/>
  <c r="E172" i="19" s="1"/>
  <c r="E176" i="19"/>
  <c r="M140" i="19"/>
  <c r="K172" i="19" s="1"/>
  <c r="P147" i="19"/>
  <c r="N179" i="19" s="1"/>
  <c r="S150" i="19"/>
  <c r="Q182" i="19" s="1"/>
  <c r="Y140" i="19"/>
  <c r="W172" i="19" s="1"/>
  <c r="M143" i="19"/>
  <c r="K175" i="19" s="1"/>
  <c r="S143" i="19"/>
  <c r="Q175" i="19" s="1"/>
  <c r="V140" i="19"/>
  <c r="T172" i="19" s="1"/>
  <c r="Y148" i="19"/>
  <c r="W180" i="19" s="1"/>
  <c r="D148" i="19"/>
  <c r="B180" i="19" s="1"/>
  <c r="G150" i="19"/>
  <c r="E182" i="19" s="1"/>
  <c r="M147" i="19"/>
  <c r="K179" i="19" s="1"/>
  <c r="Q160" i="9"/>
  <c r="B150" i="9"/>
  <c r="C150" i="9"/>
  <c r="C141" i="9"/>
  <c r="B141" i="9"/>
  <c r="B144" i="9"/>
  <c r="C144" i="9"/>
  <c r="B142" i="9"/>
  <c r="C142" i="9"/>
  <c r="C147" i="9"/>
  <c r="B140" i="9"/>
  <c r="C145" i="9"/>
  <c r="B147" i="9"/>
  <c r="C143" i="9"/>
  <c r="B143" i="9"/>
  <c r="C149" i="9"/>
  <c r="B149" i="9"/>
  <c r="B148" i="9"/>
  <c r="C148" i="9"/>
  <c r="B146" i="9"/>
  <c r="C146" i="9"/>
  <c r="C136" i="9"/>
  <c r="Q142" i="9"/>
  <c r="Q149" i="9"/>
  <c r="W147" i="9"/>
  <c r="W143" i="9"/>
  <c r="W144" i="9"/>
  <c r="Q140" i="9"/>
  <c r="Q141" i="9"/>
  <c r="H148" i="9"/>
  <c r="H146" i="9"/>
  <c r="W140" i="9"/>
  <c r="W141" i="9"/>
  <c r="W142" i="9"/>
  <c r="E162" i="9"/>
  <c r="E158" i="9"/>
  <c r="N140" i="9"/>
  <c r="K148" i="9"/>
  <c r="T150" i="9"/>
  <c r="H142" i="9"/>
  <c r="H150" i="9"/>
  <c r="H147" i="9"/>
  <c r="N147" i="9"/>
  <c r="Q146" i="9"/>
  <c r="N145" i="9"/>
  <c r="W145" i="9"/>
  <c r="H143" i="9"/>
  <c r="N148" i="9"/>
  <c r="N144" i="9"/>
  <c r="K141" i="9"/>
  <c r="T149" i="9"/>
  <c r="H141" i="9"/>
  <c r="H149" i="9"/>
  <c r="N141" i="9"/>
  <c r="Q147" i="9"/>
  <c r="H144" i="9"/>
  <c r="T146" i="9"/>
  <c r="E150" i="9"/>
  <c r="K144" i="9"/>
  <c r="T141" i="9"/>
  <c r="Q148" i="9"/>
  <c r="T145" i="9"/>
  <c r="T142" i="9"/>
  <c r="K149" i="9"/>
  <c r="E141" i="9"/>
  <c r="E148" i="9"/>
  <c r="N149" i="9"/>
  <c r="N150" i="9"/>
  <c r="W150" i="9"/>
  <c r="T148" i="9"/>
  <c r="H161" i="9"/>
  <c r="E147" i="9"/>
  <c r="K140" i="9"/>
  <c r="E149" i="9"/>
  <c r="E144" i="9"/>
  <c r="E140" i="9"/>
  <c r="K150" i="9"/>
  <c r="T147" i="9"/>
  <c r="K146" i="9"/>
  <c r="K142" i="9"/>
  <c r="E143" i="9"/>
  <c r="E145" i="9"/>
  <c r="W149" i="9"/>
  <c r="K147" i="9"/>
  <c r="T144" i="9"/>
  <c r="K143" i="9"/>
  <c r="T140" i="9"/>
  <c r="Q145" i="9"/>
  <c r="Q143" i="9"/>
  <c r="T156" i="9" l="1"/>
  <c r="U156" i="9" s="1"/>
  <c r="T159" i="9"/>
  <c r="V159" i="9" s="1"/>
  <c r="K156" i="9"/>
  <c r="M156" i="9" s="1"/>
  <c r="E157" i="9"/>
  <c r="G157" i="9" s="1"/>
  <c r="N159" i="9"/>
  <c r="P159" i="9" s="1"/>
  <c r="N157" i="9"/>
  <c r="P157" i="9" s="1"/>
  <c r="K157" i="9"/>
  <c r="L157" i="9" s="1"/>
  <c r="Q162" i="9"/>
  <c r="R162" i="9" s="1"/>
  <c r="N162" i="9"/>
  <c r="O162" i="9" s="1"/>
  <c r="N156" i="9"/>
  <c r="O156" i="9" s="1"/>
  <c r="W158" i="9"/>
  <c r="Y158" i="9" s="1"/>
  <c r="H162" i="9"/>
  <c r="J162" i="9" s="1"/>
  <c r="W160" i="9"/>
  <c r="Y160" i="9" s="1"/>
  <c r="Q158" i="9"/>
  <c r="S158" i="9" s="1"/>
  <c r="Q159" i="9"/>
  <c r="R159" i="9" s="1"/>
  <c r="E163" i="9"/>
  <c r="F163" i="9" s="1"/>
  <c r="N160" i="9"/>
  <c r="O160" i="9" s="1"/>
  <c r="B156" i="9"/>
  <c r="D156" i="9" s="1"/>
  <c r="W165" i="9"/>
  <c r="X165" i="9" s="1"/>
  <c r="E156" i="9"/>
  <c r="W166" i="9"/>
  <c r="Y166" i="9" s="1"/>
  <c r="Q164" i="9"/>
  <c r="S164" i="9" s="1"/>
  <c r="W164" i="9"/>
  <c r="Y164" i="9" s="1"/>
  <c r="B159" i="9"/>
  <c r="D159" i="9" s="1"/>
  <c r="K159" i="9"/>
  <c r="L159" i="9" s="1"/>
  <c r="E161" i="9"/>
  <c r="F161" i="9" s="1"/>
  <c r="K162" i="9"/>
  <c r="M162" i="9" s="1"/>
  <c r="E160" i="9"/>
  <c r="G160" i="9" s="1"/>
  <c r="N166" i="9"/>
  <c r="O166" i="9" s="1"/>
  <c r="K165" i="9"/>
  <c r="L165" i="9" s="1"/>
  <c r="T157" i="9"/>
  <c r="V157" i="9" s="1"/>
  <c r="T162" i="9"/>
  <c r="U162" i="9" s="1"/>
  <c r="H165" i="9"/>
  <c r="I165" i="9" s="1"/>
  <c r="W161" i="9"/>
  <c r="X161" i="9" s="1"/>
  <c r="N163" i="9"/>
  <c r="P163" i="9" s="1"/>
  <c r="H158" i="9"/>
  <c r="J158" i="9" s="1"/>
  <c r="W157" i="9"/>
  <c r="X157" i="9" s="1"/>
  <c r="H164" i="9"/>
  <c r="J164" i="9" s="1"/>
  <c r="W159" i="9"/>
  <c r="X159" i="9" s="1"/>
  <c r="Q161" i="9"/>
  <c r="R161" i="9" s="1"/>
  <c r="T160" i="9"/>
  <c r="U160" i="9" s="1"/>
  <c r="E159" i="9"/>
  <c r="G159" i="9" s="1"/>
  <c r="T163" i="9"/>
  <c r="V163" i="9" s="1"/>
  <c r="E165" i="9"/>
  <c r="N165" i="9"/>
  <c r="P165" i="9" s="1"/>
  <c r="T158" i="9"/>
  <c r="K160" i="9"/>
  <c r="M160" i="9" s="1"/>
  <c r="H160" i="9"/>
  <c r="J160" i="9" s="1"/>
  <c r="H157" i="9"/>
  <c r="J157" i="9" s="1"/>
  <c r="N164" i="9"/>
  <c r="O164" i="9" s="1"/>
  <c r="N161" i="9"/>
  <c r="P161" i="9" s="1"/>
  <c r="H163" i="9"/>
  <c r="I163" i="9" s="1"/>
  <c r="T166" i="9"/>
  <c r="U166" i="9" s="1"/>
  <c r="W156" i="9"/>
  <c r="Y156" i="9" s="1"/>
  <c r="Q157" i="9"/>
  <c r="R157" i="9" s="1"/>
  <c r="W163" i="9"/>
  <c r="X163" i="9" s="1"/>
  <c r="Q166" i="9"/>
  <c r="S166" i="9" s="1"/>
  <c r="K163" i="9"/>
  <c r="L163" i="9" s="1"/>
  <c r="K158" i="9"/>
  <c r="M158" i="9" s="1"/>
  <c r="K166" i="9"/>
  <c r="M166" i="9" s="1"/>
  <c r="K161" i="9"/>
  <c r="L161" i="9" s="1"/>
  <c r="T164" i="9"/>
  <c r="U164" i="9" s="1"/>
  <c r="E164" i="9"/>
  <c r="G164" i="9" s="1"/>
  <c r="T161" i="9"/>
  <c r="V161" i="9" s="1"/>
  <c r="E166" i="9"/>
  <c r="G166" i="9" s="1"/>
  <c r="Q163" i="9"/>
  <c r="R163" i="9" s="1"/>
  <c r="T165" i="9"/>
  <c r="V165" i="9" s="1"/>
  <c r="H159" i="9"/>
  <c r="J159" i="9" s="1"/>
  <c r="H156" i="9"/>
  <c r="J156" i="9" s="1"/>
  <c r="H166" i="9"/>
  <c r="J166" i="9" s="1"/>
  <c r="K164" i="9"/>
  <c r="M164" i="9" s="1"/>
  <c r="W162" i="9"/>
  <c r="Y162" i="9" s="1"/>
  <c r="Q156" i="9"/>
  <c r="S156" i="9" s="1"/>
  <c r="Q165" i="9"/>
  <c r="R165" i="9" s="1"/>
  <c r="M179" i="19"/>
  <c r="L179" i="19"/>
  <c r="U172" i="19"/>
  <c r="V172" i="19"/>
  <c r="X172" i="19"/>
  <c r="Y172" i="19"/>
  <c r="F176" i="19"/>
  <c r="G176" i="19"/>
  <c r="O177" i="19"/>
  <c r="P177" i="19"/>
  <c r="V180" i="19"/>
  <c r="U180" i="19"/>
  <c r="C179" i="19"/>
  <c r="D179" i="19"/>
  <c r="J176" i="19"/>
  <c r="I176" i="19"/>
  <c r="O175" i="19"/>
  <c r="P175" i="19"/>
  <c r="X173" i="19"/>
  <c r="Y173" i="19"/>
  <c r="F181" i="19"/>
  <c r="G181" i="19"/>
  <c r="J180" i="19"/>
  <c r="I180" i="19"/>
  <c r="S179" i="19"/>
  <c r="R179" i="19"/>
  <c r="U178" i="19"/>
  <c r="V178" i="19"/>
  <c r="G177" i="19"/>
  <c r="F177" i="19"/>
  <c r="M181" i="19"/>
  <c r="L181" i="19"/>
  <c r="S176" i="19"/>
  <c r="R176" i="19"/>
  <c r="G174" i="19"/>
  <c r="F174" i="19"/>
  <c r="M180" i="19"/>
  <c r="L180" i="19"/>
  <c r="O180" i="19"/>
  <c r="P180" i="19"/>
  <c r="Y181" i="19"/>
  <c r="X181" i="19"/>
  <c r="J178" i="19"/>
  <c r="I178" i="19"/>
  <c r="G182" i="19"/>
  <c r="F182" i="19"/>
  <c r="R175" i="19"/>
  <c r="S175" i="19"/>
  <c r="S182" i="19"/>
  <c r="R182" i="19"/>
  <c r="F172" i="19"/>
  <c r="G172" i="19"/>
  <c r="L173" i="19"/>
  <c r="M173" i="19"/>
  <c r="P181" i="19"/>
  <c r="O181" i="19"/>
  <c r="Y175" i="19"/>
  <c r="X175" i="19"/>
  <c r="D174" i="19"/>
  <c r="C174" i="19"/>
  <c r="I181" i="19"/>
  <c r="J181" i="19"/>
  <c r="S180" i="19"/>
  <c r="R180" i="19"/>
  <c r="Y182" i="19"/>
  <c r="X182" i="19"/>
  <c r="F175" i="19"/>
  <c r="G175" i="19"/>
  <c r="P174" i="19"/>
  <c r="O174" i="19"/>
  <c r="R172" i="19"/>
  <c r="S172" i="19"/>
  <c r="D175" i="19"/>
  <c r="C175" i="19"/>
  <c r="I179" i="19"/>
  <c r="J179" i="19"/>
  <c r="P173" i="19"/>
  <c r="O173" i="19"/>
  <c r="D173" i="19"/>
  <c r="C173" i="19"/>
  <c r="G180" i="19"/>
  <c r="F180" i="19"/>
  <c r="L177" i="19"/>
  <c r="M177" i="19"/>
  <c r="V179" i="19"/>
  <c r="U179" i="19"/>
  <c r="D177" i="19"/>
  <c r="C177" i="19"/>
  <c r="D180" i="19"/>
  <c r="C180" i="19"/>
  <c r="M175" i="19"/>
  <c r="L175" i="19"/>
  <c r="O179" i="19"/>
  <c r="P179" i="19"/>
  <c r="X178" i="19"/>
  <c r="Y178" i="19"/>
  <c r="J173" i="19"/>
  <c r="I173" i="19"/>
  <c r="M174" i="19"/>
  <c r="L174" i="19"/>
  <c r="R181" i="19"/>
  <c r="S181" i="19"/>
  <c r="V181" i="19"/>
  <c r="U181" i="19"/>
  <c r="G178" i="19"/>
  <c r="F178" i="19"/>
  <c r="O172" i="19"/>
  <c r="P172" i="19"/>
  <c r="U175" i="19"/>
  <c r="V175" i="19"/>
  <c r="C178" i="19"/>
  <c r="D178" i="19"/>
  <c r="J175" i="19"/>
  <c r="I175" i="19"/>
  <c r="L176" i="19"/>
  <c r="M176" i="19"/>
  <c r="V182" i="19"/>
  <c r="U182" i="19"/>
  <c r="D182" i="19"/>
  <c r="C182" i="19"/>
  <c r="L182" i="19"/>
  <c r="M182" i="19"/>
  <c r="U177" i="19"/>
  <c r="V177" i="19"/>
  <c r="X177" i="19"/>
  <c r="Y177" i="19"/>
  <c r="J172" i="19"/>
  <c r="I172" i="19"/>
  <c r="O176" i="19"/>
  <c r="P176" i="19"/>
  <c r="X174" i="19"/>
  <c r="Y174" i="19"/>
  <c r="X180" i="19"/>
  <c r="Y180" i="19"/>
  <c r="D176" i="19"/>
  <c r="L172" i="19"/>
  <c r="M172" i="19"/>
  <c r="V174" i="19"/>
  <c r="U174" i="19"/>
  <c r="D172" i="19"/>
  <c r="C172" i="19"/>
  <c r="F179" i="19"/>
  <c r="G179" i="19"/>
  <c r="O182" i="19"/>
  <c r="P182" i="19"/>
  <c r="R177" i="19"/>
  <c r="S177" i="19"/>
  <c r="C181" i="19"/>
  <c r="D181" i="19"/>
  <c r="I182" i="19"/>
  <c r="J182" i="19"/>
  <c r="P178" i="19"/>
  <c r="O178" i="19"/>
  <c r="U176" i="19"/>
  <c r="V176" i="19"/>
  <c r="X176" i="19"/>
  <c r="Y176" i="19"/>
  <c r="I177" i="19"/>
  <c r="J177" i="19"/>
  <c r="R173" i="19"/>
  <c r="S173" i="19"/>
  <c r="Y179" i="19"/>
  <c r="X179" i="19"/>
  <c r="I174" i="19"/>
  <c r="J174" i="19"/>
  <c r="R178" i="19"/>
  <c r="S178" i="19"/>
  <c r="V173" i="19"/>
  <c r="U173" i="19"/>
  <c r="F173" i="19"/>
  <c r="G173" i="19"/>
  <c r="L178" i="19"/>
  <c r="M178" i="19"/>
  <c r="R174" i="19"/>
  <c r="S174" i="19"/>
  <c r="B160" i="9"/>
  <c r="B165" i="9"/>
  <c r="D165" i="9" s="1"/>
  <c r="Y161" i="9"/>
  <c r="X156" i="9"/>
  <c r="X160" i="9"/>
  <c r="V156" i="9"/>
  <c r="U157" i="9"/>
  <c r="U158" i="9"/>
  <c r="V158" i="9"/>
  <c r="S159" i="9"/>
  <c r="S161" i="9"/>
  <c r="S165" i="9"/>
  <c r="R164" i="9"/>
  <c r="S162" i="9"/>
  <c r="R158" i="9"/>
  <c r="S160" i="9"/>
  <c r="R160" i="9"/>
  <c r="P160" i="9"/>
  <c r="P164" i="9"/>
  <c r="O161" i="9"/>
  <c r="O158" i="9"/>
  <c r="P158" i="9"/>
  <c r="O159" i="9"/>
  <c r="P162" i="9"/>
  <c r="M159" i="9"/>
  <c r="M163" i="9"/>
  <c r="L164" i="9"/>
  <c r="M157" i="9"/>
  <c r="I161" i="9"/>
  <c r="J161" i="9"/>
  <c r="I160" i="9"/>
  <c r="J163" i="9"/>
  <c r="I159" i="9"/>
  <c r="I162" i="9"/>
  <c r="G161" i="9"/>
  <c r="F160" i="9"/>
  <c r="G158" i="9"/>
  <c r="F158" i="9"/>
  <c r="F159" i="9"/>
  <c r="F165" i="9"/>
  <c r="G165" i="9"/>
  <c r="G162" i="9"/>
  <c r="F162" i="9"/>
  <c r="F164" i="9"/>
  <c r="F157" i="9"/>
  <c r="G156" i="9"/>
  <c r="F156" i="9"/>
  <c r="D160" i="9"/>
  <c r="C160" i="9"/>
  <c r="C156" i="9"/>
  <c r="B164" i="9"/>
  <c r="B158" i="9"/>
  <c r="B162" i="9"/>
  <c r="B157" i="9"/>
  <c r="B161" i="9"/>
  <c r="D161" i="9" s="1"/>
  <c r="B163" i="9"/>
  <c r="B166" i="9"/>
  <c r="S163" i="9" l="1"/>
  <c r="X162" i="9"/>
  <c r="X164" i="9"/>
  <c r="I166" i="9"/>
  <c r="I157" i="9"/>
  <c r="I158" i="9"/>
  <c r="L166" i="9"/>
  <c r="L160" i="9"/>
  <c r="O165" i="9"/>
  <c r="U161" i="9"/>
  <c r="V160" i="9"/>
  <c r="V164" i="9"/>
  <c r="C159" i="9"/>
  <c r="M165" i="9"/>
  <c r="O157" i="9"/>
  <c r="V162" i="9"/>
  <c r="Y165" i="9"/>
  <c r="Y159" i="9"/>
  <c r="S157" i="9"/>
  <c r="I164" i="9"/>
  <c r="P156" i="9"/>
  <c r="U159" i="9"/>
  <c r="Y163" i="9"/>
  <c r="I156" i="9"/>
  <c r="F166" i="9"/>
  <c r="G163" i="9"/>
  <c r="J165" i="9"/>
  <c r="L156" i="9"/>
  <c r="M161" i="9"/>
  <c r="L158" i="9"/>
  <c r="L162" i="9"/>
  <c r="O163" i="9"/>
  <c r="P166" i="9"/>
  <c r="R156" i="9"/>
  <c r="R166" i="9"/>
  <c r="V166" i="9"/>
  <c r="U163" i="9"/>
  <c r="U165" i="9"/>
  <c r="X158" i="9"/>
  <c r="X166" i="9"/>
  <c r="Y157" i="9"/>
  <c r="C165" i="9"/>
  <c r="D157" i="9"/>
  <c r="C157" i="9"/>
  <c r="D166" i="9"/>
  <c r="C166" i="9"/>
  <c r="D162" i="9"/>
  <c r="C162" i="9"/>
  <c r="D163" i="9"/>
  <c r="C163" i="9"/>
  <c r="D158" i="9"/>
  <c r="C158" i="9"/>
  <c r="C161" i="9"/>
  <c r="D164" i="9"/>
  <c r="C164" i="9"/>
  <c r="H11" i="4" l="1"/>
  <c r="I11" i="4" s="1"/>
  <c r="H12" i="4"/>
  <c r="I12" i="4" s="1"/>
  <c r="H7" i="4"/>
  <c r="I7" i="4" s="1"/>
  <c r="H6" i="4"/>
  <c r="I6" i="4" s="1"/>
  <c r="H5" i="4"/>
  <c r="I5" i="4" s="1"/>
  <c r="H4" i="4"/>
  <c r="I4" i="4" s="1"/>
  <c r="H3" i="4"/>
  <c r="I3" i="4" l="1"/>
  <c r="H15" i="4"/>
  <c r="I15" i="4"/>
  <c r="J3" i="4" s="1"/>
  <c r="D37" i="9" s="1"/>
  <c r="D11" i="9" l="1"/>
  <c r="D9" i="9"/>
  <c r="D5" i="9"/>
  <c r="Y140" i="9" s="1"/>
  <c r="W172" i="9" s="1"/>
  <c r="D6" i="9"/>
  <c r="Y147" i="9" s="1"/>
  <c r="W179" i="9" s="1"/>
  <c r="D4" i="9"/>
  <c r="D7" i="9"/>
  <c r="D8" i="9"/>
  <c r="D10" i="9"/>
  <c r="Y143" i="9"/>
  <c r="W175" i="9" s="1"/>
  <c r="Y149" i="9"/>
  <c r="W181" i="9" s="1"/>
  <c r="Y148" i="9" l="1"/>
  <c r="W180" i="9" s="1"/>
  <c r="Y145" i="9"/>
  <c r="W177" i="9" s="1"/>
  <c r="Y144" i="9"/>
  <c r="W176" i="9" s="1"/>
  <c r="Y141" i="9"/>
  <c r="W173" i="9" s="1"/>
  <c r="Y173" i="9" s="1"/>
  <c r="Y146" i="9"/>
  <c r="W178" i="9" s="1"/>
  <c r="Y142" i="9"/>
  <c r="W174" i="9" s="1"/>
  <c r="V149" i="9"/>
  <c r="T181" i="9" s="1"/>
  <c r="V148" i="9"/>
  <c r="T180" i="9" s="1"/>
  <c r="G141" i="9"/>
  <c r="E173" i="9" s="1"/>
  <c r="P143" i="9"/>
  <c r="N175" i="9" s="1"/>
  <c r="V142" i="9"/>
  <c r="T174" i="9" s="1"/>
  <c r="P144" i="9"/>
  <c r="N176" i="9" s="1"/>
  <c r="D150" i="9"/>
  <c r="B182" i="9" s="1"/>
  <c r="G150" i="9"/>
  <c r="E182" i="9" s="1"/>
  <c r="V143" i="9"/>
  <c r="T175" i="9" s="1"/>
  <c r="P149" i="9"/>
  <c r="N181" i="9" s="1"/>
  <c r="J141" i="9"/>
  <c r="H173" i="9" s="1"/>
  <c r="M150" i="9"/>
  <c r="K182" i="9" s="1"/>
  <c r="J145" i="9"/>
  <c r="H177" i="9" s="1"/>
  <c r="S143" i="9"/>
  <c r="Q175" i="9" s="1"/>
  <c r="M145" i="9"/>
  <c r="K177" i="9" s="1"/>
  <c r="M144" i="9"/>
  <c r="K176" i="9" s="1"/>
  <c r="V141" i="9"/>
  <c r="T173" i="9" s="1"/>
  <c r="J140" i="9"/>
  <c r="H172" i="9" s="1"/>
  <c r="S142" i="9"/>
  <c r="Q174" i="9" s="1"/>
  <c r="P141" i="9"/>
  <c r="N173" i="9" s="1"/>
  <c r="J147" i="9"/>
  <c r="H179" i="9" s="1"/>
  <c r="G144" i="9"/>
  <c r="E176" i="9" s="1"/>
  <c r="J142" i="9"/>
  <c r="H174" i="9" s="1"/>
  <c r="P146" i="9"/>
  <c r="N178" i="9" s="1"/>
  <c r="D144" i="9"/>
  <c r="B176" i="9" s="1"/>
  <c r="M143" i="9"/>
  <c r="K175" i="9" s="1"/>
  <c r="M147" i="9"/>
  <c r="K179" i="9" s="1"/>
  <c r="G143" i="9"/>
  <c r="E175" i="9" s="1"/>
  <c r="J150" i="9"/>
  <c r="H182" i="9" s="1"/>
  <c r="J144" i="9"/>
  <c r="H176" i="9" s="1"/>
  <c r="M142" i="9"/>
  <c r="K174" i="9" s="1"/>
  <c r="S146" i="9"/>
  <c r="Q178" i="9" s="1"/>
  <c r="V150" i="9"/>
  <c r="T182" i="9" s="1"/>
  <c r="D141" i="9"/>
  <c r="B173" i="9" s="1"/>
  <c r="D142" i="9"/>
  <c r="B174" i="9" s="1"/>
  <c r="D149" i="9"/>
  <c r="B181" i="9" s="1"/>
  <c r="P145" i="9"/>
  <c r="N177" i="9" s="1"/>
  <c r="P142" i="9"/>
  <c r="N174" i="9" s="1"/>
  <c r="V146" i="9"/>
  <c r="T178" i="9" s="1"/>
  <c r="M140" i="9"/>
  <c r="K172" i="9" s="1"/>
  <c r="G142" i="9"/>
  <c r="E174" i="9" s="1"/>
  <c r="P150" i="9"/>
  <c r="N182" i="9" s="1"/>
  <c r="G146" i="9"/>
  <c r="E178" i="9" s="1"/>
  <c r="P140" i="9"/>
  <c r="N172" i="9" s="1"/>
  <c r="S147" i="9"/>
  <c r="Q179" i="9" s="1"/>
  <c r="D146" i="9"/>
  <c r="B178" i="9" s="1"/>
  <c r="S141" i="9"/>
  <c r="Q173" i="9" s="1"/>
  <c r="G140" i="9"/>
  <c r="E172" i="9" s="1"/>
  <c r="S140" i="9"/>
  <c r="Q172" i="9" s="1"/>
  <c r="S149" i="9"/>
  <c r="Q181" i="9" s="1"/>
  <c r="M146" i="9"/>
  <c r="K178" i="9" s="1"/>
  <c r="M141" i="9"/>
  <c r="K173" i="9" s="1"/>
  <c r="V147" i="9"/>
  <c r="T179" i="9" s="1"/>
  <c r="S150" i="9"/>
  <c r="Q182" i="9" s="1"/>
  <c r="M149" i="9"/>
  <c r="K181" i="9" s="1"/>
  <c r="S144" i="9"/>
  <c r="Q176" i="9" s="1"/>
  <c r="J149" i="9"/>
  <c r="H181" i="9" s="1"/>
  <c r="D147" i="9"/>
  <c r="B179" i="9" s="1"/>
  <c r="V144" i="9"/>
  <c r="T176" i="9" s="1"/>
  <c r="D140" i="9"/>
  <c r="B172" i="9" s="1"/>
  <c r="S145" i="9"/>
  <c r="Q177" i="9" s="1"/>
  <c r="D145" i="9"/>
  <c r="B177" i="9" s="1"/>
  <c r="G147" i="9"/>
  <c r="E179" i="9" s="1"/>
  <c r="V145" i="9"/>
  <c r="T177" i="9" s="1"/>
  <c r="Y150" i="9"/>
  <c r="W182" i="9" s="1"/>
  <c r="G149" i="9"/>
  <c r="E181" i="9" s="1"/>
  <c r="D148" i="9"/>
  <c r="B180" i="9" s="1"/>
  <c r="G148" i="9"/>
  <c r="E180" i="9" s="1"/>
  <c r="J148" i="9"/>
  <c r="H180" i="9" s="1"/>
  <c r="P148" i="9"/>
  <c r="N180" i="9" s="1"/>
  <c r="V140" i="9"/>
  <c r="T172" i="9" s="1"/>
  <c r="S148" i="9"/>
  <c r="Q180" i="9" s="1"/>
  <c r="P147" i="9"/>
  <c r="N179" i="9" s="1"/>
  <c r="M148" i="9"/>
  <c r="K180" i="9" s="1"/>
  <c r="D143" i="9"/>
  <c r="B175" i="9" s="1"/>
  <c r="J143" i="9"/>
  <c r="H175" i="9" s="1"/>
  <c r="G145" i="9"/>
  <c r="E177" i="9" s="1"/>
  <c r="J146" i="9"/>
  <c r="H178" i="9" s="1"/>
  <c r="Y177" i="9"/>
  <c r="X177" i="9"/>
  <c r="Y176" i="9"/>
  <c r="X176" i="9"/>
  <c r="Y174" i="9"/>
  <c r="X174" i="9"/>
  <c r="Y181" i="9"/>
  <c r="X181" i="9"/>
  <c r="X175" i="9"/>
  <c r="Y175" i="9"/>
  <c r="Y180" i="9"/>
  <c r="X180" i="9"/>
  <c r="Y178" i="9"/>
  <c r="X178" i="9"/>
  <c r="X173" i="9"/>
  <c r="Y179" i="9"/>
  <c r="X179" i="9"/>
  <c r="Y172" i="9"/>
  <c r="X172" i="9"/>
  <c r="P180" i="9" l="1"/>
  <c r="O180" i="9"/>
  <c r="D179" i="9"/>
  <c r="C179" i="9"/>
  <c r="D178" i="9"/>
  <c r="C178" i="9"/>
  <c r="I176" i="9"/>
  <c r="J176" i="9"/>
  <c r="I172" i="9"/>
  <c r="J172" i="9"/>
  <c r="O176" i="9"/>
  <c r="P176" i="9"/>
  <c r="G177" i="9"/>
  <c r="F177" i="9"/>
  <c r="P179" i="9"/>
  <c r="O179" i="9"/>
  <c r="J180" i="9"/>
  <c r="I180" i="9"/>
  <c r="Y182" i="9"/>
  <c r="X182" i="9"/>
  <c r="R177" i="9"/>
  <c r="S177" i="9"/>
  <c r="J181" i="9"/>
  <c r="I181" i="9"/>
  <c r="V179" i="9"/>
  <c r="U179" i="9"/>
  <c r="S172" i="9"/>
  <c r="R172" i="9"/>
  <c r="S179" i="9"/>
  <c r="R179" i="9"/>
  <c r="G174" i="9"/>
  <c r="F174" i="9"/>
  <c r="O177" i="9"/>
  <c r="P177" i="9"/>
  <c r="U182" i="9"/>
  <c r="V182" i="9"/>
  <c r="J182" i="9"/>
  <c r="I182" i="9"/>
  <c r="C176" i="9"/>
  <c r="D176" i="9"/>
  <c r="I179" i="9"/>
  <c r="J179" i="9"/>
  <c r="V173" i="9"/>
  <c r="U173" i="9"/>
  <c r="I177" i="9"/>
  <c r="J177" i="9"/>
  <c r="V175" i="9"/>
  <c r="U175" i="9"/>
  <c r="V174" i="9"/>
  <c r="U174" i="9"/>
  <c r="V181" i="9"/>
  <c r="U181" i="9"/>
  <c r="G181" i="9"/>
  <c r="F181" i="9"/>
  <c r="S182" i="9"/>
  <c r="R182" i="9"/>
  <c r="O174" i="9"/>
  <c r="P174" i="9"/>
  <c r="L175" i="9"/>
  <c r="M175" i="9"/>
  <c r="R175" i="9"/>
  <c r="S175" i="9"/>
  <c r="V180" i="9"/>
  <c r="U180" i="9"/>
  <c r="I175" i="9"/>
  <c r="J175" i="9"/>
  <c r="G180" i="9"/>
  <c r="F180" i="9"/>
  <c r="U177" i="9"/>
  <c r="V177" i="9"/>
  <c r="D172" i="9"/>
  <c r="C172" i="9"/>
  <c r="R176" i="9"/>
  <c r="S176" i="9"/>
  <c r="M173" i="9"/>
  <c r="L173" i="9"/>
  <c r="G172" i="9"/>
  <c r="F172" i="9"/>
  <c r="O172" i="9"/>
  <c r="P172" i="9"/>
  <c r="L172" i="9"/>
  <c r="M172" i="9"/>
  <c r="C181" i="9"/>
  <c r="D181" i="9"/>
  <c r="S178" i="9"/>
  <c r="R178" i="9"/>
  <c r="G175" i="9"/>
  <c r="F175" i="9"/>
  <c r="O178" i="9"/>
  <c r="P178" i="9"/>
  <c r="P173" i="9"/>
  <c r="O173" i="9"/>
  <c r="M176" i="9"/>
  <c r="L176" i="9"/>
  <c r="L182" i="9"/>
  <c r="M182" i="9"/>
  <c r="G182" i="9"/>
  <c r="F182" i="9"/>
  <c r="P175" i="9"/>
  <c r="O175" i="9"/>
  <c r="I178" i="9"/>
  <c r="J178" i="9"/>
  <c r="M180" i="9"/>
  <c r="L180" i="9"/>
  <c r="C177" i="9"/>
  <c r="D177" i="9"/>
  <c r="R181" i="9"/>
  <c r="S181" i="9"/>
  <c r="P182" i="9"/>
  <c r="O182" i="9"/>
  <c r="C173" i="9"/>
  <c r="D173" i="9"/>
  <c r="G176" i="9"/>
  <c r="F176" i="9"/>
  <c r="O181" i="9"/>
  <c r="P181" i="9"/>
  <c r="S180" i="9"/>
  <c r="R180" i="9"/>
  <c r="D175" i="9"/>
  <c r="C175" i="9"/>
  <c r="V172" i="9"/>
  <c r="U172" i="9"/>
  <c r="D180" i="9"/>
  <c r="C180" i="9"/>
  <c r="G179" i="9"/>
  <c r="F179" i="9"/>
  <c r="U176" i="9"/>
  <c r="V176" i="9"/>
  <c r="M181" i="9"/>
  <c r="L181" i="9"/>
  <c r="L178" i="9"/>
  <c r="M178" i="9"/>
  <c r="S173" i="9"/>
  <c r="R173" i="9"/>
  <c r="G178" i="9"/>
  <c r="F178" i="9"/>
  <c r="V178" i="9"/>
  <c r="U178" i="9"/>
  <c r="D174" i="9"/>
  <c r="C174" i="9"/>
  <c r="M174" i="9"/>
  <c r="L174" i="9"/>
  <c r="M179" i="9"/>
  <c r="L179" i="9"/>
  <c r="I174" i="9"/>
  <c r="J174" i="9"/>
  <c r="R174" i="9"/>
  <c r="S174" i="9"/>
  <c r="M177" i="9"/>
  <c r="L177" i="9"/>
  <c r="J173" i="9"/>
  <c r="I173" i="9"/>
  <c r="C182" i="9"/>
  <c r="D182" i="9"/>
  <c r="F173" i="9"/>
  <c r="G173" i="9"/>
</calcChain>
</file>

<file path=xl/sharedStrings.xml><?xml version="1.0" encoding="utf-8"?>
<sst xmlns="http://schemas.openxmlformats.org/spreadsheetml/2006/main" count="5757" uniqueCount="156">
  <si>
    <t>NHH UMS category A</t>
  </si>
  <si>
    <t>NHH UMS category B</t>
  </si>
  <si>
    <t>NHH UMS category C</t>
  </si>
  <si>
    <t>NHH UMS category D</t>
  </si>
  <si>
    <t>Average Weighted Discount = Sum Product/ Sum of UMS Connections</t>
  </si>
  <si>
    <t xml:space="preserve">EDCM Model Data </t>
  </si>
  <si>
    <t>Boundary category</t>
  </si>
  <si>
    <t>Total number of Domestic Unrestricted MPANS connected to Embedded LDNO Networks within the ALL DNO  DSAs.</t>
  </si>
  <si>
    <t>EHV FCP/LRIC Model                 Data Source</t>
  </si>
  <si>
    <t>Example of Embedded network (LDNO) discounts</t>
  </si>
  <si>
    <t>UMC Ratio</t>
  </si>
  <si>
    <t>Total number of Domestic Unrestricted MPANS connected to Embedded LDNO Networks within all DNO  DSAs.</t>
  </si>
  <si>
    <t>Total number of Domestic Unrestricted MPANS connected to Embedded LDNO Networks within all DNO  DSAs X Average LDNO Discount.</t>
  </si>
  <si>
    <t>Boundary 0000</t>
  </si>
  <si>
    <t>Table 1183. LDNO volume data  cell E89</t>
  </si>
  <si>
    <t>Table 1181. LDNO discounts  cell B53</t>
  </si>
  <si>
    <t>Boundary 132kV</t>
  </si>
  <si>
    <t>Table 1183. LDNO volume data  cell E90</t>
  </si>
  <si>
    <t>Table 1181. LDNO discounts  cell B54</t>
  </si>
  <si>
    <t>Boundary 132kV/EHV</t>
  </si>
  <si>
    <t>Table 1183. LDNO volume data  cell E91</t>
  </si>
  <si>
    <t>Table 1181. LDNO discounts  cell B55</t>
  </si>
  <si>
    <t>Boundary EHV</t>
  </si>
  <si>
    <t>Table 1183. LDNO volume data  cell E92</t>
  </si>
  <si>
    <t>Table 1181. LDNO discounts  cell B56</t>
  </si>
  <si>
    <t>Boundary HVplus</t>
  </si>
  <si>
    <t>Table 1183. LDNO volume data  cell E93</t>
  </si>
  <si>
    <t>Table 1181. LDNO discounts  cell B57</t>
  </si>
  <si>
    <t>CDCM Model Data</t>
  </si>
  <si>
    <t>Total number of Domestic Unrestricted MPANS connected to Embedded LDNO Networks within the DNO's  DSA.</t>
  </si>
  <si>
    <t>CDCM Model 103                        Data Source</t>
  </si>
  <si>
    <t>Embedded network (LDNO) discounts</t>
  </si>
  <si>
    <t>LDNO HV</t>
  </si>
  <si>
    <t>Table 1053 Volume forecasts for the charging year                       cell E145</t>
  </si>
  <si>
    <t>Table 1037 Embedded network (LDNO) discounts cell D111</t>
  </si>
  <si>
    <t>LDNO LV</t>
  </si>
  <si>
    <t>Table 1053 Volume forecasts for the charging year                       cell E144</t>
  </si>
  <si>
    <t>Table 1037 Embedded network (LDNO) discounts cell C111</t>
  </si>
  <si>
    <t>ENW</t>
  </si>
  <si>
    <t>1064. Average split of rate 1 units by special distribution time band</t>
  </si>
  <si>
    <t>Black</t>
  </si>
  <si>
    <t>Yellow</t>
  </si>
  <si>
    <t>Green</t>
  </si>
  <si>
    <t>1053. Volume forecasts for the charging year</t>
  </si>
  <si>
    <t>3701. Tariffs</t>
  </si>
  <si>
    <t>INPUTS</t>
  </si>
  <si>
    <t>DNO DSA</t>
  </si>
  <si>
    <t>Assumed Average EAC (kWh) of UMS Inventory item (e.g. streetlight)</t>
  </si>
  <si>
    <t>LDNO LV: Domestic Unrestricted</t>
  </si>
  <si>
    <t>LDNO HV: Domestic Unrestricted</t>
  </si>
  <si>
    <t>Fixed charge p/MPAN/day</t>
  </si>
  <si>
    <t>LDNO LV NHH UMS unit rate p/kWH Category B</t>
  </si>
  <si>
    <t>LDNO LV NHH UMS unit rate p/kWH Category C</t>
  </si>
  <si>
    <t>LDNO LV NHH UMS unit rate p/kWH Category D</t>
  </si>
  <si>
    <t>LDNO HV NHH UMS unit rate p/kWH Category B</t>
  </si>
  <si>
    <t>LDNO HV NHH UMS unit rate p/kWH Category C</t>
  </si>
  <si>
    <t>LDNO HV NHH UMS unit rate p/kWH Category D</t>
  </si>
  <si>
    <t>LDNO HV NHH UMS Category A (MWh)</t>
  </si>
  <si>
    <t xml:space="preserve">LDNO LV NHH UMS Category A (MWh) </t>
  </si>
  <si>
    <t xml:space="preserve">LDNO LV NHH UMS unit rate p/kWH Category A </t>
  </si>
  <si>
    <t xml:space="preserve">LDNO HV NHH UMS unit rate p/kWH Category A </t>
  </si>
  <si>
    <t>LDNO LV NHH UMS Category B (MWh)</t>
  </si>
  <si>
    <t>LDNO HV NHH UMS Category B (MWh)</t>
  </si>
  <si>
    <t>LDNO LV NHH UMS Category C (MWh)</t>
  </si>
  <si>
    <t>LDNO HV NHH UMS Category C (MWh)</t>
  </si>
  <si>
    <t>LDNO LV NHH UMS Category D (MWh)</t>
  </si>
  <si>
    <t>LDNO HV NHH UMS Category D (MWh)</t>
  </si>
  <si>
    <t>LDNO LV: LV UMS (Pseudo HH Metered)</t>
  </si>
  <si>
    <t>LDNO HV: LV UMS (Pseudo HH Metered)</t>
  </si>
  <si>
    <t>2304. LDNO discounts and volumes adjusted for discount</t>
  </si>
  <si>
    <t>Discount for each tariff (except for fixed charges)</t>
  </si>
  <si>
    <t>Discount for each tariff for fixed charges only</t>
  </si>
  <si>
    <t>Rate 1 units (MWh)</t>
  </si>
  <si>
    <t>Calculated Average EAC (kWh) of LDNO Domestic (based on volume forecast)</t>
  </si>
  <si>
    <t>Rate 2 units (MWh)</t>
  </si>
  <si>
    <t>Rate 3 units (MWh)</t>
  </si>
  <si>
    <t>MPANs</t>
  </si>
  <si>
    <t>LV POC Connections</t>
  </si>
  <si>
    <t>HV POC Connections</t>
  </si>
  <si>
    <t>LDNO A : Number of domestic customers</t>
  </si>
  <si>
    <t>LDNO B : Number of domestic customers</t>
  </si>
  <si>
    <t>LDNO C : Number of domestic customers</t>
  </si>
  <si>
    <t>LDNO D : Number of domestic customers</t>
  </si>
  <si>
    <t>LDNO E : Number of domestic customers</t>
  </si>
  <si>
    <t>LDNO F : Number of domestic customers</t>
  </si>
  <si>
    <t>LDNO G : Number of domestic customers</t>
  </si>
  <si>
    <t>LDNO H : Number of domestic customers</t>
  </si>
  <si>
    <t>Assumed Ratio of LDNO UMS Inventory items (e.g. streetlight) to Domestic Customer Connections on LDNO networks</t>
  </si>
  <si>
    <t>Ratio</t>
  </si>
  <si>
    <t>Percentage Proportion</t>
  </si>
  <si>
    <t>Forecast Value of inter-distributor bill for all LDNOs UMS connected at LV</t>
  </si>
  <si>
    <t>Forecast Value of inter-distributor bill for all LDNOs UMS connected at HV</t>
  </si>
  <si>
    <t xml:space="preserve">Total LDNO UMS Bill Multiple Discounts </t>
  </si>
  <si>
    <t xml:space="preserve">Total LDNO UMS Bill Single Discount </t>
  </si>
  <si>
    <t>Variance in £,000</t>
  </si>
  <si>
    <t>Calculated Average Ratio of LDNO domestic unrestricted connections with LV POC to HV POC</t>
  </si>
  <si>
    <t>Variance in LDNO's UMS annual inter-distributor bill ( Multiple Discount - Single Discount)</t>
  </si>
  <si>
    <t xml:space="preserve">LDNO with a 20:80 split of LV to HV DNO POCs </t>
  </si>
  <si>
    <t xml:space="preserve">Estimated Value of LDNO's UMS annual inter-distributor bill (£,000) </t>
  </si>
  <si>
    <t>Estimated volume of LDNO's UMS connections (inventory items)</t>
  </si>
  <si>
    <t>Value of LDNO's Domestic Unrestricted annual inter-distributor bill (£,000)</t>
  </si>
  <si>
    <t xml:space="preserve">Volume of LDNO's Domestic Unrestricted connections </t>
  </si>
  <si>
    <t xml:space="preserve">LDNO with a 40:60 split of LV to HV DNO POCs </t>
  </si>
  <si>
    <t xml:space="preserve">LDNO with a 45:55 split of LV to HV DNO POCs </t>
  </si>
  <si>
    <t xml:space="preserve">LDNO with a 48:52 split of LV to HV DNO POCs </t>
  </si>
  <si>
    <t xml:space="preserve">LDNO with a 52:48 split of LV to HV DNO POCs </t>
  </si>
  <si>
    <t xml:space="preserve">LDNO with a 55:45 split of LV to HV DNO POCs </t>
  </si>
  <si>
    <t xml:space="preserve">LDNO with a 60:40 split of LV to HV DNO POCs </t>
  </si>
  <si>
    <t xml:space="preserve">LDNO with a 80:20 split of LV to HV DNO POCs </t>
  </si>
  <si>
    <t xml:space="preserve">LDNO with a 90:10 split of LV to HV DNO POCs </t>
  </si>
  <si>
    <t>1:3</t>
  </si>
  <si>
    <t>Unit 1 Rate (p/kWH)</t>
  </si>
  <si>
    <t>Outputs for ENW area</t>
  </si>
  <si>
    <t xml:space="preserve">Total Forecast Value of inter-distributor bill for all LDNOs UMS </t>
  </si>
  <si>
    <t>Forecast Value of inter-distributor bill for all LDNOs Domestic Unrestricted connected at LV</t>
  </si>
  <si>
    <t>UMS to Domestic Unrestricted  Inter-distributor bill percentage ratio</t>
  </si>
  <si>
    <t xml:space="preserve">STATUS QUO - UMS billing based on multiple discounts </t>
  </si>
  <si>
    <t xml:space="preserve">DCP CP 203 - UMS billing based on single discount </t>
  </si>
  <si>
    <t>Total Forecast Value of Variance in LDNO's UMS annual inter-distributor bill ( Multiple Discount - Single Discount)</t>
  </si>
  <si>
    <t>% Variance (of total LDNO's UMS annual inter-distributor bill,  Multiple Discount - Single Discount)</t>
  </si>
  <si>
    <t xml:space="preserve">% Variance (of total estimated LDNO's annual inter-distributor bill, for domestic unrestricted and UMS LDNO connections </t>
  </si>
  <si>
    <t>Value of variance against the LDNO inter-distributor bill including LDNO UMS and domestic unrestricted customers</t>
  </si>
  <si>
    <t>% ratio of LDNO UMS to Domestic Unrestricted connections Inter-distributor bill</t>
  </si>
  <si>
    <t xml:space="preserve">SCALE OF THE MARKETv FOR ALL LDNOS IN THE ENW DISTRIBUTION SERVICES AREA </t>
  </si>
  <si>
    <t xml:space="preserve">IMPACT OF DCP203 ON A SAMPLE OF PSUEDO LDNOS WHOM HAVE A DIFFERENT COMBINATION OF CUSTOMER CONNECTION NUMBERS AND SPLIT OF CONNECTIONS TO THE HOST DNO AT LV AND HV POCS WITHIN THE ENW DISTRIBUTION SERVICES AREA </t>
  </si>
  <si>
    <t xml:space="preserve">LDNO with a 10:90 split of LV to HV DNO POCs </t>
  </si>
  <si>
    <t>% Ratio of UMS Volume forecasts for each UMS Category to Total UMS forecast for LDNO LV NHH and LDNO HV NHH in the charging year</t>
  </si>
  <si>
    <t>Variance as % of Estimated Total UMS inter-distributor bill</t>
  </si>
  <si>
    <t>Variance as % of Estimated Total UMS &amp; Domestic UR inter-distributor bill</t>
  </si>
  <si>
    <t>POC connections numbers split</t>
  </si>
  <si>
    <t xml:space="preserve">LDNO with a 73.9:26.1 split of LV to HV DNO POCs </t>
  </si>
  <si>
    <t>UMS ALL</t>
  </si>
  <si>
    <t>Calculated Average % Ratio of LDNO domestic unrestricted connections with HV POC to LV POC</t>
  </si>
  <si>
    <t>ATW Tariff</t>
  </si>
  <si>
    <t xml:space="preserve">Total LDNO UMS Bill UMS ALL Discount </t>
  </si>
  <si>
    <t>Variance in LDNO's UMS annual inter-distributor bill ( Multiple Discount - UMS ALL Discount)</t>
  </si>
  <si>
    <t>Forecast Value of inter-distributor bill for all LDNOs Domestic Unrestricted connected at HV</t>
  </si>
  <si>
    <t>Total Value of inter-distributor bill for all LDNOs Domestic Unrestricted connected in ENW DSA</t>
  </si>
  <si>
    <t>SPN</t>
  </si>
  <si>
    <t xml:space="preserve">LDNO with a 45.8:54.2 split of LV to HV DNO POCs </t>
  </si>
  <si>
    <t xml:space="preserve">LDNO with a 38.1:61.9 split of LV to HV DNO POCs </t>
  </si>
  <si>
    <t xml:space="preserve">LDNO with a 21.7:78.3 split of LV to HV DNO POCs </t>
  </si>
  <si>
    <t xml:space="preserve">LDNO with a 64.7:35.3 split of LV to HV DNO POCs </t>
  </si>
  <si>
    <t xml:space="preserve">LDNO with a 65.7:35.3 split of LV to HV DNO POCs </t>
  </si>
  <si>
    <t>Outputs for SPD area</t>
  </si>
  <si>
    <t>There is no forecast data for this region (not included in CDCM model)</t>
  </si>
  <si>
    <t xml:space="preserve">LDNO with a 56.8:43.2 split of LV to HV DNO POCs </t>
  </si>
  <si>
    <t xml:space="preserve">LDNO with a 64.09:35.91 split of LV to HV DNO POCs </t>
  </si>
  <si>
    <t xml:space="preserve">LDNO with a 61.82:38.18 split of LV to HV DNO POCs </t>
  </si>
  <si>
    <t xml:space="preserve">LDNO with a 84.7:15.3 split of LV to HV DNO POCs </t>
  </si>
  <si>
    <t xml:space="preserve">LDNO with a 51.2:48.8 split of LV to HV DNO POCs </t>
  </si>
  <si>
    <t>SEPD CDCM MODEL HAS NO FORECAST DATA</t>
  </si>
  <si>
    <t xml:space="preserve">LDNO with a 55.83:44.17 split of LV to HV DNO POCs </t>
  </si>
  <si>
    <t xml:space="preserve">LDNO with a 69.58:30.42 split of LV to HV DNO POCs </t>
  </si>
  <si>
    <t xml:space="preserve">LDNO with a 55.85:44.15 split of LV to HV DNO POCs </t>
  </si>
  <si>
    <t xml:space="preserve">LDNO with a 54.55:45.45 split of LV to HV DNO POCs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</si>
</sst>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\ _(???,???,??0.000_);[Red]\ \(???,???,??0.000\);;@"/>
    <numFmt numFmtId="165" formatCode="&quot;£&quot;#,##0.00"/>
    <numFmt numFmtId="166" formatCode="0.0%"/>
    <numFmt numFmtId="167" formatCode="\ _(??0.0%_);[Red]\ \(??0.0%\);;@"/>
    <numFmt numFmtId="168" formatCode="\ _(???,???,??0.00_);[Red]\ \(???,???,??0.00\);;@"/>
    <numFmt numFmtId="169" formatCode="&quot;£&quot;#,##0.0"/>
    <numFmt numFmtId="170" formatCode="&quot;£&quot;#,##0.000"/>
    <numFmt numFmtId="171" formatCode="#,##0;[Red]#,##0"/>
    <numFmt numFmtId="172" formatCode="\ _(???,???,??0_);[Red]\ \(???,???,??0\);;@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8"/>
      <name val="Verdana"/>
      <family val="2"/>
    </font>
    <font>
      <sz val="11"/>
      <name val="CG Omega"/>
      <family val="2"/>
    </font>
    <font>
      <b/>
      <sz val="15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1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0" fillId="0" borderId="0"/>
    <xf numFmtId="43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0" fillId="0" borderId="0"/>
    <xf numFmtId="0" fontId="20" fillId="0" borderId="0"/>
    <xf numFmtId="9" fontId="22" fillId="0" borderId="0" applyFont="0" applyFill="0" applyBorder="0" applyAlignment="0" applyProtection="0"/>
    <xf numFmtId="0" fontId="23" fillId="0" borderId="0"/>
    <xf numFmtId="9" fontId="20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</cellStyleXfs>
  <cellXfs count="190">
    <xf numFmtId="0" fontId="0" fillId="0" borderId="0" xfId="0"/>
    <xf numFmtId="0" fontId="16" fillId="0" borderId="0" xfId="0" applyFont="1"/>
    <xf numFmtId="0" fontId="19" fillId="0" borderId="0" xfId="42"/>
    <xf numFmtId="0" fontId="21" fillId="0" borderId="0" xfId="42" applyFont="1"/>
    <xf numFmtId="0" fontId="18" fillId="34" borderId="12" xfId="42" applyFont="1" applyFill="1" applyBorder="1" applyAlignment="1">
      <alignment vertical="center" wrapText="1"/>
    </xf>
    <xf numFmtId="0" fontId="18" fillId="34" borderId="11" xfId="42" applyFont="1" applyFill="1" applyBorder="1" applyAlignment="1">
      <alignment vertical="center" wrapText="1"/>
    </xf>
    <xf numFmtId="0" fontId="18" fillId="34" borderId="13" xfId="42" applyFont="1" applyFill="1" applyBorder="1" applyAlignment="1">
      <alignment vertical="center" wrapText="1"/>
    </xf>
    <xf numFmtId="0" fontId="18" fillId="34" borderId="14" xfId="42" applyFont="1" applyFill="1" applyBorder="1" applyAlignment="1">
      <alignment vertical="center" wrapText="1"/>
    </xf>
    <xf numFmtId="0" fontId="21" fillId="0" borderId="0" xfId="43" applyFont="1"/>
    <xf numFmtId="1" fontId="18" fillId="34" borderId="15" xfId="42" applyNumberFormat="1" applyFont="1" applyFill="1" applyBorder="1" applyAlignment="1">
      <alignment vertical="center" wrapText="1"/>
    </xf>
    <xf numFmtId="49" fontId="18" fillId="34" borderId="16" xfId="42" applyNumberFormat="1" applyFont="1" applyFill="1" applyBorder="1" applyAlignment="1">
      <alignment vertical="center" wrapText="1"/>
    </xf>
    <xf numFmtId="1" fontId="20" fillId="33" borderId="17" xfId="42" applyNumberFormat="1" applyFont="1" applyFill="1" applyBorder="1" applyAlignment="1" applyProtection="1">
      <alignment horizontal="center"/>
      <protection locked="0"/>
    </xf>
    <xf numFmtId="166" fontId="20" fillId="33" borderId="18" xfId="42" applyNumberFormat="1" applyFont="1" applyFill="1" applyBorder="1" applyAlignment="1" applyProtection="1">
      <alignment horizontal="center" wrapText="1"/>
      <protection locked="0"/>
    </xf>
    <xf numFmtId="166" fontId="19" fillId="35" borderId="19" xfId="42" applyNumberFormat="1" applyFill="1" applyBorder="1" applyAlignment="1" applyProtection="1">
      <alignment horizontal="center" wrapText="1"/>
      <protection locked="0"/>
    </xf>
    <xf numFmtId="166" fontId="20" fillId="35" borderId="18" xfId="42" applyNumberFormat="1" applyFont="1" applyFill="1" applyBorder="1" applyAlignment="1" applyProtection="1">
      <alignment horizontal="center" wrapText="1"/>
      <protection locked="0"/>
    </xf>
    <xf numFmtId="2" fontId="20" fillId="33" borderId="20" xfId="43" applyNumberFormat="1" applyFont="1" applyFill="1" applyBorder="1" applyAlignment="1" applyProtection="1">
      <alignment horizontal="center"/>
      <protection locked="0"/>
    </xf>
    <xf numFmtId="1" fontId="20" fillId="33" borderId="17" xfId="44" applyNumberFormat="1" applyFont="1" applyFill="1" applyBorder="1" applyAlignment="1" applyProtection="1">
      <alignment horizontal="center"/>
      <protection locked="0"/>
    </xf>
    <xf numFmtId="10" fontId="19" fillId="0" borderId="0" xfId="42" applyNumberFormat="1"/>
    <xf numFmtId="49" fontId="18" fillId="34" borderId="21" xfId="42" applyNumberFormat="1" applyFont="1" applyFill="1" applyBorder="1" applyAlignment="1">
      <alignment vertical="center" wrapText="1"/>
    </xf>
    <xf numFmtId="0" fontId="20" fillId="0" borderId="0" xfId="42" applyFont="1"/>
    <xf numFmtId="1" fontId="20" fillId="0" borderId="0" xfId="42" applyNumberFormat="1" applyFont="1"/>
    <xf numFmtId="1" fontId="19" fillId="0" borderId="0" xfId="42" applyNumberFormat="1"/>
    <xf numFmtId="0" fontId="18" fillId="34" borderId="15" xfId="42" applyFont="1" applyFill="1" applyBorder="1" applyAlignment="1">
      <alignment vertical="center" wrapText="1"/>
    </xf>
    <xf numFmtId="0" fontId="18" fillId="34" borderId="22" xfId="42" applyFont="1" applyFill="1" applyBorder="1" applyAlignment="1">
      <alignment vertical="center" wrapText="1"/>
    </xf>
    <xf numFmtId="0" fontId="18" fillId="34" borderId="23" xfId="42" applyFont="1" applyFill="1" applyBorder="1" applyAlignment="1">
      <alignment vertical="center" wrapText="1"/>
    </xf>
    <xf numFmtId="0" fontId="18" fillId="34" borderId="16" xfId="42" applyFont="1" applyFill="1" applyBorder="1" applyAlignment="1">
      <alignment vertical="center" wrapText="1"/>
    </xf>
    <xf numFmtId="166" fontId="19" fillId="35" borderId="18" xfId="42" applyNumberFormat="1" applyFill="1" applyBorder="1" applyAlignment="1" applyProtection="1">
      <alignment horizontal="center" wrapText="1"/>
      <protection locked="0"/>
    </xf>
    <xf numFmtId="0" fontId="18" fillId="34" borderId="21" xfId="42" applyFont="1" applyFill="1" applyBorder="1" applyAlignment="1">
      <alignment vertical="center" wrapText="1"/>
    </xf>
    <xf numFmtId="0" fontId="18" fillId="34" borderId="24" xfId="42" applyFont="1" applyFill="1" applyBorder="1" applyAlignment="1">
      <alignment vertical="center" wrapText="1"/>
    </xf>
    <xf numFmtId="1" fontId="19" fillId="0" borderId="24" xfId="42" applyNumberFormat="1" applyBorder="1" applyAlignment="1">
      <alignment horizontal="center"/>
    </xf>
    <xf numFmtId="10" fontId="0" fillId="0" borderId="30" xfId="0" applyNumberFormat="1" applyBorder="1" applyAlignment="1">
      <alignment horizontal="center"/>
    </xf>
    <xf numFmtId="10" fontId="0" fillId="0" borderId="32" xfId="0" applyNumberFormat="1" applyBorder="1" applyAlignment="1">
      <alignment horizontal="center"/>
    </xf>
    <xf numFmtId="10" fontId="0" fillId="0" borderId="10" xfId="0" applyNumberFormat="1" applyBorder="1" applyAlignment="1">
      <alignment horizontal="center"/>
    </xf>
    <xf numFmtId="10" fontId="0" fillId="0" borderId="31" xfId="0" applyNumberFormat="1" applyBorder="1" applyAlignment="1">
      <alignment horizontal="center"/>
    </xf>
    <xf numFmtId="49" fontId="24" fillId="0" borderId="0" xfId="0" applyNumberFormat="1" applyFont="1" applyAlignment="1">
      <alignment horizontal="left"/>
    </xf>
    <xf numFmtId="49" fontId="16" fillId="37" borderId="0" xfId="0" applyNumberFormat="1" applyFont="1" applyFill="1" applyAlignment="1">
      <alignment horizontal="left" vertical="center" wrapText="1"/>
    </xf>
    <xf numFmtId="49" fontId="24" fillId="0" borderId="0" xfId="0" applyNumberFormat="1" applyFont="1" applyAlignment="1">
      <alignment horizontal="left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41" borderId="0" xfId="0" applyNumberFormat="1" applyFill="1" applyAlignment="1">
      <alignment horizontal="center" vertical="center"/>
    </xf>
    <xf numFmtId="0" fontId="0" fillId="0" borderId="0" xfId="0"/>
    <xf numFmtId="164" fontId="0" fillId="41" borderId="0" xfId="0" applyNumberFormat="1" applyFill="1" applyAlignment="1">
      <alignment horizontal="center" vertical="center"/>
    </xf>
    <xf numFmtId="164" fontId="0" fillId="40" borderId="0" xfId="0" applyNumberFormat="1" applyFill="1" applyAlignment="1">
      <alignment horizontal="center" vertical="center"/>
    </xf>
    <xf numFmtId="164" fontId="0" fillId="40" borderId="0" xfId="0" applyNumberFormat="1" applyFill="1" applyAlignment="1">
      <alignment horizontal="center" vertical="center"/>
    </xf>
    <xf numFmtId="0" fontId="0" fillId="0" borderId="0" xfId="0"/>
    <xf numFmtId="49" fontId="24" fillId="0" borderId="0" xfId="0" applyNumberFormat="1" applyFont="1" applyAlignment="1">
      <alignment horizontal="left"/>
    </xf>
    <xf numFmtId="49" fontId="16" fillId="37" borderId="0" xfId="0" applyNumberFormat="1" applyFont="1" applyFill="1" applyAlignment="1">
      <alignment horizontal="center" vertical="center" wrapText="1"/>
    </xf>
    <xf numFmtId="49" fontId="16" fillId="37" borderId="0" xfId="0" applyNumberFormat="1" applyFont="1" applyFill="1" applyAlignment="1">
      <alignment horizontal="left" vertical="center" wrapText="1"/>
    </xf>
    <xf numFmtId="167" fontId="0" fillId="38" borderId="0" xfId="0" applyNumberFormat="1" applyFill="1" applyAlignment="1" applyProtection="1">
      <alignment horizontal="center" vertical="center"/>
      <protection locked="0"/>
    </xf>
    <xf numFmtId="0" fontId="0" fillId="0" borderId="0" xfId="0"/>
    <xf numFmtId="49" fontId="16" fillId="37" borderId="0" xfId="0" applyNumberFormat="1" applyFont="1" applyFill="1" applyAlignment="1">
      <alignment horizontal="center" vertical="center" wrapText="1"/>
    </xf>
    <xf numFmtId="164" fontId="0" fillId="41" borderId="0" xfId="0" applyNumberFormat="1" applyFill="1" applyAlignment="1">
      <alignment horizontal="center" vertical="center"/>
    </xf>
    <xf numFmtId="49" fontId="16" fillId="37" borderId="0" xfId="0" applyNumberFormat="1" applyFont="1" applyFill="1" applyAlignment="1">
      <alignment horizontal="left" vertical="center" wrapText="1"/>
    </xf>
    <xf numFmtId="49" fontId="0" fillId="38" borderId="0" xfId="0" applyNumberFormat="1" applyFill="1" applyAlignment="1" applyProtection="1">
      <alignment horizontal="left" vertical="center" wrapText="1"/>
      <protection locked="0"/>
    </xf>
    <xf numFmtId="49" fontId="0" fillId="39" borderId="0" xfId="0" applyNumberFormat="1" applyFill="1" applyAlignment="1">
      <alignment horizontal="left" vertical="center" wrapText="1"/>
    </xf>
    <xf numFmtId="0" fontId="0" fillId="0" borderId="0" xfId="0"/>
    <xf numFmtId="164" fontId="0" fillId="40" borderId="0" xfId="0" applyNumberFormat="1" applyFill="1" applyAlignment="1">
      <alignment horizontal="center" vertical="center"/>
    </xf>
    <xf numFmtId="164" fontId="0" fillId="41" borderId="0" xfId="0" applyNumberFormat="1" applyFill="1" applyAlignment="1">
      <alignment horizontal="center" vertical="center"/>
    </xf>
    <xf numFmtId="49" fontId="16" fillId="37" borderId="0" xfId="0" applyNumberFormat="1" applyFont="1" applyFill="1" applyAlignment="1">
      <alignment horizontal="left" vertical="center" wrapText="1"/>
    </xf>
    <xf numFmtId="0" fontId="0" fillId="0" borderId="0" xfId="0"/>
    <xf numFmtId="164" fontId="0" fillId="41" borderId="0" xfId="0" applyNumberFormat="1" applyFill="1" applyAlignment="1">
      <alignment horizontal="center" vertical="center"/>
    </xf>
    <xf numFmtId="49" fontId="16" fillId="37" borderId="0" xfId="0" applyNumberFormat="1" applyFont="1" applyFill="1" applyAlignment="1">
      <alignment horizontal="left" vertical="center" wrapText="1"/>
    </xf>
    <xf numFmtId="168" fontId="0" fillId="41" borderId="0" xfId="0" applyNumberFormat="1" applyFill="1" applyAlignment="1">
      <alignment horizontal="center" vertical="center"/>
    </xf>
    <xf numFmtId="164" fontId="0" fillId="41" borderId="0" xfId="0" applyNumberFormat="1" applyFill="1" applyAlignment="1">
      <alignment horizontal="center" vertical="center"/>
    </xf>
    <xf numFmtId="168" fontId="0" fillId="41" borderId="0" xfId="0" applyNumberFormat="1" applyFill="1" applyAlignment="1">
      <alignment horizontal="center" vertical="center"/>
    </xf>
    <xf numFmtId="164" fontId="0" fillId="40" borderId="0" xfId="0" applyNumberFormat="1" applyFill="1" applyAlignment="1">
      <alignment horizontal="center" vertical="center"/>
    </xf>
    <xf numFmtId="49" fontId="16" fillId="37" borderId="0" xfId="0" applyNumberFormat="1" applyFont="1" applyFill="1" applyAlignment="1">
      <alignment horizontal="left" vertical="center" wrapText="1"/>
    </xf>
    <xf numFmtId="167" fontId="0" fillId="40" borderId="0" xfId="0" applyNumberFormat="1" applyFill="1" applyAlignment="1">
      <alignment horizontal="center" vertical="center"/>
    </xf>
    <xf numFmtId="167" fontId="0" fillId="41" borderId="0" xfId="0" applyNumberFormat="1" applyFill="1" applyAlignment="1">
      <alignment horizontal="center" vertical="center"/>
    </xf>
    <xf numFmtId="0" fontId="0" fillId="0" borderId="0" xfId="0"/>
    <xf numFmtId="49" fontId="24" fillId="0" borderId="0" xfId="0" applyNumberFormat="1" applyFont="1" applyAlignment="1">
      <alignment horizontal="left"/>
    </xf>
    <xf numFmtId="49" fontId="16" fillId="37" borderId="0" xfId="0" applyNumberFormat="1" applyFont="1" applyFill="1" applyAlignment="1">
      <alignment horizontal="center" vertical="center" wrapText="1"/>
    </xf>
    <xf numFmtId="0" fontId="0" fillId="0" borderId="0" xfId="0"/>
    <xf numFmtId="49" fontId="16" fillId="37" borderId="0" xfId="0" applyNumberFormat="1" applyFont="1" applyFill="1" applyAlignment="1">
      <alignment horizontal="center" vertical="center" wrapText="1"/>
    </xf>
    <xf numFmtId="164" fontId="0" fillId="40" borderId="0" xfId="0" applyNumberFormat="1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49" fontId="24" fillId="0" borderId="0" xfId="0" applyNumberFormat="1" applyFont="1" applyAlignment="1">
      <alignment horizontal="center" wrapText="1"/>
    </xf>
    <xf numFmtId="165" fontId="0" fillId="0" borderId="0" xfId="0" applyNumberFormat="1" applyAlignment="1">
      <alignment horizontal="center" vertical="center"/>
    </xf>
    <xf numFmtId="49" fontId="24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9" fontId="24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wrapText="1"/>
    </xf>
    <xf numFmtId="0" fontId="25" fillId="0" borderId="0" xfId="0" applyFont="1"/>
    <xf numFmtId="0" fontId="0" fillId="0" borderId="10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0" xfId="0" applyBorder="1" applyAlignment="1">
      <alignment horizontal="center"/>
    </xf>
    <xf numFmtId="169" fontId="0" fillId="0" borderId="10" xfId="0" applyNumberFormat="1" applyBorder="1" applyAlignment="1">
      <alignment horizontal="center"/>
    </xf>
    <xf numFmtId="169" fontId="0" fillId="0" borderId="29" xfId="0" applyNumberFormat="1" applyBorder="1" applyAlignment="1">
      <alignment horizontal="center"/>
    </xf>
    <xf numFmtId="169" fontId="0" fillId="0" borderId="20" xfId="0" applyNumberFormat="1" applyBorder="1" applyAlignment="1">
      <alignment horizontal="center"/>
    </xf>
    <xf numFmtId="169" fontId="0" fillId="42" borderId="29" xfId="0" applyNumberFormat="1" applyFill="1" applyBorder="1" applyAlignment="1">
      <alignment horizontal="center"/>
    </xf>
    <xf numFmtId="10" fontId="0" fillId="42" borderId="30" xfId="0" applyNumberFormat="1" applyFill="1" applyBorder="1" applyAlignment="1">
      <alignment horizontal="center"/>
    </xf>
    <xf numFmtId="0" fontId="25" fillId="0" borderId="37" xfId="0" applyFont="1" applyBorder="1" applyAlignment="1">
      <alignment wrapText="1"/>
    </xf>
    <xf numFmtId="0" fontId="25" fillId="0" borderId="36" xfId="0" applyFont="1" applyBorder="1" applyAlignment="1">
      <alignment wrapText="1"/>
    </xf>
    <xf numFmtId="0" fontId="25" fillId="0" borderId="15" xfId="0" applyFont="1" applyBorder="1" applyAlignment="1">
      <alignment wrapText="1"/>
    </xf>
    <xf numFmtId="0" fontId="25" fillId="0" borderId="22" xfId="0" applyFont="1" applyBorder="1" applyAlignment="1">
      <alignment wrapText="1"/>
    </xf>
    <xf numFmtId="10" fontId="0" fillId="40" borderId="0" xfId="0" applyNumberFormat="1" applyFill="1" applyAlignment="1">
      <alignment horizontal="center" vertical="center"/>
    </xf>
    <xf numFmtId="0" fontId="25" fillId="0" borderId="35" xfId="0" applyFont="1" applyBorder="1" applyAlignment="1">
      <alignment wrapText="1"/>
    </xf>
    <xf numFmtId="169" fontId="0" fillId="0" borderId="33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9" fontId="0" fillId="0" borderId="0" xfId="0" applyNumberFormat="1" applyFill="1" applyBorder="1" applyAlignment="1">
      <alignment horizontal="center"/>
    </xf>
    <xf numFmtId="169" fontId="0" fillId="42" borderId="33" xfId="0" applyNumberFormat="1" applyFill="1" applyBorder="1" applyAlignment="1">
      <alignment horizontal="center"/>
    </xf>
    <xf numFmtId="10" fontId="0" fillId="42" borderId="10" xfId="0" applyNumberFormat="1" applyFill="1" applyBorder="1" applyAlignment="1">
      <alignment horizontal="center"/>
    </xf>
    <xf numFmtId="0" fontId="25" fillId="0" borderId="28" xfId="0" applyFont="1" applyBorder="1" applyAlignment="1">
      <alignment wrapText="1"/>
    </xf>
    <xf numFmtId="0" fontId="25" fillId="0" borderId="39" xfId="0" applyFont="1" applyBorder="1" applyAlignment="1">
      <alignment wrapText="1"/>
    </xf>
    <xf numFmtId="0" fontId="25" fillId="0" borderId="23" xfId="0" applyFont="1" applyBorder="1" applyAlignment="1">
      <alignment wrapText="1"/>
    </xf>
    <xf numFmtId="0" fontId="25" fillId="0" borderId="13" xfId="0" applyFont="1" applyBorder="1" applyAlignment="1">
      <alignment wrapText="1"/>
    </xf>
    <xf numFmtId="170" fontId="0" fillId="0" borderId="46" xfId="0" applyNumberFormat="1" applyBorder="1" applyAlignment="1">
      <alignment horizontal="center"/>
    </xf>
    <xf numFmtId="170" fontId="0" fillId="0" borderId="51" xfId="0" applyNumberFormat="1" applyBorder="1" applyAlignment="1">
      <alignment horizontal="center"/>
    </xf>
    <xf numFmtId="0" fontId="0" fillId="0" borderId="16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43" xfId="0" applyBorder="1" applyAlignment="1">
      <alignment vertical="center" wrapText="1"/>
    </xf>
    <xf numFmtId="0" fontId="0" fillId="42" borderId="43" xfId="0" applyFill="1" applyBorder="1" applyAlignment="1">
      <alignment vertical="center" wrapText="1"/>
    </xf>
    <xf numFmtId="0" fontId="0" fillId="0" borderId="44" xfId="0" applyBorder="1" applyAlignment="1">
      <alignment vertical="center" wrapText="1"/>
    </xf>
    <xf numFmtId="169" fontId="0" fillId="0" borderId="40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0" fontId="25" fillId="0" borderId="26" xfId="0" applyFont="1" applyBorder="1" applyAlignment="1">
      <alignment wrapText="1"/>
    </xf>
    <xf numFmtId="170" fontId="0" fillId="0" borderId="42" xfId="0" applyNumberFormat="1" applyBorder="1" applyAlignment="1">
      <alignment horizontal="center"/>
    </xf>
    <xf numFmtId="170" fontId="0" fillId="0" borderId="27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36" borderId="43" xfId="0" applyFill="1" applyBorder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49" fontId="24" fillId="0" borderId="0" xfId="0" applyNumberFormat="1" applyFont="1" applyAlignment="1">
      <alignment horizontal="center" vertical="center" wrapText="1"/>
    </xf>
    <xf numFmtId="49" fontId="24" fillId="0" borderId="0" xfId="0" applyNumberFormat="1" applyFont="1" applyAlignment="1">
      <alignment horizontal="center" wrapText="1"/>
    </xf>
    <xf numFmtId="165" fontId="0" fillId="0" borderId="30" xfId="0" applyNumberFormat="1" applyBorder="1" applyAlignment="1">
      <alignment horizontal="center"/>
    </xf>
    <xf numFmtId="169" fontId="0" fillId="0" borderId="30" xfId="0" applyNumberFormat="1" applyBorder="1" applyAlignment="1">
      <alignment horizontal="center"/>
    </xf>
    <xf numFmtId="169" fontId="0" fillId="0" borderId="32" xfId="0" applyNumberFormat="1" applyBorder="1" applyAlignment="1">
      <alignment horizontal="center"/>
    </xf>
    <xf numFmtId="169" fontId="0" fillId="43" borderId="33" xfId="0" applyNumberFormat="1" applyFill="1" applyBorder="1" applyAlignment="1">
      <alignment horizontal="center"/>
    </xf>
    <xf numFmtId="10" fontId="0" fillId="43" borderId="10" xfId="0" applyNumberFormat="1" applyFill="1" applyBorder="1" applyAlignment="1">
      <alignment horizontal="center"/>
    </xf>
    <xf numFmtId="10" fontId="0" fillId="43" borderId="30" xfId="0" applyNumberFormat="1" applyFill="1" applyBorder="1" applyAlignment="1">
      <alignment horizontal="center"/>
    </xf>
    <xf numFmtId="169" fontId="0" fillId="43" borderId="34" xfId="0" applyNumberFormat="1" applyFill="1" applyBorder="1" applyAlignment="1">
      <alignment horizontal="center"/>
    </xf>
    <xf numFmtId="10" fontId="0" fillId="43" borderId="31" xfId="0" applyNumberFormat="1" applyFill="1" applyBorder="1" applyAlignment="1">
      <alignment horizontal="center"/>
    </xf>
    <xf numFmtId="10" fontId="0" fillId="43" borderId="32" xfId="0" applyNumberFormat="1" applyFill="1" applyBorder="1" applyAlignment="1">
      <alignment horizontal="center"/>
    </xf>
    <xf numFmtId="171" fontId="0" fillId="40" borderId="0" xfId="0" applyNumberFormat="1" applyFill="1" applyAlignment="1">
      <alignment horizontal="center" vertical="center"/>
    </xf>
    <xf numFmtId="0" fontId="0" fillId="42" borderId="43" xfId="0" applyFill="1" applyBorder="1" applyAlignment="1">
      <alignment horizontal="left" vertical="center" wrapText="1"/>
    </xf>
    <xf numFmtId="172" fontId="0" fillId="38" borderId="0" xfId="0" applyNumberFormat="1" applyFill="1" applyAlignment="1" applyProtection="1">
      <alignment horizontal="center" vertical="center"/>
      <protection locked="0"/>
    </xf>
    <xf numFmtId="164" fontId="0" fillId="41" borderId="0" xfId="0" applyNumberFormat="1" applyFill="1" applyAlignment="1">
      <alignment horizontal="center" vertical="center"/>
    </xf>
    <xf numFmtId="0" fontId="0" fillId="0" borderId="0" xfId="0"/>
    <xf numFmtId="169" fontId="0" fillId="36" borderId="33" xfId="0" applyNumberFormat="1" applyFill="1" applyBorder="1" applyAlignment="1">
      <alignment horizontal="center"/>
    </xf>
    <xf numFmtId="10" fontId="0" fillId="36" borderId="10" xfId="0" applyNumberFormat="1" applyFill="1" applyBorder="1" applyAlignment="1">
      <alignment horizontal="center"/>
    </xf>
    <xf numFmtId="10" fontId="0" fillId="36" borderId="30" xfId="0" applyNumberFormat="1" applyFill="1" applyBorder="1" applyAlignment="1">
      <alignment horizontal="center"/>
    </xf>
    <xf numFmtId="169" fontId="0" fillId="36" borderId="34" xfId="0" applyNumberFormat="1" applyFill="1" applyBorder="1" applyAlignment="1">
      <alignment horizontal="center"/>
    </xf>
    <xf numFmtId="10" fontId="0" fillId="36" borderId="31" xfId="0" applyNumberFormat="1" applyFill="1" applyBorder="1" applyAlignment="1">
      <alignment horizontal="center"/>
    </xf>
    <xf numFmtId="10" fontId="0" fillId="36" borderId="32" xfId="0" applyNumberFormat="1" applyFill="1" applyBorder="1" applyAlignment="1">
      <alignment horizontal="center"/>
    </xf>
    <xf numFmtId="49" fontId="24" fillId="0" borderId="0" xfId="0" applyNumberFormat="1" applyFont="1" applyAlignment="1">
      <alignment horizontal="left" vertical="center" wrapText="1"/>
    </xf>
    <xf numFmtId="49" fontId="24" fillId="0" borderId="0" xfId="0" applyNumberFormat="1" applyFont="1" applyAlignment="1">
      <alignment horizontal="center" vertical="center" wrapText="1"/>
    </xf>
    <xf numFmtId="49" fontId="24" fillId="0" borderId="0" xfId="0" applyNumberFormat="1" applyFont="1" applyAlignment="1">
      <alignment horizontal="center" wrapText="1"/>
    </xf>
    <xf numFmtId="49" fontId="24" fillId="0" borderId="0" xfId="0" applyNumberFormat="1" applyFont="1" applyAlignment="1">
      <alignment horizontal="left" vertical="center" wrapText="1"/>
    </xf>
    <xf numFmtId="49" fontId="24" fillId="0" borderId="0" xfId="0" applyNumberFormat="1" applyFont="1" applyAlignment="1">
      <alignment horizontal="center" vertical="center" wrapText="1"/>
    </xf>
    <xf numFmtId="49" fontId="24" fillId="0" borderId="0" xfId="0" applyNumberFormat="1" applyFont="1" applyAlignment="1">
      <alignment horizontal="center" wrapText="1"/>
    </xf>
    <xf numFmtId="1" fontId="19" fillId="0" borderId="0" xfId="42" applyNumberFormat="1" applyFont="1"/>
    <xf numFmtId="0" fontId="19" fillId="0" borderId="0" xfId="42" applyFont="1"/>
    <xf numFmtId="1" fontId="19" fillId="33" borderId="17" xfId="51" applyNumberFormat="1" applyFont="1" applyFill="1" applyBorder="1" applyAlignment="1" applyProtection="1">
      <alignment horizontal="center"/>
      <protection locked="0"/>
    </xf>
    <xf numFmtId="166" fontId="19" fillId="33" borderId="18" xfId="42" applyNumberFormat="1" applyFont="1" applyFill="1" applyBorder="1" applyAlignment="1" applyProtection="1">
      <alignment horizontal="center" wrapText="1"/>
      <protection locked="0"/>
    </xf>
    <xf numFmtId="1" fontId="19" fillId="33" borderId="17" xfId="42" applyNumberFormat="1" applyFont="1" applyFill="1" applyBorder="1" applyAlignment="1" applyProtection="1">
      <alignment horizontal="center"/>
      <protection locked="0"/>
    </xf>
    <xf numFmtId="166" fontId="19" fillId="35" borderId="18" xfId="42" applyNumberFormat="1" applyFont="1" applyFill="1" applyBorder="1" applyAlignment="1" applyProtection="1">
      <alignment horizontal="center" wrapText="1"/>
      <protection locked="0"/>
    </xf>
    <xf numFmtId="2" fontId="19" fillId="33" borderId="20" xfId="52" applyNumberFormat="1" applyFont="1" applyFill="1" applyBorder="1" applyAlignment="1" applyProtection="1">
      <alignment horizontal="center"/>
      <protection locked="0"/>
    </xf>
    <xf numFmtId="0" fontId="21" fillId="0" borderId="0" xfId="52" applyFont="1"/>
    <xf numFmtId="0" fontId="0" fillId="44" borderId="43" xfId="0" applyFill="1" applyBorder="1" applyAlignment="1">
      <alignment vertical="center" wrapText="1"/>
    </xf>
    <xf numFmtId="0" fontId="0" fillId="42" borderId="0" xfId="0" applyFill="1"/>
    <xf numFmtId="0" fontId="25" fillId="42" borderId="0" xfId="0" applyFont="1" applyFill="1" applyAlignment="1">
      <alignment wrapText="1"/>
    </xf>
    <xf numFmtId="169" fontId="0" fillId="42" borderId="30" xfId="0" applyNumberFormat="1" applyFill="1" applyBorder="1" applyAlignment="1">
      <alignment horizontal="center"/>
    </xf>
    <xf numFmtId="169" fontId="0" fillId="42" borderId="40" xfId="0" applyNumberFormat="1" applyFill="1" applyBorder="1" applyAlignment="1">
      <alignment horizontal="center"/>
    </xf>
    <xf numFmtId="0" fontId="0" fillId="44" borderId="16" xfId="0" applyFill="1" applyBorder="1" applyAlignment="1">
      <alignment horizontal="left" vertical="center" wrapText="1"/>
    </xf>
    <xf numFmtId="170" fontId="0" fillId="42" borderId="42" xfId="0" applyNumberFormat="1" applyFill="1" applyBorder="1" applyAlignment="1">
      <alignment horizontal="center"/>
    </xf>
    <xf numFmtId="169" fontId="0" fillId="42" borderId="10" xfId="0" applyNumberFormat="1" applyFill="1" applyBorder="1" applyAlignment="1">
      <alignment horizontal="center"/>
    </xf>
    <xf numFmtId="0" fontId="0" fillId="42" borderId="10" xfId="0" applyFill="1" applyBorder="1" applyAlignment="1">
      <alignment horizontal="center"/>
    </xf>
    <xf numFmtId="0" fontId="0" fillId="42" borderId="29" xfId="0" applyFill="1" applyBorder="1" applyAlignment="1">
      <alignment horizontal="center"/>
    </xf>
    <xf numFmtId="170" fontId="0" fillId="42" borderId="46" xfId="0" applyNumberForma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10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164" fontId="0" fillId="38" borderId="0" xfId="0" applyNumberFormat="1" applyFill="1" applyAlignment="1" applyProtection="1">
      <alignment horizontal="center" vertical="center"/>
      <protection locked="0"/>
    </xf>
    <xf numFmtId="167" fontId="0" fillId="45" borderId="0" xfId="0" applyNumberFormat="1" applyFill="1" applyAlignment="1" applyProtection="1">
      <alignment horizontal="center" vertical="center"/>
      <protection locked="0"/>
    </xf>
    <xf numFmtId="49" fontId="24" fillId="0" borderId="0" xfId="0" applyNumberFormat="1" applyFont="1" applyAlignment="1">
      <alignment horizontal="left" vertical="center" wrapText="1"/>
    </xf>
    <xf numFmtId="49" fontId="24" fillId="0" borderId="0" xfId="0" applyNumberFormat="1" applyFont="1" applyAlignment="1">
      <alignment horizontal="center" vertical="center" wrapText="1"/>
    </xf>
    <xf numFmtId="49" fontId="24" fillId="0" borderId="0" xfId="0" applyNumberFormat="1" applyFont="1" applyAlignment="1">
      <alignment horizontal="center" wrapText="1"/>
    </xf>
    <xf numFmtId="49" fontId="24" fillId="0" borderId="25" xfId="0" applyNumberFormat="1" applyFont="1" applyBorder="1" applyAlignment="1">
      <alignment horizontal="center" vertical="center" wrapText="1"/>
    </xf>
    <xf numFmtId="0" fontId="25" fillId="0" borderId="38" xfId="0" applyFont="1" applyBorder="1" applyAlignment="1">
      <alignment horizontal="left" vertical="center" wrapText="1"/>
    </xf>
    <xf numFmtId="0" fontId="25" fillId="0" borderId="52" xfId="0" applyFont="1" applyBorder="1" applyAlignment="1">
      <alignment horizontal="left" vertical="center" wrapText="1"/>
    </xf>
    <xf numFmtId="0" fontId="25" fillId="0" borderId="45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center"/>
    </xf>
    <xf numFmtId="0" fontId="25" fillId="0" borderId="47" xfId="0" applyFont="1" applyBorder="1" applyAlignment="1">
      <alignment horizontal="center"/>
    </xf>
    <xf numFmtId="0" fontId="25" fillId="0" borderId="49" xfId="0" applyFont="1" applyBorder="1" applyAlignment="1">
      <alignment horizontal="center"/>
    </xf>
    <xf numFmtId="3" fontId="25" fillId="0" borderId="21" xfId="0" applyNumberFormat="1" applyFont="1" applyBorder="1" applyAlignment="1">
      <alignment horizontal="center"/>
    </xf>
    <xf numFmtId="3" fontId="25" fillId="0" borderId="48" xfId="0" applyNumberFormat="1" applyFont="1" applyBorder="1" applyAlignment="1">
      <alignment horizontal="center"/>
    </xf>
    <xf numFmtId="3" fontId="25" fillId="0" borderId="50" xfId="0" applyNumberFormat="1" applyFont="1" applyBorder="1" applyAlignment="1">
      <alignment horizontal="center"/>
    </xf>
  </cellXfs>
  <cellStyles count="5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2" xfId="44"/>
    <cellStyle name="Comma 2 2" xfId="51"/>
    <cellStyle name="Currency 2" xfId="45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2 2" xfId="43"/>
    <cellStyle name="Normal 2 2 2" xfId="49"/>
    <cellStyle name="Normal 2 2 3" xfId="52"/>
    <cellStyle name="Normal 2_WPD example_SPD.xls" xfId="46"/>
    <cellStyle name="Normal 3" xfId="47"/>
    <cellStyle name="Note" xfId="15" builtinId="10" customBuiltin="1"/>
    <cellStyle name="Output" xfId="10" builtinId="21" customBuiltin="1"/>
    <cellStyle name="Percent 2" xfId="50"/>
    <cellStyle name="Percent 4" xfId="48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opLeftCell="A4" zoomScaleNormal="75" workbookViewId="0">
      <selection activeCell="B11" sqref="B11"/>
    </sheetView>
  </sheetViews>
  <sheetFormatPr defaultColWidth="8.85546875" defaultRowHeight="12.75" x14ac:dyDescent="0.2"/>
  <cols>
    <col min="1" max="1" width="44" style="2" customWidth="1"/>
    <col min="2" max="2" width="32.42578125" style="2" customWidth="1"/>
    <col min="3" max="3" width="28" style="2" customWidth="1"/>
    <col min="4" max="4" width="27.28515625" style="2" customWidth="1"/>
    <col min="5" max="5" width="25.140625" style="2" customWidth="1"/>
    <col min="6" max="6" width="13.42578125" style="2" customWidth="1"/>
    <col min="7" max="7" width="27.5703125" style="2" customWidth="1"/>
    <col min="8" max="8" width="28.5703125" style="2" customWidth="1"/>
    <col min="9" max="9" width="27.85546875" style="2" customWidth="1"/>
    <col min="10" max="10" width="24" style="2" customWidth="1"/>
    <col min="11" max="16384" width="8.85546875" style="2"/>
  </cols>
  <sheetData>
    <row r="1" spans="1:10" ht="18.75" thickBot="1" x14ac:dyDescent="0.3">
      <c r="A1" s="3" t="s">
        <v>5</v>
      </c>
    </row>
    <row r="2" spans="1:10" ht="77.25" thickBot="1" x14ac:dyDescent="0.3">
      <c r="A2" s="4" t="s">
        <v>6</v>
      </c>
      <c r="B2" s="5" t="s">
        <v>7</v>
      </c>
      <c r="C2" s="6" t="s">
        <v>8</v>
      </c>
      <c r="D2" s="7" t="s">
        <v>9</v>
      </c>
      <c r="E2" s="6" t="s">
        <v>8</v>
      </c>
      <c r="G2" s="8" t="s">
        <v>10</v>
      </c>
      <c r="H2" s="9" t="s">
        <v>11</v>
      </c>
      <c r="I2" s="9" t="s">
        <v>12</v>
      </c>
      <c r="J2" s="5" t="s">
        <v>4</v>
      </c>
    </row>
    <row r="3" spans="1:10" ht="42" customHeight="1" thickBot="1" x14ac:dyDescent="0.25">
      <c r="A3" s="10" t="s">
        <v>13</v>
      </c>
      <c r="B3" s="11">
        <v>0</v>
      </c>
      <c r="C3" s="12" t="s">
        <v>14</v>
      </c>
      <c r="D3" s="13">
        <v>0.94982699272846949</v>
      </c>
      <c r="E3" s="14" t="s">
        <v>15</v>
      </c>
      <c r="G3" s="15">
        <v>1</v>
      </c>
      <c r="H3" s="16">
        <f>B3*$G$3</f>
        <v>0</v>
      </c>
      <c r="I3" s="16">
        <f>H3*D3</f>
        <v>0</v>
      </c>
      <c r="J3" s="17">
        <f>I15/H15</f>
        <v>0.42575673883479087</v>
      </c>
    </row>
    <row r="4" spans="1:10" ht="26.25" thickBot="1" x14ac:dyDescent="0.25">
      <c r="A4" s="10" t="s">
        <v>16</v>
      </c>
      <c r="B4" s="11">
        <v>0</v>
      </c>
      <c r="C4" s="12" t="s">
        <v>17</v>
      </c>
      <c r="D4" s="13">
        <v>0.87897421514086893</v>
      </c>
      <c r="E4" s="14" t="s">
        <v>18</v>
      </c>
      <c r="H4" s="16">
        <f t="shared" ref="H4:H7" si="0">B4*$G$3</f>
        <v>0</v>
      </c>
      <c r="I4" s="16">
        <f t="shared" ref="I4:I7" si="1">H4*D4</f>
        <v>0</v>
      </c>
    </row>
    <row r="5" spans="1:10" ht="26.25" thickBot="1" x14ac:dyDescent="0.25">
      <c r="A5" s="10" t="s">
        <v>19</v>
      </c>
      <c r="B5" s="11">
        <v>0</v>
      </c>
      <c r="C5" s="12" t="s">
        <v>20</v>
      </c>
      <c r="D5" s="13">
        <v>0.82603963475743203</v>
      </c>
      <c r="E5" s="14" t="s">
        <v>21</v>
      </c>
      <c r="H5" s="16">
        <f t="shared" si="0"/>
        <v>0</v>
      </c>
      <c r="I5" s="16">
        <f t="shared" si="1"/>
        <v>0</v>
      </c>
    </row>
    <row r="6" spans="1:10" ht="26.25" thickBot="1" x14ac:dyDescent="0.25">
      <c r="A6" s="10" t="s">
        <v>22</v>
      </c>
      <c r="B6" s="11">
        <v>0</v>
      </c>
      <c r="C6" s="12" t="s">
        <v>23</v>
      </c>
      <c r="D6" s="13">
        <v>0.7722365871105803</v>
      </c>
      <c r="E6" s="14" t="s">
        <v>24</v>
      </c>
      <c r="H6" s="16">
        <f t="shared" si="0"/>
        <v>0</v>
      </c>
      <c r="I6" s="16">
        <f t="shared" si="1"/>
        <v>0</v>
      </c>
    </row>
    <row r="7" spans="1:10" ht="26.25" thickBot="1" x14ac:dyDescent="0.25">
      <c r="A7" s="18" t="s">
        <v>25</v>
      </c>
      <c r="B7" s="11">
        <v>0</v>
      </c>
      <c r="C7" s="12" t="s">
        <v>26</v>
      </c>
      <c r="D7" s="13">
        <v>0.70725751910079016</v>
      </c>
      <c r="E7" s="14" t="s">
        <v>27</v>
      </c>
      <c r="H7" s="16">
        <f t="shared" si="0"/>
        <v>0</v>
      </c>
      <c r="I7" s="16">
        <f t="shared" si="1"/>
        <v>0</v>
      </c>
    </row>
    <row r="8" spans="1:10" x14ac:dyDescent="0.2">
      <c r="A8" s="19"/>
      <c r="B8" s="19"/>
      <c r="C8" s="19"/>
      <c r="D8" s="19"/>
      <c r="E8" s="19"/>
      <c r="H8" s="20"/>
      <c r="I8" s="20"/>
    </row>
    <row r="9" spans="1:10" ht="18.75" thickBot="1" x14ac:dyDescent="0.3">
      <c r="A9" s="3" t="s">
        <v>28</v>
      </c>
      <c r="H9" s="21"/>
      <c r="I9" s="21"/>
    </row>
    <row r="10" spans="1:10" ht="77.25" thickBot="1" x14ac:dyDescent="0.25">
      <c r="A10" s="4" t="s">
        <v>6</v>
      </c>
      <c r="B10" s="22" t="s">
        <v>29</v>
      </c>
      <c r="C10" s="23" t="s">
        <v>30</v>
      </c>
      <c r="D10" s="24" t="s">
        <v>31</v>
      </c>
      <c r="E10" s="23" t="s">
        <v>30</v>
      </c>
      <c r="F10" s="24" t="s">
        <v>129</v>
      </c>
      <c r="H10" s="9" t="s">
        <v>11</v>
      </c>
      <c r="I10" s="9" t="s">
        <v>12</v>
      </c>
    </row>
    <row r="11" spans="1:10" ht="39" thickBot="1" x14ac:dyDescent="0.25">
      <c r="A11" s="25" t="s">
        <v>32</v>
      </c>
      <c r="B11" s="11">
        <f>'SPN Data'!$H$47</f>
        <v>4702</v>
      </c>
      <c r="C11" s="12" t="s">
        <v>33</v>
      </c>
      <c r="D11" s="13">
        <f>'SPN Data'!$B$47</f>
        <v>0.53293445395222827</v>
      </c>
      <c r="E11" s="26" t="s">
        <v>34</v>
      </c>
      <c r="F11" s="13">
        <f>B11/SUM(B11:B12)</f>
        <v>0.54158028104123479</v>
      </c>
      <c r="H11" s="16">
        <f>B11*$G$3</f>
        <v>4702</v>
      </c>
      <c r="I11" s="16">
        <f>H11*D11</f>
        <v>2505.8578024833773</v>
      </c>
    </row>
    <row r="12" spans="1:10" ht="39" thickBot="1" x14ac:dyDescent="0.25">
      <c r="A12" s="27" t="s">
        <v>35</v>
      </c>
      <c r="B12" s="11">
        <f>'SPN Data'!$H$46</f>
        <v>3980</v>
      </c>
      <c r="C12" s="12" t="s">
        <v>36</v>
      </c>
      <c r="D12" s="13">
        <f>'SPN Data'!$B$46</f>
        <v>0.29913623218097407</v>
      </c>
      <c r="E12" s="26" t="s">
        <v>37</v>
      </c>
      <c r="F12" s="13">
        <f>B12/SUM(B11:B12)</f>
        <v>0.45841971895876527</v>
      </c>
      <c r="H12" s="16">
        <f>B12*$G$3</f>
        <v>3980</v>
      </c>
      <c r="I12" s="16">
        <f>H12*D12</f>
        <v>1190.5622040802768</v>
      </c>
    </row>
    <row r="13" spans="1:10" x14ac:dyDescent="0.2">
      <c r="B13" s="21"/>
      <c r="H13" s="21"/>
      <c r="I13" s="21"/>
    </row>
    <row r="14" spans="1:10" ht="13.5" thickBot="1" x14ac:dyDescent="0.25">
      <c r="A14" s="19"/>
      <c r="B14" s="20"/>
      <c r="C14" s="19"/>
      <c r="D14" s="19"/>
      <c r="E14" s="19"/>
      <c r="H14" s="20"/>
      <c r="I14" s="20"/>
    </row>
    <row r="15" spans="1:10" ht="39" thickBot="1" x14ac:dyDescent="0.25">
      <c r="A15" s="28" t="s">
        <v>7</v>
      </c>
      <c r="B15" s="29">
        <f>SUM(B3:B7,B11:B12)</f>
        <v>8682</v>
      </c>
      <c r="H15" s="29">
        <f>SUM(H3:H7,H11:H12)</f>
        <v>8682</v>
      </c>
      <c r="I15" s="29">
        <f>SUM(I3:I7,I11:I12)</f>
        <v>3696.4200065636542</v>
      </c>
    </row>
  </sheetData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Footer>&amp;L&amp;Z&amp;F&amp;R&amp;D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2"/>
  <sheetViews>
    <sheetView topLeftCell="A109" zoomScaleNormal="100" zoomScaleSheetLayoutView="100" workbookViewId="0">
      <selection activeCell="A22" sqref="A22"/>
    </sheetView>
  </sheetViews>
  <sheetFormatPr defaultRowHeight="15" x14ac:dyDescent="0.25"/>
  <cols>
    <col min="1" max="1" width="52.42578125" style="139" customWidth="1"/>
    <col min="2" max="25" width="25.7109375" style="139" customWidth="1"/>
    <col min="26" max="16384" width="9.140625" style="139"/>
  </cols>
  <sheetData>
    <row r="1" spans="1:25" ht="19.5" x14ac:dyDescent="0.3">
      <c r="A1" s="70" t="s">
        <v>45</v>
      </c>
    </row>
    <row r="2" spans="1:25" ht="19.5" x14ac:dyDescent="0.3">
      <c r="A2" s="70" t="s">
        <v>46</v>
      </c>
      <c r="B2" s="1" t="s">
        <v>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Y2" s="1"/>
    </row>
    <row r="3" spans="1:25" s="1" customFormat="1" ht="19.5" x14ac:dyDescent="0.3">
      <c r="A3" s="70" t="s">
        <v>44</v>
      </c>
      <c r="C3" s="1" t="s">
        <v>133</v>
      </c>
      <c r="D3" s="1" t="s">
        <v>131</v>
      </c>
    </row>
    <row r="4" spans="1:25" x14ac:dyDescent="0.25">
      <c r="A4" s="139" t="s">
        <v>59</v>
      </c>
      <c r="B4" s="138">
        <v>0.84699999999999998</v>
      </c>
      <c r="C4" s="139">
        <f>B4/(1-$B$46)</f>
        <v>1.3255086071987481</v>
      </c>
      <c r="D4" s="139">
        <f t="shared" ref="D4:D11" si="0">C4*(1-$D$37)</f>
        <v>0.71651910476869907</v>
      </c>
      <c r="E4" s="1"/>
      <c r="F4" s="1"/>
    </row>
    <row r="5" spans="1:25" x14ac:dyDescent="0.25">
      <c r="A5" s="139" t="s">
        <v>51</v>
      </c>
      <c r="B5" s="138">
        <v>1.131</v>
      </c>
      <c r="C5" s="139">
        <f>B5/(1-$B$46)</f>
        <v>1.7699530516431925</v>
      </c>
      <c r="D5" s="139">
        <f t="shared" si="0"/>
        <v>0.95676872195206442</v>
      </c>
      <c r="E5" s="1"/>
      <c r="F5" s="1"/>
    </row>
    <row r="6" spans="1:25" x14ac:dyDescent="0.25">
      <c r="A6" s="139" t="s">
        <v>52</v>
      </c>
      <c r="B6" s="138">
        <v>2.052</v>
      </c>
      <c r="C6" s="139">
        <f>B6/(1-$B$46)</f>
        <v>3.211267605633803</v>
      </c>
      <c r="D6" s="139">
        <f t="shared" si="0"/>
        <v>1.7358880790854434</v>
      </c>
      <c r="E6" s="1"/>
      <c r="F6" s="1"/>
    </row>
    <row r="7" spans="1:25" x14ac:dyDescent="0.25">
      <c r="A7" s="139" t="s">
        <v>53</v>
      </c>
      <c r="B7" s="138">
        <v>0.65600000000000003</v>
      </c>
      <c r="C7" s="139">
        <f>B7/(1-$B$46)</f>
        <v>1.0266040688575899</v>
      </c>
      <c r="D7" s="139">
        <f t="shared" si="0"/>
        <v>0.55494277771932299</v>
      </c>
      <c r="E7" s="1"/>
      <c r="F7" s="1"/>
    </row>
    <row r="8" spans="1:25" x14ac:dyDescent="0.25">
      <c r="A8" s="139" t="s">
        <v>60</v>
      </c>
      <c r="B8" s="138">
        <v>0.47699999999999998</v>
      </c>
      <c r="C8" s="139">
        <f>B8/(1-$B$47)</f>
        <v>1.325</v>
      </c>
      <c r="D8" s="139">
        <f t="shared" si="0"/>
        <v>0.71624417122790818</v>
      </c>
      <c r="E8" s="1"/>
      <c r="F8" s="1"/>
    </row>
    <row r="9" spans="1:25" x14ac:dyDescent="0.25">
      <c r="A9" s="139" t="s">
        <v>54</v>
      </c>
      <c r="B9" s="138">
        <v>0.63600000000000001</v>
      </c>
      <c r="C9" s="139">
        <f>B9/(1-$B$47)</f>
        <v>1.7666666666666668</v>
      </c>
      <c r="D9" s="139">
        <f t="shared" si="0"/>
        <v>0.95499222830387764</v>
      </c>
    </row>
    <row r="10" spans="1:25" x14ac:dyDescent="0.25">
      <c r="A10" s="139" t="s">
        <v>55</v>
      </c>
      <c r="B10" s="138">
        <v>1.1539999999999999</v>
      </c>
      <c r="C10" s="139">
        <f>B10/(1-$B$47)</f>
        <v>3.2055555555555553</v>
      </c>
      <c r="D10" s="139">
        <f t="shared" si="0"/>
        <v>1.7328003639350231</v>
      </c>
    </row>
    <row r="11" spans="1:25" x14ac:dyDescent="0.25">
      <c r="A11" s="139" t="s">
        <v>56</v>
      </c>
      <c r="B11" s="138">
        <v>0.36899999999999999</v>
      </c>
      <c r="C11" s="139">
        <f>B11/(1-$B$47)</f>
        <v>1.0250000000000001</v>
      </c>
      <c r="D11" s="139">
        <f t="shared" si="0"/>
        <v>0.55407567962913662</v>
      </c>
    </row>
    <row r="12" spans="1:25" x14ac:dyDescent="0.25">
      <c r="D12" s="73" t="s">
        <v>40</v>
      </c>
      <c r="E12" s="73" t="s">
        <v>41</v>
      </c>
      <c r="F12" s="73" t="s">
        <v>42</v>
      </c>
    </row>
    <row r="13" spans="1:25" x14ac:dyDescent="0.25">
      <c r="A13" s="66" t="s">
        <v>67</v>
      </c>
      <c r="B13" s="53"/>
      <c r="C13" s="54"/>
      <c r="D13" s="138">
        <v>15.492000000000001</v>
      </c>
      <c r="E13" s="138">
        <v>0.69</v>
      </c>
      <c r="F13" s="138">
        <v>8.7999999999999995E-2</v>
      </c>
    </row>
    <row r="14" spans="1:25" x14ac:dyDescent="0.25">
      <c r="A14" s="66" t="s">
        <v>68</v>
      </c>
      <c r="B14" s="53"/>
      <c r="C14" s="54"/>
      <c r="D14" s="138">
        <v>8.7159999999999993</v>
      </c>
      <c r="E14" s="138">
        <v>0.38800000000000001</v>
      </c>
      <c r="F14" s="138">
        <v>4.9000000000000002E-2</v>
      </c>
    </row>
    <row r="15" spans="1:25" ht="39" x14ac:dyDescent="0.3">
      <c r="A15" s="36" t="s">
        <v>43</v>
      </c>
    </row>
    <row r="16" spans="1:25" x14ac:dyDescent="0.25">
      <c r="A16" s="139" t="s">
        <v>58</v>
      </c>
      <c r="B16" s="74">
        <v>72.149000000000001</v>
      </c>
      <c r="C16" s="171"/>
    </row>
    <row r="17" spans="1:4" x14ac:dyDescent="0.25">
      <c r="A17" s="139" t="s">
        <v>57</v>
      </c>
      <c r="B17" s="74">
        <v>346.83030094698</v>
      </c>
      <c r="C17" s="171"/>
    </row>
    <row r="18" spans="1:4" x14ac:dyDescent="0.25">
      <c r="A18" s="139" t="s">
        <v>61</v>
      </c>
      <c r="B18" s="175">
        <v>0</v>
      </c>
      <c r="C18" s="171" t="s">
        <v>145</v>
      </c>
    </row>
    <row r="19" spans="1:4" x14ac:dyDescent="0.25">
      <c r="A19" s="139" t="s">
        <v>62</v>
      </c>
      <c r="B19" s="175">
        <v>0</v>
      </c>
      <c r="C19" s="171" t="s">
        <v>145</v>
      </c>
    </row>
    <row r="20" spans="1:4" x14ac:dyDescent="0.25">
      <c r="A20" s="139" t="s">
        <v>63</v>
      </c>
      <c r="B20" s="74">
        <v>0</v>
      </c>
    </row>
    <row r="21" spans="1:4" x14ac:dyDescent="0.25">
      <c r="A21" s="139" t="s">
        <v>64</v>
      </c>
      <c r="B21" s="74">
        <v>0</v>
      </c>
    </row>
    <row r="22" spans="1:4" x14ac:dyDescent="0.25">
      <c r="A22" s="139" t="s">
        <v>65</v>
      </c>
      <c r="B22" s="74">
        <v>0</v>
      </c>
    </row>
    <row r="23" spans="1:4" x14ac:dyDescent="0.25">
      <c r="A23" s="139" t="s">
        <v>66</v>
      </c>
      <c r="B23" s="74">
        <v>0</v>
      </c>
    </row>
    <row r="24" spans="1:4" x14ac:dyDescent="0.25">
      <c r="A24" s="66" t="s">
        <v>67</v>
      </c>
      <c r="B24" s="74">
        <v>0</v>
      </c>
    </row>
    <row r="25" spans="1:4" x14ac:dyDescent="0.25">
      <c r="A25" s="66" t="s">
        <v>68</v>
      </c>
      <c r="B25" s="74">
        <v>0</v>
      </c>
    </row>
    <row r="26" spans="1:4" ht="19.5" x14ac:dyDescent="0.3">
      <c r="A26" s="70" t="s">
        <v>39</v>
      </c>
    </row>
    <row r="28" spans="1:4" x14ac:dyDescent="0.25">
      <c r="B28" s="73" t="s">
        <v>40</v>
      </c>
      <c r="C28" s="73" t="s">
        <v>41</v>
      </c>
      <c r="D28" s="73" t="s">
        <v>42</v>
      </c>
    </row>
    <row r="29" spans="1:4" x14ac:dyDescent="0.25">
      <c r="A29" s="66" t="s">
        <v>0</v>
      </c>
      <c r="B29" s="48">
        <v>3.4362691934471147E-2</v>
      </c>
      <c r="C29" s="48">
        <v>0.38278440550259718</v>
      </c>
      <c r="D29" s="48">
        <v>0.58285290256293165</v>
      </c>
    </row>
    <row r="30" spans="1:4" x14ac:dyDescent="0.25">
      <c r="A30" s="66" t="s">
        <v>1</v>
      </c>
      <c r="B30" s="48">
        <v>6.2708058782181636E-2</v>
      </c>
      <c r="C30" s="48">
        <v>0.12812113839784056</v>
      </c>
      <c r="D30" s="48">
        <v>0.80917080281997789</v>
      </c>
    </row>
    <row r="31" spans="1:4" x14ac:dyDescent="0.25">
      <c r="A31" s="66" t="s">
        <v>2</v>
      </c>
      <c r="B31" s="48">
        <v>0.117667627982579</v>
      </c>
      <c r="C31" s="48">
        <v>0.25107723878597998</v>
      </c>
      <c r="D31" s="48">
        <v>0.631255133231441</v>
      </c>
    </row>
    <row r="32" spans="1:4" x14ac:dyDescent="0.25">
      <c r="A32" s="66" t="s">
        <v>3</v>
      </c>
      <c r="B32" s="48">
        <v>1.3659257851299974E-2</v>
      </c>
      <c r="C32" s="48">
        <v>0.59394222344509706</v>
      </c>
      <c r="D32" s="48">
        <v>0.39239851870360293</v>
      </c>
    </row>
    <row r="35" spans="1:25" ht="19.5" x14ac:dyDescent="0.3">
      <c r="B35" s="36"/>
      <c r="C35" s="36"/>
      <c r="D35" s="36"/>
    </row>
    <row r="36" spans="1:25" ht="39" x14ac:dyDescent="0.3">
      <c r="B36" s="36" t="s">
        <v>88</v>
      </c>
      <c r="C36" s="36" t="s">
        <v>89</v>
      </c>
      <c r="D36" s="36" t="s">
        <v>131</v>
      </c>
    </row>
    <row r="37" spans="1:25" ht="78" x14ac:dyDescent="0.3">
      <c r="A37" s="36" t="s">
        <v>87</v>
      </c>
      <c r="B37" s="174" t="s">
        <v>110</v>
      </c>
      <c r="C37" s="173">
        <f>33%</f>
        <v>0.33</v>
      </c>
      <c r="D37" s="173">
        <f>'NEDL UMS ALL Discount'!J3</f>
        <v>0.45943836133742777</v>
      </c>
    </row>
    <row r="38" spans="1:25" ht="39" x14ac:dyDescent="0.3">
      <c r="A38" s="36" t="s">
        <v>47</v>
      </c>
      <c r="B38" s="172">
        <v>200</v>
      </c>
      <c r="C38" s="171"/>
      <c r="D38" s="171"/>
    </row>
    <row r="39" spans="1:25" ht="19.5" x14ac:dyDescent="0.3">
      <c r="A39" s="36"/>
      <c r="B39" s="37"/>
    </row>
    <row r="40" spans="1:25" ht="19.5" x14ac:dyDescent="0.3">
      <c r="A40" s="70" t="s">
        <v>44</v>
      </c>
      <c r="B40" s="1" t="s">
        <v>111</v>
      </c>
      <c r="C40" s="1"/>
      <c r="D40" s="1"/>
      <c r="E40" s="1" t="s">
        <v>50</v>
      </c>
      <c r="F40" s="1"/>
    </row>
    <row r="41" spans="1:25" x14ac:dyDescent="0.25">
      <c r="A41" s="66" t="s">
        <v>48</v>
      </c>
      <c r="B41" s="138">
        <v>1.391</v>
      </c>
      <c r="C41" s="138">
        <v>0</v>
      </c>
      <c r="D41" s="138"/>
      <c r="E41" s="64">
        <v>3.33</v>
      </c>
      <c r="F41" s="64"/>
    </row>
    <row r="42" spans="1:25" x14ac:dyDescent="0.25">
      <c r="A42" s="66" t="s">
        <v>49</v>
      </c>
      <c r="B42" s="138">
        <v>0.78300000000000003</v>
      </c>
      <c r="C42" s="138">
        <v>0</v>
      </c>
      <c r="D42" s="138"/>
      <c r="E42" s="64">
        <v>1.87</v>
      </c>
      <c r="F42" s="64"/>
    </row>
    <row r="44" spans="1:25" ht="19.5" x14ac:dyDescent="0.3">
      <c r="A44" s="70" t="s">
        <v>69</v>
      </c>
    </row>
    <row r="45" spans="1:25" ht="30" x14ac:dyDescent="0.3">
      <c r="A45" s="70"/>
      <c r="B45" s="73" t="s">
        <v>70</v>
      </c>
      <c r="C45" s="73" t="s">
        <v>71</v>
      </c>
      <c r="D45" s="73" t="s">
        <v>72</v>
      </c>
      <c r="E45" s="73" t="s">
        <v>74</v>
      </c>
      <c r="F45" s="73" t="s">
        <v>75</v>
      </c>
      <c r="G45" s="73" t="s">
        <v>76</v>
      </c>
      <c r="H45" s="73" t="s">
        <v>76</v>
      </c>
    </row>
    <row r="46" spans="1:25" x14ac:dyDescent="0.25">
      <c r="A46" s="66" t="s">
        <v>48</v>
      </c>
      <c r="B46" s="67">
        <v>0.36099999999999999</v>
      </c>
      <c r="C46" s="68">
        <v>0.36099999999999999</v>
      </c>
      <c r="D46" s="74">
        <v>6746.375</v>
      </c>
      <c r="E46" s="74">
        <v>0</v>
      </c>
      <c r="F46" s="74">
        <v>0</v>
      </c>
      <c r="G46" s="74">
        <v>3120.7730000000001</v>
      </c>
      <c r="H46" s="135">
        <f>ROUND(G46,0)</f>
        <v>3121</v>
      </c>
    </row>
    <row r="47" spans="1:25" x14ac:dyDescent="0.25">
      <c r="A47" s="66" t="s">
        <v>49</v>
      </c>
      <c r="B47" s="67">
        <v>0.64</v>
      </c>
      <c r="C47" s="68">
        <v>0.64</v>
      </c>
      <c r="D47" s="74">
        <v>3935.864</v>
      </c>
      <c r="E47" s="74">
        <v>0</v>
      </c>
      <c r="F47" s="74">
        <v>0</v>
      </c>
      <c r="G47" s="74">
        <v>1701.3789999999999</v>
      </c>
      <c r="H47" s="135">
        <f>ROUND(G47,0)</f>
        <v>1701</v>
      </c>
    </row>
    <row r="48" spans="1:25" ht="39" x14ac:dyDescent="0.3">
      <c r="A48" s="36" t="s">
        <v>73</v>
      </c>
      <c r="B48" s="38">
        <f>(D46+D47)*1000/(G46+G47)</f>
        <v>2215.2431113743405</v>
      </c>
      <c r="C48" s="37"/>
      <c r="D48" s="37"/>
      <c r="E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Y48" s="37"/>
    </row>
    <row r="49" spans="1:19" ht="58.5" x14ac:dyDescent="0.25">
      <c r="A49" s="146" t="s">
        <v>95</v>
      </c>
    </row>
    <row r="51" spans="1:19" ht="29.25" customHeight="1" x14ac:dyDescent="0.3">
      <c r="A51" s="36" t="s">
        <v>144</v>
      </c>
    </row>
    <row r="52" spans="1:19" ht="78" x14ac:dyDescent="0.3">
      <c r="A52" s="36" t="s">
        <v>126</v>
      </c>
    </row>
    <row r="53" spans="1:19" x14ac:dyDescent="0.25">
      <c r="A53" s="139" t="s">
        <v>58</v>
      </c>
      <c r="B53" s="96">
        <f>$B$16/($B$16+$B$18+$B$20+$B$22)</f>
        <v>1</v>
      </c>
    </row>
    <row r="54" spans="1:19" x14ac:dyDescent="0.25">
      <c r="A54" s="139" t="s">
        <v>57</v>
      </c>
      <c r="B54" s="96">
        <f>$B$17/($B$17+$B$19+$B$21+$B$23)</f>
        <v>1</v>
      </c>
    </row>
    <row r="55" spans="1:19" x14ac:dyDescent="0.25">
      <c r="A55" s="139" t="s">
        <v>61</v>
      </c>
      <c r="B55" s="96">
        <f>$B$18/($B$16+$B$18+$B$20+$B$22)</f>
        <v>0</v>
      </c>
    </row>
    <row r="56" spans="1:19" x14ac:dyDescent="0.25">
      <c r="A56" s="139" t="s">
        <v>62</v>
      </c>
      <c r="B56" s="96">
        <f>$B$19/($B$17+$B$19+$B$21+$B$23)</f>
        <v>0</v>
      </c>
      <c r="S56" s="80"/>
    </row>
    <row r="57" spans="1:19" x14ac:dyDescent="0.25">
      <c r="A57" s="139" t="s">
        <v>63</v>
      </c>
      <c r="B57" s="96">
        <f>$B$20/($B$16+$B$18+$B$20+$B$22)</f>
        <v>0</v>
      </c>
      <c r="S57" s="80"/>
    </row>
    <row r="58" spans="1:19" x14ac:dyDescent="0.25">
      <c r="A58" s="139" t="s">
        <v>64</v>
      </c>
      <c r="B58" s="96">
        <f>$B$21/($B$17+$B$19+$B$21+$B$23)</f>
        <v>0</v>
      </c>
      <c r="S58" s="80"/>
    </row>
    <row r="59" spans="1:19" x14ac:dyDescent="0.25">
      <c r="A59" s="139" t="s">
        <v>65</v>
      </c>
      <c r="B59" s="96">
        <f>$B$22/($B$16+$B$18+$B$20+$B$22)</f>
        <v>0</v>
      </c>
      <c r="S59" s="80"/>
    </row>
    <row r="60" spans="1:19" x14ac:dyDescent="0.25">
      <c r="A60" s="139" t="s">
        <v>66</v>
      </c>
      <c r="B60" s="96">
        <f>$B$23/($B$17+$B$19+$B$21+$B$23)</f>
        <v>0</v>
      </c>
      <c r="S60" s="80"/>
    </row>
    <row r="61" spans="1:19" x14ac:dyDescent="0.25">
      <c r="A61" s="66" t="s">
        <v>67</v>
      </c>
      <c r="B61" s="74">
        <v>0</v>
      </c>
      <c r="S61" s="80"/>
    </row>
    <row r="62" spans="1:19" x14ac:dyDescent="0.25">
      <c r="A62" s="66" t="s">
        <v>68</v>
      </c>
      <c r="B62" s="74">
        <v>0</v>
      </c>
      <c r="S62" s="80"/>
    </row>
    <row r="63" spans="1:19" ht="58.5" x14ac:dyDescent="0.25">
      <c r="A63" s="146" t="s">
        <v>132</v>
      </c>
      <c r="B63" s="76">
        <f>G47/G46</f>
        <v>0.54517871053101263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</row>
    <row r="64" spans="1:19" ht="39" customHeight="1" x14ac:dyDescent="0.25">
      <c r="A64" s="178" t="s">
        <v>123</v>
      </c>
      <c r="B64" s="178"/>
      <c r="C64" s="178"/>
      <c r="D64" s="178"/>
      <c r="E64" s="178"/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80"/>
    </row>
    <row r="65" spans="1:25" ht="42" customHeight="1" x14ac:dyDescent="0.3">
      <c r="A65" s="179" t="s">
        <v>116</v>
      </c>
      <c r="B65" s="179"/>
      <c r="E65" s="179" t="s">
        <v>117</v>
      </c>
      <c r="F65" s="179"/>
      <c r="G65" s="179"/>
      <c r="H65" s="179"/>
      <c r="I65" s="179"/>
      <c r="J65" s="148"/>
      <c r="L65" s="179" t="s">
        <v>121</v>
      </c>
      <c r="M65" s="179"/>
      <c r="N65" s="179"/>
      <c r="O65" s="179"/>
      <c r="P65" s="179"/>
      <c r="Q65" s="179"/>
      <c r="S65" s="80"/>
    </row>
    <row r="66" spans="1:25" ht="61.5" customHeight="1" x14ac:dyDescent="0.25">
      <c r="A66" s="146" t="s">
        <v>90</v>
      </c>
      <c r="B66" s="78">
        <f>(B16*1000*B4/100)+(B18*1000*B5/100)+(B20*1000*B6/100)+(B22*1000*B7/100)</f>
        <v>611.10203000000001</v>
      </c>
      <c r="C66" s="80"/>
      <c r="D66" s="80"/>
      <c r="E66" s="177" t="s">
        <v>114</v>
      </c>
      <c r="F66" s="177"/>
      <c r="G66" s="177"/>
      <c r="H66" s="177"/>
      <c r="I66" s="78">
        <f>(B16*1000*B4/100)+(B18*1000*B5/100)+(B20*1000*B6/100)+(B22*1000*B7/100)</f>
        <v>611.10203000000001</v>
      </c>
      <c r="J66" s="78"/>
      <c r="K66" s="80"/>
      <c r="L66" s="177" t="s">
        <v>114</v>
      </c>
      <c r="M66" s="177"/>
      <c r="N66" s="177"/>
      <c r="O66" s="177"/>
      <c r="P66" s="146"/>
      <c r="Q66" s="78">
        <f>(D46*1000*B41/100)+(365*G46*E41/100)</f>
        <v>131773.51167849998</v>
      </c>
      <c r="R66" s="80"/>
      <c r="S66" s="80"/>
    </row>
    <row r="67" spans="1:25" ht="39" x14ac:dyDescent="0.25">
      <c r="A67" s="146" t="s">
        <v>91</v>
      </c>
      <c r="B67" s="78">
        <f>(B17*1000*B8/100)+(B19*1000*B9/100)+(B21*1000*B10/100)+(B23*1000*B11/100)</f>
        <v>1654.3805355170946</v>
      </c>
      <c r="C67" s="80"/>
      <c r="D67" s="80"/>
      <c r="E67" s="177" t="s">
        <v>91</v>
      </c>
      <c r="F67" s="177"/>
      <c r="G67" s="177"/>
      <c r="H67" s="177"/>
      <c r="I67" s="78">
        <f>(B17*1000*B4/100)+(B19*1000*B5/100)+(B21*1000*B6/100)+(B23*1000*B7/100)</f>
        <v>2937.6526490209203</v>
      </c>
      <c r="J67" s="78"/>
      <c r="K67" s="80"/>
      <c r="L67" s="177" t="s">
        <v>136</v>
      </c>
      <c r="M67" s="177"/>
      <c r="N67" s="177"/>
      <c r="O67" s="177"/>
      <c r="P67" s="146"/>
      <c r="Q67" s="78">
        <f>(D47*1000*B42/100)+(365*G47*E42/100)</f>
        <v>42430.577484499998</v>
      </c>
      <c r="R67" s="80"/>
      <c r="S67" s="80"/>
    </row>
    <row r="68" spans="1:25" ht="39" x14ac:dyDescent="0.25">
      <c r="A68" s="146" t="s">
        <v>113</v>
      </c>
      <c r="B68" s="78">
        <f>SUM(B66:B67)</f>
        <v>2265.4825655170944</v>
      </c>
      <c r="C68" s="80"/>
      <c r="D68" s="80"/>
      <c r="E68" s="177" t="s">
        <v>113</v>
      </c>
      <c r="F68" s="177"/>
      <c r="G68" s="177"/>
      <c r="H68" s="177"/>
      <c r="I68" s="78">
        <f>SUM(I66:I67)</f>
        <v>3548.7546790209203</v>
      </c>
      <c r="J68" s="78"/>
      <c r="K68" s="80"/>
      <c r="L68" s="177" t="s">
        <v>137</v>
      </c>
      <c r="M68" s="177"/>
      <c r="N68" s="177"/>
      <c r="O68" s="177"/>
      <c r="P68" s="146"/>
      <c r="Q68" s="78">
        <f>SUM(Q66:Q67)</f>
        <v>174204.089163</v>
      </c>
      <c r="R68" s="80"/>
      <c r="S68" s="80"/>
    </row>
    <row r="69" spans="1:25" ht="58.5" x14ac:dyDescent="0.25">
      <c r="A69" s="146" t="s">
        <v>122</v>
      </c>
      <c r="B69" s="76">
        <f>B68/Q68</f>
        <v>1.3004761118995997E-2</v>
      </c>
      <c r="C69" s="80"/>
      <c r="D69" s="80"/>
      <c r="E69" s="177" t="s">
        <v>96</v>
      </c>
      <c r="F69" s="177"/>
      <c r="G69" s="177"/>
      <c r="H69" s="177"/>
      <c r="I69" s="78">
        <f>B68-I68</f>
        <v>-1283.2721135038259</v>
      </c>
      <c r="J69" s="78"/>
      <c r="K69" s="80"/>
      <c r="L69" s="80"/>
      <c r="M69" s="80"/>
      <c r="N69" s="80"/>
      <c r="O69" s="80"/>
      <c r="P69" s="80"/>
      <c r="Q69" s="80"/>
      <c r="R69" s="80"/>
      <c r="S69" s="80"/>
    </row>
    <row r="70" spans="1:25" ht="58.5" x14ac:dyDescent="0.25">
      <c r="A70" s="146" t="s">
        <v>118</v>
      </c>
      <c r="B70" s="78">
        <f>B68-I68</f>
        <v>-1283.2721135038259</v>
      </c>
      <c r="C70" s="80"/>
      <c r="D70" s="80"/>
      <c r="E70" s="177" t="s">
        <v>119</v>
      </c>
      <c r="F70" s="177"/>
      <c r="G70" s="177"/>
      <c r="H70" s="177"/>
      <c r="I70" s="76">
        <f>B70/B68</f>
        <v>-0.56644537152327201</v>
      </c>
      <c r="J70" s="76"/>
      <c r="K70" s="80"/>
      <c r="L70" s="177" t="s">
        <v>120</v>
      </c>
      <c r="M70" s="177"/>
      <c r="N70" s="177"/>
      <c r="O70" s="177"/>
      <c r="P70" s="146"/>
      <c r="Q70" s="76">
        <f>B70/Q68</f>
        <v>-7.3664867436210903E-3</v>
      </c>
      <c r="R70" s="80"/>
      <c r="S70" s="80"/>
    </row>
    <row r="71" spans="1:25" ht="19.5" x14ac:dyDescent="0.25">
      <c r="A71" s="146"/>
      <c r="B71" s="78"/>
      <c r="C71" s="80"/>
      <c r="D71" s="80"/>
      <c r="E71" s="146"/>
      <c r="F71" s="146"/>
      <c r="G71" s="146"/>
      <c r="H71" s="146"/>
      <c r="I71" s="76"/>
      <c r="J71" s="76"/>
      <c r="K71" s="80"/>
      <c r="L71" s="146"/>
      <c r="M71" s="146"/>
      <c r="N71" s="146"/>
      <c r="O71" s="146"/>
      <c r="P71" s="146"/>
      <c r="Q71" s="76"/>
      <c r="R71" s="80"/>
      <c r="S71" s="80"/>
    </row>
    <row r="72" spans="1:25" ht="39" customHeight="1" x14ac:dyDescent="0.25">
      <c r="A72" s="146" t="s">
        <v>115</v>
      </c>
      <c r="B72" s="76">
        <f>B68/Q68</f>
        <v>1.3004761118995997E-2</v>
      </c>
      <c r="C72" s="80"/>
      <c r="D72" s="80"/>
      <c r="E72" s="177"/>
      <c r="F72" s="177"/>
      <c r="G72" s="177"/>
      <c r="H72" s="177"/>
      <c r="I72" s="78"/>
      <c r="J72" s="78"/>
      <c r="K72" s="80"/>
      <c r="L72" s="80"/>
      <c r="M72" s="80"/>
      <c r="N72" s="80"/>
      <c r="O72" s="80"/>
      <c r="P72" s="80"/>
      <c r="Q72" s="80"/>
      <c r="R72" s="80"/>
      <c r="S72" s="80"/>
    </row>
    <row r="73" spans="1:25" ht="19.5" x14ac:dyDescent="0.25">
      <c r="A73" s="146"/>
      <c r="B73" s="76"/>
      <c r="C73" s="80"/>
      <c r="D73" s="80"/>
      <c r="E73" s="146"/>
      <c r="F73" s="146"/>
      <c r="G73" s="146"/>
      <c r="H73" s="146"/>
      <c r="I73" s="78"/>
      <c r="J73" s="78"/>
      <c r="K73" s="80"/>
      <c r="L73" s="80"/>
      <c r="M73" s="80"/>
      <c r="N73" s="80"/>
      <c r="O73" s="80"/>
      <c r="P73" s="80"/>
      <c r="Q73" s="80"/>
      <c r="R73" s="80"/>
      <c r="S73" s="80"/>
    </row>
    <row r="74" spans="1:25" ht="19.5" customHeight="1" thickBot="1" x14ac:dyDescent="0.3">
      <c r="A74" s="180" t="s">
        <v>124</v>
      </c>
      <c r="B74" s="18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47"/>
    </row>
    <row r="75" spans="1:25" s="83" customFormat="1" ht="18.75" customHeight="1" x14ac:dyDescent="0.3">
      <c r="A75" s="181" t="s">
        <v>101</v>
      </c>
      <c r="B75" s="184" t="s">
        <v>79</v>
      </c>
      <c r="C75" s="185"/>
      <c r="D75" s="186"/>
      <c r="E75" s="184" t="s">
        <v>80</v>
      </c>
      <c r="F75" s="185"/>
      <c r="G75" s="186"/>
      <c r="H75" s="184" t="s">
        <v>81</v>
      </c>
      <c r="I75" s="185"/>
      <c r="J75" s="186"/>
      <c r="K75" s="184" t="s">
        <v>82</v>
      </c>
      <c r="L75" s="185"/>
      <c r="M75" s="186"/>
      <c r="N75" s="184" t="s">
        <v>83</v>
      </c>
      <c r="O75" s="185"/>
      <c r="P75" s="186"/>
      <c r="Q75" s="184" t="s">
        <v>84</v>
      </c>
      <c r="R75" s="185"/>
      <c r="S75" s="186"/>
      <c r="T75" s="184" t="s">
        <v>85</v>
      </c>
      <c r="U75" s="185"/>
      <c r="V75" s="186"/>
      <c r="W75" s="184" t="s">
        <v>86</v>
      </c>
      <c r="X75" s="185"/>
      <c r="Y75" s="186"/>
    </row>
    <row r="76" spans="1:25" s="83" customFormat="1" ht="19.5" thickBot="1" x14ac:dyDescent="0.35">
      <c r="A76" s="182"/>
      <c r="B76" s="187">
        <v>5000</v>
      </c>
      <c r="C76" s="188"/>
      <c r="D76" s="189"/>
      <c r="E76" s="187">
        <v>10000</v>
      </c>
      <c r="F76" s="188"/>
      <c r="G76" s="189"/>
      <c r="H76" s="187">
        <v>15000</v>
      </c>
      <c r="I76" s="188"/>
      <c r="J76" s="189"/>
      <c r="K76" s="187">
        <v>20000</v>
      </c>
      <c r="L76" s="188"/>
      <c r="M76" s="189"/>
      <c r="N76" s="187">
        <v>30000</v>
      </c>
      <c r="O76" s="188"/>
      <c r="P76" s="189"/>
      <c r="Q76" s="187">
        <v>40000</v>
      </c>
      <c r="R76" s="188"/>
      <c r="S76" s="189"/>
      <c r="T76" s="187">
        <v>50000</v>
      </c>
      <c r="U76" s="188"/>
      <c r="V76" s="189"/>
      <c r="W76" s="187">
        <v>100000</v>
      </c>
      <c r="X76" s="188"/>
      <c r="Y76" s="189"/>
    </row>
    <row r="77" spans="1:25" s="82" customFormat="1" ht="18.75" x14ac:dyDescent="0.3">
      <c r="A77" s="183"/>
      <c r="B77" s="92" t="s">
        <v>77</v>
      </c>
      <c r="C77" s="103" t="s">
        <v>78</v>
      </c>
      <c r="D77" s="117"/>
      <c r="E77" s="92" t="s">
        <v>77</v>
      </c>
      <c r="F77" s="103" t="s">
        <v>78</v>
      </c>
      <c r="G77" s="117"/>
      <c r="H77" s="92" t="s">
        <v>77</v>
      </c>
      <c r="I77" s="103" t="s">
        <v>78</v>
      </c>
      <c r="J77" s="117"/>
      <c r="K77" s="92" t="s">
        <v>77</v>
      </c>
      <c r="L77" s="103" t="s">
        <v>78</v>
      </c>
      <c r="M77" s="117"/>
      <c r="N77" s="92" t="s">
        <v>77</v>
      </c>
      <c r="O77" s="103" t="s">
        <v>78</v>
      </c>
      <c r="P77" s="117"/>
      <c r="Q77" s="92" t="s">
        <v>77</v>
      </c>
      <c r="R77" s="103" t="s">
        <v>78</v>
      </c>
      <c r="S77" s="117"/>
      <c r="T77" s="92" t="s">
        <v>77</v>
      </c>
      <c r="U77" s="103" t="s">
        <v>78</v>
      </c>
      <c r="V77" s="117"/>
      <c r="W77" s="92" t="s">
        <v>77</v>
      </c>
      <c r="X77" s="103" t="s">
        <v>78</v>
      </c>
      <c r="Y77" s="117"/>
    </row>
    <row r="78" spans="1:25" x14ac:dyDescent="0.25">
      <c r="A78" s="109" t="s">
        <v>125</v>
      </c>
      <c r="B78" s="85">
        <f>B$76*0.1</f>
        <v>500</v>
      </c>
      <c r="C78" s="84">
        <f>B$76*0.9</f>
        <v>4500</v>
      </c>
      <c r="D78" s="118"/>
      <c r="E78" s="85">
        <f>E$76*0.1</f>
        <v>1000</v>
      </c>
      <c r="F78" s="84">
        <f>E$76*0.9</f>
        <v>9000</v>
      </c>
      <c r="G78" s="118"/>
      <c r="H78" s="85">
        <f>H$76*0.1</f>
        <v>1500</v>
      </c>
      <c r="I78" s="84">
        <f>H$76*0.9</f>
        <v>13500</v>
      </c>
      <c r="J78" s="118"/>
      <c r="K78" s="85">
        <f>K$76*0.1</f>
        <v>2000</v>
      </c>
      <c r="L78" s="84">
        <f>K$76*0.9</f>
        <v>18000</v>
      </c>
      <c r="M78" s="118"/>
      <c r="N78" s="85">
        <f>N$76*0.1</f>
        <v>3000</v>
      </c>
      <c r="O78" s="84">
        <f>N$76*0.9</f>
        <v>27000</v>
      </c>
      <c r="P78" s="118"/>
      <c r="Q78" s="85">
        <f>Q$76*0.1</f>
        <v>4000</v>
      </c>
      <c r="R78" s="84">
        <f>Q$76*0.9</f>
        <v>36000</v>
      </c>
      <c r="S78" s="118"/>
      <c r="T78" s="85">
        <f>T$76*0.1</f>
        <v>5000</v>
      </c>
      <c r="U78" s="84">
        <f>T$76*0.9</f>
        <v>45000</v>
      </c>
      <c r="V78" s="118"/>
      <c r="W78" s="85">
        <f>W$76*0.1</f>
        <v>10000</v>
      </c>
      <c r="X78" s="84">
        <f>W$76*0.9</f>
        <v>90000</v>
      </c>
      <c r="Y78" s="118"/>
    </row>
    <row r="79" spans="1:25" x14ac:dyDescent="0.25">
      <c r="A79" s="109" t="s">
        <v>97</v>
      </c>
      <c r="B79" s="85">
        <f>B$76*0.2</f>
        <v>1000</v>
      </c>
      <c r="C79" s="84">
        <f>B$76*0.8</f>
        <v>4000</v>
      </c>
      <c r="D79" s="118"/>
      <c r="E79" s="85">
        <f>E$76*0.2</f>
        <v>2000</v>
      </c>
      <c r="F79" s="84">
        <f>E$76*0.8</f>
        <v>8000</v>
      </c>
      <c r="G79" s="118"/>
      <c r="H79" s="85">
        <f>H$76*0.2</f>
        <v>3000</v>
      </c>
      <c r="I79" s="84">
        <f>H$76*0.8</f>
        <v>12000</v>
      </c>
      <c r="J79" s="118"/>
      <c r="K79" s="85">
        <f>K$76*0.2</f>
        <v>4000</v>
      </c>
      <c r="L79" s="84">
        <f>K$76*0.8</f>
        <v>16000</v>
      </c>
      <c r="M79" s="118"/>
      <c r="N79" s="85">
        <f>N$76*0.2</f>
        <v>6000</v>
      </c>
      <c r="O79" s="84">
        <f>N$76*0.8</f>
        <v>24000</v>
      </c>
      <c r="P79" s="118"/>
      <c r="Q79" s="85">
        <f>Q$76*0.2</f>
        <v>8000</v>
      </c>
      <c r="R79" s="84">
        <f>Q$76*0.8</f>
        <v>32000</v>
      </c>
      <c r="S79" s="118"/>
      <c r="T79" s="85">
        <f>T$76*0.2</f>
        <v>10000</v>
      </c>
      <c r="U79" s="84">
        <f>T$76*0.8</f>
        <v>40000</v>
      </c>
      <c r="V79" s="118"/>
      <c r="W79" s="85">
        <f>W$76*0.2</f>
        <v>20000</v>
      </c>
      <c r="X79" s="84">
        <f>W$76*0.8</f>
        <v>80000</v>
      </c>
      <c r="Y79" s="118"/>
    </row>
    <row r="80" spans="1:25" x14ac:dyDescent="0.25">
      <c r="A80" s="109" t="s">
        <v>102</v>
      </c>
      <c r="B80" s="85">
        <f>B$76*0.4</f>
        <v>2000</v>
      </c>
      <c r="C80" s="84">
        <f>B$76*0.6</f>
        <v>3000</v>
      </c>
      <c r="D80" s="118"/>
      <c r="E80" s="85">
        <f>E$76*0.4</f>
        <v>4000</v>
      </c>
      <c r="F80" s="84">
        <f>E$76*0.6</f>
        <v>6000</v>
      </c>
      <c r="G80" s="118"/>
      <c r="H80" s="85">
        <f>H$76*0.4</f>
        <v>6000</v>
      </c>
      <c r="I80" s="84">
        <f>H$76*0.6</f>
        <v>9000</v>
      </c>
      <c r="J80" s="118"/>
      <c r="K80" s="85">
        <f>K$76*0.4</f>
        <v>8000</v>
      </c>
      <c r="L80" s="84">
        <f>K$76*0.6</f>
        <v>12000</v>
      </c>
      <c r="M80" s="118"/>
      <c r="N80" s="85">
        <f>N$76*0.4</f>
        <v>12000</v>
      </c>
      <c r="O80" s="84">
        <f>N$76*0.6</f>
        <v>18000</v>
      </c>
      <c r="P80" s="118"/>
      <c r="Q80" s="85">
        <f>Q$76*0.4</f>
        <v>16000</v>
      </c>
      <c r="R80" s="84">
        <f>Q$76*0.6</f>
        <v>24000</v>
      </c>
      <c r="S80" s="118"/>
      <c r="T80" s="85">
        <f>T$76*0.4</f>
        <v>20000</v>
      </c>
      <c r="U80" s="84">
        <f>T$76*0.6</f>
        <v>30000</v>
      </c>
      <c r="V80" s="118"/>
      <c r="W80" s="85">
        <f>W$76*0.4</f>
        <v>40000</v>
      </c>
      <c r="X80" s="84">
        <f>W$76*0.6</f>
        <v>60000</v>
      </c>
      <c r="Y80" s="118"/>
    </row>
    <row r="81" spans="1:25" x14ac:dyDescent="0.25">
      <c r="A81" s="109" t="s">
        <v>103</v>
      </c>
      <c r="B81" s="85">
        <f>B$76*0.45</f>
        <v>2250</v>
      </c>
      <c r="C81" s="84">
        <f>B$76*0.55</f>
        <v>2750</v>
      </c>
      <c r="D81" s="118"/>
      <c r="E81" s="85">
        <f>E$76*0.45</f>
        <v>4500</v>
      </c>
      <c r="F81" s="84">
        <f>E$76*0.55</f>
        <v>5500</v>
      </c>
      <c r="G81" s="118"/>
      <c r="H81" s="85">
        <f>H$76*0.45</f>
        <v>6750</v>
      </c>
      <c r="I81" s="84">
        <f>H$76*0.55</f>
        <v>8250</v>
      </c>
      <c r="J81" s="118"/>
      <c r="K81" s="85">
        <f>K$76*0.45</f>
        <v>9000</v>
      </c>
      <c r="L81" s="84">
        <f>K$76*0.55</f>
        <v>11000</v>
      </c>
      <c r="M81" s="118"/>
      <c r="N81" s="85">
        <f>N$76*0.45</f>
        <v>13500</v>
      </c>
      <c r="O81" s="84">
        <f>N$76*0.55</f>
        <v>16500</v>
      </c>
      <c r="P81" s="118"/>
      <c r="Q81" s="85">
        <f>Q$76*0.45</f>
        <v>18000</v>
      </c>
      <c r="R81" s="84">
        <f>Q$76*0.55</f>
        <v>22000</v>
      </c>
      <c r="S81" s="118"/>
      <c r="T81" s="85">
        <f>T$76*0.45</f>
        <v>22500</v>
      </c>
      <c r="U81" s="84">
        <f>T$76*0.55</f>
        <v>27500.000000000004</v>
      </c>
      <c r="V81" s="118"/>
      <c r="W81" s="85">
        <f>W$76*0.45</f>
        <v>45000</v>
      </c>
      <c r="X81" s="84">
        <f>W$76*0.55</f>
        <v>55000.000000000007</v>
      </c>
      <c r="Y81" s="118"/>
    </row>
    <row r="82" spans="1:25" x14ac:dyDescent="0.25">
      <c r="A82" s="109" t="s">
        <v>104</v>
      </c>
      <c r="B82" s="85">
        <f>B$76*0.48</f>
        <v>2400</v>
      </c>
      <c r="C82" s="84">
        <f>B$76*0.52</f>
        <v>2600</v>
      </c>
      <c r="D82" s="118"/>
      <c r="E82" s="85">
        <f>E$76*0.48</f>
        <v>4800</v>
      </c>
      <c r="F82" s="84">
        <f>E$76*0.52</f>
        <v>5200</v>
      </c>
      <c r="G82" s="118"/>
      <c r="H82" s="85">
        <f>H$76*0.48</f>
        <v>7200</v>
      </c>
      <c r="I82" s="84">
        <f>H$76*0.52</f>
        <v>7800</v>
      </c>
      <c r="J82" s="118"/>
      <c r="K82" s="85">
        <f>K$76*0.48</f>
        <v>9600</v>
      </c>
      <c r="L82" s="84">
        <f>K$76*0.52</f>
        <v>10400</v>
      </c>
      <c r="M82" s="118"/>
      <c r="N82" s="85">
        <f>N$76*0.48</f>
        <v>14400</v>
      </c>
      <c r="O82" s="84">
        <f>N$76*0.52</f>
        <v>15600</v>
      </c>
      <c r="P82" s="118"/>
      <c r="Q82" s="85">
        <f>Q$76*0.48</f>
        <v>19200</v>
      </c>
      <c r="R82" s="84">
        <f>Q$76*0.52</f>
        <v>20800</v>
      </c>
      <c r="S82" s="118"/>
      <c r="T82" s="85">
        <f>T$76*0.48</f>
        <v>24000</v>
      </c>
      <c r="U82" s="84">
        <f>T$76*0.52</f>
        <v>26000</v>
      </c>
      <c r="V82" s="118"/>
      <c r="W82" s="85">
        <f>W$76*0.48</f>
        <v>48000</v>
      </c>
      <c r="X82" s="84">
        <f>W$76*0.52</f>
        <v>52000</v>
      </c>
      <c r="Y82" s="118"/>
    </row>
    <row r="83" spans="1:25" x14ac:dyDescent="0.25">
      <c r="A83" s="165" t="s">
        <v>105</v>
      </c>
      <c r="B83" s="85">
        <f>B$76*0.52</f>
        <v>2600</v>
      </c>
      <c r="C83" s="84">
        <f>B$76*0.48</f>
        <v>2400</v>
      </c>
      <c r="D83" s="118"/>
      <c r="E83" s="85">
        <f>E$76*0.52</f>
        <v>5200</v>
      </c>
      <c r="F83" s="84">
        <f>E$76*0.48</f>
        <v>4800</v>
      </c>
      <c r="G83" s="118"/>
      <c r="H83" s="85">
        <f>H$76*0.52</f>
        <v>7800</v>
      </c>
      <c r="I83" s="84">
        <f>H$76*0.48</f>
        <v>7200</v>
      </c>
      <c r="J83" s="118"/>
      <c r="K83" s="85">
        <f>K$76*0.52</f>
        <v>10400</v>
      </c>
      <c r="L83" s="84">
        <f>K$76*0.48</f>
        <v>9600</v>
      </c>
      <c r="M83" s="118"/>
      <c r="N83" s="85">
        <f>N$76*0.52</f>
        <v>15600</v>
      </c>
      <c r="O83" s="84">
        <f>N$76*0.48</f>
        <v>14400</v>
      </c>
      <c r="P83" s="118"/>
      <c r="Q83" s="85">
        <f>Q$76*0.52</f>
        <v>20800</v>
      </c>
      <c r="R83" s="84">
        <f>Q$76*0.48</f>
        <v>19200</v>
      </c>
      <c r="S83" s="118"/>
      <c r="T83" s="85">
        <f>T$76*0.52</f>
        <v>26000</v>
      </c>
      <c r="U83" s="84">
        <f>T$76*0.48</f>
        <v>24000</v>
      </c>
      <c r="V83" s="118"/>
      <c r="W83" s="85">
        <f>W$76*0.52</f>
        <v>52000</v>
      </c>
      <c r="X83" s="84">
        <f>W$76*0.48</f>
        <v>48000</v>
      </c>
      <c r="Y83" s="118"/>
    </row>
    <row r="84" spans="1:25" x14ac:dyDescent="0.25">
      <c r="A84" s="109" t="s">
        <v>106</v>
      </c>
      <c r="B84" s="85">
        <f>B$76*0.55</f>
        <v>2750</v>
      </c>
      <c r="C84" s="84">
        <f>B$76*0.45</f>
        <v>2250</v>
      </c>
      <c r="D84" s="118"/>
      <c r="E84" s="85">
        <f>E$76*0.55</f>
        <v>5500</v>
      </c>
      <c r="F84" s="84">
        <f>E$76*0.45</f>
        <v>4500</v>
      </c>
      <c r="G84" s="118"/>
      <c r="H84" s="85">
        <f>H$76*0.55</f>
        <v>8250</v>
      </c>
      <c r="I84" s="84">
        <f>H$76*0.45</f>
        <v>6750</v>
      </c>
      <c r="J84" s="118"/>
      <c r="K84" s="85">
        <f>K$76*0.55</f>
        <v>11000</v>
      </c>
      <c r="L84" s="84">
        <f>K$76*0.45</f>
        <v>9000</v>
      </c>
      <c r="M84" s="118"/>
      <c r="N84" s="85">
        <f>N$76*0.55</f>
        <v>16500</v>
      </c>
      <c r="O84" s="84">
        <f>N$76*0.45</f>
        <v>13500</v>
      </c>
      <c r="P84" s="118"/>
      <c r="Q84" s="85">
        <f>Q$76*0.55</f>
        <v>22000</v>
      </c>
      <c r="R84" s="84">
        <f>Q$76*0.45</f>
        <v>18000</v>
      </c>
      <c r="S84" s="118"/>
      <c r="T84" s="85">
        <f>T$76*0.55</f>
        <v>27500.000000000004</v>
      </c>
      <c r="U84" s="84">
        <f>T$76*0.45</f>
        <v>22500</v>
      </c>
      <c r="V84" s="118"/>
      <c r="W84" s="85">
        <f>W$76*0.55</f>
        <v>55000.000000000007</v>
      </c>
      <c r="X84" s="84">
        <f>W$76*0.45</f>
        <v>45000</v>
      </c>
      <c r="Y84" s="118"/>
    </row>
    <row r="85" spans="1:25" x14ac:dyDescent="0.25">
      <c r="A85" s="109" t="s">
        <v>107</v>
      </c>
      <c r="B85" s="85">
        <f>B$76*0.6</f>
        <v>3000</v>
      </c>
      <c r="C85" s="84">
        <f>B$76*0.4</f>
        <v>2000</v>
      </c>
      <c r="D85" s="118"/>
      <c r="E85" s="85">
        <f>E$76*0.6</f>
        <v>6000</v>
      </c>
      <c r="F85" s="84">
        <f>E$76*0.4</f>
        <v>4000</v>
      </c>
      <c r="G85" s="118"/>
      <c r="H85" s="85">
        <f>H$76*0.6</f>
        <v>9000</v>
      </c>
      <c r="I85" s="84">
        <f>H$76*0.4</f>
        <v>6000</v>
      </c>
      <c r="J85" s="118"/>
      <c r="K85" s="85">
        <f>K$76*0.6</f>
        <v>12000</v>
      </c>
      <c r="L85" s="84">
        <f>K$76*0.4</f>
        <v>8000</v>
      </c>
      <c r="M85" s="118"/>
      <c r="N85" s="85">
        <f>N$76*0.6</f>
        <v>18000</v>
      </c>
      <c r="O85" s="84">
        <f>N$76*0.4</f>
        <v>12000</v>
      </c>
      <c r="P85" s="118"/>
      <c r="Q85" s="85">
        <f>Q$76*0.6</f>
        <v>24000</v>
      </c>
      <c r="R85" s="84">
        <f>Q$76*0.4</f>
        <v>16000</v>
      </c>
      <c r="S85" s="118"/>
      <c r="T85" s="85">
        <f>T$76*0.6</f>
        <v>30000</v>
      </c>
      <c r="U85" s="84">
        <f>T$76*0.4</f>
        <v>20000</v>
      </c>
      <c r="V85" s="118"/>
      <c r="W85" s="85">
        <f>W$76*0.6</f>
        <v>60000</v>
      </c>
      <c r="X85" s="84">
        <f>W$76*0.4</f>
        <v>40000</v>
      </c>
      <c r="Y85" s="118"/>
    </row>
    <row r="86" spans="1:25" s="161" customFormat="1" x14ac:dyDescent="0.25">
      <c r="A86" s="136" t="s">
        <v>143</v>
      </c>
      <c r="B86" s="169">
        <f>B$76*0.739</f>
        <v>3695</v>
      </c>
      <c r="C86" s="168">
        <f>B$76*0.261</f>
        <v>1305</v>
      </c>
      <c r="D86" s="166"/>
      <c r="E86" s="169">
        <f>E$76*0.739</f>
        <v>7390</v>
      </c>
      <c r="F86" s="168">
        <f>E$76*0.261</f>
        <v>2610</v>
      </c>
      <c r="G86" s="166"/>
      <c r="H86" s="169">
        <f>H$76*0.739</f>
        <v>11085</v>
      </c>
      <c r="I86" s="168">
        <f>H$76*0.261</f>
        <v>3915</v>
      </c>
      <c r="J86" s="166"/>
      <c r="K86" s="169">
        <f>K$76*0.739</f>
        <v>14780</v>
      </c>
      <c r="L86" s="168">
        <f>K$76*0.261</f>
        <v>5220</v>
      </c>
      <c r="M86" s="166"/>
      <c r="N86" s="169">
        <f>N$76*0.739</f>
        <v>22170</v>
      </c>
      <c r="O86" s="168">
        <f>N$76*0.261</f>
        <v>7830</v>
      </c>
      <c r="P86" s="166"/>
      <c r="Q86" s="169">
        <f>Q$76*0.739</f>
        <v>29560</v>
      </c>
      <c r="R86" s="168">
        <f>Q$76*0.261</f>
        <v>10440</v>
      </c>
      <c r="S86" s="166"/>
      <c r="T86" s="169">
        <f>T$76*0.739</f>
        <v>36950</v>
      </c>
      <c r="U86" s="168">
        <f>T$76*0.261</f>
        <v>13050</v>
      </c>
      <c r="V86" s="166"/>
      <c r="W86" s="169">
        <f>W$76*0.739</f>
        <v>73900</v>
      </c>
      <c r="X86" s="168">
        <f>W$76*0.261</f>
        <v>26100</v>
      </c>
      <c r="Y86" s="166"/>
    </row>
    <row r="87" spans="1:25" x14ac:dyDescent="0.25">
      <c r="A87" s="109" t="s">
        <v>108</v>
      </c>
      <c r="B87" s="85">
        <f>B$76*0.8</f>
        <v>4000</v>
      </c>
      <c r="C87" s="84">
        <f>B$76*0.2</f>
        <v>1000</v>
      </c>
      <c r="D87" s="118"/>
      <c r="E87" s="85">
        <f>E$76*0.8</f>
        <v>8000</v>
      </c>
      <c r="F87" s="84">
        <f>E$76*0.2</f>
        <v>2000</v>
      </c>
      <c r="G87" s="118"/>
      <c r="H87" s="85">
        <f>H$76*0.8</f>
        <v>12000</v>
      </c>
      <c r="I87" s="84">
        <f>H$76*0.2</f>
        <v>3000</v>
      </c>
      <c r="J87" s="118"/>
      <c r="K87" s="85">
        <f>K$76*0.8</f>
        <v>16000</v>
      </c>
      <c r="L87" s="84">
        <f>K$76*0.2</f>
        <v>4000</v>
      </c>
      <c r="M87" s="118"/>
      <c r="N87" s="85">
        <f>N$76*0.8</f>
        <v>24000</v>
      </c>
      <c r="O87" s="84">
        <f>N$76*0.2</f>
        <v>6000</v>
      </c>
      <c r="P87" s="118"/>
      <c r="Q87" s="85">
        <f>Q$76*0.8</f>
        <v>32000</v>
      </c>
      <c r="R87" s="84">
        <f>Q$76*0.2</f>
        <v>8000</v>
      </c>
      <c r="S87" s="118"/>
      <c r="T87" s="85">
        <f>T$76*0.8</f>
        <v>40000</v>
      </c>
      <c r="U87" s="84">
        <f>T$76*0.2</f>
        <v>10000</v>
      </c>
      <c r="V87" s="118"/>
      <c r="W87" s="85">
        <f>W$76*0.8</f>
        <v>80000</v>
      </c>
      <c r="X87" s="84">
        <f>W$76*0.2</f>
        <v>20000</v>
      </c>
      <c r="Y87" s="118"/>
    </row>
    <row r="88" spans="1:25" ht="15.75" thickBot="1" x14ac:dyDescent="0.3">
      <c r="A88" s="110" t="s">
        <v>109</v>
      </c>
      <c r="B88" s="86">
        <f>B$76*0.9</f>
        <v>4500</v>
      </c>
      <c r="C88" s="121">
        <f>B$76*0.1</f>
        <v>500</v>
      </c>
      <c r="D88" s="119"/>
      <c r="E88" s="86">
        <f>E$76*0.9</f>
        <v>9000</v>
      </c>
      <c r="F88" s="121">
        <f>E$76*0.1</f>
        <v>1000</v>
      </c>
      <c r="G88" s="119"/>
      <c r="H88" s="86">
        <f>H$76*0.9</f>
        <v>13500</v>
      </c>
      <c r="I88" s="121">
        <f>H$76*0.1</f>
        <v>1500</v>
      </c>
      <c r="J88" s="119"/>
      <c r="K88" s="86">
        <f>K$76*0.9</f>
        <v>18000</v>
      </c>
      <c r="L88" s="121">
        <f>K$76*0.1</f>
        <v>2000</v>
      </c>
      <c r="M88" s="119"/>
      <c r="N88" s="86">
        <f>N$76*0.9</f>
        <v>27000</v>
      </c>
      <c r="O88" s="121">
        <f>N$76*0.1</f>
        <v>3000</v>
      </c>
      <c r="P88" s="119"/>
      <c r="Q88" s="86">
        <f>Q$76*0.9</f>
        <v>36000</v>
      </c>
      <c r="R88" s="121">
        <f>Q$76*0.1</f>
        <v>4000</v>
      </c>
      <c r="S88" s="119"/>
      <c r="T88" s="86">
        <f>T$76*0.9</f>
        <v>45000</v>
      </c>
      <c r="U88" s="121">
        <f>T$76*0.1</f>
        <v>5000</v>
      </c>
      <c r="V88" s="119"/>
      <c r="W88" s="86">
        <f>W$76*0.9</f>
        <v>90000</v>
      </c>
      <c r="X88" s="121">
        <f>W$76*0.1</f>
        <v>10000</v>
      </c>
      <c r="Y88" s="119"/>
    </row>
    <row r="89" spans="1:25" ht="15.75" thickBot="1" x14ac:dyDescent="0.3">
      <c r="A89" s="111"/>
    </row>
    <row r="90" spans="1:25" s="83" customFormat="1" ht="18.75" customHeight="1" x14ac:dyDescent="0.3">
      <c r="A90" s="181" t="s">
        <v>100</v>
      </c>
      <c r="B90" s="184" t="s">
        <v>79</v>
      </c>
      <c r="C90" s="185"/>
      <c r="D90" s="186"/>
      <c r="E90" s="184" t="s">
        <v>80</v>
      </c>
      <c r="F90" s="185"/>
      <c r="G90" s="186"/>
      <c r="H90" s="184" t="s">
        <v>81</v>
      </c>
      <c r="I90" s="185"/>
      <c r="J90" s="186"/>
      <c r="K90" s="184" t="s">
        <v>82</v>
      </c>
      <c r="L90" s="185"/>
      <c r="M90" s="186"/>
      <c r="N90" s="184" t="s">
        <v>83</v>
      </c>
      <c r="O90" s="185"/>
      <c r="P90" s="186"/>
      <c r="Q90" s="184" t="s">
        <v>84</v>
      </c>
      <c r="R90" s="185"/>
      <c r="S90" s="186"/>
      <c r="T90" s="184" t="s">
        <v>85</v>
      </c>
      <c r="U90" s="185"/>
      <c r="V90" s="186"/>
      <c r="W90" s="184" t="s">
        <v>86</v>
      </c>
      <c r="X90" s="185"/>
      <c r="Y90" s="186"/>
    </row>
    <row r="91" spans="1:25" s="83" customFormat="1" ht="19.5" thickBot="1" x14ac:dyDescent="0.35">
      <c r="A91" s="182"/>
      <c r="B91" s="187">
        <v>5000</v>
      </c>
      <c r="C91" s="188"/>
      <c r="D91" s="189"/>
      <c r="E91" s="187">
        <v>10000</v>
      </c>
      <c r="F91" s="188"/>
      <c r="G91" s="189"/>
      <c r="H91" s="187">
        <v>15000</v>
      </c>
      <c r="I91" s="188"/>
      <c r="J91" s="189"/>
      <c r="K91" s="187">
        <v>20000</v>
      </c>
      <c r="L91" s="188"/>
      <c r="M91" s="189"/>
      <c r="N91" s="187">
        <v>30000</v>
      </c>
      <c r="O91" s="188"/>
      <c r="P91" s="189"/>
      <c r="Q91" s="187">
        <v>40000</v>
      </c>
      <c r="R91" s="188"/>
      <c r="S91" s="189"/>
      <c r="T91" s="187">
        <v>50000</v>
      </c>
      <c r="U91" s="188"/>
      <c r="V91" s="189"/>
      <c r="W91" s="187">
        <v>100000</v>
      </c>
      <c r="X91" s="188"/>
      <c r="Y91" s="189"/>
    </row>
    <row r="92" spans="1:25" s="82" customFormat="1" ht="18.75" x14ac:dyDescent="0.3">
      <c r="A92" s="183"/>
      <c r="B92" s="94" t="s">
        <v>77</v>
      </c>
      <c r="C92" s="103" t="s">
        <v>78</v>
      </c>
      <c r="D92" s="106"/>
      <c r="E92" s="94" t="s">
        <v>77</v>
      </c>
      <c r="F92" s="103" t="s">
        <v>78</v>
      </c>
      <c r="G92" s="117"/>
      <c r="H92" s="94" t="s">
        <v>77</v>
      </c>
      <c r="I92" s="103" t="s">
        <v>78</v>
      </c>
      <c r="J92" s="117"/>
      <c r="K92" s="94" t="s">
        <v>77</v>
      </c>
      <c r="L92" s="103" t="s">
        <v>78</v>
      </c>
      <c r="M92" s="117"/>
      <c r="N92" s="94" t="s">
        <v>77</v>
      </c>
      <c r="O92" s="103" t="s">
        <v>78</v>
      </c>
      <c r="P92" s="117"/>
      <c r="Q92" s="94" t="s">
        <v>77</v>
      </c>
      <c r="R92" s="103" t="s">
        <v>78</v>
      </c>
      <c r="S92" s="117"/>
      <c r="T92" s="94" t="s">
        <v>77</v>
      </c>
      <c r="U92" s="103" t="s">
        <v>78</v>
      </c>
      <c r="V92" s="117"/>
      <c r="W92" s="94" t="s">
        <v>77</v>
      </c>
      <c r="X92" s="103" t="s">
        <v>78</v>
      </c>
      <c r="Y92" s="117"/>
    </row>
    <row r="93" spans="1:25" x14ac:dyDescent="0.25">
      <c r="A93" s="109" t="s">
        <v>125</v>
      </c>
      <c r="B93" s="88">
        <f t="shared" ref="B93:B103" si="1">B78/1000*(((365*$E$41/100)+($B$48*$B$41/100)))</f>
        <v>21.48426583960854</v>
      </c>
      <c r="C93" s="87">
        <f t="shared" ref="C93:C103" si="2">(C78/(1000))*((365*$E$42/100)+($B$48*$B$42/100))</f>
        <v>108.7688410292749</v>
      </c>
      <c r="D93" s="107"/>
      <c r="E93" s="88">
        <f t="shared" ref="E93:E103" si="3">E78/1000*(((365*$E$41/100)+($B$48*$B$41/100)))</f>
        <v>42.968531679217079</v>
      </c>
      <c r="F93" s="87">
        <f t="shared" ref="F93:F103" si="4">(F78/(1000))*((365*$E$42/100)+($B$48*$B$42/100))</f>
        <v>217.53768205854979</v>
      </c>
      <c r="G93" s="118"/>
      <c r="H93" s="88">
        <f t="shared" ref="H93:H103" si="5">H78/1000*(((365*$E$41/100)+($B$48*$B$41/100)))</f>
        <v>64.452797518825619</v>
      </c>
      <c r="I93" s="87">
        <f t="shared" ref="I93:I103" si="6">(I78/(1000))*((365*$E$42/100)+($B$48*$B$42/100))</f>
        <v>326.30652308782464</v>
      </c>
      <c r="J93" s="118"/>
      <c r="K93" s="88">
        <f t="shared" ref="K93:K103" si="7">K78/1000*(((365*$E$41/100)+($B$48*$B$41/100)))</f>
        <v>85.937063358434159</v>
      </c>
      <c r="L93" s="87">
        <f t="shared" ref="L93:L103" si="8">(L78/(1000))*((365*$E$42/100)+($B$48*$B$42/100))</f>
        <v>435.07536411709958</v>
      </c>
      <c r="M93" s="118"/>
      <c r="N93" s="88">
        <f t="shared" ref="N93:N103" si="9">N78/1000*(((365*$E$41/100)+($B$48*$B$41/100)))</f>
        <v>128.90559503765124</v>
      </c>
      <c r="O93" s="87">
        <f t="shared" ref="O93:O103" si="10">(O78/(1000))*((365*$E$42/100)+($B$48*$B$42/100))</f>
        <v>652.61304617564929</v>
      </c>
      <c r="P93" s="118"/>
      <c r="Q93" s="88">
        <f t="shared" ref="Q93:Q103" si="11">Q78/1000*(((365*$E$41/100)+($B$48*$B$41/100)))</f>
        <v>171.87412671686832</v>
      </c>
      <c r="R93" s="87">
        <f t="shared" ref="R93:R103" si="12">(R78/(1000))*((365*$E$42/100)+($B$48*$B$42/100))</f>
        <v>870.15072823419916</v>
      </c>
      <c r="S93" s="118"/>
      <c r="T93" s="88">
        <f t="shared" ref="T93:T103" si="13">T78/1000*(((365*$E$41/100)+($B$48*$B$41/100)))</f>
        <v>214.8426583960854</v>
      </c>
      <c r="U93" s="87">
        <f t="shared" ref="U93:U103" si="14">(U78/(1000))*((365*$E$42/100)+($B$48*$B$42/100))</f>
        <v>1087.6884102927488</v>
      </c>
      <c r="V93" s="118"/>
      <c r="W93" s="88">
        <f t="shared" ref="W93:W103" si="15">W78/1000*(((365*$E$41/100)+($B$48*$B$41/100)))</f>
        <v>429.68531679217079</v>
      </c>
      <c r="X93" s="87">
        <f t="shared" ref="X93:X103" si="16">(X78/(1000))*((365*$E$42/100)+($B$48*$B$42/100))</f>
        <v>2175.3768205854976</v>
      </c>
      <c r="Y93" s="118"/>
    </row>
    <row r="94" spans="1:25" x14ac:dyDescent="0.25">
      <c r="A94" s="109" t="s">
        <v>97</v>
      </c>
      <c r="B94" s="88">
        <f t="shared" si="1"/>
        <v>42.968531679217079</v>
      </c>
      <c r="C94" s="87">
        <f t="shared" si="2"/>
        <v>96.683414248244347</v>
      </c>
      <c r="D94" s="107"/>
      <c r="E94" s="88">
        <f t="shared" si="3"/>
        <v>85.937063358434159</v>
      </c>
      <c r="F94" s="87">
        <f t="shared" si="4"/>
        <v>193.36682849648869</v>
      </c>
      <c r="G94" s="118"/>
      <c r="H94" s="88">
        <f t="shared" si="5"/>
        <v>128.90559503765124</v>
      </c>
      <c r="I94" s="87">
        <f t="shared" si="6"/>
        <v>290.05024274473305</v>
      </c>
      <c r="J94" s="118"/>
      <c r="K94" s="88">
        <f t="shared" si="7"/>
        <v>171.87412671686832</v>
      </c>
      <c r="L94" s="87">
        <f t="shared" si="8"/>
        <v>386.73365699297739</v>
      </c>
      <c r="M94" s="118"/>
      <c r="N94" s="88">
        <f t="shared" si="9"/>
        <v>257.81119007530248</v>
      </c>
      <c r="O94" s="87">
        <f t="shared" si="10"/>
        <v>580.10048548946611</v>
      </c>
      <c r="P94" s="118"/>
      <c r="Q94" s="88">
        <f t="shared" si="11"/>
        <v>343.74825343373664</v>
      </c>
      <c r="R94" s="87">
        <f t="shared" si="12"/>
        <v>773.46731398595477</v>
      </c>
      <c r="S94" s="118"/>
      <c r="T94" s="88">
        <f t="shared" si="13"/>
        <v>429.68531679217079</v>
      </c>
      <c r="U94" s="87">
        <f t="shared" si="14"/>
        <v>966.83414248244344</v>
      </c>
      <c r="V94" s="118"/>
      <c r="W94" s="88">
        <f t="shared" si="15"/>
        <v>859.37063358434159</v>
      </c>
      <c r="X94" s="87">
        <f t="shared" si="16"/>
        <v>1933.6682849648869</v>
      </c>
      <c r="Y94" s="118"/>
    </row>
    <row r="95" spans="1:25" x14ac:dyDescent="0.25">
      <c r="A95" s="109" t="s">
        <v>102</v>
      </c>
      <c r="B95" s="88">
        <f t="shared" si="1"/>
        <v>85.937063358434159</v>
      </c>
      <c r="C95" s="87">
        <f t="shared" si="2"/>
        <v>72.512560686183264</v>
      </c>
      <c r="D95" s="107"/>
      <c r="E95" s="88">
        <f t="shared" si="3"/>
        <v>171.87412671686832</v>
      </c>
      <c r="F95" s="87">
        <f t="shared" si="4"/>
        <v>145.02512137236653</v>
      </c>
      <c r="G95" s="118"/>
      <c r="H95" s="88">
        <f t="shared" si="5"/>
        <v>257.81119007530248</v>
      </c>
      <c r="I95" s="87">
        <f t="shared" si="6"/>
        <v>217.53768205854979</v>
      </c>
      <c r="J95" s="118"/>
      <c r="K95" s="88">
        <f t="shared" si="7"/>
        <v>343.74825343373664</v>
      </c>
      <c r="L95" s="87">
        <f t="shared" si="8"/>
        <v>290.05024274473305</v>
      </c>
      <c r="M95" s="118"/>
      <c r="N95" s="88">
        <f t="shared" si="9"/>
        <v>515.62238015060495</v>
      </c>
      <c r="O95" s="87">
        <f t="shared" si="10"/>
        <v>435.07536411709958</v>
      </c>
      <c r="P95" s="118"/>
      <c r="Q95" s="88">
        <f t="shared" si="11"/>
        <v>687.49650686747327</v>
      </c>
      <c r="R95" s="87">
        <f t="shared" si="12"/>
        <v>580.10048548946611</v>
      </c>
      <c r="S95" s="118"/>
      <c r="T95" s="88">
        <f t="shared" si="13"/>
        <v>859.37063358434159</v>
      </c>
      <c r="U95" s="87">
        <f t="shared" si="14"/>
        <v>725.12560686183258</v>
      </c>
      <c r="V95" s="118"/>
      <c r="W95" s="88">
        <f t="shared" si="15"/>
        <v>1718.7412671686832</v>
      </c>
      <c r="X95" s="87">
        <f t="shared" si="16"/>
        <v>1450.2512137236652</v>
      </c>
      <c r="Y95" s="118"/>
    </row>
    <row r="96" spans="1:25" x14ac:dyDescent="0.25">
      <c r="A96" s="109" t="s">
        <v>103</v>
      </c>
      <c r="B96" s="88">
        <f t="shared" si="1"/>
        <v>96.679196278238436</v>
      </c>
      <c r="C96" s="87">
        <f t="shared" si="2"/>
        <v>66.469847295667989</v>
      </c>
      <c r="D96" s="107"/>
      <c r="E96" s="88">
        <f t="shared" si="3"/>
        <v>193.35839255647687</v>
      </c>
      <c r="F96" s="87">
        <f t="shared" si="4"/>
        <v>132.93969459133598</v>
      </c>
      <c r="G96" s="118"/>
      <c r="H96" s="88">
        <f t="shared" si="5"/>
        <v>290.03758883471528</v>
      </c>
      <c r="I96" s="87">
        <f t="shared" si="6"/>
        <v>199.40954188700397</v>
      </c>
      <c r="J96" s="118"/>
      <c r="K96" s="88">
        <f t="shared" si="7"/>
        <v>386.71678511295374</v>
      </c>
      <c r="L96" s="87">
        <f t="shared" si="8"/>
        <v>265.87938918267196</v>
      </c>
      <c r="M96" s="118"/>
      <c r="N96" s="88">
        <f t="shared" si="9"/>
        <v>580.07517766943056</v>
      </c>
      <c r="O96" s="87">
        <f t="shared" si="10"/>
        <v>398.81908377400794</v>
      </c>
      <c r="P96" s="118"/>
      <c r="Q96" s="88">
        <f t="shared" si="11"/>
        <v>773.43357022590749</v>
      </c>
      <c r="R96" s="87">
        <f t="shared" si="12"/>
        <v>531.75877836534391</v>
      </c>
      <c r="S96" s="118"/>
      <c r="T96" s="88">
        <f t="shared" si="13"/>
        <v>966.7919627823843</v>
      </c>
      <c r="U96" s="87">
        <f t="shared" si="14"/>
        <v>664.69847295668001</v>
      </c>
      <c r="V96" s="118"/>
      <c r="W96" s="88">
        <f t="shared" si="15"/>
        <v>1933.5839255647686</v>
      </c>
      <c r="X96" s="87">
        <f t="shared" si="16"/>
        <v>1329.39694591336</v>
      </c>
      <c r="Y96" s="118"/>
    </row>
    <row r="97" spans="1:25" x14ac:dyDescent="0.25">
      <c r="A97" s="109" t="s">
        <v>104</v>
      </c>
      <c r="B97" s="88">
        <f t="shared" si="1"/>
        <v>103.12447603012099</v>
      </c>
      <c r="C97" s="87">
        <f t="shared" si="2"/>
        <v>62.84421926135883</v>
      </c>
      <c r="D97" s="107"/>
      <c r="E97" s="88">
        <f t="shared" si="3"/>
        <v>206.24895206024198</v>
      </c>
      <c r="F97" s="87">
        <f t="shared" si="4"/>
        <v>125.68843852271766</v>
      </c>
      <c r="G97" s="118"/>
      <c r="H97" s="88">
        <f t="shared" si="5"/>
        <v>309.37342809036301</v>
      </c>
      <c r="I97" s="87">
        <f t="shared" si="6"/>
        <v>188.53265778407646</v>
      </c>
      <c r="J97" s="118"/>
      <c r="K97" s="88">
        <f t="shared" si="7"/>
        <v>412.49790412048395</v>
      </c>
      <c r="L97" s="87">
        <f t="shared" si="8"/>
        <v>251.37687704543532</v>
      </c>
      <c r="M97" s="118"/>
      <c r="N97" s="88">
        <f t="shared" si="9"/>
        <v>618.74685618072601</v>
      </c>
      <c r="O97" s="87">
        <f t="shared" si="10"/>
        <v>377.06531556815293</v>
      </c>
      <c r="P97" s="118"/>
      <c r="Q97" s="88">
        <f t="shared" si="11"/>
        <v>824.9958082409679</v>
      </c>
      <c r="R97" s="87">
        <f t="shared" si="12"/>
        <v>502.75375409087064</v>
      </c>
      <c r="S97" s="118"/>
      <c r="T97" s="88">
        <f t="shared" si="13"/>
        <v>1031.2447603012099</v>
      </c>
      <c r="U97" s="87">
        <f t="shared" si="14"/>
        <v>628.4421926135883</v>
      </c>
      <c r="V97" s="118"/>
      <c r="W97" s="88">
        <f t="shared" si="15"/>
        <v>2062.4895206024198</v>
      </c>
      <c r="X97" s="87">
        <f t="shared" si="16"/>
        <v>1256.8843852271766</v>
      </c>
      <c r="Y97" s="118"/>
    </row>
    <row r="98" spans="1:25" x14ac:dyDescent="0.25">
      <c r="A98" s="165" t="s">
        <v>105</v>
      </c>
      <c r="B98" s="88">
        <f t="shared" si="1"/>
        <v>111.71818236596441</v>
      </c>
      <c r="C98" s="87">
        <f t="shared" si="2"/>
        <v>58.010048548946607</v>
      </c>
      <c r="D98" s="107"/>
      <c r="E98" s="88">
        <f t="shared" si="3"/>
        <v>223.43636473192882</v>
      </c>
      <c r="F98" s="87">
        <f t="shared" si="4"/>
        <v>116.02009709789321</v>
      </c>
      <c r="G98" s="118"/>
      <c r="H98" s="88">
        <f t="shared" si="5"/>
        <v>335.15454709789321</v>
      </c>
      <c r="I98" s="87">
        <f t="shared" si="6"/>
        <v>174.03014564683983</v>
      </c>
      <c r="J98" s="118"/>
      <c r="K98" s="88">
        <f t="shared" si="7"/>
        <v>446.87272946385764</v>
      </c>
      <c r="L98" s="87">
        <f t="shared" si="8"/>
        <v>232.04019419578643</v>
      </c>
      <c r="M98" s="118"/>
      <c r="N98" s="88">
        <f t="shared" si="9"/>
        <v>670.30909419578643</v>
      </c>
      <c r="O98" s="87">
        <f t="shared" si="10"/>
        <v>348.06029129367965</v>
      </c>
      <c r="P98" s="118"/>
      <c r="Q98" s="88">
        <f t="shared" si="11"/>
        <v>893.74545892771528</v>
      </c>
      <c r="R98" s="87">
        <f t="shared" si="12"/>
        <v>464.08038839157285</v>
      </c>
      <c r="S98" s="118"/>
      <c r="T98" s="88">
        <f t="shared" si="13"/>
        <v>1117.1818236596441</v>
      </c>
      <c r="U98" s="87">
        <f t="shared" si="14"/>
        <v>580.10048548946611</v>
      </c>
      <c r="V98" s="118"/>
      <c r="W98" s="88">
        <f t="shared" si="15"/>
        <v>2234.3636473192882</v>
      </c>
      <c r="X98" s="87">
        <f t="shared" si="16"/>
        <v>1160.2009709789322</v>
      </c>
      <c r="Y98" s="118"/>
    </row>
    <row r="99" spans="1:25" x14ac:dyDescent="0.25">
      <c r="A99" s="109" t="s">
        <v>106</v>
      </c>
      <c r="B99" s="88">
        <f t="shared" si="1"/>
        <v>118.16346211784696</v>
      </c>
      <c r="C99" s="87">
        <f t="shared" si="2"/>
        <v>54.384420514637448</v>
      </c>
      <c r="D99" s="107"/>
      <c r="E99" s="88">
        <f t="shared" si="3"/>
        <v>236.32692423569392</v>
      </c>
      <c r="F99" s="87">
        <f t="shared" si="4"/>
        <v>108.7688410292749</v>
      </c>
      <c r="G99" s="118"/>
      <c r="H99" s="88">
        <f t="shared" si="5"/>
        <v>354.49038635354088</v>
      </c>
      <c r="I99" s="87">
        <f t="shared" si="6"/>
        <v>163.15326154391232</v>
      </c>
      <c r="J99" s="118"/>
      <c r="K99" s="88">
        <f t="shared" si="7"/>
        <v>472.65384847138785</v>
      </c>
      <c r="L99" s="87">
        <f t="shared" si="8"/>
        <v>217.53768205854979</v>
      </c>
      <c r="M99" s="118"/>
      <c r="N99" s="88">
        <f t="shared" si="9"/>
        <v>708.98077270708177</v>
      </c>
      <c r="O99" s="87">
        <f t="shared" si="10"/>
        <v>326.30652308782464</v>
      </c>
      <c r="P99" s="118"/>
      <c r="Q99" s="88">
        <f t="shared" si="11"/>
        <v>945.30769694277569</v>
      </c>
      <c r="R99" s="87">
        <f t="shared" si="12"/>
        <v>435.07536411709958</v>
      </c>
      <c r="S99" s="118"/>
      <c r="T99" s="88">
        <f t="shared" si="13"/>
        <v>1181.6346211784698</v>
      </c>
      <c r="U99" s="87">
        <f t="shared" si="14"/>
        <v>543.84420514637441</v>
      </c>
      <c r="V99" s="118"/>
      <c r="W99" s="88">
        <f t="shared" si="15"/>
        <v>2363.2692423569397</v>
      </c>
      <c r="X99" s="87">
        <f t="shared" si="16"/>
        <v>1087.6884102927488</v>
      </c>
      <c r="Y99" s="118"/>
    </row>
    <row r="100" spans="1:25" x14ac:dyDescent="0.25">
      <c r="A100" s="109" t="s">
        <v>107</v>
      </c>
      <c r="B100" s="88">
        <f t="shared" si="1"/>
        <v>128.90559503765124</v>
      </c>
      <c r="C100" s="87">
        <f t="shared" si="2"/>
        <v>48.341707124122173</v>
      </c>
      <c r="D100" s="107"/>
      <c r="E100" s="88">
        <f t="shared" si="3"/>
        <v>257.81119007530248</v>
      </c>
      <c r="F100" s="87">
        <f t="shared" si="4"/>
        <v>96.683414248244347</v>
      </c>
      <c r="G100" s="118"/>
      <c r="H100" s="88">
        <f t="shared" si="5"/>
        <v>386.71678511295374</v>
      </c>
      <c r="I100" s="87">
        <f t="shared" si="6"/>
        <v>145.02512137236653</v>
      </c>
      <c r="J100" s="118"/>
      <c r="K100" s="88">
        <f t="shared" si="7"/>
        <v>515.62238015060495</v>
      </c>
      <c r="L100" s="87">
        <f t="shared" si="8"/>
        <v>193.36682849648869</v>
      </c>
      <c r="M100" s="118"/>
      <c r="N100" s="88">
        <f t="shared" si="9"/>
        <v>773.43357022590749</v>
      </c>
      <c r="O100" s="87">
        <f t="shared" si="10"/>
        <v>290.05024274473305</v>
      </c>
      <c r="P100" s="118"/>
      <c r="Q100" s="88">
        <f t="shared" si="11"/>
        <v>1031.2447603012099</v>
      </c>
      <c r="R100" s="87">
        <f t="shared" si="12"/>
        <v>386.73365699297739</v>
      </c>
      <c r="S100" s="118"/>
      <c r="T100" s="88">
        <f t="shared" si="13"/>
        <v>1289.0559503765123</v>
      </c>
      <c r="U100" s="87">
        <f t="shared" si="14"/>
        <v>483.41707124122172</v>
      </c>
      <c r="V100" s="118"/>
      <c r="W100" s="88">
        <f t="shared" si="15"/>
        <v>2578.1119007530247</v>
      </c>
      <c r="X100" s="87">
        <f t="shared" si="16"/>
        <v>966.83414248244344</v>
      </c>
      <c r="Y100" s="118"/>
    </row>
    <row r="101" spans="1:25" s="161" customFormat="1" x14ac:dyDescent="0.25">
      <c r="A101" s="136" t="s">
        <v>142</v>
      </c>
      <c r="B101" s="90">
        <f t="shared" si="1"/>
        <v>158.76872455470709</v>
      </c>
      <c r="C101" s="167">
        <f t="shared" si="2"/>
        <v>31.542963898489717</v>
      </c>
      <c r="D101" s="170"/>
      <c r="E101" s="90">
        <f t="shared" si="3"/>
        <v>317.53744910941418</v>
      </c>
      <c r="F101" s="167">
        <f t="shared" si="4"/>
        <v>63.085927796979433</v>
      </c>
      <c r="G101" s="166"/>
      <c r="H101" s="90">
        <f t="shared" si="5"/>
        <v>476.30617366412139</v>
      </c>
      <c r="I101" s="167">
        <f t="shared" si="6"/>
        <v>94.62889169546915</v>
      </c>
      <c r="J101" s="166"/>
      <c r="K101" s="90">
        <f t="shared" si="7"/>
        <v>635.07489821882837</v>
      </c>
      <c r="L101" s="167">
        <f t="shared" si="8"/>
        <v>126.17185559395887</v>
      </c>
      <c r="M101" s="166"/>
      <c r="N101" s="90">
        <f t="shared" si="9"/>
        <v>952.61234732824278</v>
      </c>
      <c r="O101" s="167">
        <f t="shared" si="10"/>
        <v>189.2577833909383</v>
      </c>
      <c r="P101" s="166"/>
      <c r="Q101" s="90">
        <f t="shared" si="11"/>
        <v>1270.1497964376567</v>
      </c>
      <c r="R101" s="167">
        <f t="shared" si="12"/>
        <v>252.34371118791773</v>
      </c>
      <c r="S101" s="166"/>
      <c r="T101" s="90">
        <f t="shared" si="13"/>
        <v>1587.6872455470711</v>
      </c>
      <c r="U101" s="167">
        <f t="shared" si="14"/>
        <v>315.42963898489722</v>
      </c>
      <c r="V101" s="166"/>
      <c r="W101" s="90">
        <f t="shared" si="15"/>
        <v>3175.3744910941423</v>
      </c>
      <c r="X101" s="167">
        <f t="shared" si="16"/>
        <v>630.85927796979445</v>
      </c>
      <c r="Y101" s="166"/>
    </row>
    <row r="102" spans="1:25" x14ac:dyDescent="0.25">
      <c r="A102" s="109" t="s">
        <v>108</v>
      </c>
      <c r="B102" s="88">
        <f t="shared" si="1"/>
        <v>171.87412671686832</v>
      </c>
      <c r="C102" s="87">
        <f t="shared" si="2"/>
        <v>24.170853562061087</v>
      </c>
      <c r="D102" s="107"/>
      <c r="E102" s="88">
        <f t="shared" si="3"/>
        <v>343.74825343373664</v>
      </c>
      <c r="F102" s="87">
        <f t="shared" si="4"/>
        <v>48.341707124122173</v>
      </c>
      <c r="G102" s="118"/>
      <c r="H102" s="88">
        <f t="shared" si="5"/>
        <v>515.62238015060495</v>
      </c>
      <c r="I102" s="87">
        <f t="shared" si="6"/>
        <v>72.512560686183264</v>
      </c>
      <c r="J102" s="118"/>
      <c r="K102" s="88">
        <f t="shared" si="7"/>
        <v>687.49650686747327</v>
      </c>
      <c r="L102" s="87">
        <f t="shared" si="8"/>
        <v>96.683414248244347</v>
      </c>
      <c r="M102" s="118"/>
      <c r="N102" s="88">
        <f t="shared" si="9"/>
        <v>1031.2447603012099</v>
      </c>
      <c r="O102" s="87">
        <f t="shared" si="10"/>
        <v>145.02512137236653</v>
      </c>
      <c r="P102" s="118"/>
      <c r="Q102" s="88">
        <f t="shared" si="11"/>
        <v>1374.9930137349465</v>
      </c>
      <c r="R102" s="87">
        <f t="shared" si="12"/>
        <v>193.36682849648869</v>
      </c>
      <c r="S102" s="118"/>
      <c r="T102" s="88">
        <f t="shared" si="13"/>
        <v>1718.7412671686832</v>
      </c>
      <c r="U102" s="87">
        <f t="shared" si="14"/>
        <v>241.70853562061086</v>
      </c>
      <c r="V102" s="118"/>
      <c r="W102" s="88">
        <f t="shared" si="15"/>
        <v>3437.4825343373664</v>
      </c>
      <c r="X102" s="87">
        <f t="shared" si="16"/>
        <v>483.41707124122172</v>
      </c>
      <c r="Y102" s="118"/>
    </row>
    <row r="103" spans="1:25" ht="15.75" thickBot="1" x14ac:dyDescent="0.3">
      <c r="A103" s="110" t="s">
        <v>109</v>
      </c>
      <c r="B103" s="89">
        <f t="shared" si="1"/>
        <v>193.35839255647687</v>
      </c>
      <c r="C103" s="120">
        <f t="shared" si="2"/>
        <v>12.085426781030543</v>
      </c>
      <c r="D103" s="108"/>
      <c r="E103" s="89">
        <f t="shared" si="3"/>
        <v>386.71678511295374</v>
      </c>
      <c r="F103" s="120">
        <f t="shared" si="4"/>
        <v>24.170853562061087</v>
      </c>
      <c r="G103" s="119"/>
      <c r="H103" s="89">
        <f t="shared" si="5"/>
        <v>580.07517766943056</v>
      </c>
      <c r="I103" s="120">
        <f t="shared" si="6"/>
        <v>36.256280343091632</v>
      </c>
      <c r="J103" s="119"/>
      <c r="K103" s="89">
        <f t="shared" si="7"/>
        <v>773.43357022590749</v>
      </c>
      <c r="L103" s="120">
        <f t="shared" si="8"/>
        <v>48.341707124122173</v>
      </c>
      <c r="M103" s="119"/>
      <c r="N103" s="89">
        <f t="shared" si="9"/>
        <v>1160.1503553388611</v>
      </c>
      <c r="O103" s="120">
        <f t="shared" si="10"/>
        <v>72.512560686183264</v>
      </c>
      <c r="P103" s="119"/>
      <c r="Q103" s="89">
        <f t="shared" si="11"/>
        <v>1546.867140451815</v>
      </c>
      <c r="R103" s="120">
        <f t="shared" si="12"/>
        <v>96.683414248244347</v>
      </c>
      <c r="S103" s="119"/>
      <c r="T103" s="89">
        <f t="shared" si="13"/>
        <v>1933.5839255647686</v>
      </c>
      <c r="U103" s="120">
        <f t="shared" si="14"/>
        <v>120.85426781030543</v>
      </c>
      <c r="V103" s="119"/>
      <c r="W103" s="89">
        <f t="shared" si="15"/>
        <v>3867.1678511295372</v>
      </c>
      <c r="X103" s="120">
        <f t="shared" si="16"/>
        <v>241.70853562061086</v>
      </c>
      <c r="Y103" s="119"/>
    </row>
    <row r="104" spans="1:25" ht="15.75" thickBot="1" x14ac:dyDescent="0.3">
      <c r="A104" s="111"/>
    </row>
    <row r="105" spans="1:25" s="83" customFormat="1" ht="18.75" customHeight="1" x14ac:dyDescent="0.3">
      <c r="A105" s="181" t="s">
        <v>99</v>
      </c>
      <c r="B105" s="184" t="s">
        <v>79</v>
      </c>
      <c r="C105" s="185"/>
      <c r="D105" s="186"/>
      <c r="E105" s="184" t="s">
        <v>80</v>
      </c>
      <c r="F105" s="185"/>
      <c r="G105" s="186"/>
      <c r="H105" s="184" t="s">
        <v>81</v>
      </c>
      <c r="I105" s="185"/>
      <c r="J105" s="186"/>
      <c r="K105" s="184" t="s">
        <v>82</v>
      </c>
      <c r="L105" s="185"/>
      <c r="M105" s="186"/>
      <c r="N105" s="184" t="s">
        <v>83</v>
      </c>
      <c r="O105" s="185"/>
      <c r="P105" s="186"/>
      <c r="Q105" s="184" t="s">
        <v>84</v>
      </c>
      <c r="R105" s="185"/>
      <c r="S105" s="186"/>
      <c r="T105" s="184" t="s">
        <v>85</v>
      </c>
      <c r="U105" s="185"/>
      <c r="V105" s="186"/>
      <c r="W105" s="184" t="s">
        <v>86</v>
      </c>
      <c r="X105" s="185"/>
      <c r="Y105" s="186"/>
    </row>
    <row r="106" spans="1:25" s="83" customFormat="1" ht="19.5" thickBot="1" x14ac:dyDescent="0.35">
      <c r="A106" s="182"/>
      <c r="B106" s="187">
        <v>5000</v>
      </c>
      <c r="C106" s="188"/>
      <c r="D106" s="189"/>
      <c r="E106" s="187">
        <v>10000</v>
      </c>
      <c r="F106" s="188"/>
      <c r="G106" s="189"/>
      <c r="H106" s="187">
        <v>15000</v>
      </c>
      <c r="I106" s="188"/>
      <c r="J106" s="189"/>
      <c r="K106" s="187">
        <v>20000</v>
      </c>
      <c r="L106" s="188"/>
      <c r="M106" s="189"/>
      <c r="N106" s="187">
        <v>30000</v>
      </c>
      <c r="O106" s="188"/>
      <c r="P106" s="189"/>
      <c r="Q106" s="187">
        <v>40000</v>
      </c>
      <c r="R106" s="188"/>
      <c r="S106" s="189"/>
      <c r="T106" s="187">
        <v>50000</v>
      </c>
      <c r="U106" s="188"/>
      <c r="V106" s="189"/>
      <c r="W106" s="187">
        <v>100000</v>
      </c>
      <c r="X106" s="188"/>
      <c r="Y106" s="189"/>
    </row>
    <row r="107" spans="1:25" s="82" customFormat="1" ht="18.75" x14ac:dyDescent="0.3">
      <c r="A107" s="183"/>
      <c r="B107" s="92" t="s">
        <v>77</v>
      </c>
      <c r="C107" s="103" t="s">
        <v>78</v>
      </c>
      <c r="D107" s="117"/>
      <c r="E107" s="92" t="s">
        <v>77</v>
      </c>
      <c r="F107" s="103" t="s">
        <v>78</v>
      </c>
      <c r="G107" s="117"/>
      <c r="H107" s="92" t="s">
        <v>77</v>
      </c>
      <c r="I107" s="103" t="s">
        <v>78</v>
      </c>
      <c r="J107" s="117"/>
      <c r="K107" s="92" t="s">
        <v>77</v>
      </c>
      <c r="L107" s="103" t="s">
        <v>78</v>
      </c>
      <c r="M107" s="117"/>
      <c r="N107" s="92" t="s">
        <v>77</v>
      </c>
      <c r="O107" s="103" t="s">
        <v>78</v>
      </c>
      <c r="P107" s="117"/>
      <c r="Q107" s="92" t="s">
        <v>77</v>
      </c>
      <c r="R107" s="103" t="s">
        <v>78</v>
      </c>
      <c r="S107" s="117"/>
      <c r="T107" s="92" t="s">
        <v>77</v>
      </c>
      <c r="U107" s="103" t="s">
        <v>78</v>
      </c>
      <c r="V107" s="117"/>
      <c r="W107" s="92" t="s">
        <v>77</v>
      </c>
      <c r="X107" s="103" t="s">
        <v>78</v>
      </c>
      <c r="Y107" s="117"/>
    </row>
    <row r="108" spans="1:25" x14ac:dyDescent="0.25">
      <c r="A108" s="109" t="s">
        <v>125</v>
      </c>
      <c r="B108" s="85">
        <f>B$76*$C$37*0.1</f>
        <v>165</v>
      </c>
      <c r="C108" s="84">
        <f>B$76*$C$37*0.9</f>
        <v>1485</v>
      </c>
      <c r="D108" s="118"/>
      <c r="E108" s="85">
        <f>E$76*$C$37*0.1</f>
        <v>330</v>
      </c>
      <c r="F108" s="84">
        <f>E$76*$C$37*0.9</f>
        <v>2970</v>
      </c>
      <c r="G108" s="118"/>
      <c r="H108" s="85">
        <f>H$76*$C$37*0.1</f>
        <v>495</v>
      </c>
      <c r="I108" s="84">
        <f>H$76*$C$37*0.9</f>
        <v>4455</v>
      </c>
      <c r="J108" s="118"/>
      <c r="K108" s="85">
        <f>K$76*$C$37*0.1</f>
        <v>660</v>
      </c>
      <c r="L108" s="84">
        <f>K$76*$C$37*0.9</f>
        <v>5940</v>
      </c>
      <c r="M108" s="118"/>
      <c r="N108" s="85">
        <f>N$76*$C$37*0.1</f>
        <v>990</v>
      </c>
      <c r="O108" s="84">
        <f>N$76*$C$37*0.9</f>
        <v>8910</v>
      </c>
      <c r="P108" s="118"/>
      <c r="Q108" s="85">
        <f>Q$76*$C$37*0.1</f>
        <v>1320</v>
      </c>
      <c r="R108" s="84">
        <f>Q$76*$C$37*0.9</f>
        <v>11880</v>
      </c>
      <c r="S108" s="118"/>
      <c r="T108" s="85">
        <f>T$76*$C$37*0.1</f>
        <v>1650</v>
      </c>
      <c r="U108" s="84">
        <f>T$76*$C$37*0.9</f>
        <v>14850</v>
      </c>
      <c r="V108" s="118"/>
      <c r="W108" s="85">
        <f>W$76*$C$37*0.1</f>
        <v>3300</v>
      </c>
      <c r="X108" s="84">
        <f>W$76*$C$37*0.9</f>
        <v>29700</v>
      </c>
      <c r="Y108" s="118"/>
    </row>
    <row r="109" spans="1:25" x14ac:dyDescent="0.25">
      <c r="A109" s="109" t="s">
        <v>97</v>
      </c>
      <c r="B109" s="85">
        <f>B$76*$C$37*0.2</f>
        <v>330</v>
      </c>
      <c r="C109" s="84">
        <f>B$76*$C$37*0.8</f>
        <v>1320</v>
      </c>
      <c r="D109" s="118"/>
      <c r="E109" s="85">
        <f>E$76*$C$37*0.2</f>
        <v>660</v>
      </c>
      <c r="F109" s="84">
        <f>E$76*$C$37*0.8</f>
        <v>2640</v>
      </c>
      <c r="G109" s="118"/>
      <c r="H109" s="85">
        <f>H$76*$C$37*0.2</f>
        <v>990</v>
      </c>
      <c r="I109" s="84">
        <f>H$76*$C$37*0.8</f>
        <v>3960</v>
      </c>
      <c r="J109" s="118"/>
      <c r="K109" s="85">
        <f>K$76*$C$37*0.2</f>
        <v>1320</v>
      </c>
      <c r="L109" s="84">
        <f>K$76*$C$37*0.8</f>
        <v>5280</v>
      </c>
      <c r="M109" s="118"/>
      <c r="N109" s="85">
        <f>N$76*$C$37*0.2</f>
        <v>1980</v>
      </c>
      <c r="O109" s="84">
        <f>N$76*$C$37*0.8</f>
        <v>7920</v>
      </c>
      <c r="P109" s="118"/>
      <c r="Q109" s="85">
        <f>Q$76*$C$37*0.2</f>
        <v>2640</v>
      </c>
      <c r="R109" s="84">
        <f>Q$76*$C$37*0.8</f>
        <v>10560</v>
      </c>
      <c r="S109" s="118"/>
      <c r="T109" s="85">
        <f>T$76*$C$37*0.2</f>
        <v>3300</v>
      </c>
      <c r="U109" s="84">
        <f>T$76*$C$37*0.8</f>
        <v>13200</v>
      </c>
      <c r="V109" s="118"/>
      <c r="W109" s="85">
        <f>W$76*$C$37*0.2</f>
        <v>6600</v>
      </c>
      <c r="X109" s="84">
        <f>W$76*$C$37*0.8</f>
        <v>26400</v>
      </c>
      <c r="Y109" s="118"/>
    </row>
    <row r="110" spans="1:25" x14ac:dyDescent="0.25">
      <c r="A110" s="109" t="s">
        <v>102</v>
      </c>
      <c r="B110" s="85">
        <f>B$76*$C$37*0.4</f>
        <v>660</v>
      </c>
      <c r="C110" s="84">
        <f>B$76*$C$37*0.6</f>
        <v>990</v>
      </c>
      <c r="D110" s="118"/>
      <c r="E110" s="85">
        <f>E$76*$C$37*0.4</f>
        <v>1320</v>
      </c>
      <c r="F110" s="84">
        <f>E$76*$C$37*0.6</f>
        <v>1980</v>
      </c>
      <c r="G110" s="118"/>
      <c r="H110" s="85">
        <f>H$76*$C$37*0.4</f>
        <v>1980</v>
      </c>
      <c r="I110" s="84">
        <f>H$76*$C$37*0.6</f>
        <v>2970</v>
      </c>
      <c r="J110" s="118"/>
      <c r="K110" s="85">
        <f>K$76*$C$37*0.4</f>
        <v>2640</v>
      </c>
      <c r="L110" s="84">
        <f>K$76*$C$37*0.6</f>
        <v>3960</v>
      </c>
      <c r="M110" s="118"/>
      <c r="N110" s="85">
        <f>N$76*$C$37*0.4</f>
        <v>3960</v>
      </c>
      <c r="O110" s="84">
        <f>N$76*$C$37*0.6</f>
        <v>5940</v>
      </c>
      <c r="P110" s="118"/>
      <c r="Q110" s="85">
        <f>Q$76*$C$37*0.4</f>
        <v>5280</v>
      </c>
      <c r="R110" s="84">
        <f>Q$76*$C$37*0.6</f>
        <v>7920</v>
      </c>
      <c r="S110" s="118"/>
      <c r="T110" s="85">
        <f>T$76*$C$37*0.4</f>
        <v>6600</v>
      </c>
      <c r="U110" s="84">
        <f>T$76*$C$37*0.6</f>
        <v>9900</v>
      </c>
      <c r="V110" s="118"/>
      <c r="W110" s="85">
        <f>W$76*$C$37*0.4</f>
        <v>13200</v>
      </c>
      <c r="X110" s="84">
        <f>W$76*$C$37*0.6</f>
        <v>19800</v>
      </c>
      <c r="Y110" s="118"/>
    </row>
    <row r="111" spans="1:25" x14ac:dyDescent="0.25">
      <c r="A111" s="109" t="s">
        <v>103</v>
      </c>
      <c r="B111" s="85">
        <f>B$76*$C$37*0.45</f>
        <v>742.5</v>
      </c>
      <c r="C111" s="84">
        <f>B$76*$C$37*0.55</f>
        <v>907.50000000000011</v>
      </c>
      <c r="D111" s="118"/>
      <c r="E111" s="85">
        <f>E$76*$C$37*0.45</f>
        <v>1485</v>
      </c>
      <c r="F111" s="84">
        <f>E$76*$C$37*0.55</f>
        <v>1815.0000000000002</v>
      </c>
      <c r="G111" s="118"/>
      <c r="H111" s="85">
        <f>H$76*$C$37*0.45</f>
        <v>2227.5</v>
      </c>
      <c r="I111" s="84">
        <f>H$76*$C$37*0.55</f>
        <v>2722.5</v>
      </c>
      <c r="J111" s="118"/>
      <c r="K111" s="85">
        <f>K$76*$C$37*0.45</f>
        <v>2970</v>
      </c>
      <c r="L111" s="84">
        <f>K$76*$C$37*0.55</f>
        <v>3630.0000000000005</v>
      </c>
      <c r="M111" s="118"/>
      <c r="N111" s="85">
        <f>N$76*$C$37*0.45</f>
        <v>4455</v>
      </c>
      <c r="O111" s="84">
        <f>N$76*$C$37*0.55</f>
        <v>5445</v>
      </c>
      <c r="P111" s="118"/>
      <c r="Q111" s="85">
        <f>Q$76*$C$37*0.45</f>
        <v>5940</v>
      </c>
      <c r="R111" s="84">
        <f>Q$76*$C$37*0.55</f>
        <v>7260.0000000000009</v>
      </c>
      <c r="S111" s="118"/>
      <c r="T111" s="85">
        <f>T$76*$C$37*0.45</f>
        <v>7425</v>
      </c>
      <c r="U111" s="84">
        <f>T$76*$C$37*0.55</f>
        <v>9075</v>
      </c>
      <c r="V111" s="118"/>
      <c r="W111" s="85">
        <f>W$76*$C$37*0.45</f>
        <v>14850</v>
      </c>
      <c r="X111" s="84">
        <f>W$76*$C$37*0.55</f>
        <v>18150</v>
      </c>
      <c r="Y111" s="118"/>
    </row>
    <row r="112" spans="1:25" x14ac:dyDescent="0.25">
      <c r="A112" s="109" t="s">
        <v>104</v>
      </c>
      <c r="B112" s="85">
        <f>B$76*$C$37*0.48</f>
        <v>792</v>
      </c>
      <c r="C112" s="84">
        <f>B$76*$C$37*0.52</f>
        <v>858</v>
      </c>
      <c r="D112" s="118"/>
      <c r="E112" s="85">
        <f>E$76*$C$37*0.48</f>
        <v>1584</v>
      </c>
      <c r="F112" s="84">
        <f>E$76*$C$37*0.52</f>
        <v>1716</v>
      </c>
      <c r="G112" s="118"/>
      <c r="H112" s="85">
        <f>H$76*$C$37*0.48</f>
        <v>2376</v>
      </c>
      <c r="I112" s="84">
        <f>H$76*$C$37*0.52</f>
        <v>2574</v>
      </c>
      <c r="J112" s="118"/>
      <c r="K112" s="85">
        <f>K$76*$C$37*0.48</f>
        <v>3168</v>
      </c>
      <c r="L112" s="84">
        <f>K$76*$C$37*0.52</f>
        <v>3432</v>
      </c>
      <c r="M112" s="118"/>
      <c r="N112" s="85">
        <f>N$76*$C$37*0.48</f>
        <v>4752</v>
      </c>
      <c r="O112" s="84">
        <f>N$76*$C$37*0.52</f>
        <v>5148</v>
      </c>
      <c r="P112" s="118"/>
      <c r="Q112" s="85">
        <f>Q$76*$C$37*0.48</f>
        <v>6336</v>
      </c>
      <c r="R112" s="84">
        <f>Q$76*$C$37*0.52</f>
        <v>6864</v>
      </c>
      <c r="S112" s="118"/>
      <c r="T112" s="85">
        <f>T$76*$C$37*0.48</f>
        <v>7920</v>
      </c>
      <c r="U112" s="84">
        <f>T$76*$C$37*0.52</f>
        <v>8580</v>
      </c>
      <c r="V112" s="118"/>
      <c r="W112" s="85">
        <f>W$76*$C$37*0.48</f>
        <v>15840</v>
      </c>
      <c r="X112" s="84">
        <f>W$76*$C$37*0.52</f>
        <v>17160</v>
      </c>
      <c r="Y112" s="118"/>
    </row>
    <row r="113" spans="1:25" x14ac:dyDescent="0.25">
      <c r="A113" s="165" t="s">
        <v>105</v>
      </c>
      <c r="B113" s="85">
        <f>B$76*$C$37*0.52</f>
        <v>858</v>
      </c>
      <c r="C113" s="84">
        <f>B$76*$C$37*0.48</f>
        <v>792</v>
      </c>
      <c r="D113" s="118"/>
      <c r="E113" s="85">
        <f>E$76*$C$37*0.52</f>
        <v>1716</v>
      </c>
      <c r="F113" s="84">
        <f>E$76*$C$37*0.48</f>
        <v>1584</v>
      </c>
      <c r="G113" s="118"/>
      <c r="H113" s="85">
        <f>H$76*$C$37*0.52</f>
        <v>2574</v>
      </c>
      <c r="I113" s="84">
        <f>H$76*$C$37*0.48</f>
        <v>2376</v>
      </c>
      <c r="J113" s="118"/>
      <c r="K113" s="85">
        <f>K$76*$C$37*0.52</f>
        <v>3432</v>
      </c>
      <c r="L113" s="84">
        <f>K$76*$C$37*0.48</f>
        <v>3168</v>
      </c>
      <c r="M113" s="118"/>
      <c r="N113" s="85">
        <f>N$76*$C$37*0.52</f>
        <v>5148</v>
      </c>
      <c r="O113" s="84">
        <f>N$76*$C$37*0.48</f>
        <v>4752</v>
      </c>
      <c r="P113" s="118"/>
      <c r="Q113" s="85">
        <f>Q$76*$C$37*0.52</f>
        <v>6864</v>
      </c>
      <c r="R113" s="84">
        <f>Q$76*$C$37*0.48</f>
        <v>6336</v>
      </c>
      <c r="S113" s="118"/>
      <c r="T113" s="85">
        <f>T$76*$C$37*0.52</f>
        <v>8580</v>
      </c>
      <c r="U113" s="84">
        <f>T$76*$C$37*0.48</f>
        <v>7920</v>
      </c>
      <c r="V113" s="118"/>
      <c r="W113" s="85">
        <f>W$76*$C$37*0.52</f>
        <v>17160</v>
      </c>
      <c r="X113" s="84">
        <f>W$76*$C$37*0.48</f>
        <v>15840</v>
      </c>
      <c r="Y113" s="118"/>
    </row>
    <row r="114" spans="1:25" x14ac:dyDescent="0.25">
      <c r="A114" s="109" t="s">
        <v>106</v>
      </c>
      <c r="B114" s="85">
        <f>B$76*$C$37*0.55</f>
        <v>907.50000000000011</v>
      </c>
      <c r="C114" s="84">
        <f>B$76*$C$37*0.45</f>
        <v>742.5</v>
      </c>
      <c r="D114" s="118"/>
      <c r="E114" s="85">
        <f>E$76*$C$37*0.55</f>
        <v>1815.0000000000002</v>
      </c>
      <c r="F114" s="84">
        <f>E$76*$C$37*0.45</f>
        <v>1485</v>
      </c>
      <c r="G114" s="118"/>
      <c r="H114" s="85">
        <f>H$76*$C$37*0.55</f>
        <v>2722.5</v>
      </c>
      <c r="I114" s="84">
        <f>H$76*$C$37*0.45</f>
        <v>2227.5</v>
      </c>
      <c r="J114" s="118"/>
      <c r="K114" s="85">
        <f>K$76*$C$37*0.55</f>
        <v>3630.0000000000005</v>
      </c>
      <c r="L114" s="84">
        <f>K$76*$C$37*0.45</f>
        <v>2970</v>
      </c>
      <c r="M114" s="118"/>
      <c r="N114" s="85">
        <f>N$76*$C$37*0.55</f>
        <v>5445</v>
      </c>
      <c r="O114" s="84">
        <f>N$76*$C$37*0.45</f>
        <v>4455</v>
      </c>
      <c r="P114" s="118"/>
      <c r="Q114" s="85">
        <f>Q$76*$C$37*0.55</f>
        <v>7260.0000000000009</v>
      </c>
      <c r="R114" s="84">
        <f>Q$76*$C$37*0.45</f>
        <v>5940</v>
      </c>
      <c r="S114" s="118"/>
      <c r="T114" s="85">
        <f>T$76*$C$37*0.55</f>
        <v>9075</v>
      </c>
      <c r="U114" s="84">
        <f>T$76*$C$37*0.45</f>
        <v>7425</v>
      </c>
      <c r="V114" s="118"/>
      <c r="W114" s="85">
        <f>W$76*$C$37*0.55</f>
        <v>18150</v>
      </c>
      <c r="X114" s="84">
        <f>W$76*$C$37*0.45</f>
        <v>14850</v>
      </c>
      <c r="Y114" s="118"/>
    </row>
    <row r="115" spans="1:25" x14ac:dyDescent="0.25">
      <c r="A115" s="109" t="s">
        <v>107</v>
      </c>
      <c r="B115" s="85">
        <f>B$76*$C$37*0.6</f>
        <v>990</v>
      </c>
      <c r="C115" s="84">
        <f>B$76*$C$37*0.4</f>
        <v>660</v>
      </c>
      <c r="D115" s="118"/>
      <c r="E115" s="85">
        <f>E$76*$C$37*0.6</f>
        <v>1980</v>
      </c>
      <c r="F115" s="84">
        <f>E$76*$C$37*0.4</f>
        <v>1320</v>
      </c>
      <c r="G115" s="118"/>
      <c r="H115" s="85">
        <f>H$76*$C$37*0.6</f>
        <v>2970</v>
      </c>
      <c r="I115" s="84">
        <f>H$76*$C$37*0.4</f>
        <v>1980</v>
      </c>
      <c r="J115" s="118"/>
      <c r="K115" s="85">
        <f>K$76*$C$37*0.6</f>
        <v>3960</v>
      </c>
      <c r="L115" s="84">
        <f>K$76*$C$37*0.4</f>
        <v>2640</v>
      </c>
      <c r="M115" s="118"/>
      <c r="N115" s="85">
        <f>N$76*$C$37*0.6</f>
        <v>5940</v>
      </c>
      <c r="O115" s="84">
        <f>N$76*$C$37*0.4</f>
        <v>3960</v>
      </c>
      <c r="P115" s="118"/>
      <c r="Q115" s="85">
        <f>Q$76*$C$37*0.6</f>
        <v>7920</v>
      </c>
      <c r="R115" s="84">
        <f>Q$76*$C$37*0.4</f>
        <v>5280</v>
      </c>
      <c r="S115" s="118"/>
      <c r="T115" s="85">
        <f>T$76*$C$37*0.6</f>
        <v>9900</v>
      </c>
      <c r="U115" s="84">
        <f>T$76*$C$37*0.4</f>
        <v>6600</v>
      </c>
      <c r="V115" s="118"/>
      <c r="W115" s="85">
        <f>W$76*$C$37*0.6</f>
        <v>19800</v>
      </c>
      <c r="X115" s="84">
        <f>W$76*$C$37*0.4</f>
        <v>13200</v>
      </c>
      <c r="Y115" s="118"/>
    </row>
    <row r="116" spans="1:25" s="161" customFormat="1" x14ac:dyDescent="0.25">
      <c r="A116" s="136" t="s">
        <v>142</v>
      </c>
      <c r="B116" s="169">
        <f>B$76*$C$37*0.739</f>
        <v>1219.3499999999999</v>
      </c>
      <c r="C116" s="168">
        <f>B$76*$C$37*0.261</f>
        <v>430.65000000000003</v>
      </c>
      <c r="D116" s="166"/>
      <c r="E116" s="169">
        <f>E$76*$C$37*0.739</f>
        <v>2438.6999999999998</v>
      </c>
      <c r="F116" s="168">
        <f>E$76*$C$37*0.261</f>
        <v>861.30000000000007</v>
      </c>
      <c r="G116" s="166"/>
      <c r="H116" s="169">
        <f>H$76*$C$37*0.739</f>
        <v>3658.0499999999997</v>
      </c>
      <c r="I116" s="168">
        <f>H$76*$C$37*0.261</f>
        <v>1291.95</v>
      </c>
      <c r="J116" s="166"/>
      <c r="K116" s="169">
        <f>K$76*$C$37*0.739</f>
        <v>4877.3999999999996</v>
      </c>
      <c r="L116" s="168">
        <f>K$76*$C$37*0.261</f>
        <v>1722.6000000000001</v>
      </c>
      <c r="M116" s="166"/>
      <c r="N116" s="169">
        <f>N$76*$C$37*0.739</f>
        <v>7316.0999999999995</v>
      </c>
      <c r="O116" s="168">
        <f>N$76*$C$37*0.261</f>
        <v>2583.9</v>
      </c>
      <c r="P116" s="166"/>
      <c r="Q116" s="169">
        <f>Q$76*$C$37*0.739</f>
        <v>9754.7999999999993</v>
      </c>
      <c r="R116" s="168">
        <f>Q$76*$C$37*0.261</f>
        <v>3445.2000000000003</v>
      </c>
      <c r="S116" s="166"/>
      <c r="T116" s="169">
        <f>T$76*$C$37*0.739</f>
        <v>12193.5</v>
      </c>
      <c r="U116" s="168">
        <f>T$76*$C$37*0.261</f>
        <v>4306.5</v>
      </c>
      <c r="V116" s="166"/>
      <c r="W116" s="169">
        <f>W$76*$C$37*0.739</f>
        <v>24387</v>
      </c>
      <c r="X116" s="168">
        <f>W$76*$C$37*0.261</f>
        <v>8613</v>
      </c>
      <c r="Y116" s="166"/>
    </row>
    <row r="117" spans="1:25" x14ac:dyDescent="0.25">
      <c r="A117" s="109" t="s">
        <v>108</v>
      </c>
      <c r="B117" s="85">
        <f>B$76*$C$37*0.8</f>
        <v>1320</v>
      </c>
      <c r="C117" s="84">
        <f>B$76*$C$37*0.2</f>
        <v>330</v>
      </c>
      <c r="D117" s="118"/>
      <c r="E117" s="85">
        <f>E$76*$C$37*0.8</f>
        <v>2640</v>
      </c>
      <c r="F117" s="84">
        <f>E$76*$C$37*0.2</f>
        <v>660</v>
      </c>
      <c r="G117" s="118"/>
      <c r="H117" s="85">
        <f>H$76*$C$37*0.8</f>
        <v>3960</v>
      </c>
      <c r="I117" s="84">
        <f>H$76*$C$37*0.2</f>
        <v>990</v>
      </c>
      <c r="J117" s="118"/>
      <c r="K117" s="85">
        <f>K$76*$C$37*0.8</f>
        <v>5280</v>
      </c>
      <c r="L117" s="84">
        <f>K$76*$C$37*0.2</f>
        <v>1320</v>
      </c>
      <c r="M117" s="118"/>
      <c r="N117" s="85">
        <f>N$76*$C$37*0.8</f>
        <v>7920</v>
      </c>
      <c r="O117" s="84">
        <f>N$76*$C$37*0.2</f>
        <v>1980</v>
      </c>
      <c r="P117" s="118"/>
      <c r="Q117" s="85">
        <f>Q$76*$C$37*0.8</f>
        <v>10560</v>
      </c>
      <c r="R117" s="84">
        <f>Q$76*$C$37*0.2</f>
        <v>2640</v>
      </c>
      <c r="S117" s="118"/>
      <c r="T117" s="85">
        <f>T$76*$C$37*0.8</f>
        <v>13200</v>
      </c>
      <c r="U117" s="84">
        <f>T$76*$C$37*0.2</f>
        <v>3300</v>
      </c>
      <c r="V117" s="118"/>
      <c r="W117" s="85">
        <f>W$76*$C$37*0.8</f>
        <v>26400</v>
      </c>
      <c r="X117" s="84">
        <f>W$76*$C$37*0.2</f>
        <v>6600</v>
      </c>
      <c r="Y117" s="118"/>
    </row>
    <row r="118" spans="1:25" ht="15.75" thickBot="1" x14ac:dyDescent="0.3">
      <c r="A118" s="110" t="s">
        <v>109</v>
      </c>
      <c r="B118" s="86">
        <f>B$76*$C$37*0.9</f>
        <v>1485</v>
      </c>
      <c r="C118" s="121">
        <f>B$76*$C$37*0.1</f>
        <v>165</v>
      </c>
      <c r="D118" s="119"/>
      <c r="E118" s="86">
        <f>E$76*$C$37*0.9</f>
        <v>2970</v>
      </c>
      <c r="F118" s="121">
        <f>E$76*$C$37*0.1</f>
        <v>330</v>
      </c>
      <c r="G118" s="119"/>
      <c r="H118" s="86">
        <f>H$76*$C$37*0.9</f>
        <v>4455</v>
      </c>
      <c r="I118" s="121">
        <f>H$76*$C$37*0.1</f>
        <v>495</v>
      </c>
      <c r="J118" s="119"/>
      <c r="K118" s="86">
        <f>K$76*$C$37*0.9</f>
        <v>5940</v>
      </c>
      <c r="L118" s="121">
        <f>K$76*$C$37*0.1</f>
        <v>660</v>
      </c>
      <c r="M118" s="119"/>
      <c r="N118" s="86">
        <f>N$76*$C$37*0.9</f>
        <v>8910</v>
      </c>
      <c r="O118" s="121">
        <f>N$76*$C$37*0.1</f>
        <v>990</v>
      </c>
      <c r="P118" s="119"/>
      <c r="Q118" s="86">
        <f>Q$76*$C$37*0.9</f>
        <v>11880</v>
      </c>
      <c r="R118" s="121">
        <f>Q$76*$C$37*0.1</f>
        <v>1320</v>
      </c>
      <c r="S118" s="119"/>
      <c r="T118" s="86">
        <f>T$76*$C$37*0.9</f>
        <v>14850</v>
      </c>
      <c r="U118" s="121">
        <f>T$76*$C$37*0.1</f>
        <v>1650</v>
      </c>
      <c r="V118" s="119"/>
      <c r="W118" s="86">
        <f>W$76*$C$37*0.9</f>
        <v>29700</v>
      </c>
      <c r="X118" s="121">
        <f>W$76*$C$37*0.1</f>
        <v>3300</v>
      </c>
      <c r="Y118" s="119"/>
    </row>
    <row r="119" spans="1:25" x14ac:dyDescent="0.25">
      <c r="A119" s="111"/>
    </row>
    <row r="120" spans="1:25" ht="15.75" thickBot="1" x14ac:dyDescent="0.3">
      <c r="A120" s="111"/>
    </row>
    <row r="121" spans="1:25" s="83" customFormat="1" ht="18.75" customHeight="1" x14ac:dyDescent="0.3">
      <c r="A121" s="181" t="s">
        <v>98</v>
      </c>
      <c r="B121" s="184" t="s">
        <v>79</v>
      </c>
      <c r="C121" s="185"/>
      <c r="D121" s="186"/>
      <c r="E121" s="184" t="s">
        <v>80</v>
      </c>
      <c r="F121" s="185"/>
      <c r="G121" s="186"/>
      <c r="H121" s="184" t="s">
        <v>81</v>
      </c>
      <c r="I121" s="185"/>
      <c r="J121" s="186"/>
      <c r="K121" s="184" t="s">
        <v>82</v>
      </c>
      <c r="L121" s="185"/>
      <c r="M121" s="186"/>
      <c r="N121" s="184" t="s">
        <v>83</v>
      </c>
      <c r="O121" s="185"/>
      <c r="P121" s="186"/>
      <c r="Q121" s="184" t="s">
        <v>84</v>
      </c>
      <c r="R121" s="185"/>
      <c r="S121" s="186"/>
      <c r="T121" s="184" t="s">
        <v>85</v>
      </c>
      <c r="U121" s="185"/>
      <c r="V121" s="186"/>
      <c r="W121" s="184" t="s">
        <v>86</v>
      </c>
      <c r="X121" s="185"/>
      <c r="Y121" s="186"/>
    </row>
    <row r="122" spans="1:25" s="83" customFormat="1" ht="19.5" thickBot="1" x14ac:dyDescent="0.35">
      <c r="A122" s="182"/>
      <c r="B122" s="187">
        <v>5000</v>
      </c>
      <c r="C122" s="188"/>
      <c r="D122" s="189"/>
      <c r="E122" s="187">
        <v>10000</v>
      </c>
      <c r="F122" s="188"/>
      <c r="G122" s="189"/>
      <c r="H122" s="187">
        <v>15000</v>
      </c>
      <c r="I122" s="188"/>
      <c r="J122" s="189"/>
      <c r="K122" s="187">
        <v>20000</v>
      </c>
      <c r="L122" s="188"/>
      <c r="M122" s="189"/>
      <c r="N122" s="187">
        <v>30000</v>
      </c>
      <c r="O122" s="188"/>
      <c r="P122" s="189"/>
      <c r="Q122" s="187">
        <v>40000</v>
      </c>
      <c r="R122" s="188"/>
      <c r="S122" s="189"/>
      <c r="T122" s="187">
        <v>50000</v>
      </c>
      <c r="U122" s="188"/>
      <c r="V122" s="189"/>
      <c r="W122" s="187">
        <v>100000</v>
      </c>
      <c r="X122" s="188"/>
      <c r="Y122" s="189"/>
    </row>
    <row r="123" spans="1:25" s="82" customFormat="1" ht="18.75" x14ac:dyDescent="0.3">
      <c r="A123" s="183"/>
      <c r="B123" s="94" t="s">
        <v>77</v>
      </c>
      <c r="C123" s="103" t="s">
        <v>78</v>
      </c>
      <c r="D123" s="117"/>
      <c r="E123" s="94" t="s">
        <v>77</v>
      </c>
      <c r="F123" s="103" t="s">
        <v>78</v>
      </c>
      <c r="G123" s="117"/>
      <c r="H123" s="94" t="s">
        <v>77</v>
      </c>
      <c r="I123" s="103" t="s">
        <v>78</v>
      </c>
      <c r="J123" s="117"/>
      <c r="K123" s="94" t="s">
        <v>77</v>
      </c>
      <c r="L123" s="103" t="s">
        <v>78</v>
      </c>
      <c r="M123" s="117"/>
      <c r="N123" s="94" t="s">
        <v>77</v>
      </c>
      <c r="O123" s="103" t="s">
        <v>78</v>
      </c>
      <c r="P123" s="117"/>
      <c r="Q123" s="94" t="s">
        <v>77</v>
      </c>
      <c r="R123" s="103" t="s">
        <v>78</v>
      </c>
      <c r="S123" s="117"/>
      <c r="T123" s="94" t="s">
        <v>77</v>
      </c>
      <c r="U123" s="103" t="s">
        <v>78</v>
      </c>
      <c r="V123" s="117"/>
      <c r="W123" s="94" t="s">
        <v>77</v>
      </c>
      <c r="X123" s="103" t="s">
        <v>78</v>
      </c>
      <c r="Y123" s="117"/>
    </row>
    <row r="124" spans="1:25" x14ac:dyDescent="0.25">
      <c r="A124" s="109" t="s">
        <v>125</v>
      </c>
      <c r="B124" s="88">
        <f t="shared" ref="B124:B134" si="17">($B$38/(1000))*(($B$4/100*(B108*$B$53))+($B$5/100*(B108*$B$55))+($B$6/100*(B108*$B$57))+($B$7/100*(B108*$B$59)))</f>
        <v>0.27951000000000004</v>
      </c>
      <c r="C124" s="87">
        <f t="shared" ref="C124:C134" si="18">($B$38/(1000))*(($B$8/100*(C108*$B$54))+($B$9/100*(C108*$B$56))+($B$10/100*(C108*$B$58))+($B$11/100*(C108*$B$60)))</f>
        <v>1.41669</v>
      </c>
      <c r="D124" s="118"/>
      <c r="E124" s="88">
        <f t="shared" ref="E124:E134" si="19">($B$38/(1000))*(($B$4/100*(E108*$B$53))+($B$5/100*(E108*$B$55))+($B$6/100*(E108*$B$57))+($B$7/100*(E108*$B$59)))</f>
        <v>0.55902000000000007</v>
      </c>
      <c r="F124" s="87">
        <f t="shared" ref="F124:F134" si="20">($B$38/(1000))*(($B$8/100*(F108*$B$54))+($B$9/100*(F108*$B$56))+($B$10/100*(F108*$B$58))+($B$11/100*(F108*$B$60)))</f>
        <v>2.83338</v>
      </c>
      <c r="G124" s="118"/>
      <c r="H124" s="88">
        <f t="shared" ref="H124:H134" si="21">($B$38/(1000))*(($B$4/100*(H108*$B$53))+($B$5/100*(H108*$B$55))+($B$6/100*(H108*$B$57))+($B$7/100*(H108*$B$59)))</f>
        <v>0.83853000000000011</v>
      </c>
      <c r="I124" s="87">
        <f t="shared" ref="I124:I134" si="22">($B$38/(1000))*(($B$8/100*(I108*$B$54))+($B$9/100*(I108*$B$56))+($B$10/100*(I108*$B$58))+($B$11/100*(I108*$B$60)))</f>
        <v>4.25007</v>
      </c>
      <c r="J124" s="118"/>
      <c r="K124" s="88">
        <f t="shared" ref="K124:K134" si="23">($B$38/(1000))*(($B$4/100*(K108*$B$53))+($B$5/100*(K108*$B$55))+($B$6/100*(K108*$B$57))+($B$7/100*(K108*$B$59)))</f>
        <v>1.1180400000000001</v>
      </c>
      <c r="L124" s="87">
        <f t="shared" ref="L124:L134" si="24">($B$38/(1000))*(($B$8/100*(L108*$B$54))+($B$9/100*(L108*$B$56))+($B$10/100*(L108*$B$58))+($B$11/100*(L108*$B$60)))</f>
        <v>5.66676</v>
      </c>
      <c r="M124" s="118"/>
      <c r="N124" s="88">
        <f t="shared" ref="N124:N134" si="25">($B$38/(1000))*(($B$4/100*(N108*$B$53))+($B$5/100*(N108*$B$55))+($B$6/100*(N108*$B$57))+($B$7/100*(N108*$B$59)))</f>
        <v>1.6770600000000002</v>
      </c>
      <c r="O124" s="87">
        <f t="shared" ref="O124:O134" si="26">($B$38/(1000))*(($B$8/100*(O108*$B$54))+($B$9/100*(O108*$B$56))+($B$10/100*(O108*$B$58))+($B$11/100*(O108*$B$60)))</f>
        <v>8.50014</v>
      </c>
      <c r="P124" s="118"/>
      <c r="Q124" s="88">
        <f t="shared" ref="Q124:Q134" si="27">($B$38/(1000))*(($B$4/100*(Q108*$B$53))+($B$5/100*(Q108*$B$55))+($B$6/100*(Q108*$B$57))+($B$7/100*(Q108*$B$59)))</f>
        <v>2.2360800000000003</v>
      </c>
      <c r="R124" s="87">
        <f t="shared" ref="R124:R134" si="28">($B$38/(1000))*(($B$8/100*(R108*$B$54))+($B$9/100*(R108*$B$56))+($B$10/100*(R108*$B$58))+($B$11/100*(R108*$B$60)))</f>
        <v>11.33352</v>
      </c>
      <c r="S124" s="118"/>
      <c r="T124" s="88">
        <f t="shared" ref="T124:T134" si="29">($B$38/(1000))*(($B$4/100*(T108*$B$53))+($B$5/100*(T108*$B$55))+($B$6/100*(T108*$B$57))+($B$7/100*(T108*$B$59)))</f>
        <v>2.7951000000000001</v>
      </c>
      <c r="U124" s="87">
        <f t="shared" ref="U124:U134" si="30">($B$38/(1000))*(($B$8/100*(U108*$B$54))+($B$9/100*(U108*$B$56))+($B$10/100*(U108*$B$58))+($B$11/100*(U108*$B$60)))</f>
        <v>14.166900000000002</v>
      </c>
      <c r="V124" s="118"/>
      <c r="W124" s="88">
        <f t="shared" ref="W124:W134" si="31">($B$38/(1000))*(($B$4/100*(W108*$B$53))+($B$5/100*(W108*$B$55))+($B$6/100*(W108*$B$57))+($B$7/100*(W108*$B$59)))</f>
        <v>5.5902000000000003</v>
      </c>
      <c r="X124" s="87">
        <f t="shared" ref="X124:X134" si="32">($B$38/(1000))*(($B$8/100*(X108*$B$54))+($B$9/100*(X108*$B$56))+($B$10/100*(X108*$B$58))+($B$11/100*(X108*$B$60)))</f>
        <v>28.333800000000004</v>
      </c>
      <c r="Y124" s="118"/>
    </row>
    <row r="125" spans="1:25" x14ac:dyDescent="0.25">
      <c r="A125" s="109" t="s">
        <v>97</v>
      </c>
      <c r="B125" s="88">
        <f t="shared" si="17"/>
        <v>0.55902000000000007</v>
      </c>
      <c r="C125" s="87">
        <f t="shared" si="18"/>
        <v>1.2592800000000002</v>
      </c>
      <c r="D125" s="118"/>
      <c r="E125" s="88">
        <f t="shared" si="19"/>
        <v>1.1180400000000001</v>
      </c>
      <c r="F125" s="87">
        <f t="shared" si="20"/>
        <v>2.5185600000000004</v>
      </c>
      <c r="G125" s="118"/>
      <c r="H125" s="88">
        <f t="shared" si="21"/>
        <v>1.6770600000000002</v>
      </c>
      <c r="I125" s="87">
        <f t="shared" si="22"/>
        <v>3.7778399999999999</v>
      </c>
      <c r="J125" s="118"/>
      <c r="K125" s="88">
        <f t="shared" si="23"/>
        <v>2.2360800000000003</v>
      </c>
      <c r="L125" s="87">
        <f t="shared" si="24"/>
        <v>5.0371200000000007</v>
      </c>
      <c r="M125" s="118"/>
      <c r="N125" s="88">
        <f t="shared" si="25"/>
        <v>3.3541200000000004</v>
      </c>
      <c r="O125" s="87">
        <f t="shared" si="26"/>
        <v>7.5556799999999997</v>
      </c>
      <c r="P125" s="118"/>
      <c r="Q125" s="88">
        <f t="shared" si="27"/>
        <v>4.4721600000000006</v>
      </c>
      <c r="R125" s="87">
        <f t="shared" si="28"/>
        <v>10.074240000000001</v>
      </c>
      <c r="S125" s="118"/>
      <c r="T125" s="88">
        <f t="shared" si="29"/>
        <v>5.5902000000000003</v>
      </c>
      <c r="U125" s="87">
        <f t="shared" si="30"/>
        <v>12.5928</v>
      </c>
      <c r="V125" s="118"/>
      <c r="W125" s="88">
        <f t="shared" si="31"/>
        <v>11.180400000000001</v>
      </c>
      <c r="X125" s="87">
        <f t="shared" si="32"/>
        <v>25.185600000000001</v>
      </c>
      <c r="Y125" s="118"/>
    </row>
    <row r="126" spans="1:25" x14ac:dyDescent="0.25">
      <c r="A126" s="109" t="s">
        <v>102</v>
      </c>
      <c r="B126" s="88">
        <f t="shared" si="17"/>
        <v>1.1180400000000001</v>
      </c>
      <c r="C126" s="87">
        <f t="shared" si="18"/>
        <v>0.94445999999999997</v>
      </c>
      <c r="D126" s="118"/>
      <c r="E126" s="88">
        <f t="shared" si="19"/>
        <v>2.2360800000000003</v>
      </c>
      <c r="F126" s="87">
        <f t="shared" si="20"/>
        <v>1.8889199999999999</v>
      </c>
      <c r="G126" s="118"/>
      <c r="H126" s="88">
        <f t="shared" si="21"/>
        <v>3.3541200000000004</v>
      </c>
      <c r="I126" s="87">
        <f t="shared" si="22"/>
        <v>2.83338</v>
      </c>
      <c r="J126" s="118"/>
      <c r="K126" s="88">
        <f t="shared" si="23"/>
        <v>4.4721600000000006</v>
      </c>
      <c r="L126" s="87">
        <f t="shared" si="24"/>
        <v>3.7778399999999999</v>
      </c>
      <c r="M126" s="118"/>
      <c r="N126" s="88">
        <f t="shared" si="25"/>
        <v>6.7082400000000009</v>
      </c>
      <c r="O126" s="87">
        <f t="shared" si="26"/>
        <v>5.66676</v>
      </c>
      <c r="P126" s="118"/>
      <c r="Q126" s="88">
        <f t="shared" si="27"/>
        <v>8.9443200000000012</v>
      </c>
      <c r="R126" s="87">
        <f t="shared" si="28"/>
        <v>7.5556799999999997</v>
      </c>
      <c r="S126" s="118"/>
      <c r="T126" s="88">
        <f t="shared" si="29"/>
        <v>11.180400000000001</v>
      </c>
      <c r="U126" s="87">
        <f t="shared" si="30"/>
        <v>9.4445999999999994</v>
      </c>
      <c r="V126" s="118"/>
      <c r="W126" s="88">
        <f t="shared" si="31"/>
        <v>22.360800000000001</v>
      </c>
      <c r="X126" s="87">
        <f t="shared" si="32"/>
        <v>18.889199999999999</v>
      </c>
      <c r="Y126" s="118"/>
    </row>
    <row r="127" spans="1:25" x14ac:dyDescent="0.25">
      <c r="A127" s="109" t="s">
        <v>103</v>
      </c>
      <c r="B127" s="88">
        <f t="shared" si="17"/>
        <v>1.257795</v>
      </c>
      <c r="C127" s="87">
        <f t="shared" si="18"/>
        <v>0.86575500000000005</v>
      </c>
      <c r="D127" s="118"/>
      <c r="E127" s="88">
        <f t="shared" si="19"/>
        <v>2.51559</v>
      </c>
      <c r="F127" s="87">
        <f t="shared" si="20"/>
        <v>1.7315100000000001</v>
      </c>
      <c r="G127" s="118"/>
      <c r="H127" s="88">
        <f t="shared" si="21"/>
        <v>3.7733850000000007</v>
      </c>
      <c r="I127" s="87">
        <f t="shared" si="22"/>
        <v>2.5972650000000002</v>
      </c>
      <c r="J127" s="118"/>
      <c r="K127" s="88">
        <f t="shared" si="23"/>
        <v>5.03118</v>
      </c>
      <c r="L127" s="87">
        <f t="shared" si="24"/>
        <v>3.4630200000000002</v>
      </c>
      <c r="M127" s="118"/>
      <c r="N127" s="88">
        <f t="shared" si="25"/>
        <v>7.5467700000000013</v>
      </c>
      <c r="O127" s="87">
        <f t="shared" si="26"/>
        <v>5.1945300000000003</v>
      </c>
      <c r="P127" s="118"/>
      <c r="Q127" s="88">
        <f t="shared" si="27"/>
        <v>10.06236</v>
      </c>
      <c r="R127" s="87">
        <f t="shared" si="28"/>
        <v>6.9260400000000004</v>
      </c>
      <c r="S127" s="118"/>
      <c r="T127" s="88">
        <f t="shared" si="29"/>
        <v>12.577950000000001</v>
      </c>
      <c r="U127" s="87">
        <f t="shared" si="30"/>
        <v>8.6575500000000005</v>
      </c>
      <c r="V127" s="118"/>
      <c r="W127" s="88">
        <f t="shared" si="31"/>
        <v>25.155900000000003</v>
      </c>
      <c r="X127" s="87">
        <f t="shared" si="32"/>
        <v>17.315100000000001</v>
      </c>
      <c r="Y127" s="118"/>
    </row>
    <row r="128" spans="1:25" x14ac:dyDescent="0.25">
      <c r="A128" s="109" t="s">
        <v>104</v>
      </c>
      <c r="B128" s="88">
        <f t="shared" si="17"/>
        <v>1.3416480000000002</v>
      </c>
      <c r="C128" s="87">
        <f t="shared" si="18"/>
        <v>0.81853199999999993</v>
      </c>
      <c r="D128" s="118"/>
      <c r="E128" s="88">
        <f t="shared" si="19"/>
        <v>2.6832960000000003</v>
      </c>
      <c r="F128" s="87">
        <f t="shared" si="20"/>
        <v>1.6370639999999999</v>
      </c>
      <c r="G128" s="118"/>
      <c r="H128" s="88">
        <f t="shared" si="21"/>
        <v>4.0249440000000005</v>
      </c>
      <c r="I128" s="87">
        <f t="shared" si="22"/>
        <v>2.4555959999999999</v>
      </c>
      <c r="J128" s="118"/>
      <c r="K128" s="88">
        <f t="shared" si="23"/>
        <v>5.3665920000000007</v>
      </c>
      <c r="L128" s="87">
        <f t="shared" si="24"/>
        <v>3.2741279999999997</v>
      </c>
      <c r="M128" s="118"/>
      <c r="N128" s="88">
        <f t="shared" si="25"/>
        <v>8.049888000000001</v>
      </c>
      <c r="O128" s="87">
        <f t="shared" si="26"/>
        <v>4.9111919999999998</v>
      </c>
      <c r="P128" s="118"/>
      <c r="Q128" s="88">
        <f t="shared" si="27"/>
        <v>10.733184000000001</v>
      </c>
      <c r="R128" s="87">
        <f t="shared" si="28"/>
        <v>6.5482559999999994</v>
      </c>
      <c r="S128" s="118"/>
      <c r="T128" s="88">
        <f t="shared" si="29"/>
        <v>13.416480000000002</v>
      </c>
      <c r="U128" s="87">
        <f t="shared" si="30"/>
        <v>8.1853200000000008</v>
      </c>
      <c r="V128" s="118"/>
      <c r="W128" s="88">
        <f t="shared" si="31"/>
        <v>26.832960000000003</v>
      </c>
      <c r="X128" s="87">
        <f t="shared" si="32"/>
        <v>16.370640000000002</v>
      </c>
      <c r="Y128" s="118"/>
    </row>
    <row r="129" spans="1:28" x14ac:dyDescent="0.25">
      <c r="A129" s="165" t="s">
        <v>105</v>
      </c>
      <c r="B129" s="88">
        <f t="shared" si="17"/>
        <v>1.4534520000000002</v>
      </c>
      <c r="C129" s="87">
        <f t="shared" si="18"/>
        <v>0.75556800000000002</v>
      </c>
      <c r="D129" s="118"/>
      <c r="E129" s="88">
        <f t="shared" si="19"/>
        <v>2.9069040000000004</v>
      </c>
      <c r="F129" s="87">
        <f t="shared" si="20"/>
        <v>1.511136</v>
      </c>
      <c r="G129" s="118"/>
      <c r="H129" s="88">
        <f t="shared" si="21"/>
        <v>4.3603560000000003</v>
      </c>
      <c r="I129" s="87">
        <f t="shared" si="22"/>
        <v>2.2667040000000003</v>
      </c>
      <c r="J129" s="118"/>
      <c r="K129" s="88">
        <f t="shared" si="23"/>
        <v>5.8138080000000008</v>
      </c>
      <c r="L129" s="87">
        <f t="shared" si="24"/>
        <v>3.0222720000000001</v>
      </c>
      <c r="M129" s="118"/>
      <c r="N129" s="88">
        <f t="shared" si="25"/>
        <v>8.7207120000000007</v>
      </c>
      <c r="O129" s="87">
        <f t="shared" si="26"/>
        <v>4.5334080000000005</v>
      </c>
      <c r="P129" s="118"/>
      <c r="Q129" s="88">
        <f t="shared" si="27"/>
        <v>11.627616000000002</v>
      </c>
      <c r="R129" s="87">
        <f t="shared" si="28"/>
        <v>6.0445440000000001</v>
      </c>
      <c r="S129" s="118"/>
      <c r="T129" s="88">
        <f t="shared" si="29"/>
        <v>14.534520000000001</v>
      </c>
      <c r="U129" s="87">
        <f t="shared" si="30"/>
        <v>7.5556799999999997</v>
      </c>
      <c r="V129" s="118"/>
      <c r="W129" s="88">
        <f t="shared" si="31"/>
        <v>29.069040000000001</v>
      </c>
      <c r="X129" s="87">
        <f t="shared" si="32"/>
        <v>15.111359999999999</v>
      </c>
      <c r="Y129" s="118"/>
    </row>
    <row r="130" spans="1:28" x14ac:dyDescent="0.25">
      <c r="A130" s="109" t="s">
        <v>106</v>
      </c>
      <c r="B130" s="88">
        <f t="shared" si="17"/>
        <v>1.5373050000000004</v>
      </c>
      <c r="C130" s="87">
        <f t="shared" si="18"/>
        <v>0.708345</v>
      </c>
      <c r="D130" s="118"/>
      <c r="E130" s="88">
        <f t="shared" si="19"/>
        <v>3.0746100000000007</v>
      </c>
      <c r="F130" s="87">
        <f t="shared" si="20"/>
        <v>1.41669</v>
      </c>
      <c r="G130" s="118"/>
      <c r="H130" s="88">
        <f t="shared" si="21"/>
        <v>4.6119149999999998</v>
      </c>
      <c r="I130" s="87">
        <f t="shared" si="22"/>
        <v>2.125035</v>
      </c>
      <c r="J130" s="118"/>
      <c r="K130" s="88">
        <f t="shared" si="23"/>
        <v>6.1492200000000015</v>
      </c>
      <c r="L130" s="87">
        <f t="shared" si="24"/>
        <v>2.83338</v>
      </c>
      <c r="M130" s="118"/>
      <c r="N130" s="88">
        <f t="shared" si="25"/>
        <v>9.2238299999999995</v>
      </c>
      <c r="O130" s="87">
        <f t="shared" si="26"/>
        <v>4.25007</v>
      </c>
      <c r="P130" s="118"/>
      <c r="Q130" s="88">
        <f t="shared" si="27"/>
        <v>12.298440000000003</v>
      </c>
      <c r="R130" s="87">
        <f t="shared" si="28"/>
        <v>5.66676</v>
      </c>
      <c r="S130" s="118"/>
      <c r="T130" s="88">
        <f t="shared" si="29"/>
        <v>15.373050000000001</v>
      </c>
      <c r="U130" s="87">
        <f t="shared" si="30"/>
        <v>7.0834500000000009</v>
      </c>
      <c r="V130" s="118"/>
      <c r="W130" s="88">
        <f t="shared" si="31"/>
        <v>30.746100000000002</v>
      </c>
      <c r="X130" s="87">
        <f t="shared" si="32"/>
        <v>14.166900000000002</v>
      </c>
      <c r="Y130" s="118"/>
    </row>
    <row r="131" spans="1:28" x14ac:dyDescent="0.25">
      <c r="A131" s="109" t="s">
        <v>107</v>
      </c>
      <c r="B131" s="88">
        <f t="shared" si="17"/>
        <v>1.6770600000000002</v>
      </c>
      <c r="C131" s="87">
        <f t="shared" si="18"/>
        <v>0.62964000000000009</v>
      </c>
      <c r="D131" s="118"/>
      <c r="E131" s="88">
        <f t="shared" si="19"/>
        <v>3.3541200000000004</v>
      </c>
      <c r="F131" s="87">
        <f t="shared" si="20"/>
        <v>1.2592800000000002</v>
      </c>
      <c r="G131" s="118"/>
      <c r="H131" s="88">
        <f t="shared" si="21"/>
        <v>5.03118</v>
      </c>
      <c r="I131" s="87">
        <f t="shared" si="22"/>
        <v>1.8889199999999999</v>
      </c>
      <c r="J131" s="118"/>
      <c r="K131" s="88">
        <f t="shared" si="23"/>
        <v>6.7082400000000009</v>
      </c>
      <c r="L131" s="87">
        <f t="shared" si="24"/>
        <v>2.5185600000000004</v>
      </c>
      <c r="M131" s="118"/>
      <c r="N131" s="88">
        <f t="shared" si="25"/>
        <v>10.06236</v>
      </c>
      <c r="O131" s="87">
        <f t="shared" si="26"/>
        <v>3.7778399999999999</v>
      </c>
      <c r="P131" s="118"/>
      <c r="Q131" s="88">
        <f t="shared" si="27"/>
        <v>13.416480000000002</v>
      </c>
      <c r="R131" s="87">
        <f t="shared" si="28"/>
        <v>5.0371200000000007</v>
      </c>
      <c r="S131" s="118"/>
      <c r="T131" s="88">
        <f t="shared" si="29"/>
        <v>16.770599999999998</v>
      </c>
      <c r="U131" s="87">
        <f t="shared" si="30"/>
        <v>6.2964000000000002</v>
      </c>
      <c r="V131" s="118"/>
      <c r="W131" s="88">
        <f t="shared" si="31"/>
        <v>33.541199999999996</v>
      </c>
      <c r="X131" s="87">
        <f t="shared" si="32"/>
        <v>12.5928</v>
      </c>
      <c r="Y131" s="118"/>
    </row>
    <row r="132" spans="1:28" s="161" customFormat="1" x14ac:dyDescent="0.25">
      <c r="A132" s="136" t="s">
        <v>142</v>
      </c>
      <c r="B132" s="90">
        <f t="shared" si="17"/>
        <v>2.0655788999999998</v>
      </c>
      <c r="C132" s="167">
        <f t="shared" si="18"/>
        <v>0.4108401000000001</v>
      </c>
      <c r="D132" s="166"/>
      <c r="E132" s="90">
        <f t="shared" si="19"/>
        <v>4.1311577999999995</v>
      </c>
      <c r="F132" s="167">
        <f t="shared" si="20"/>
        <v>0.82168020000000019</v>
      </c>
      <c r="G132" s="166"/>
      <c r="H132" s="90">
        <f t="shared" si="21"/>
        <v>6.1967366999999998</v>
      </c>
      <c r="I132" s="167">
        <f t="shared" si="22"/>
        <v>1.2325203</v>
      </c>
      <c r="J132" s="166"/>
      <c r="K132" s="90">
        <f t="shared" si="23"/>
        <v>8.2623155999999991</v>
      </c>
      <c r="L132" s="167">
        <f t="shared" si="24"/>
        <v>1.6433604000000004</v>
      </c>
      <c r="M132" s="166"/>
      <c r="N132" s="90">
        <f t="shared" si="25"/>
        <v>12.3934734</v>
      </c>
      <c r="O132" s="167">
        <f t="shared" si="26"/>
        <v>2.4650406</v>
      </c>
      <c r="P132" s="166"/>
      <c r="Q132" s="90">
        <f t="shared" si="27"/>
        <v>16.524631199999998</v>
      </c>
      <c r="R132" s="167">
        <f t="shared" si="28"/>
        <v>3.2867208000000008</v>
      </c>
      <c r="S132" s="166"/>
      <c r="T132" s="90">
        <f t="shared" si="29"/>
        <v>20.655789000000002</v>
      </c>
      <c r="U132" s="167">
        <f t="shared" si="30"/>
        <v>4.1084009999999997</v>
      </c>
      <c r="V132" s="166"/>
      <c r="W132" s="90">
        <f t="shared" si="31"/>
        <v>41.311578000000004</v>
      </c>
      <c r="X132" s="167">
        <f t="shared" si="32"/>
        <v>8.2168019999999995</v>
      </c>
      <c r="Y132" s="166"/>
    </row>
    <row r="133" spans="1:28" x14ac:dyDescent="0.25">
      <c r="A133" s="109" t="s">
        <v>108</v>
      </c>
      <c r="B133" s="88">
        <f t="shared" si="17"/>
        <v>2.2360800000000003</v>
      </c>
      <c r="C133" s="87">
        <f t="shared" si="18"/>
        <v>0.31482000000000004</v>
      </c>
      <c r="D133" s="118"/>
      <c r="E133" s="88">
        <f t="shared" si="19"/>
        <v>4.4721600000000006</v>
      </c>
      <c r="F133" s="87">
        <f t="shared" si="20"/>
        <v>0.62964000000000009</v>
      </c>
      <c r="G133" s="118"/>
      <c r="H133" s="88">
        <f t="shared" si="21"/>
        <v>6.7082400000000009</v>
      </c>
      <c r="I133" s="87">
        <f t="shared" si="22"/>
        <v>0.94445999999999997</v>
      </c>
      <c r="J133" s="118"/>
      <c r="K133" s="88">
        <f t="shared" si="23"/>
        <v>8.9443200000000012</v>
      </c>
      <c r="L133" s="87">
        <f t="shared" si="24"/>
        <v>1.2592800000000002</v>
      </c>
      <c r="M133" s="118"/>
      <c r="N133" s="88">
        <f t="shared" si="25"/>
        <v>13.416480000000002</v>
      </c>
      <c r="O133" s="87">
        <f t="shared" si="26"/>
        <v>1.8889199999999999</v>
      </c>
      <c r="P133" s="118"/>
      <c r="Q133" s="88">
        <f t="shared" si="27"/>
        <v>17.888640000000002</v>
      </c>
      <c r="R133" s="87">
        <f t="shared" si="28"/>
        <v>2.5185600000000004</v>
      </c>
      <c r="S133" s="118"/>
      <c r="T133" s="88">
        <f t="shared" si="29"/>
        <v>22.360800000000001</v>
      </c>
      <c r="U133" s="87">
        <f t="shared" si="30"/>
        <v>3.1482000000000001</v>
      </c>
      <c r="V133" s="118"/>
      <c r="W133" s="88">
        <f t="shared" si="31"/>
        <v>44.721600000000002</v>
      </c>
      <c r="X133" s="87">
        <f t="shared" si="32"/>
        <v>6.2964000000000002</v>
      </c>
      <c r="Y133" s="118"/>
    </row>
    <row r="134" spans="1:28" ht="15.75" thickBot="1" x14ac:dyDescent="0.3">
      <c r="A134" s="110" t="s">
        <v>109</v>
      </c>
      <c r="B134" s="89">
        <f t="shared" si="17"/>
        <v>2.51559</v>
      </c>
      <c r="C134" s="120">
        <f t="shared" si="18"/>
        <v>0.15741000000000002</v>
      </c>
      <c r="D134" s="119"/>
      <c r="E134" s="89">
        <f t="shared" si="19"/>
        <v>5.03118</v>
      </c>
      <c r="F134" s="120">
        <f t="shared" si="20"/>
        <v>0.31482000000000004</v>
      </c>
      <c r="G134" s="119"/>
      <c r="H134" s="89">
        <f t="shared" si="21"/>
        <v>7.5467700000000013</v>
      </c>
      <c r="I134" s="120">
        <f t="shared" si="22"/>
        <v>0.47222999999999998</v>
      </c>
      <c r="J134" s="119"/>
      <c r="K134" s="89">
        <f t="shared" si="23"/>
        <v>10.06236</v>
      </c>
      <c r="L134" s="120">
        <f t="shared" si="24"/>
        <v>0.62964000000000009</v>
      </c>
      <c r="M134" s="119"/>
      <c r="N134" s="89">
        <f t="shared" si="25"/>
        <v>15.093540000000003</v>
      </c>
      <c r="O134" s="120">
        <f t="shared" si="26"/>
        <v>0.94445999999999997</v>
      </c>
      <c r="P134" s="119"/>
      <c r="Q134" s="89">
        <f t="shared" si="27"/>
        <v>20.12472</v>
      </c>
      <c r="R134" s="120">
        <f t="shared" si="28"/>
        <v>1.2592800000000002</v>
      </c>
      <c r="S134" s="119"/>
      <c r="T134" s="89">
        <f t="shared" si="29"/>
        <v>25.155900000000003</v>
      </c>
      <c r="U134" s="120">
        <f t="shared" si="30"/>
        <v>1.5741000000000001</v>
      </c>
      <c r="V134" s="119"/>
      <c r="W134" s="89">
        <f t="shared" si="31"/>
        <v>50.311800000000005</v>
      </c>
      <c r="X134" s="120">
        <f t="shared" si="32"/>
        <v>3.1482000000000001</v>
      </c>
      <c r="Y134" s="119"/>
    </row>
    <row r="135" spans="1:28" x14ac:dyDescent="0.25">
      <c r="A135" s="111"/>
    </row>
    <row r="136" spans="1:28" ht="15.75" thickBot="1" x14ac:dyDescent="0.3">
      <c r="A136" s="111"/>
      <c r="C136" s="100">
        <f>((B108*$B$38/1000)*((($B$53*$B$4/100)+($B$55*$B$5/100)+($B$57*$B$6/100)+($B$59*$B$7/100))))+((C108*$B$38/1000)*((($B$54*$B$8/100)+($B$56*$B$9/100)+($B$58*$B$10/100)+($B$60*$B$11/100))))</f>
        <v>1.6961999999999999</v>
      </c>
      <c r="D136" s="100"/>
    </row>
    <row r="137" spans="1:28" s="83" customFormat="1" ht="18.75" customHeight="1" x14ac:dyDescent="0.3">
      <c r="A137" s="181" t="s">
        <v>98</v>
      </c>
      <c r="B137" s="184" t="s">
        <v>79</v>
      </c>
      <c r="C137" s="185"/>
      <c r="D137" s="186"/>
      <c r="E137" s="184" t="s">
        <v>80</v>
      </c>
      <c r="F137" s="185"/>
      <c r="G137" s="186"/>
      <c r="H137" s="184" t="s">
        <v>81</v>
      </c>
      <c r="I137" s="185"/>
      <c r="J137" s="186"/>
      <c r="K137" s="184" t="s">
        <v>82</v>
      </c>
      <c r="L137" s="185"/>
      <c r="M137" s="186"/>
      <c r="N137" s="184" t="s">
        <v>83</v>
      </c>
      <c r="O137" s="185"/>
      <c r="P137" s="186"/>
      <c r="Q137" s="184" t="s">
        <v>84</v>
      </c>
      <c r="R137" s="185"/>
      <c r="S137" s="186"/>
      <c r="T137" s="184" t="s">
        <v>85</v>
      </c>
      <c r="U137" s="185"/>
      <c r="V137" s="186"/>
      <c r="W137" s="184" t="s">
        <v>86</v>
      </c>
      <c r="X137" s="185"/>
      <c r="Y137" s="186"/>
    </row>
    <row r="138" spans="1:28" s="83" customFormat="1" ht="19.5" thickBot="1" x14ac:dyDescent="0.35">
      <c r="A138" s="182"/>
      <c r="B138" s="187">
        <v>5000</v>
      </c>
      <c r="C138" s="188"/>
      <c r="D138" s="189"/>
      <c r="E138" s="187">
        <v>10000</v>
      </c>
      <c r="F138" s="188"/>
      <c r="G138" s="189"/>
      <c r="H138" s="187">
        <v>15000</v>
      </c>
      <c r="I138" s="188"/>
      <c r="J138" s="189"/>
      <c r="K138" s="187">
        <v>20000</v>
      </c>
      <c r="L138" s="188"/>
      <c r="M138" s="189"/>
      <c r="N138" s="187">
        <v>30000</v>
      </c>
      <c r="O138" s="188"/>
      <c r="P138" s="189"/>
      <c r="Q138" s="187">
        <v>40000</v>
      </c>
      <c r="R138" s="188"/>
      <c r="S138" s="189"/>
      <c r="T138" s="187">
        <v>50000</v>
      </c>
      <c r="U138" s="188"/>
      <c r="V138" s="189"/>
      <c r="W138" s="187">
        <v>100000</v>
      </c>
      <c r="X138" s="188"/>
      <c r="Y138" s="189"/>
    </row>
    <row r="139" spans="1:28" s="82" customFormat="1" ht="37.5" x14ac:dyDescent="0.3">
      <c r="A139" s="183"/>
      <c r="B139" s="94" t="s">
        <v>92</v>
      </c>
      <c r="C139" s="104" t="s">
        <v>93</v>
      </c>
      <c r="D139" s="104" t="s">
        <v>134</v>
      </c>
      <c r="E139" s="105" t="s">
        <v>92</v>
      </c>
      <c r="F139" s="104" t="s">
        <v>93</v>
      </c>
      <c r="G139" s="104" t="s">
        <v>134</v>
      </c>
      <c r="H139" s="92" t="s">
        <v>92</v>
      </c>
      <c r="I139" s="104" t="s">
        <v>93</v>
      </c>
      <c r="J139" s="104" t="s">
        <v>134</v>
      </c>
      <c r="K139" s="92" t="s">
        <v>92</v>
      </c>
      <c r="L139" s="104" t="s">
        <v>93</v>
      </c>
      <c r="M139" s="104" t="s">
        <v>134</v>
      </c>
      <c r="N139" s="92" t="s">
        <v>92</v>
      </c>
      <c r="O139" s="104" t="s">
        <v>93</v>
      </c>
      <c r="P139" s="104" t="s">
        <v>134</v>
      </c>
      <c r="Q139" s="92" t="s">
        <v>92</v>
      </c>
      <c r="R139" s="104" t="s">
        <v>93</v>
      </c>
      <c r="S139" s="104" t="s">
        <v>134</v>
      </c>
      <c r="T139" s="92" t="s">
        <v>92</v>
      </c>
      <c r="U139" s="104" t="s">
        <v>93</v>
      </c>
      <c r="V139" s="104" t="s">
        <v>134</v>
      </c>
      <c r="W139" s="94" t="s">
        <v>92</v>
      </c>
      <c r="X139" s="104" t="s">
        <v>93</v>
      </c>
      <c r="Y139" s="104" t="s">
        <v>134</v>
      </c>
    </row>
    <row r="140" spans="1:28" ht="18.75" x14ac:dyDescent="0.3">
      <c r="A140" s="109" t="s">
        <v>125</v>
      </c>
      <c r="B140" s="88">
        <f t="shared" ref="B140:B150" si="33">B124+C124</f>
        <v>1.6962000000000002</v>
      </c>
      <c r="C140" s="115">
        <f>((B108*$B$38/1000)*((($B$53*$B$8/100)+($B$55*$B$9/100)+($B$57*$B$10/100)+($B$59*$B$11/100))))+((C108*$B$38/1000)*((($B$54*$B$8/100)+($B$56*$B$9/100)+($B$58*$B$10/100)+($B$60*$B$11/100))))</f>
        <v>1.5741000000000001</v>
      </c>
      <c r="D140" s="126">
        <f t="shared" ref="D140:D150" si="34">((B108*$B$38/1000)*(($B$53*$D$4/100)+($B$55*$D$5/100)+($B$57*$D$6/100)+($B$59*$D$7/100)))+((C108*$B$38/1000)*(($B$54*$D$8/100)+($B$56*$D$9/100)+($B$58*$D$10/100)+($B$60*$D$11/100)))</f>
        <v>2.3636964931205577</v>
      </c>
      <c r="E140" s="98">
        <f t="shared" ref="E140:E150" si="35">E124+F124</f>
        <v>3.3924000000000003</v>
      </c>
      <c r="F140" s="115">
        <f>((E108*$B$38/1000)*((($B$53*$B$8/100)+($B$55*$B$9/100)+($B$57*$B$10/100)+($B$59*$B$11/100))))+((F108*$B$38/1000)*((($B$54*$B$8/100)+($B$56*$B$9/100)+($B$58*$B$10/100)+($B$60*$B$11/100))))</f>
        <v>3.1482000000000001</v>
      </c>
      <c r="G140" s="126">
        <f t="shared" ref="G140:G150" si="36">((E108*$B$38/1000)*(($B$53*$D$4/100)+($B$55*$D$5/100)+($B$57*$D$6/100)+($B$59*$D$7/100)))+((F108*$B$38/1000)*(($B$54*$D$8/100)+($B$56*$D$9/100)+($B$58*$D$10/100)+($B$60*$D$11/100)))</f>
        <v>4.7273929862411155</v>
      </c>
      <c r="H140" s="88">
        <f t="shared" ref="H140:H150" si="37">H124+I124</f>
        <v>5.0886000000000005</v>
      </c>
      <c r="I140" s="115">
        <f>((H108*$B$38/1000)*((($B$53*$B$8/100)+($B$55*$B$9/100)+($B$57*$B$10/100)+($B$59*$B$11/100))))+((I108*$B$38/1000)*((($B$54*$B$8/100)+($B$56*$B$9/100)+($B$58*$B$10/100)+($B$60*$B$11/100))))</f>
        <v>4.7222999999999997</v>
      </c>
      <c r="J140" s="126">
        <f t="shared" ref="J140:J150" si="38">((H108*$B$38/1000)*(($B$53*$D$4/100)+($B$55*$D$5/100)+($B$57*$D$6/100)+($B$59*$D$7/100)))+((I108*$B$38/1000)*(($B$54*$D$8/100)+($B$56*$D$9/100)+($B$58*$D$10/100)+($B$60*$D$11/100)))</f>
        <v>7.0910894793616732</v>
      </c>
      <c r="K140" s="88">
        <f t="shared" ref="K140:K150" si="39">K124+L124</f>
        <v>6.7848000000000006</v>
      </c>
      <c r="L140" s="115">
        <f>((K108*$B$38/1000)*((($B$53*$B$8/100)+($B$55*$B$9/100)+($B$57*$B$10/100)+($B$59*$B$11/100))))+((L108*$B$38/1000)*((($B$54*$B$8/100)+($B$56*$B$9/100)+($B$58*$B$10/100)+($B$60*$B$11/100))))</f>
        <v>6.2964000000000002</v>
      </c>
      <c r="M140" s="126">
        <f t="shared" ref="M140:M150" si="40">((K108*$B$38/1000)*(($B$53*$D$4/100)+($B$55*$D$5/100)+($B$57*$D$6/100)+($B$59*$D$7/100)))+((L108*$B$38/1000)*(($B$54*$D$8/100)+($B$56*$D$9/100)+($B$58*$D$10/100)+($B$60*$D$11/100)))</f>
        <v>9.454785972482231</v>
      </c>
      <c r="N140" s="88">
        <f t="shared" ref="N140:N150" si="41">N124+O124</f>
        <v>10.177200000000001</v>
      </c>
      <c r="O140" s="115">
        <f>((N108*$B$38/1000)*((($B$53*$B$8/100)+($B$55*$B$9/100)+($B$57*$B$10/100)+($B$59*$B$11/100))))+((O108*$B$38/1000)*((($B$54*$B$8/100)+($B$56*$B$9/100)+($B$58*$B$10/100)+($B$60*$B$11/100))))</f>
        <v>9.4445999999999994</v>
      </c>
      <c r="P140" s="126">
        <f t="shared" ref="P140:P150" si="42">((N108*$B$38/1000)*(($B$53*$D$4/100)+($B$55*$D$5/100)+($B$57*$D$6/100)+($B$59*$D$7/100)))+((O108*$B$38/1000)*(($B$54*$D$8/100)+($B$56*$D$9/100)+($B$58*$D$10/100)+($B$60*$D$11/100)))</f>
        <v>14.182178958723346</v>
      </c>
      <c r="Q140" s="88">
        <f t="shared" ref="Q140:Q150" si="43">Q124+R124</f>
        <v>13.569600000000001</v>
      </c>
      <c r="R140" s="115">
        <f>((Q108*$B$38/1000)*((($B$53*$B$8/100)+($B$55*$B$9/100)+($B$57*$B$10/100)+($B$59*$B$11/100))))+((R108*$B$38/1000)*((($B$54*$B$8/100)+($B$56*$B$9/100)+($B$58*$B$10/100)+($B$60*$B$11/100))))</f>
        <v>12.5928</v>
      </c>
      <c r="S140" s="126">
        <f t="shared" ref="S140:S150" si="44">((Q108*$B$38/1000)*(($B$53*$D$4/100)+($B$55*$D$5/100)+($B$57*$D$6/100)+($B$59*$D$7/100)))+((R108*$B$38/1000)*(($B$54*$D$8/100)+($B$56*$D$9/100)+($B$58*$D$10/100)+($B$60*$D$11/100)))</f>
        <v>18.909571944964462</v>
      </c>
      <c r="T140" s="88">
        <f t="shared" ref="T140:T150" si="45">T124+U124</f>
        <v>16.962000000000003</v>
      </c>
      <c r="U140" s="115">
        <f>((T108*$B$38/1000)*((($B$53*$B$8/100)+($B$55*$B$9/100)+($B$57*$B$10/100)+($B$59*$B$11/100))))+((U108*$B$38/1000)*((($B$54*$B$8/100)+($B$56*$B$9/100)+($B$58*$B$10/100)+($B$60*$B$11/100))))</f>
        <v>15.741</v>
      </c>
      <c r="V140" s="126">
        <f t="shared" ref="V140:V150" si="46">((T108*$B$38/1000)*(($B$53*$D$4/100)+($B$55*$D$5/100)+($B$57*$D$6/100)+($B$59*$D$7/100)))+((U108*$B$38/1000)*(($B$54*$D$8/100)+($B$56*$D$9/100)+($B$58*$D$10/100)+($B$60*$D$11/100)))</f>
        <v>23.636964931205579</v>
      </c>
      <c r="W140" s="88">
        <f t="shared" ref="W140:W150" si="47">W124+X124</f>
        <v>33.924000000000007</v>
      </c>
      <c r="X140" s="115">
        <f>((W108*$B$38/1000)*((($B$53*$B$8/100)+($B$55*$B$9/100)+($B$57*$B$10/100)+($B$59*$B$11/100))))+((X108*$B$38/1000)*((($B$54*$B$8/100)+($B$56*$B$9/100)+($B$58*$B$10/100)+($B$60*$B$11/100))))</f>
        <v>31.481999999999999</v>
      </c>
      <c r="Y140" s="126">
        <f t="shared" ref="Y140:Y150" si="48">((W108*$B$38/1000)*(($B$53*$D$4/100)+($B$55*$D$5/100)+($B$57*$D$6/100)+($B$59*$D$7/100)))+((X108*$B$38/1000)*(($B$54*$D$8/100)+($B$56*$D$9/100)+($B$58*$D$10/100)+($B$60*$D$11/100)))</f>
        <v>47.273929862411158</v>
      </c>
      <c r="Z140" s="82"/>
      <c r="AA140" s="82"/>
      <c r="AB140" s="82"/>
    </row>
    <row r="141" spans="1:28" ht="18.75" x14ac:dyDescent="0.3">
      <c r="A141" s="109" t="s">
        <v>97</v>
      </c>
      <c r="B141" s="88">
        <f t="shared" si="33"/>
        <v>1.8183000000000002</v>
      </c>
      <c r="C141" s="115">
        <f>((B109*$B$38/1000)*((($B$53*$B$8/100)+($B$55*$B$9/100)+($B$57*$B$10/100)+($B$59*$B$11/100))))+((C109*$B$38/1000)*((($B$54*$B$8/100)+($B$56*$B$9/100)+($B$58*$B$10/100)+($B$60*$B$11/100))))</f>
        <v>1.5741000000000001</v>
      </c>
      <c r="D141" s="127">
        <f t="shared" si="34"/>
        <v>2.363787221189019</v>
      </c>
      <c r="E141" s="98">
        <f t="shared" si="35"/>
        <v>3.6366000000000005</v>
      </c>
      <c r="F141" s="115">
        <f>((E109*$B$38/1000)*((($B$53*$B$8/100)+($B$55*$B$9/100)+($B$57*$B$10/100)+($B$59*$B$11/100))))+((F109*$B$38/1000)*((($B$54*$B$8/100)+($B$56*$B$9/100)+($B$58*$B$10/100)+($B$60*$B$11/100))))</f>
        <v>3.1482000000000001</v>
      </c>
      <c r="G141" s="127">
        <f t="shared" si="36"/>
        <v>4.7275744423780379</v>
      </c>
      <c r="H141" s="88">
        <f t="shared" si="37"/>
        <v>5.4549000000000003</v>
      </c>
      <c r="I141" s="115">
        <f>((H109*$B$38/1000)*((($B$53*$B$8/100)+($B$55*$B$9/100)+($B$57*$B$10/100)+($B$59*$B$11/100))))+((I109*$B$38/1000)*((($B$54*$B$8/100)+($B$56*$B$9/100)+($B$58*$B$10/100)+($B$60*$B$11/100))))</f>
        <v>4.7222999999999997</v>
      </c>
      <c r="J141" s="127">
        <f t="shared" si="38"/>
        <v>7.0913616635670564</v>
      </c>
      <c r="K141" s="88">
        <f t="shared" si="39"/>
        <v>7.273200000000001</v>
      </c>
      <c r="L141" s="115">
        <f>((K109*$B$38/1000)*((($B$53*$B$8/100)+($B$55*$B$9/100)+($B$57*$B$10/100)+($B$59*$B$11/100))))+((L109*$B$38/1000)*((($B$54*$B$8/100)+($B$56*$B$9/100)+($B$58*$B$10/100)+($B$60*$B$11/100))))</f>
        <v>6.2964000000000002</v>
      </c>
      <c r="M141" s="127">
        <f t="shared" si="40"/>
        <v>9.4551488847560758</v>
      </c>
      <c r="N141" s="88">
        <f t="shared" si="41"/>
        <v>10.909800000000001</v>
      </c>
      <c r="O141" s="115">
        <f>((N109*$B$38/1000)*((($B$53*$B$8/100)+($B$55*$B$9/100)+($B$57*$B$10/100)+($B$59*$B$11/100))))+((O109*$B$38/1000)*((($B$54*$B$8/100)+($B$56*$B$9/100)+($B$58*$B$10/100)+($B$60*$B$11/100))))</f>
        <v>9.4445999999999994</v>
      </c>
      <c r="P141" s="127">
        <f t="shared" si="42"/>
        <v>14.182723327134113</v>
      </c>
      <c r="Q141" s="88">
        <f t="shared" si="43"/>
        <v>14.546400000000002</v>
      </c>
      <c r="R141" s="115">
        <f>((Q109*$B$38/1000)*((($B$53*$B$8/100)+($B$55*$B$9/100)+($B$57*$B$10/100)+($B$59*$B$11/100))))+((R109*$B$38/1000)*((($B$54*$B$8/100)+($B$56*$B$9/100)+($B$58*$B$10/100)+($B$60*$B$11/100))))</f>
        <v>12.5928</v>
      </c>
      <c r="S141" s="127">
        <f t="shared" si="44"/>
        <v>18.910297769512152</v>
      </c>
      <c r="T141" s="88">
        <f t="shared" si="45"/>
        <v>18.183</v>
      </c>
      <c r="U141" s="115">
        <f>((T109*$B$38/1000)*((($B$53*$B$8/100)+($B$55*$B$9/100)+($B$57*$B$10/100)+($B$59*$B$11/100))))+((U109*$B$38/1000)*((($B$54*$B$8/100)+($B$56*$B$9/100)+($B$58*$B$10/100)+($B$60*$B$11/100))))</f>
        <v>15.741</v>
      </c>
      <c r="V141" s="127">
        <f t="shared" si="46"/>
        <v>23.63787221189019</v>
      </c>
      <c r="W141" s="88">
        <f t="shared" si="47"/>
        <v>36.366</v>
      </c>
      <c r="X141" s="115">
        <f>((W109*$B$38/1000)*((($B$53*$B$8/100)+($B$55*$B$9/100)+($B$57*$B$10/100)+($B$59*$B$11/100))))+((X109*$B$38/1000)*((($B$54*$B$8/100)+($B$56*$B$9/100)+($B$58*$B$10/100)+($B$60*$B$11/100))))</f>
        <v>31.481999999999999</v>
      </c>
      <c r="Y141" s="127">
        <f t="shared" si="48"/>
        <v>47.275744423780381</v>
      </c>
      <c r="Z141" s="82"/>
      <c r="AA141" s="82"/>
      <c r="AB141" s="82"/>
    </row>
    <row r="142" spans="1:28" ht="18.75" x14ac:dyDescent="0.3">
      <c r="A142" s="109" t="s">
        <v>102</v>
      </c>
      <c r="B142" s="88">
        <f t="shared" si="33"/>
        <v>2.0625</v>
      </c>
      <c r="C142" s="115">
        <f>((B110*$B$38/1000)*((($B$53*$B$8/100)+($B$55*$B$9/100)+($B$57*$B$10/100)+($B$59*$B$11/100))))+((C110*$B$38/1000)*((($B$54*$B$8/100)+($B$56*$B$9/100)+($B$58*$B$10/100)+($B$60*$B$11/100))))</f>
        <v>1.5741000000000001</v>
      </c>
      <c r="D142" s="127">
        <f t="shared" si="34"/>
        <v>2.363968677325941</v>
      </c>
      <c r="E142" s="98">
        <f t="shared" si="35"/>
        <v>4.125</v>
      </c>
      <c r="F142" s="115">
        <f>((E110*$B$38/1000)*((($B$53*$B$8/100)+($B$55*$B$9/100)+($B$57*$B$10/100)+($B$59*$B$11/100))))+((F110*$B$38/1000)*((($B$54*$B$8/100)+($B$56*$B$9/100)+($B$58*$B$10/100)+($B$60*$B$11/100))))</f>
        <v>3.1482000000000001</v>
      </c>
      <c r="G142" s="127">
        <f t="shared" si="36"/>
        <v>4.7279373546518819</v>
      </c>
      <c r="H142" s="88">
        <f t="shared" si="37"/>
        <v>6.1875</v>
      </c>
      <c r="I142" s="115">
        <f>((H110*$B$38/1000)*((($B$53*$B$8/100)+($B$55*$B$9/100)+($B$57*$B$10/100)+($B$59*$B$11/100))))+((I110*$B$38/1000)*((($B$54*$B$8/100)+($B$56*$B$9/100)+($B$58*$B$10/100)+($B$60*$B$11/100))))</f>
        <v>4.7222999999999997</v>
      </c>
      <c r="J142" s="127">
        <f t="shared" si="38"/>
        <v>7.0919060319778229</v>
      </c>
      <c r="K142" s="88">
        <f t="shared" si="39"/>
        <v>8.25</v>
      </c>
      <c r="L142" s="115">
        <f>((K110*$B$38/1000)*((($B$53*$B$8/100)+($B$55*$B$9/100)+($B$57*$B$10/100)+($B$59*$B$11/100))))+((L110*$B$38/1000)*((($B$54*$B$8/100)+($B$56*$B$9/100)+($B$58*$B$10/100)+($B$60*$B$11/100))))</f>
        <v>6.2964000000000002</v>
      </c>
      <c r="M142" s="127">
        <f t="shared" si="40"/>
        <v>9.4558747093037638</v>
      </c>
      <c r="N142" s="88">
        <f t="shared" si="41"/>
        <v>12.375</v>
      </c>
      <c r="O142" s="115">
        <f>((N110*$B$38/1000)*((($B$53*$B$8/100)+($B$55*$B$9/100)+($B$57*$B$10/100)+($B$59*$B$11/100))))+((O110*$B$38/1000)*((($B$54*$B$8/100)+($B$56*$B$9/100)+($B$58*$B$10/100)+($B$60*$B$11/100))))</f>
        <v>9.4445999999999994</v>
      </c>
      <c r="P142" s="127">
        <f t="shared" si="42"/>
        <v>14.183812063955646</v>
      </c>
      <c r="Q142" s="88">
        <f t="shared" si="43"/>
        <v>16.5</v>
      </c>
      <c r="R142" s="115">
        <f>((Q110*$B$38/1000)*((($B$53*$B$8/100)+($B$55*$B$9/100)+($B$57*$B$10/100)+($B$59*$B$11/100))))+((R110*$B$38/1000)*((($B$54*$B$8/100)+($B$56*$B$9/100)+($B$58*$B$10/100)+($B$60*$B$11/100))))</f>
        <v>12.5928</v>
      </c>
      <c r="S142" s="127">
        <f t="shared" si="44"/>
        <v>18.911749418607528</v>
      </c>
      <c r="T142" s="88">
        <f t="shared" si="45"/>
        <v>20.625</v>
      </c>
      <c r="U142" s="115">
        <f>((T110*$B$38/1000)*((($B$53*$B$8/100)+($B$55*$B$9/100)+($B$57*$B$10/100)+($B$59*$B$11/100))))+((U110*$B$38/1000)*((($B$54*$B$8/100)+($B$56*$B$9/100)+($B$58*$B$10/100)+($B$60*$B$11/100))))</f>
        <v>15.741</v>
      </c>
      <c r="V142" s="127">
        <f t="shared" si="46"/>
        <v>23.63968677325941</v>
      </c>
      <c r="W142" s="88">
        <f t="shared" si="47"/>
        <v>41.25</v>
      </c>
      <c r="X142" s="115">
        <f>((W110*$B$38/1000)*((($B$53*$B$8/100)+($B$55*$B$9/100)+($B$57*$B$10/100)+($B$59*$B$11/100))))+((X110*$B$38/1000)*((($B$54*$B$8/100)+($B$56*$B$9/100)+($B$58*$B$10/100)+($B$60*$B$11/100))))</f>
        <v>31.481999999999999</v>
      </c>
      <c r="Y142" s="127">
        <f t="shared" si="48"/>
        <v>47.279373546518819</v>
      </c>
      <c r="Z142" s="82"/>
      <c r="AA142" s="82"/>
      <c r="AB142" s="82"/>
    </row>
    <row r="143" spans="1:28" ht="18.75" x14ac:dyDescent="0.3">
      <c r="A143" s="109" t="s">
        <v>103</v>
      </c>
      <c r="B143" s="88">
        <f t="shared" si="33"/>
        <v>2.1235499999999998</v>
      </c>
      <c r="C143" s="115">
        <f>((B111*$B$38/1000)*((($B$53*$B$8/100)+($B$55*$B$9/100)+($B$57*$B$10/100)+($B$59*$B$11/100))))+((C111*$B$38/1000)*((($B$54*$B$8/100)+($B$56*$B$9/100)+($B$58*$B$10/100)+($B$60*$B$11/100))))</f>
        <v>1.5741000000000001</v>
      </c>
      <c r="D143" s="127">
        <f t="shared" si="34"/>
        <v>2.3640140413601718</v>
      </c>
      <c r="E143" s="98">
        <f t="shared" si="35"/>
        <v>4.2470999999999997</v>
      </c>
      <c r="F143" s="115">
        <f>((E111*$B$38/1000)*((($B$53*$B$8/100)+($B$55*$B$9/100)+($B$57*$B$10/100)+($B$59*$B$11/100))))+((F111*$B$38/1000)*((($B$54*$B$8/100)+($B$56*$B$9/100)+($B$58*$B$10/100)+($B$60*$B$11/100))))</f>
        <v>3.1482000000000001</v>
      </c>
      <c r="G143" s="127">
        <f t="shared" si="36"/>
        <v>4.7280280827203436</v>
      </c>
      <c r="H143" s="88">
        <f t="shared" si="37"/>
        <v>6.3706500000000013</v>
      </c>
      <c r="I143" s="115">
        <f>((H111*$B$38/1000)*((($B$53*$B$8/100)+($B$55*$B$9/100)+($B$57*$B$10/100)+($B$59*$B$11/100))))+((I111*$B$38/1000)*((($B$54*$B$8/100)+($B$56*$B$9/100)+($B$58*$B$10/100)+($B$60*$B$11/100))))</f>
        <v>4.7223000000000006</v>
      </c>
      <c r="J143" s="127">
        <f t="shared" si="38"/>
        <v>7.092042124080514</v>
      </c>
      <c r="K143" s="88">
        <f t="shared" si="39"/>
        <v>8.4941999999999993</v>
      </c>
      <c r="L143" s="115">
        <f>((K111*$B$38/1000)*((($B$53*$B$8/100)+($B$55*$B$9/100)+($B$57*$B$10/100)+($B$59*$B$11/100))))+((L111*$B$38/1000)*((($B$54*$B$8/100)+($B$56*$B$9/100)+($B$58*$B$10/100)+($B$60*$B$11/100))))</f>
        <v>6.2964000000000002</v>
      </c>
      <c r="M143" s="127">
        <f t="shared" si="40"/>
        <v>9.4560561654406872</v>
      </c>
      <c r="N143" s="88">
        <f t="shared" si="41"/>
        <v>12.741300000000003</v>
      </c>
      <c r="O143" s="115">
        <f>((N111*$B$38/1000)*((($B$53*$B$8/100)+($B$55*$B$9/100)+($B$57*$B$10/100)+($B$59*$B$11/100))))+((O111*$B$38/1000)*((($B$54*$B$8/100)+($B$56*$B$9/100)+($B$58*$B$10/100)+($B$60*$B$11/100))))</f>
        <v>9.4446000000000012</v>
      </c>
      <c r="P143" s="127">
        <f t="shared" si="42"/>
        <v>14.184084248161028</v>
      </c>
      <c r="Q143" s="88">
        <f t="shared" si="43"/>
        <v>16.988399999999999</v>
      </c>
      <c r="R143" s="115">
        <f>((Q111*$B$38/1000)*((($B$53*$B$8/100)+($B$55*$B$9/100)+($B$57*$B$10/100)+($B$59*$B$11/100))))+((R111*$B$38/1000)*((($B$54*$B$8/100)+($B$56*$B$9/100)+($B$58*$B$10/100)+($B$60*$B$11/100))))</f>
        <v>12.5928</v>
      </c>
      <c r="S143" s="127">
        <f t="shared" si="44"/>
        <v>18.912112330881374</v>
      </c>
      <c r="T143" s="88">
        <f t="shared" si="45"/>
        <v>21.235500000000002</v>
      </c>
      <c r="U143" s="115">
        <f>((T111*$B$38/1000)*((($B$53*$B$8/100)+($B$55*$B$9/100)+($B$57*$B$10/100)+($B$59*$B$11/100))))+((U111*$B$38/1000)*((($B$54*$B$8/100)+($B$56*$B$9/100)+($B$58*$B$10/100)+($B$60*$B$11/100))))</f>
        <v>15.741</v>
      </c>
      <c r="V143" s="127">
        <f t="shared" si="46"/>
        <v>23.640140413601713</v>
      </c>
      <c r="W143" s="88">
        <f t="shared" si="47"/>
        <v>42.471000000000004</v>
      </c>
      <c r="X143" s="115">
        <f>((W111*$B$38/1000)*((($B$53*$B$8/100)+($B$55*$B$9/100)+($B$57*$B$10/100)+($B$59*$B$11/100))))+((X111*$B$38/1000)*((($B$54*$B$8/100)+($B$56*$B$9/100)+($B$58*$B$10/100)+($B$60*$B$11/100))))</f>
        <v>31.481999999999999</v>
      </c>
      <c r="Y143" s="127">
        <f t="shared" si="48"/>
        <v>47.280280827203427</v>
      </c>
      <c r="Z143" s="82"/>
      <c r="AA143" s="82"/>
      <c r="AB143" s="82"/>
    </row>
    <row r="144" spans="1:28" ht="18.75" x14ac:dyDescent="0.3">
      <c r="A144" s="109" t="s">
        <v>104</v>
      </c>
      <c r="B144" s="88">
        <f t="shared" si="33"/>
        <v>2.16018</v>
      </c>
      <c r="C144" s="115">
        <f>((B112*$B$38/1000)*((($B$53*$B$8/100)+($B$55*$B$9/100)+($B$57*$B$10/100)+($B$59*$B$11/100))))+((C112*$B$38/1000)*((($B$54*$B$8/100)+($B$56*$B$9/100)+($B$58*$B$10/100)+($B$60*$B$11/100))))</f>
        <v>1.5741000000000001</v>
      </c>
      <c r="D144" s="127">
        <f t="shared" si="34"/>
        <v>2.3640412597807097</v>
      </c>
      <c r="E144" s="98">
        <f t="shared" si="35"/>
        <v>4.32036</v>
      </c>
      <c r="F144" s="115">
        <f>((E112*$B$38/1000)*((($B$53*$B$8/100)+($B$55*$B$9/100)+($B$57*$B$10/100)+($B$59*$B$11/100))))+((F112*$B$38/1000)*((($B$54*$B$8/100)+($B$56*$B$9/100)+($B$58*$B$10/100)+($B$60*$B$11/100))))</f>
        <v>3.1482000000000001</v>
      </c>
      <c r="G144" s="127">
        <f t="shared" si="36"/>
        <v>4.7280825195614193</v>
      </c>
      <c r="H144" s="88">
        <f t="shared" si="37"/>
        <v>6.4805400000000004</v>
      </c>
      <c r="I144" s="115">
        <f>((H112*$B$38/1000)*((($B$53*$B$8/100)+($B$55*$B$9/100)+($B$57*$B$10/100)+($B$59*$B$11/100))))+((I112*$B$38/1000)*((($B$54*$B$8/100)+($B$56*$B$9/100)+($B$58*$B$10/100)+($B$60*$B$11/100))))</f>
        <v>4.7222999999999997</v>
      </c>
      <c r="J144" s="127">
        <f t="shared" si="38"/>
        <v>7.0921237793421286</v>
      </c>
      <c r="K144" s="88">
        <f t="shared" si="39"/>
        <v>8.64072</v>
      </c>
      <c r="L144" s="115">
        <f>((K112*$B$38/1000)*((($B$53*$B$8/100)+($B$55*$B$9/100)+($B$57*$B$10/100)+($B$59*$B$11/100))))+((L112*$B$38/1000)*((($B$54*$B$8/100)+($B$56*$B$9/100)+($B$58*$B$10/100)+($B$60*$B$11/100))))</f>
        <v>6.2964000000000002</v>
      </c>
      <c r="M144" s="127">
        <f t="shared" si="40"/>
        <v>9.4561650391228387</v>
      </c>
      <c r="N144" s="88">
        <f t="shared" si="41"/>
        <v>12.961080000000001</v>
      </c>
      <c r="O144" s="115">
        <f>((N112*$B$38/1000)*((($B$53*$B$8/100)+($B$55*$B$9/100)+($B$57*$B$10/100)+($B$59*$B$11/100))))+((O112*$B$38/1000)*((($B$54*$B$8/100)+($B$56*$B$9/100)+($B$58*$B$10/100)+($B$60*$B$11/100))))</f>
        <v>9.4445999999999994</v>
      </c>
      <c r="P144" s="127">
        <f t="shared" si="42"/>
        <v>14.184247558684257</v>
      </c>
      <c r="Q144" s="88">
        <f t="shared" si="43"/>
        <v>17.28144</v>
      </c>
      <c r="R144" s="115">
        <f>((Q112*$B$38/1000)*((($B$53*$B$8/100)+($B$55*$B$9/100)+($B$57*$B$10/100)+($B$59*$B$11/100))))+((R112*$B$38/1000)*((($B$54*$B$8/100)+($B$56*$B$9/100)+($B$58*$B$10/100)+($B$60*$B$11/100))))</f>
        <v>12.5928</v>
      </c>
      <c r="S144" s="127">
        <f t="shared" si="44"/>
        <v>18.912330078245677</v>
      </c>
      <c r="T144" s="88">
        <f t="shared" si="45"/>
        <v>21.601800000000004</v>
      </c>
      <c r="U144" s="115">
        <f>((T112*$B$38/1000)*((($B$53*$B$8/100)+($B$55*$B$9/100)+($B$57*$B$10/100)+($B$59*$B$11/100))))+((U112*$B$38/1000)*((($B$54*$B$8/100)+($B$56*$B$9/100)+($B$58*$B$10/100)+($B$60*$B$11/100))))</f>
        <v>15.741</v>
      </c>
      <c r="V144" s="127">
        <f t="shared" si="46"/>
        <v>23.640412597807099</v>
      </c>
      <c r="W144" s="88">
        <f t="shared" si="47"/>
        <v>43.203600000000009</v>
      </c>
      <c r="X144" s="115">
        <f>((W112*$B$38/1000)*((($B$53*$B$8/100)+($B$55*$B$9/100)+($B$57*$B$10/100)+($B$59*$B$11/100))))+((X112*$B$38/1000)*((($B$54*$B$8/100)+($B$56*$B$9/100)+($B$58*$B$10/100)+($B$60*$B$11/100))))</f>
        <v>31.481999999999999</v>
      </c>
      <c r="Y144" s="127">
        <f t="shared" si="48"/>
        <v>47.280825195614199</v>
      </c>
      <c r="Z144" s="82"/>
      <c r="AA144" s="82"/>
      <c r="AB144" s="82"/>
    </row>
    <row r="145" spans="1:28" ht="18.75" x14ac:dyDescent="0.3">
      <c r="A145" s="165" t="s">
        <v>105</v>
      </c>
      <c r="B145" s="88">
        <f t="shared" si="33"/>
        <v>2.2090200000000002</v>
      </c>
      <c r="C145" s="115">
        <f t="shared" ref="C145:C150" si="49">((B113*$B$38/1000)*(($B$53*$B$4/100)+($B$55*$B$5/100)+($B$57*$B$6/100)+($B$59*$B$7/100)))+((C113*$B$38/1000)*(($B$54*$B$4/100)+($B$56*$B$5/100)+($B$58*$B$6/100)+($B$60*$B$7/100)))</f>
        <v>2.7951000000000001</v>
      </c>
      <c r="D145" s="127">
        <f t="shared" si="34"/>
        <v>2.3640775510080942</v>
      </c>
      <c r="E145" s="98">
        <f t="shared" si="35"/>
        <v>4.4180400000000004</v>
      </c>
      <c r="F145" s="115">
        <f t="shared" ref="F145:F150" si="50">((E113*$B$38/1000)*(($B$53*$B$4/100)+($B$55*$B$5/100)+($B$57*$B$6/100)+($B$59*$B$7/100)))+((F113*$B$38/1000)*(($B$54*$B$4/100)+($B$56*$B$5/100)+($B$58*$B$6/100)+($B$60*$B$7/100)))</f>
        <v>5.5902000000000003</v>
      </c>
      <c r="G145" s="127">
        <f t="shared" si="36"/>
        <v>4.7281551020161885</v>
      </c>
      <c r="H145" s="88">
        <f t="shared" si="37"/>
        <v>6.6270600000000002</v>
      </c>
      <c r="I145" s="115">
        <f t="shared" ref="I145:I150" si="51">((H113*$B$38/1000)*(($B$53*$B$4/100)+($B$55*$B$5/100)+($B$57*$B$6/100)+($B$59*$B$7/100)))+((I113*$B$38/1000)*(($B$54*$B$4/100)+($B$56*$B$5/100)+($B$58*$B$6/100)+($B$60*$B$7/100)))</f>
        <v>8.3852999999999991</v>
      </c>
      <c r="J145" s="127">
        <f t="shared" si="38"/>
        <v>7.0922326530242819</v>
      </c>
      <c r="K145" s="88">
        <f t="shared" si="39"/>
        <v>8.8360800000000008</v>
      </c>
      <c r="L145" s="115">
        <f t="shared" ref="L145:L150" si="52">((K113*$B$38/1000)*(($B$53*$B$4/100)+($B$55*$B$5/100)+($B$57*$B$6/100)+($B$59*$B$7/100)))+((L113*$B$38/1000)*(($B$54*$B$4/100)+($B$56*$B$5/100)+($B$58*$B$6/100)+($B$60*$B$7/100)))</f>
        <v>11.180400000000001</v>
      </c>
      <c r="M145" s="127">
        <f t="shared" si="40"/>
        <v>9.456310204032377</v>
      </c>
      <c r="N145" s="88">
        <f t="shared" si="41"/>
        <v>13.25412</v>
      </c>
      <c r="O145" s="115">
        <f t="shared" ref="O145:O150" si="53">((N113*$B$38/1000)*(($B$53*$B$4/100)+($B$55*$B$5/100)+($B$57*$B$6/100)+($B$59*$B$7/100)))+((O113*$B$38/1000)*(($B$54*$B$4/100)+($B$56*$B$5/100)+($B$58*$B$6/100)+($B$60*$B$7/100)))</f>
        <v>16.770599999999998</v>
      </c>
      <c r="P145" s="127">
        <f t="shared" si="42"/>
        <v>14.184465306048564</v>
      </c>
      <c r="Q145" s="88">
        <f t="shared" si="43"/>
        <v>17.672160000000002</v>
      </c>
      <c r="R145" s="115">
        <f t="shared" ref="R145:R150" si="54">((Q113*$B$38/1000)*(($B$53*$B$4/100)+($B$55*$B$5/100)+($B$57*$B$6/100)+($B$59*$B$7/100)))+((R113*$B$38/1000)*(($B$54*$B$4/100)+($B$56*$B$5/100)+($B$58*$B$6/100)+($B$60*$B$7/100)))</f>
        <v>22.360800000000001</v>
      </c>
      <c r="S145" s="127">
        <f t="shared" si="44"/>
        <v>18.912620408064754</v>
      </c>
      <c r="T145" s="88">
        <f t="shared" si="45"/>
        <v>22.090199999999999</v>
      </c>
      <c r="U145" s="115">
        <f t="shared" ref="U145:U150" si="55">((T113*$B$38/1000)*(($B$53*$B$4/100)+($B$55*$B$5/100)+($B$57*$B$6/100)+($B$59*$B$7/100)))+((U113*$B$38/1000)*(($B$54*$B$4/100)+($B$56*$B$5/100)+($B$58*$B$6/100)+($B$60*$B$7/100)))</f>
        <v>27.951000000000001</v>
      </c>
      <c r="V145" s="127">
        <f t="shared" si="46"/>
        <v>23.640775510080942</v>
      </c>
      <c r="W145" s="88">
        <f t="shared" si="47"/>
        <v>44.180399999999999</v>
      </c>
      <c r="X145" s="115">
        <f t="shared" ref="X145:X150" si="56">((W113*$B$38/1000)*(($B$53*$B$4/100)+($B$55*$B$5/100)+($B$57*$B$6/100)+($B$59*$B$7/100)))+((X113*$B$38/1000)*(($B$54*$B$4/100)+($B$56*$B$5/100)+($B$58*$B$6/100)+($B$60*$B$7/100)))</f>
        <v>55.902000000000001</v>
      </c>
      <c r="Y145" s="127">
        <f t="shared" si="48"/>
        <v>47.281551020161885</v>
      </c>
      <c r="Z145" s="82"/>
      <c r="AA145" s="82"/>
      <c r="AB145" s="82"/>
    </row>
    <row r="146" spans="1:28" ht="18.75" x14ac:dyDescent="0.3">
      <c r="A146" s="109" t="s">
        <v>106</v>
      </c>
      <c r="B146" s="88">
        <f t="shared" si="33"/>
        <v>2.2456500000000004</v>
      </c>
      <c r="C146" s="115">
        <f t="shared" si="49"/>
        <v>2.7951000000000006</v>
      </c>
      <c r="D146" s="127">
        <f t="shared" si="34"/>
        <v>2.364104769428633</v>
      </c>
      <c r="E146" s="98">
        <f t="shared" si="35"/>
        <v>4.4913000000000007</v>
      </c>
      <c r="F146" s="115">
        <f t="shared" si="50"/>
        <v>5.5902000000000012</v>
      </c>
      <c r="G146" s="127">
        <f t="shared" si="36"/>
        <v>4.728209538857266</v>
      </c>
      <c r="H146" s="88">
        <f t="shared" si="37"/>
        <v>6.7369500000000002</v>
      </c>
      <c r="I146" s="115">
        <f t="shared" si="51"/>
        <v>8.3853000000000009</v>
      </c>
      <c r="J146" s="127">
        <f t="shared" si="38"/>
        <v>7.0923143082858973</v>
      </c>
      <c r="K146" s="88">
        <f t="shared" si="39"/>
        <v>8.9826000000000015</v>
      </c>
      <c r="L146" s="115">
        <f t="shared" si="52"/>
        <v>11.180400000000002</v>
      </c>
      <c r="M146" s="127">
        <f t="shared" si="40"/>
        <v>9.4564190777145321</v>
      </c>
      <c r="N146" s="88">
        <f t="shared" si="41"/>
        <v>13.4739</v>
      </c>
      <c r="O146" s="115">
        <f t="shared" si="53"/>
        <v>16.770600000000002</v>
      </c>
      <c r="P146" s="127">
        <f t="shared" si="42"/>
        <v>14.184628616571795</v>
      </c>
      <c r="Q146" s="88">
        <f t="shared" si="43"/>
        <v>17.965200000000003</v>
      </c>
      <c r="R146" s="115">
        <f t="shared" si="54"/>
        <v>22.360800000000005</v>
      </c>
      <c r="S146" s="127">
        <f t="shared" si="44"/>
        <v>18.912838155429064</v>
      </c>
      <c r="T146" s="88">
        <f t="shared" si="45"/>
        <v>22.456500000000002</v>
      </c>
      <c r="U146" s="115">
        <f t="shared" si="55"/>
        <v>27.951000000000001</v>
      </c>
      <c r="V146" s="127">
        <f t="shared" si="46"/>
        <v>23.641047694286325</v>
      </c>
      <c r="W146" s="88">
        <f t="shared" si="47"/>
        <v>44.913000000000004</v>
      </c>
      <c r="X146" s="115">
        <f t="shared" si="56"/>
        <v>55.902000000000001</v>
      </c>
      <c r="Y146" s="127">
        <f t="shared" si="48"/>
        <v>47.28209538857265</v>
      </c>
      <c r="Z146" s="82"/>
      <c r="AA146" s="82"/>
      <c r="AB146" s="82"/>
    </row>
    <row r="147" spans="1:28" ht="18.75" x14ac:dyDescent="0.3">
      <c r="A147" s="109" t="s">
        <v>107</v>
      </c>
      <c r="B147" s="88">
        <f t="shared" si="33"/>
        <v>2.3067000000000002</v>
      </c>
      <c r="C147" s="115">
        <f t="shared" si="49"/>
        <v>2.7950999999999997</v>
      </c>
      <c r="D147" s="127">
        <f t="shared" si="34"/>
        <v>2.364150133462863</v>
      </c>
      <c r="E147" s="98">
        <f t="shared" si="35"/>
        <v>4.6134000000000004</v>
      </c>
      <c r="F147" s="115">
        <f t="shared" si="50"/>
        <v>5.5901999999999994</v>
      </c>
      <c r="G147" s="127">
        <f t="shared" si="36"/>
        <v>4.7283002669257259</v>
      </c>
      <c r="H147" s="88">
        <f t="shared" si="37"/>
        <v>6.9200999999999997</v>
      </c>
      <c r="I147" s="115">
        <f t="shared" si="51"/>
        <v>8.3853000000000009</v>
      </c>
      <c r="J147" s="127">
        <f t="shared" si="38"/>
        <v>7.0924504003885893</v>
      </c>
      <c r="K147" s="88">
        <f t="shared" si="39"/>
        <v>9.2268000000000008</v>
      </c>
      <c r="L147" s="115">
        <f t="shared" si="52"/>
        <v>11.180399999999999</v>
      </c>
      <c r="M147" s="127">
        <f t="shared" si="40"/>
        <v>9.4566005338514518</v>
      </c>
      <c r="N147" s="88">
        <f t="shared" si="41"/>
        <v>13.840199999999999</v>
      </c>
      <c r="O147" s="115">
        <f t="shared" si="53"/>
        <v>16.770600000000002</v>
      </c>
      <c r="P147" s="127">
        <f t="shared" si="42"/>
        <v>14.184900800777179</v>
      </c>
      <c r="Q147" s="88">
        <f t="shared" si="43"/>
        <v>18.453600000000002</v>
      </c>
      <c r="R147" s="115">
        <f t="shared" si="54"/>
        <v>22.360799999999998</v>
      </c>
      <c r="S147" s="127">
        <f t="shared" si="44"/>
        <v>18.913201067702904</v>
      </c>
      <c r="T147" s="88">
        <f t="shared" si="45"/>
        <v>23.067</v>
      </c>
      <c r="U147" s="115">
        <f t="shared" si="55"/>
        <v>27.951000000000001</v>
      </c>
      <c r="V147" s="127">
        <f t="shared" si="46"/>
        <v>23.641501334628629</v>
      </c>
      <c r="W147" s="88">
        <f t="shared" si="47"/>
        <v>46.134</v>
      </c>
      <c r="X147" s="115">
        <f t="shared" si="56"/>
        <v>55.902000000000001</v>
      </c>
      <c r="Y147" s="127">
        <f t="shared" si="48"/>
        <v>47.283002669257257</v>
      </c>
      <c r="Z147" s="82"/>
      <c r="AA147" s="82"/>
      <c r="AB147" s="82"/>
    </row>
    <row r="148" spans="1:28" s="161" customFormat="1" ht="18.75" x14ac:dyDescent="0.3">
      <c r="A148" s="136" t="s">
        <v>142</v>
      </c>
      <c r="B148" s="90">
        <f t="shared" si="33"/>
        <v>2.4764189999999999</v>
      </c>
      <c r="C148" s="164">
        <f t="shared" si="49"/>
        <v>2.7950999999999997</v>
      </c>
      <c r="D148" s="163">
        <f t="shared" si="34"/>
        <v>2.3642762454780235</v>
      </c>
      <c r="E148" s="101">
        <f t="shared" si="35"/>
        <v>4.9528379999999999</v>
      </c>
      <c r="F148" s="164">
        <f t="shared" si="50"/>
        <v>5.5901999999999994</v>
      </c>
      <c r="G148" s="163">
        <f t="shared" si="36"/>
        <v>4.728552490956047</v>
      </c>
      <c r="H148" s="90">
        <f t="shared" si="37"/>
        <v>7.4292569999999998</v>
      </c>
      <c r="I148" s="164">
        <f t="shared" si="51"/>
        <v>8.3852999999999991</v>
      </c>
      <c r="J148" s="163">
        <f t="shared" si="38"/>
        <v>7.0928287364340719</v>
      </c>
      <c r="K148" s="90">
        <f t="shared" si="39"/>
        <v>9.9056759999999997</v>
      </c>
      <c r="L148" s="164">
        <f t="shared" si="52"/>
        <v>11.180399999999999</v>
      </c>
      <c r="M148" s="163">
        <f t="shared" si="40"/>
        <v>9.457104981912094</v>
      </c>
      <c r="N148" s="90">
        <f t="shared" si="41"/>
        <v>14.858514</v>
      </c>
      <c r="O148" s="164">
        <f t="shared" si="53"/>
        <v>16.770599999999998</v>
      </c>
      <c r="P148" s="163">
        <f t="shared" si="42"/>
        <v>14.185657472868144</v>
      </c>
      <c r="Q148" s="90">
        <f t="shared" si="43"/>
        <v>19.811351999999999</v>
      </c>
      <c r="R148" s="164">
        <f t="shared" si="54"/>
        <v>22.360799999999998</v>
      </c>
      <c r="S148" s="163">
        <f t="shared" si="44"/>
        <v>18.914209963824188</v>
      </c>
      <c r="T148" s="90">
        <f t="shared" si="45"/>
        <v>24.764190000000003</v>
      </c>
      <c r="U148" s="164">
        <f t="shared" si="55"/>
        <v>27.951000000000001</v>
      </c>
      <c r="V148" s="163">
        <f t="shared" si="46"/>
        <v>23.642762454780236</v>
      </c>
      <c r="W148" s="90">
        <f t="shared" si="47"/>
        <v>49.528380000000006</v>
      </c>
      <c r="X148" s="164">
        <f t="shared" si="56"/>
        <v>55.902000000000001</v>
      </c>
      <c r="Y148" s="163">
        <f t="shared" si="48"/>
        <v>47.285524909560472</v>
      </c>
      <c r="Z148" s="162"/>
      <c r="AA148" s="162"/>
      <c r="AB148" s="162"/>
    </row>
    <row r="149" spans="1:28" ht="18.75" x14ac:dyDescent="0.3">
      <c r="A149" s="109" t="s">
        <v>108</v>
      </c>
      <c r="B149" s="88">
        <f t="shared" si="33"/>
        <v>2.5509000000000004</v>
      </c>
      <c r="C149" s="115">
        <f t="shared" si="49"/>
        <v>2.7950999999999997</v>
      </c>
      <c r="D149" s="127">
        <f t="shared" si="34"/>
        <v>2.364331589599785</v>
      </c>
      <c r="E149" s="98">
        <f t="shared" si="35"/>
        <v>5.1018000000000008</v>
      </c>
      <c r="F149" s="115">
        <f t="shared" si="50"/>
        <v>5.5901999999999994</v>
      </c>
      <c r="G149" s="127">
        <f t="shared" si="36"/>
        <v>4.7286631791995699</v>
      </c>
      <c r="H149" s="88">
        <f t="shared" si="37"/>
        <v>7.6527000000000012</v>
      </c>
      <c r="I149" s="115">
        <f t="shared" si="51"/>
        <v>8.3853000000000009</v>
      </c>
      <c r="J149" s="127">
        <f t="shared" si="38"/>
        <v>7.0929947687993549</v>
      </c>
      <c r="K149" s="88">
        <f t="shared" si="39"/>
        <v>10.203600000000002</v>
      </c>
      <c r="L149" s="115">
        <f t="shared" si="52"/>
        <v>11.180399999999999</v>
      </c>
      <c r="M149" s="127">
        <f t="shared" si="40"/>
        <v>9.4573263583991398</v>
      </c>
      <c r="N149" s="88">
        <f t="shared" si="41"/>
        <v>15.305400000000002</v>
      </c>
      <c r="O149" s="115">
        <f t="shared" si="53"/>
        <v>16.770600000000002</v>
      </c>
      <c r="P149" s="127">
        <f t="shared" si="42"/>
        <v>14.18598953759871</v>
      </c>
      <c r="Q149" s="88">
        <f t="shared" si="43"/>
        <v>20.407200000000003</v>
      </c>
      <c r="R149" s="115">
        <f t="shared" si="54"/>
        <v>22.360799999999998</v>
      </c>
      <c r="S149" s="127">
        <f t="shared" si="44"/>
        <v>18.91465271679828</v>
      </c>
      <c r="T149" s="88">
        <f t="shared" si="45"/>
        <v>25.509</v>
      </c>
      <c r="U149" s="115">
        <f t="shared" si="55"/>
        <v>27.951000000000001</v>
      </c>
      <c r="V149" s="127">
        <f t="shared" si="46"/>
        <v>23.643315895997851</v>
      </c>
      <c r="W149" s="88">
        <f t="shared" si="47"/>
        <v>51.018000000000001</v>
      </c>
      <c r="X149" s="115">
        <f t="shared" si="56"/>
        <v>55.902000000000001</v>
      </c>
      <c r="Y149" s="127">
        <f t="shared" si="48"/>
        <v>47.286631791995703</v>
      </c>
      <c r="Z149" s="82"/>
      <c r="AA149" s="82"/>
      <c r="AB149" s="82"/>
    </row>
    <row r="150" spans="1:28" ht="15.75" thickBot="1" x14ac:dyDescent="0.3">
      <c r="A150" s="110" t="s">
        <v>109</v>
      </c>
      <c r="B150" s="89">
        <f t="shared" si="33"/>
        <v>2.673</v>
      </c>
      <c r="C150" s="116">
        <f t="shared" si="49"/>
        <v>2.7951000000000001</v>
      </c>
      <c r="D150" s="128">
        <f t="shared" si="34"/>
        <v>2.3644223176682462</v>
      </c>
      <c r="E150" s="99">
        <f t="shared" si="35"/>
        <v>5.3460000000000001</v>
      </c>
      <c r="F150" s="116">
        <f t="shared" si="50"/>
        <v>5.5902000000000003</v>
      </c>
      <c r="G150" s="128">
        <f t="shared" si="36"/>
        <v>4.7288446353364924</v>
      </c>
      <c r="H150" s="89">
        <f t="shared" si="37"/>
        <v>8.0190000000000019</v>
      </c>
      <c r="I150" s="116">
        <f t="shared" si="51"/>
        <v>8.3853000000000009</v>
      </c>
      <c r="J150" s="128">
        <f t="shared" si="38"/>
        <v>7.0932669530047381</v>
      </c>
      <c r="K150" s="89">
        <f t="shared" si="39"/>
        <v>10.692</v>
      </c>
      <c r="L150" s="116">
        <f t="shared" si="52"/>
        <v>11.180400000000001</v>
      </c>
      <c r="M150" s="128">
        <f t="shared" si="40"/>
        <v>9.4576892706729847</v>
      </c>
      <c r="N150" s="89">
        <f t="shared" si="41"/>
        <v>16.038000000000004</v>
      </c>
      <c r="O150" s="116">
        <f t="shared" si="53"/>
        <v>16.770600000000002</v>
      </c>
      <c r="P150" s="128">
        <f t="shared" si="42"/>
        <v>14.186533906009476</v>
      </c>
      <c r="Q150" s="89">
        <f t="shared" si="43"/>
        <v>21.384</v>
      </c>
      <c r="R150" s="116">
        <f t="shared" si="54"/>
        <v>22.360800000000001</v>
      </c>
      <c r="S150" s="128">
        <f t="shared" si="44"/>
        <v>18.915378541345969</v>
      </c>
      <c r="T150" s="89">
        <f t="shared" si="45"/>
        <v>26.730000000000004</v>
      </c>
      <c r="U150" s="116">
        <f t="shared" si="55"/>
        <v>27.951000000000001</v>
      </c>
      <c r="V150" s="128">
        <f t="shared" si="46"/>
        <v>23.644223176682459</v>
      </c>
      <c r="W150" s="89">
        <f t="shared" si="47"/>
        <v>53.460000000000008</v>
      </c>
      <c r="X150" s="116">
        <f t="shared" si="56"/>
        <v>55.902000000000001</v>
      </c>
      <c r="Y150" s="128">
        <f t="shared" si="48"/>
        <v>47.288446353364918</v>
      </c>
    </row>
    <row r="151" spans="1:28" x14ac:dyDescent="0.25">
      <c r="A151" s="111"/>
    </row>
    <row r="152" spans="1:28" ht="15.75" thickBot="1" x14ac:dyDescent="0.3">
      <c r="A152" s="111"/>
    </row>
    <row r="153" spans="1:28" s="83" customFormat="1" ht="18.75" customHeight="1" x14ac:dyDescent="0.3">
      <c r="A153" s="181" t="s">
        <v>96</v>
      </c>
      <c r="B153" s="184" t="s">
        <v>79</v>
      </c>
      <c r="C153" s="185"/>
      <c r="D153" s="186"/>
      <c r="E153" s="184" t="s">
        <v>80</v>
      </c>
      <c r="F153" s="185"/>
      <c r="G153" s="186"/>
      <c r="H153" s="184" t="s">
        <v>81</v>
      </c>
      <c r="I153" s="185"/>
      <c r="J153" s="186"/>
      <c r="K153" s="184" t="s">
        <v>82</v>
      </c>
      <c r="L153" s="185"/>
      <c r="M153" s="186"/>
      <c r="N153" s="184" t="s">
        <v>83</v>
      </c>
      <c r="O153" s="185"/>
      <c r="P153" s="186"/>
      <c r="Q153" s="184" t="s">
        <v>84</v>
      </c>
      <c r="R153" s="185"/>
      <c r="S153" s="186"/>
      <c r="T153" s="184" t="s">
        <v>85</v>
      </c>
      <c r="U153" s="185"/>
      <c r="V153" s="186"/>
      <c r="W153" s="184" t="s">
        <v>86</v>
      </c>
      <c r="X153" s="185"/>
      <c r="Y153" s="186"/>
    </row>
    <row r="154" spans="1:28" s="83" customFormat="1" ht="19.5" thickBot="1" x14ac:dyDescent="0.35">
      <c r="A154" s="182"/>
      <c r="B154" s="187">
        <v>5000</v>
      </c>
      <c r="C154" s="188"/>
      <c r="D154" s="189"/>
      <c r="E154" s="187">
        <v>10000</v>
      </c>
      <c r="F154" s="188"/>
      <c r="G154" s="189"/>
      <c r="H154" s="187">
        <v>15000</v>
      </c>
      <c r="I154" s="188"/>
      <c r="J154" s="189"/>
      <c r="K154" s="187">
        <v>20000</v>
      </c>
      <c r="L154" s="188"/>
      <c r="M154" s="189"/>
      <c r="N154" s="187">
        <v>30000</v>
      </c>
      <c r="O154" s="188"/>
      <c r="P154" s="189"/>
      <c r="Q154" s="187">
        <v>40000</v>
      </c>
      <c r="R154" s="188"/>
      <c r="S154" s="189"/>
      <c r="T154" s="187">
        <v>50000</v>
      </c>
      <c r="U154" s="188"/>
      <c r="V154" s="189"/>
      <c r="W154" s="187">
        <v>100000</v>
      </c>
      <c r="X154" s="188"/>
      <c r="Y154" s="189"/>
    </row>
    <row r="155" spans="1:28" s="82" customFormat="1" ht="75" x14ac:dyDescent="0.3">
      <c r="A155" s="183"/>
      <c r="B155" s="94" t="s">
        <v>94</v>
      </c>
      <c r="C155" s="103" t="s">
        <v>127</v>
      </c>
      <c r="D155" s="95" t="s">
        <v>128</v>
      </c>
      <c r="E155" s="97" t="s">
        <v>94</v>
      </c>
      <c r="F155" s="103" t="s">
        <v>127</v>
      </c>
      <c r="G155" s="95" t="s">
        <v>128</v>
      </c>
      <c r="H155" s="92" t="s">
        <v>94</v>
      </c>
      <c r="I155" s="93" t="s">
        <v>127</v>
      </c>
      <c r="J155" s="95" t="s">
        <v>128</v>
      </c>
      <c r="K155" s="92" t="s">
        <v>94</v>
      </c>
      <c r="L155" s="93" t="s">
        <v>127</v>
      </c>
      <c r="M155" s="95" t="s">
        <v>128</v>
      </c>
      <c r="N155" s="92" t="s">
        <v>94</v>
      </c>
      <c r="O155" s="93" t="s">
        <v>127</v>
      </c>
      <c r="P155" s="95" t="s">
        <v>128</v>
      </c>
      <c r="Q155" s="92" t="s">
        <v>94</v>
      </c>
      <c r="R155" s="93" t="s">
        <v>127</v>
      </c>
      <c r="S155" s="95" t="s">
        <v>128</v>
      </c>
      <c r="T155" s="92" t="s">
        <v>94</v>
      </c>
      <c r="U155" s="93" t="s">
        <v>127</v>
      </c>
      <c r="V155" s="95" t="s">
        <v>128</v>
      </c>
      <c r="W155" s="92" t="s">
        <v>94</v>
      </c>
      <c r="X155" s="93" t="s">
        <v>127</v>
      </c>
      <c r="Y155" s="95" t="s">
        <v>128</v>
      </c>
    </row>
    <row r="156" spans="1:28" x14ac:dyDescent="0.25">
      <c r="A156" s="112" t="s">
        <v>125</v>
      </c>
      <c r="B156" s="88">
        <f t="shared" ref="B156:B166" si="57">B140-C140</f>
        <v>0.1221000000000001</v>
      </c>
      <c r="C156" s="32">
        <f t="shared" ref="C156:C166" si="58">B156/(B140)</f>
        <v>7.1984435797665419E-2</v>
      </c>
      <c r="D156" s="30">
        <f t="shared" ref="D156:D166" si="59">B156/(B93+C93+B140)</f>
        <v>9.2535537243351729E-4</v>
      </c>
      <c r="E156" s="98">
        <f t="shared" ref="E156:E166" si="60">E140-F140</f>
        <v>0.24420000000000019</v>
      </c>
      <c r="F156" s="32">
        <f t="shared" ref="F156:F166" si="61">E156/(E140)</f>
        <v>7.1984435797665419E-2</v>
      </c>
      <c r="G156" s="30">
        <f t="shared" ref="G156:G166" si="62">E156/(E93+F93+E140)</f>
        <v>9.2535537243351729E-4</v>
      </c>
      <c r="H156" s="88">
        <f t="shared" ref="H156:H166" si="63">H140-I140</f>
        <v>0.36630000000000074</v>
      </c>
      <c r="I156" s="32">
        <f t="shared" ref="I156:I166" si="64">H156/(H140)</f>
        <v>7.1984435797665502E-2</v>
      </c>
      <c r="J156" s="30">
        <f t="shared" ref="J156:J166" si="65">H156/(H93+I93+H140)</f>
        <v>9.2535537243351859E-4</v>
      </c>
      <c r="K156" s="88">
        <f t="shared" ref="K156:K166" si="66">K140-L140</f>
        <v>0.48840000000000039</v>
      </c>
      <c r="L156" s="32">
        <f t="shared" ref="L156:L166" si="67">K156/(K140)</f>
        <v>7.1984435797665419E-2</v>
      </c>
      <c r="M156" s="30">
        <f t="shared" ref="M156:M166" si="68">K156/(K93+L93+K140)</f>
        <v>9.2535537243351729E-4</v>
      </c>
      <c r="N156" s="88">
        <f t="shared" ref="N156:N166" si="69">N140-O140</f>
        <v>0.73260000000000147</v>
      </c>
      <c r="O156" s="32">
        <f t="shared" ref="O156:O166" si="70">N156/(N140)</f>
        <v>7.1984435797665502E-2</v>
      </c>
      <c r="P156" s="30">
        <f t="shared" ref="P156:P166" si="71">N156/(N93+O93+N140)</f>
        <v>9.2535537243351859E-4</v>
      </c>
      <c r="Q156" s="88">
        <f t="shared" ref="Q156:Q166" si="72">Q140-R140</f>
        <v>0.97680000000000078</v>
      </c>
      <c r="R156" s="32">
        <f t="shared" ref="R156:R166" si="73">Q156/(Q140)</f>
        <v>7.1984435797665419E-2</v>
      </c>
      <c r="S156" s="30">
        <f t="shared" ref="S156:S166" si="74">Q156/(Q93+R93+Q140)</f>
        <v>9.2535537243351729E-4</v>
      </c>
      <c r="T156" s="88">
        <f t="shared" ref="T156:T166" si="75">T140-U140</f>
        <v>1.2210000000000036</v>
      </c>
      <c r="U156" s="32">
        <f t="shared" ref="U156:U166" si="76">T156/(T140)</f>
        <v>7.1984435797665572E-2</v>
      </c>
      <c r="V156" s="30">
        <f t="shared" ref="V156:V166" si="77">T156/(T93+U93+T140)</f>
        <v>9.2535537243351946E-4</v>
      </c>
      <c r="W156" s="88">
        <f t="shared" ref="W156:W166" si="78">W140-X140</f>
        <v>2.4420000000000073</v>
      </c>
      <c r="X156" s="32">
        <f t="shared" ref="X156:X166" si="79">W156/(W140)</f>
        <v>7.1984435797665572E-2</v>
      </c>
      <c r="Y156" s="30">
        <f t="shared" ref="Y156:Y166" si="80">W156/(W93+X93+W140)</f>
        <v>9.2535537243351946E-4</v>
      </c>
    </row>
    <row r="157" spans="1:28" x14ac:dyDescent="0.25">
      <c r="A157" s="112" t="s">
        <v>97</v>
      </c>
      <c r="B157" s="88">
        <f t="shared" si="57"/>
        <v>0.24420000000000019</v>
      </c>
      <c r="C157" s="32">
        <f t="shared" si="58"/>
        <v>0.13430127041742296</v>
      </c>
      <c r="D157" s="30">
        <f t="shared" si="59"/>
        <v>1.7261580228340964E-3</v>
      </c>
      <c r="E157" s="98">
        <f t="shared" si="60"/>
        <v>0.48840000000000039</v>
      </c>
      <c r="F157" s="32">
        <f t="shared" si="61"/>
        <v>0.13430127041742296</v>
      </c>
      <c r="G157" s="30">
        <f t="shared" si="62"/>
        <v>1.7261580228340964E-3</v>
      </c>
      <c r="H157" s="88">
        <f t="shared" si="63"/>
        <v>0.73260000000000058</v>
      </c>
      <c r="I157" s="32">
        <f t="shared" si="64"/>
        <v>0.13430127041742296</v>
      </c>
      <c r="J157" s="30">
        <f t="shared" si="65"/>
        <v>1.7261580228340964E-3</v>
      </c>
      <c r="K157" s="88">
        <f t="shared" si="66"/>
        <v>0.97680000000000078</v>
      </c>
      <c r="L157" s="32">
        <f t="shared" si="67"/>
        <v>0.13430127041742296</v>
      </c>
      <c r="M157" s="30">
        <f t="shared" si="68"/>
        <v>1.7261580228340964E-3</v>
      </c>
      <c r="N157" s="88">
        <f t="shared" si="69"/>
        <v>1.4652000000000012</v>
      </c>
      <c r="O157" s="32">
        <f t="shared" si="70"/>
        <v>0.13430127041742296</v>
      </c>
      <c r="P157" s="30">
        <f t="shared" si="71"/>
        <v>1.7261580228340964E-3</v>
      </c>
      <c r="Q157" s="88">
        <f t="shared" si="72"/>
        <v>1.9536000000000016</v>
      </c>
      <c r="R157" s="32">
        <f t="shared" si="73"/>
        <v>0.13430127041742296</v>
      </c>
      <c r="S157" s="30">
        <f t="shared" si="74"/>
        <v>1.7261580228340964E-3</v>
      </c>
      <c r="T157" s="88">
        <f t="shared" si="75"/>
        <v>2.4420000000000002</v>
      </c>
      <c r="U157" s="32">
        <f t="shared" si="76"/>
        <v>0.13430127041742287</v>
      </c>
      <c r="V157" s="30">
        <f t="shared" si="77"/>
        <v>1.7261580228340951E-3</v>
      </c>
      <c r="W157" s="88">
        <f t="shared" si="78"/>
        <v>4.8840000000000003</v>
      </c>
      <c r="X157" s="32">
        <f t="shared" si="79"/>
        <v>0.13430127041742287</v>
      </c>
      <c r="Y157" s="30">
        <f t="shared" si="80"/>
        <v>1.7261580228340951E-3</v>
      </c>
    </row>
    <row r="158" spans="1:28" x14ac:dyDescent="0.25">
      <c r="A158" s="112" t="s">
        <v>102</v>
      </c>
      <c r="B158" s="88">
        <f t="shared" si="57"/>
        <v>0.48839999999999995</v>
      </c>
      <c r="C158" s="32">
        <f t="shared" si="58"/>
        <v>0.23679999999999998</v>
      </c>
      <c r="D158" s="30">
        <f t="shared" si="59"/>
        <v>3.0427608064312935E-3</v>
      </c>
      <c r="E158" s="98">
        <f t="shared" si="60"/>
        <v>0.97679999999999989</v>
      </c>
      <c r="F158" s="32">
        <f t="shared" si="61"/>
        <v>0.23679999999999998</v>
      </c>
      <c r="G158" s="30">
        <f t="shared" si="62"/>
        <v>3.0427608064312935E-3</v>
      </c>
      <c r="H158" s="88">
        <f t="shared" si="63"/>
        <v>1.4652000000000003</v>
      </c>
      <c r="I158" s="32">
        <f t="shared" si="64"/>
        <v>0.23680000000000004</v>
      </c>
      <c r="J158" s="30">
        <f t="shared" si="65"/>
        <v>3.0427608064312944E-3</v>
      </c>
      <c r="K158" s="88">
        <f t="shared" si="66"/>
        <v>1.9535999999999998</v>
      </c>
      <c r="L158" s="32">
        <f t="shared" si="67"/>
        <v>0.23679999999999998</v>
      </c>
      <c r="M158" s="30">
        <f t="shared" si="68"/>
        <v>3.0427608064312935E-3</v>
      </c>
      <c r="N158" s="88">
        <f t="shared" si="69"/>
        <v>2.9304000000000006</v>
      </c>
      <c r="O158" s="32">
        <f t="shared" si="70"/>
        <v>0.23680000000000004</v>
      </c>
      <c r="P158" s="30">
        <f t="shared" si="71"/>
        <v>3.0427608064312944E-3</v>
      </c>
      <c r="Q158" s="88">
        <f t="shared" si="72"/>
        <v>3.9071999999999996</v>
      </c>
      <c r="R158" s="32">
        <f t="shared" si="73"/>
        <v>0.23679999999999998</v>
      </c>
      <c r="S158" s="30">
        <f t="shared" si="74"/>
        <v>3.0427608064312935E-3</v>
      </c>
      <c r="T158" s="88">
        <f t="shared" si="75"/>
        <v>4.8840000000000003</v>
      </c>
      <c r="U158" s="32">
        <f t="shared" si="76"/>
        <v>0.23680000000000001</v>
      </c>
      <c r="V158" s="30">
        <f t="shared" si="77"/>
        <v>3.0427608064312944E-3</v>
      </c>
      <c r="W158" s="88">
        <f t="shared" si="78"/>
        <v>9.7680000000000007</v>
      </c>
      <c r="X158" s="32">
        <f t="shared" si="79"/>
        <v>0.23680000000000001</v>
      </c>
      <c r="Y158" s="30">
        <f t="shared" si="80"/>
        <v>3.0427608064312944E-3</v>
      </c>
    </row>
    <row r="159" spans="1:28" x14ac:dyDescent="0.25">
      <c r="A159" s="112" t="s">
        <v>103</v>
      </c>
      <c r="B159" s="88">
        <f t="shared" si="57"/>
        <v>0.54944999999999977</v>
      </c>
      <c r="C159" s="32">
        <f t="shared" si="58"/>
        <v>0.25874125874125864</v>
      </c>
      <c r="D159" s="30">
        <f t="shared" si="59"/>
        <v>3.3245076398846327E-3</v>
      </c>
      <c r="E159" s="98">
        <f t="shared" si="60"/>
        <v>1.0988999999999995</v>
      </c>
      <c r="F159" s="32">
        <f t="shared" si="61"/>
        <v>0.25874125874125864</v>
      </c>
      <c r="G159" s="30">
        <f t="shared" si="62"/>
        <v>3.3245076398846327E-3</v>
      </c>
      <c r="H159" s="88">
        <f t="shared" si="63"/>
        <v>1.6483500000000006</v>
      </c>
      <c r="I159" s="32">
        <f t="shared" si="64"/>
        <v>0.25874125874125881</v>
      </c>
      <c r="J159" s="30">
        <f t="shared" si="65"/>
        <v>3.3245076398846357E-3</v>
      </c>
      <c r="K159" s="88">
        <f t="shared" si="66"/>
        <v>2.1977999999999991</v>
      </c>
      <c r="L159" s="32">
        <f t="shared" si="67"/>
        <v>0.25874125874125864</v>
      </c>
      <c r="M159" s="30">
        <f t="shared" si="68"/>
        <v>3.3245076398846327E-3</v>
      </c>
      <c r="N159" s="88">
        <f t="shared" si="69"/>
        <v>3.2967000000000013</v>
      </c>
      <c r="O159" s="32">
        <f t="shared" si="70"/>
        <v>0.25874125874125881</v>
      </c>
      <c r="P159" s="30">
        <f t="shared" si="71"/>
        <v>3.3245076398846357E-3</v>
      </c>
      <c r="Q159" s="88">
        <f t="shared" si="72"/>
        <v>4.3955999999999982</v>
      </c>
      <c r="R159" s="32">
        <f t="shared" si="73"/>
        <v>0.25874125874125864</v>
      </c>
      <c r="S159" s="30">
        <f t="shared" si="74"/>
        <v>3.3245076398846327E-3</v>
      </c>
      <c r="T159" s="88">
        <f t="shared" si="75"/>
        <v>5.4945000000000022</v>
      </c>
      <c r="U159" s="32">
        <f t="shared" si="76"/>
        <v>0.25874125874125881</v>
      </c>
      <c r="V159" s="30">
        <f t="shared" si="77"/>
        <v>3.3245076398846357E-3</v>
      </c>
      <c r="W159" s="88">
        <f t="shared" si="78"/>
        <v>10.989000000000004</v>
      </c>
      <c r="X159" s="32">
        <f t="shared" si="79"/>
        <v>0.25874125874125881</v>
      </c>
      <c r="Y159" s="30">
        <f t="shared" si="80"/>
        <v>3.3245076398846357E-3</v>
      </c>
    </row>
    <row r="160" spans="1:28" x14ac:dyDescent="0.25">
      <c r="A160" s="112" t="s">
        <v>104</v>
      </c>
      <c r="B160" s="88">
        <f t="shared" si="57"/>
        <v>0.58607999999999993</v>
      </c>
      <c r="C160" s="32">
        <f t="shared" si="58"/>
        <v>0.27131072410632445</v>
      </c>
      <c r="D160" s="30">
        <f t="shared" si="59"/>
        <v>3.4858973450213782E-3</v>
      </c>
      <c r="E160" s="98">
        <f t="shared" si="60"/>
        <v>1.1721599999999999</v>
      </c>
      <c r="F160" s="32">
        <f t="shared" si="61"/>
        <v>0.27131072410632445</v>
      </c>
      <c r="G160" s="30">
        <f t="shared" si="62"/>
        <v>3.4858973450213782E-3</v>
      </c>
      <c r="H160" s="88">
        <f t="shared" si="63"/>
        <v>1.7582400000000007</v>
      </c>
      <c r="I160" s="32">
        <f t="shared" si="64"/>
        <v>0.27131072410632456</v>
      </c>
      <c r="J160" s="30">
        <f t="shared" si="65"/>
        <v>3.4858973450213803E-3</v>
      </c>
      <c r="K160" s="88">
        <f t="shared" si="66"/>
        <v>2.3443199999999997</v>
      </c>
      <c r="L160" s="32">
        <f t="shared" si="67"/>
        <v>0.27131072410632445</v>
      </c>
      <c r="M160" s="30">
        <f t="shared" si="68"/>
        <v>3.4858973450213782E-3</v>
      </c>
      <c r="N160" s="88">
        <f t="shared" si="69"/>
        <v>3.5164800000000014</v>
      </c>
      <c r="O160" s="32">
        <f t="shared" si="70"/>
        <v>0.27131072410632456</v>
      </c>
      <c r="P160" s="30">
        <f t="shared" si="71"/>
        <v>3.4858973450213803E-3</v>
      </c>
      <c r="Q160" s="88">
        <f t="shared" si="72"/>
        <v>4.6886399999999995</v>
      </c>
      <c r="R160" s="32">
        <f t="shared" si="73"/>
        <v>0.27131072410632445</v>
      </c>
      <c r="S160" s="30">
        <f t="shared" si="74"/>
        <v>3.4858973450213782E-3</v>
      </c>
      <c r="T160" s="88">
        <f t="shared" si="75"/>
        <v>5.8608000000000047</v>
      </c>
      <c r="U160" s="32">
        <f t="shared" si="76"/>
        <v>0.27131072410632462</v>
      </c>
      <c r="V160" s="30">
        <f t="shared" si="77"/>
        <v>3.4858973450213816E-3</v>
      </c>
      <c r="W160" s="88">
        <f t="shared" si="78"/>
        <v>11.721600000000009</v>
      </c>
      <c r="X160" s="32">
        <f t="shared" si="79"/>
        <v>0.27131072410632462</v>
      </c>
      <c r="Y160" s="30">
        <f t="shared" si="80"/>
        <v>3.4858973450213816E-3</v>
      </c>
    </row>
    <row r="161" spans="1:25" x14ac:dyDescent="0.25">
      <c r="A161" s="160" t="s">
        <v>105</v>
      </c>
      <c r="B161" s="88">
        <f t="shared" si="57"/>
        <v>-0.58607999999999993</v>
      </c>
      <c r="C161" s="32">
        <f t="shared" si="58"/>
        <v>-0.26531221989841641</v>
      </c>
      <c r="D161" s="30">
        <f t="shared" si="59"/>
        <v>-3.408685417972871E-3</v>
      </c>
      <c r="E161" s="98">
        <f t="shared" si="60"/>
        <v>-1.1721599999999999</v>
      </c>
      <c r="F161" s="32">
        <f t="shared" si="61"/>
        <v>-0.26531221989841641</v>
      </c>
      <c r="G161" s="30">
        <f t="shared" si="62"/>
        <v>-3.408685417972871E-3</v>
      </c>
      <c r="H161" s="88">
        <f t="shared" si="63"/>
        <v>-1.7582399999999989</v>
      </c>
      <c r="I161" s="32">
        <f t="shared" si="64"/>
        <v>-0.2653122198984163</v>
      </c>
      <c r="J161" s="30">
        <f t="shared" si="65"/>
        <v>-3.4086854179728693E-3</v>
      </c>
      <c r="K161" s="88">
        <f t="shared" si="66"/>
        <v>-2.3443199999999997</v>
      </c>
      <c r="L161" s="32">
        <f t="shared" si="67"/>
        <v>-0.26531221989841641</v>
      </c>
      <c r="M161" s="30">
        <f t="shared" si="68"/>
        <v>-3.408685417972871E-3</v>
      </c>
      <c r="N161" s="88">
        <f t="shared" si="69"/>
        <v>-3.5164799999999978</v>
      </c>
      <c r="O161" s="32">
        <f t="shared" si="70"/>
        <v>-0.2653122198984163</v>
      </c>
      <c r="P161" s="30">
        <f t="shared" si="71"/>
        <v>-3.4086854179728693E-3</v>
      </c>
      <c r="Q161" s="88">
        <f t="shared" si="72"/>
        <v>-4.6886399999999995</v>
      </c>
      <c r="R161" s="32">
        <f t="shared" si="73"/>
        <v>-0.26531221989841641</v>
      </c>
      <c r="S161" s="30">
        <f t="shared" si="74"/>
        <v>-3.408685417972871E-3</v>
      </c>
      <c r="T161" s="88">
        <f t="shared" si="75"/>
        <v>-5.8608000000000011</v>
      </c>
      <c r="U161" s="32">
        <f t="shared" si="76"/>
        <v>-0.26531221989841652</v>
      </c>
      <c r="V161" s="30">
        <f t="shared" si="77"/>
        <v>-3.4086854179728723E-3</v>
      </c>
      <c r="W161" s="88">
        <f t="shared" si="78"/>
        <v>-11.721600000000002</v>
      </c>
      <c r="X161" s="32">
        <f t="shared" si="79"/>
        <v>-0.26531221989841652</v>
      </c>
      <c r="Y161" s="30">
        <f t="shared" si="80"/>
        <v>-3.4086854179728723E-3</v>
      </c>
    </row>
    <row r="162" spans="1:25" x14ac:dyDescent="0.25">
      <c r="A162" s="112" t="s">
        <v>106</v>
      </c>
      <c r="B162" s="88">
        <f t="shared" si="57"/>
        <v>-0.54945000000000022</v>
      </c>
      <c r="C162" s="32">
        <f t="shared" si="58"/>
        <v>-0.24467303453343137</v>
      </c>
      <c r="D162" s="30">
        <f t="shared" si="59"/>
        <v>-3.1434229386235767E-3</v>
      </c>
      <c r="E162" s="98">
        <f t="shared" si="60"/>
        <v>-1.0989000000000004</v>
      </c>
      <c r="F162" s="32">
        <f t="shared" si="61"/>
        <v>-0.24467303453343137</v>
      </c>
      <c r="G162" s="30">
        <f t="shared" si="62"/>
        <v>-3.1434229386235767E-3</v>
      </c>
      <c r="H162" s="88">
        <f t="shared" si="63"/>
        <v>-1.6483500000000006</v>
      </c>
      <c r="I162" s="32">
        <f t="shared" si="64"/>
        <v>-0.24467303453343139</v>
      </c>
      <c r="J162" s="30">
        <f t="shared" si="65"/>
        <v>-3.1434229386235772E-3</v>
      </c>
      <c r="K162" s="88">
        <f t="shared" si="66"/>
        <v>-2.1978000000000009</v>
      </c>
      <c r="L162" s="32">
        <f t="shared" si="67"/>
        <v>-0.24467303453343137</v>
      </c>
      <c r="M162" s="30">
        <f t="shared" si="68"/>
        <v>-3.1434229386235767E-3</v>
      </c>
      <c r="N162" s="88">
        <f t="shared" si="69"/>
        <v>-3.2967000000000013</v>
      </c>
      <c r="O162" s="32">
        <f t="shared" si="70"/>
        <v>-0.24467303453343139</v>
      </c>
      <c r="P162" s="30">
        <f t="shared" si="71"/>
        <v>-3.1434229386235772E-3</v>
      </c>
      <c r="Q162" s="88">
        <f t="shared" si="72"/>
        <v>-4.3956000000000017</v>
      </c>
      <c r="R162" s="32">
        <f t="shared" si="73"/>
        <v>-0.24467303453343137</v>
      </c>
      <c r="S162" s="30">
        <f t="shared" si="74"/>
        <v>-3.1434229386235767E-3</v>
      </c>
      <c r="T162" s="88">
        <f t="shared" si="75"/>
        <v>-5.4944999999999986</v>
      </c>
      <c r="U162" s="32">
        <f t="shared" si="76"/>
        <v>-0.24467303453343123</v>
      </c>
      <c r="V162" s="30">
        <f t="shared" si="77"/>
        <v>-3.1434229386235746E-3</v>
      </c>
      <c r="W162" s="88">
        <f t="shared" si="78"/>
        <v>-10.988999999999997</v>
      </c>
      <c r="X162" s="32">
        <f t="shared" si="79"/>
        <v>-0.24467303453343123</v>
      </c>
      <c r="Y162" s="30">
        <f t="shared" si="80"/>
        <v>-3.1434229386235746E-3</v>
      </c>
    </row>
    <row r="163" spans="1:25" x14ac:dyDescent="0.25">
      <c r="A163" s="112" t="s">
        <v>107</v>
      </c>
      <c r="B163" s="88">
        <f t="shared" si="57"/>
        <v>-0.4883999999999995</v>
      </c>
      <c r="C163" s="32">
        <f t="shared" si="58"/>
        <v>-0.21173104434906986</v>
      </c>
      <c r="D163" s="30">
        <f t="shared" si="59"/>
        <v>-2.7200730371911399E-3</v>
      </c>
      <c r="E163" s="98">
        <f t="shared" si="60"/>
        <v>-0.976799999999999</v>
      </c>
      <c r="F163" s="32">
        <f t="shared" si="61"/>
        <v>-0.21173104434906986</v>
      </c>
      <c r="G163" s="30">
        <f t="shared" si="62"/>
        <v>-2.7200730371911399E-3</v>
      </c>
      <c r="H163" s="88">
        <f t="shared" si="63"/>
        <v>-1.4652000000000012</v>
      </c>
      <c r="I163" s="32">
        <f t="shared" si="64"/>
        <v>-0.21173104434907028</v>
      </c>
      <c r="J163" s="30">
        <f t="shared" si="65"/>
        <v>-2.7200730371911446E-3</v>
      </c>
      <c r="K163" s="88">
        <f t="shared" si="66"/>
        <v>-1.953599999999998</v>
      </c>
      <c r="L163" s="32">
        <f t="shared" si="67"/>
        <v>-0.21173104434906986</v>
      </c>
      <c r="M163" s="30">
        <f t="shared" si="68"/>
        <v>-2.7200730371911399E-3</v>
      </c>
      <c r="N163" s="88">
        <f t="shared" si="69"/>
        <v>-2.9304000000000023</v>
      </c>
      <c r="O163" s="32">
        <f t="shared" si="70"/>
        <v>-0.21173104434907028</v>
      </c>
      <c r="P163" s="30">
        <f t="shared" si="71"/>
        <v>-2.7200730371911446E-3</v>
      </c>
      <c r="Q163" s="88">
        <f t="shared" si="72"/>
        <v>-3.907199999999996</v>
      </c>
      <c r="R163" s="32">
        <f t="shared" si="73"/>
        <v>-0.21173104434906986</v>
      </c>
      <c r="S163" s="30">
        <f t="shared" si="74"/>
        <v>-2.7200730371911399E-3</v>
      </c>
      <c r="T163" s="88">
        <f t="shared" si="75"/>
        <v>-4.8840000000000003</v>
      </c>
      <c r="U163" s="32">
        <f t="shared" si="76"/>
        <v>-0.21173104434907011</v>
      </c>
      <c r="V163" s="30">
        <f t="shared" si="77"/>
        <v>-2.7200730371911429E-3</v>
      </c>
      <c r="W163" s="88">
        <f t="shared" si="78"/>
        <v>-9.7680000000000007</v>
      </c>
      <c r="X163" s="32">
        <f t="shared" si="79"/>
        <v>-0.21173104434907011</v>
      </c>
      <c r="Y163" s="30">
        <f t="shared" si="80"/>
        <v>-2.7200730371911429E-3</v>
      </c>
    </row>
    <row r="164" spans="1:25" x14ac:dyDescent="0.25">
      <c r="A164" s="136" t="s">
        <v>142</v>
      </c>
      <c r="B164" s="90">
        <f t="shared" si="57"/>
        <v>-0.31868099999999977</v>
      </c>
      <c r="C164" s="102">
        <f t="shared" si="58"/>
        <v>-0.12868621990059023</v>
      </c>
      <c r="D164" s="91">
        <f t="shared" si="59"/>
        <v>-1.6530117143110916E-3</v>
      </c>
      <c r="E164" s="101">
        <f t="shared" si="60"/>
        <v>-0.63736199999999954</v>
      </c>
      <c r="F164" s="102">
        <f t="shared" si="61"/>
        <v>-0.12868621990059023</v>
      </c>
      <c r="G164" s="91">
        <f t="shared" si="62"/>
        <v>-1.6530117143110916E-3</v>
      </c>
      <c r="H164" s="90">
        <f t="shared" si="63"/>
        <v>-0.95604299999999931</v>
      </c>
      <c r="I164" s="102">
        <f t="shared" si="64"/>
        <v>-0.12868621990059023</v>
      </c>
      <c r="J164" s="91">
        <f t="shared" si="65"/>
        <v>-1.653011714311091E-3</v>
      </c>
      <c r="K164" s="90">
        <f t="shared" si="66"/>
        <v>-1.2747239999999991</v>
      </c>
      <c r="L164" s="102">
        <f t="shared" si="67"/>
        <v>-0.12868621990059023</v>
      </c>
      <c r="M164" s="91">
        <f t="shared" si="68"/>
        <v>-1.6530117143110916E-3</v>
      </c>
      <c r="N164" s="90">
        <f t="shared" si="69"/>
        <v>-1.9120859999999986</v>
      </c>
      <c r="O164" s="102">
        <f t="shared" si="70"/>
        <v>-0.12868621990059023</v>
      </c>
      <c r="P164" s="91">
        <f t="shared" si="71"/>
        <v>-1.653011714311091E-3</v>
      </c>
      <c r="Q164" s="90">
        <f t="shared" si="72"/>
        <v>-2.5494479999999982</v>
      </c>
      <c r="R164" s="102">
        <f t="shared" si="73"/>
        <v>-0.12868621990059023</v>
      </c>
      <c r="S164" s="91">
        <f t="shared" si="74"/>
        <v>-1.6530117143110916E-3</v>
      </c>
      <c r="T164" s="90">
        <f t="shared" si="75"/>
        <v>-3.1868099999999977</v>
      </c>
      <c r="U164" s="102">
        <f t="shared" si="76"/>
        <v>-0.12868621990059023</v>
      </c>
      <c r="V164" s="91">
        <f t="shared" si="77"/>
        <v>-1.653011714311091E-3</v>
      </c>
      <c r="W164" s="90">
        <f t="shared" si="78"/>
        <v>-6.3736199999999954</v>
      </c>
      <c r="X164" s="102">
        <f t="shared" si="79"/>
        <v>-0.12868621990059023</v>
      </c>
      <c r="Y164" s="91">
        <f t="shared" si="80"/>
        <v>-1.653011714311091E-3</v>
      </c>
    </row>
    <row r="165" spans="1:25" x14ac:dyDescent="0.25">
      <c r="A165" s="112" t="s">
        <v>108</v>
      </c>
      <c r="B165" s="88">
        <f t="shared" si="57"/>
        <v>-0.24419999999999931</v>
      </c>
      <c r="C165" s="32">
        <f t="shared" si="58"/>
        <v>-9.5730918499352877E-2</v>
      </c>
      <c r="D165" s="30">
        <f t="shared" si="59"/>
        <v>-1.2296327580260907E-3</v>
      </c>
      <c r="E165" s="98">
        <f t="shared" si="60"/>
        <v>-0.48839999999999861</v>
      </c>
      <c r="F165" s="32">
        <f t="shared" si="61"/>
        <v>-9.5730918499352877E-2</v>
      </c>
      <c r="G165" s="30">
        <f t="shared" si="62"/>
        <v>-1.2296327580260907E-3</v>
      </c>
      <c r="H165" s="88">
        <f t="shared" si="63"/>
        <v>-0.7325999999999997</v>
      </c>
      <c r="I165" s="32">
        <f t="shared" si="64"/>
        <v>-9.5730918499353113E-2</v>
      </c>
      <c r="J165" s="30">
        <f t="shared" si="65"/>
        <v>-1.2296327580260938E-3</v>
      </c>
      <c r="K165" s="88">
        <f t="shared" si="66"/>
        <v>-0.97679999999999723</v>
      </c>
      <c r="L165" s="32">
        <f t="shared" si="67"/>
        <v>-9.5730918499352877E-2</v>
      </c>
      <c r="M165" s="30">
        <f t="shared" si="68"/>
        <v>-1.2296327580260907E-3</v>
      </c>
      <c r="N165" s="88">
        <f t="shared" si="69"/>
        <v>-1.4651999999999994</v>
      </c>
      <c r="O165" s="32">
        <f t="shared" si="70"/>
        <v>-9.5730918499353113E-2</v>
      </c>
      <c r="P165" s="30">
        <f t="shared" si="71"/>
        <v>-1.2296327580260938E-3</v>
      </c>
      <c r="Q165" s="88">
        <f t="shared" si="72"/>
        <v>-1.9535999999999945</v>
      </c>
      <c r="R165" s="32">
        <f t="shared" si="73"/>
        <v>-9.5730918499352877E-2</v>
      </c>
      <c r="S165" s="30">
        <f t="shared" si="74"/>
        <v>-1.2296327580260907E-3</v>
      </c>
      <c r="T165" s="88">
        <f t="shared" si="75"/>
        <v>-2.4420000000000002</v>
      </c>
      <c r="U165" s="32">
        <f t="shared" si="76"/>
        <v>-9.5730918499353168E-2</v>
      </c>
      <c r="V165" s="30">
        <f t="shared" si="77"/>
        <v>-1.2296327580260944E-3</v>
      </c>
      <c r="W165" s="88">
        <f t="shared" si="78"/>
        <v>-4.8840000000000003</v>
      </c>
      <c r="X165" s="32">
        <f t="shared" si="79"/>
        <v>-9.5730918499353168E-2</v>
      </c>
      <c r="Y165" s="30">
        <f t="shared" si="80"/>
        <v>-1.2296327580260944E-3</v>
      </c>
    </row>
    <row r="166" spans="1:25" ht="15.75" thickBot="1" x14ac:dyDescent="0.3">
      <c r="A166" s="114" t="s">
        <v>109</v>
      </c>
      <c r="B166" s="89">
        <f t="shared" si="57"/>
        <v>-0.1221000000000001</v>
      </c>
      <c r="C166" s="33">
        <f t="shared" si="58"/>
        <v>-4.5679012345679046E-2</v>
      </c>
      <c r="D166" s="31">
        <f t="shared" si="59"/>
        <v>-5.8668972737848713E-4</v>
      </c>
      <c r="E166" s="99">
        <f t="shared" si="60"/>
        <v>-0.24420000000000019</v>
      </c>
      <c r="F166" s="33">
        <f t="shared" si="61"/>
        <v>-4.5679012345679046E-2</v>
      </c>
      <c r="G166" s="31">
        <f t="shared" si="62"/>
        <v>-5.8668972737848713E-4</v>
      </c>
      <c r="H166" s="89">
        <f t="shared" si="63"/>
        <v>-0.36629999999999896</v>
      </c>
      <c r="I166" s="33">
        <f t="shared" si="64"/>
        <v>-4.5679012345678872E-2</v>
      </c>
      <c r="J166" s="31">
        <f t="shared" si="65"/>
        <v>-5.8668972737848518E-4</v>
      </c>
      <c r="K166" s="89">
        <f t="shared" si="66"/>
        <v>-0.48840000000000039</v>
      </c>
      <c r="L166" s="33">
        <f t="shared" si="67"/>
        <v>-4.5679012345679046E-2</v>
      </c>
      <c r="M166" s="31">
        <f t="shared" si="68"/>
        <v>-5.8668972737848713E-4</v>
      </c>
      <c r="N166" s="89">
        <f t="shared" si="69"/>
        <v>-0.73259999999999792</v>
      </c>
      <c r="O166" s="33">
        <f t="shared" si="70"/>
        <v>-4.5679012345678872E-2</v>
      </c>
      <c r="P166" s="31">
        <f t="shared" si="71"/>
        <v>-5.8668972737848518E-4</v>
      </c>
      <c r="Q166" s="89">
        <f t="shared" si="72"/>
        <v>-0.97680000000000078</v>
      </c>
      <c r="R166" s="33">
        <f t="shared" si="73"/>
        <v>-4.5679012345679046E-2</v>
      </c>
      <c r="S166" s="31">
        <f t="shared" si="74"/>
        <v>-5.8668972737848713E-4</v>
      </c>
      <c r="T166" s="89">
        <f t="shared" si="75"/>
        <v>-1.2209999999999965</v>
      </c>
      <c r="U166" s="33">
        <f t="shared" si="76"/>
        <v>-4.5679012345678872E-2</v>
      </c>
      <c r="V166" s="31">
        <f t="shared" si="77"/>
        <v>-5.8668972737848507E-4</v>
      </c>
      <c r="W166" s="89">
        <f t="shared" si="78"/>
        <v>-2.4419999999999931</v>
      </c>
      <c r="X166" s="33">
        <f t="shared" si="79"/>
        <v>-4.5679012345678872E-2</v>
      </c>
      <c r="Y166" s="31">
        <f t="shared" si="80"/>
        <v>-5.8668972737848507E-4</v>
      </c>
    </row>
    <row r="168" spans="1:25" ht="15.75" thickBot="1" x14ac:dyDescent="0.3"/>
    <row r="169" spans="1:25" s="83" customFormat="1" ht="18.75" customHeight="1" x14ac:dyDescent="0.3">
      <c r="A169" s="181" t="s">
        <v>135</v>
      </c>
      <c r="B169" s="184" t="s">
        <v>79</v>
      </c>
      <c r="C169" s="185"/>
      <c r="D169" s="186"/>
      <c r="E169" s="184" t="s">
        <v>79</v>
      </c>
      <c r="F169" s="185"/>
      <c r="G169" s="186"/>
      <c r="H169" s="184" t="s">
        <v>81</v>
      </c>
      <c r="I169" s="185"/>
      <c r="J169" s="186"/>
      <c r="K169" s="184" t="s">
        <v>82</v>
      </c>
      <c r="L169" s="185"/>
      <c r="M169" s="186"/>
      <c r="N169" s="184" t="s">
        <v>83</v>
      </c>
      <c r="O169" s="185"/>
      <c r="P169" s="186"/>
      <c r="Q169" s="184" t="s">
        <v>84</v>
      </c>
      <c r="R169" s="185"/>
      <c r="S169" s="186"/>
      <c r="T169" s="184" t="s">
        <v>85</v>
      </c>
      <c r="U169" s="185"/>
      <c r="V169" s="186"/>
      <c r="W169" s="184" t="s">
        <v>86</v>
      </c>
      <c r="X169" s="185"/>
      <c r="Y169" s="186"/>
    </row>
    <row r="170" spans="1:25" s="83" customFormat="1" ht="19.5" thickBot="1" x14ac:dyDescent="0.35">
      <c r="A170" s="182"/>
      <c r="B170" s="187">
        <v>5000</v>
      </c>
      <c r="C170" s="188"/>
      <c r="D170" s="189"/>
      <c r="E170" s="187">
        <v>10000</v>
      </c>
      <c r="F170" s="188"/>
      <c r="G170" s="189"/>
      <c r="H170" s="187">
        <v>15000</v>
      </c>
      <c r="I170" s="188"/>
      <c r="J170" s="189"/>
      <c r="K170" s="187">
        <v>20000</v>
      </c>
      <c r="L170" s="188"/>
      <c r="M170" s="189"/>
      <c r="N170" s="187">
        <v>30000</v>
      </c>
      <c r="O170" s="188"/>
      <c r="P170" s="189"/>
      <c r="Q170" s="187">
        <v>40000</v>
      </c>
      <c r="R170" s="188"/>
      <c r="S170" s="189"/>
      <c r="T170" s="187">
        <v>50000</v>
      </c>
      <c r="U170" s="188"/>
      <c r="V170" s="189"/>
      <c r="W170" s="187">
        <v>100000</v>
      </c>
      <c r="X170" s="188"/>
      <c r="Y170" s="189"/>
    </row>
    <row r="171" spans="1:25" s="82" customFormat="1" ht="75" x14ac:dyDescent="0.3">
      <c r="A171" s="183"/>
      <c r="B171" s="97" t="s">
        <v>94</v>
      </c>
      <c r="C171" s="103" t="s">
        <v>127</v>
      </c>
      <c r="D171" s="95" t="s">
        <v>128</v>
      </c>
      <c r="E171" s="97" t="s">
        <v>94</v>
      </c>
      <c r="F171" s="103" t="s">
        <v>127</v>
      </c>
      <c r="G171" s="95" t="s">
        <v>128</v>
      </c>
      <c r="H171" s="97" t="s">
        <v>94</v>
      </c>
      <c r="I171" s="103" t="s">
        <v>127</v>
      </c>
      <c r="J171" s="95" t="s">
        <v>128</v>
      </c>
      <c r="K171" s="97" t="s">
        <v>94</v>
      </c>
      <c r="L171" s="103" t="s">
        <v>127</v>
      </c>
      <c r="M171" s="95" t="s">
        <v>128</v>
      </c>
      <c r="N171" s="97" t="s">
        <v>94</v>
      </c>
      <c r="O171" s="103" t="s">
        <v>127</v>
      </c>
      <c r="P171" s="95" t="s">
        <v>128</v>
      </c>
      <c r="Q171" s="97" t="s">
        <v>94</v>
      </c>
      <c r="R171" s="103" t="s">
        <v>127</v>
      </c>
      <c r="S171" s="95" t="s">
        <v>128</v>
      </c>
      <c r="T171" s="97" t="s">
        <v>94</v>
      </c>
      <c r="U171" s="103" t="s">
        <v>127</v>
      </c>
      <c r="V171" s="95" t="s">
        <v>128</v>
      </c>
      <c r="W171" s="97" t="s">
        <v>94</v>
      </c>
      <c r="X171" s="103" t="s">
        <v>127</v>
      </c>
      <c r="Y171" s="95" t="s">
        <v>128</v>
      </c>
    </row>
    <row r="172" spans="1:25" x14ac:dyDescent="0.25">
      <c r="A172" s="112" t="s">
        <v>125</v>
      </c>
      <c r="B172" s="129">
        <f t="shared" ref="B172:B182" si="81">B140-D140</f>
        <v>-0.66749649312055759</v>
      </c>
      <c r="C172" s="130">
        <f t="shared" ref="C172:C182" si="82">B172/(B140)</f>
        <v>-0.39352463926456638</v>
      </c>
      <c r="D172" s="131">
        <f t="shared" ref="D172:D182" si="83">B172/(B93+C93+B140)</f>
        <v>-5.0587343651895154E-3</v>
      </c>
      <c r="E172" s="129">
        <f t="shared" ref="E172:E182" si="84">E140-G140</f>
        <v>-1.3349929862411152</v>
      </c>
      <c r="F172" s="130">
        <f t="shared" ref="F172:F182" si="85">E172/(E140)</f>
        <v>-0.39352463926456638</v>
      </c>
      <c r="G172" s="131">
        <f t="shared" ref="G172:G182" si="86">E172/(E93+F93+E140)</f>
        <v>-5.0587343651895154E-3</v>
      </c>
      <c r="H172" s="129">
        <f t="shared" ref="H172:H182" si="87">H140-J140</f>
        <v>-2.0024894793616728</v>
      </c>
      <c r="I172" s="130">
        <f t="shared" ref="I172:I182" si="88">H172/(H140)</f>
        <v>-0.39352463926456638</v>
      </c>
      <c r="J172" s="131">
        <f t="shared" ref="J172:J182" si="89">H172/(H93+I93+H140)</f>
        <v>-5.0587343651895163E-3</v>
      </c>
      <c r="K172" s="129">
        <f t="shared" ref="K172:K182" si="90">K140-M140</f>
        <v>-2.6699859724822304</v>
      </c>
      <c r="L172" s="130">
        <f t="shared" ref="L172:L182" si="91">K172/(K140)</f>
        <v>-0.39352463926456638</v>
      </c>
      <c r="M172" s="131">
        <f t="shared" ref="M172:M182" si="92">K172/(K93+L93+K140)</f>
        <v>-5.0587343651895154E-3</v>
      </c>
      <c r="N172" s="129">
        <f t="shared" ref="N172:N182" si="93">N140-P140</f>
        <v>-4.0049789587233455</v>
      </c>
      <c r="O172" s="130">
        <f t="shared" ref="O172:O182" si="94">N172/(N140)</f>
        <v>-0.39352463926456638</v>
      </c>
      <c r="P172" s="131">
        <f t="shared" ref="P172:P182" si="95">N172/(N93+O93+N140)</f>
        <v>-5.0587343651895163E-3</v>
      </c>
      <c r="Q172" s="129">
        <f t="shared" ref="Q172:Q182" si="96">Q140-S140</f>
        <v>-5.3399719449644607</v>
      </c>
      <c r="R172" s="130">
        <f t="shared" ref="R172:R182" si="97">Q172/(Q140)</f>
        <v>-0.39352463926456638</v>
      </c>
      <c r="S172" s="131">
        <f t="shared" ref="S172:S182" si="98">Q172/(Q93+R93+Q140)</f>
        <v>-5.0587343651895154E-3</v>
      </c>
      <c r="T172" s="129">
        <f t="shared" ref="T172:T182" si="99">T140-V140</f>
        <v>-6.6749649312055759</v>
      </c>
      <c r="U172" s="130">
        <f t="shared" ref="U172:U182" si="100">T172/(T140)</f>
        <v>-0.39352463926456638</v>
      </c>
      <c r="V172" s="131">
        <f t="shared" ref="V172:V182" si="101">T172/(T93+U93+T140)</f>
        <v>-5.0587343651895154E-3</v>
      </c>
      <c r="W172" s="129">
        <f t="shared" ref="W172:W182" si="102">W140-Y140</f>
        <v>-13.349929862411152</v>
      </c>
      <c r="X172" s="130">
        <f t="shared" ref="X172:X182" si="103">W172/(W140)</f>
        <v>-0.39352463926456638</v>
      </c>
      <c r="Y172" s="131">
        <f t="shared" ref="Y172:Y182" si="104">W172/(W93+X93+W140)</f>
        <v>-5.0587343651895154E-3</v>
      </c>
    </row>
    <row r="173" spans="1:25" x14ac:dyDescent="0.25">
      <c r="A173" s="112" t="s">
        <v>97</v>
      </c>
      <c r="B173" s="129">
        <f t="shared" si="81"/>
        <v>-0.54548722118901871</v>
      </c>
      <c r="C173" s="130">
        <f t="shared" si="82"/>
        <v>-0.2999984717532963</v>
      </c>
      <c r="D173" s="131">
        <f t="shared" si="83"/>
        <v>-3.8558441572846074E-3</v>
      </c>
      <c r="E173" s="129">
        <f t="shared" si="84"/>
        <v>-1.0909744423780374</v>
      </c>
      <c r="F173" s="130">
        <f t="shared" si="85"/>
        <v>-0.2999984717532963</v>
      </c>
      <c r="G173" s="131">
        <f t="shared" si="86"/>
        <v>-3.8558441572846074E-3</v>
      </c>
      <c r="H173" s="129">
        <f t="shared" si="87"/>
        <v>-1.6364616635670561</v>
      </c>
      <c r="I173" s="130">
        <f t="shared" si="88"/>
        <v>-0.2999984717532963</v>
      </c>
      <c r="J173" s="131">
        <f t="shared" si="89"/>
        <v>-3.8558441572846078E-3</v>
      </c>
      <c r="K173" s="129">
        <f t="shared" si="90"/>
        <v>-2.1819488847560748</v>
      </c>
      <c r="L173" s="130">
        <f t="shared" si="91"/>
        <v>-0.2999984717532963</v>
      </c>
      <c r="M173" s="131">
        <f t="shared" si="92"/>
        <v>-3.8558441572846074E-3</v>
      </c>
      <c r="N173" s="129">
        <f t="shared" si="93"/>
        <v>-3.2729233271341123</v>
      </c>
      <c r="O173" s="130">
        <f t="shared" si="94"/>
        <v>-0.2999984717532963</v>
      </c>
      <c r="P173" s="131">
        <f t="shared" si="95"/>
        <v>-3.8558441572846078E-3</v>
      </c>
      <c r="Q173" s="129">
        <f t="shared" si="96"/>
        <v>-4.3638977695121497</v>
      </c>
      <c r="R173" s="130">
        <f t="shared" si="97"/>
        <v>-0.2999984717532963</v>
      </c>
      <c r="S173" s="131">
        <f t="shared" si="98"/>
        <v>-3.8558441572846074E-3</v>
      </c>
      <c r="T173" s="129">
        <f t="shared" si="99"/>
        <v>-5.4548722118901907</v>
      </c>
      <c r="U173" s="130">
        <f t="shared" si="100"/>
        <v>-0.29999847175329653</v>
      </c>
      <c r="V173" s="131">
        <f t="shared" si="101"/>
        <v>-3.85584415728461E-3</v>
      </c>
      <c r="W173" s="129">
        <f t="shared" si="102"/>
        <v>-10.909744423780381</v>
      </c>
      <c r="X173" s="130">
        <f t="shared" si="103"/>
        <v>-0.29999847175329653</v>
      </c>
      <c r="Y173" s="131">
        <f t="shared" si="104"/>
        <v>-3.85584415728461E-3</v>
      </c>
    </row>
    <row r="174" spans="1:25" x14ac:dyDescent="0.25">
      <c r="A174" s="112" t="s">
        <v>102</v>
      </c>
      <c r="B174" s="129">
        <f t="shared" si="81"/>
        <v>-0.30146867732594096</v>
      </c>
      <c r="C174" s="130">
        <f t="shared" si="82"/>
        <v>-0.14616663143075925</v>
      </c>
      <c r="D174" s="131">
        <f t="shared" si="83"/>
        <v>-1.8781676407331198E-3</v>
      </c>
      <c r="E174" s="129">
        <f t="shared" si="84"/>
        <v>-0.60293735465188192</v>
      </c>
      <c r="F174" s="130">
        <f t="shared" si="85"/>
        <v>-0.14616663143075925</v>
      </c>
      <c r="G174" s="131">
        <f t="shared" si="86"/>
        <v>-1.8781676407331198E-3</v>
      </c>
      <c r="H174" s="129">
        <f t="shared" si="87"/>
        <v>-0.90440603197782288</v>
      </c>
      <c r="I174" s="130">
        <f t="shared" si="88"/>
        <v>-0.14616663143075925</v>
      </c>
      <c r="J174" s="131">
        <f t="shared" si="89"/>
        <v>-1.8781676407331196E-3</v>
      </c>
      <c r="K174" s="129">
        <f t="shared" si="90"/>
        <v>-1.2058747093037638</v>
      </c>
      <c r="L174" s="130">
        <f t="shared" si="91"/>
        <v>-0.14616663143075925</v>
      </c>
      <c r="M174" s="131">
        <f t="shared" si="92"/>
        <v>-1.8781676407331198E-3</v>
      </c>
      <c r="N174" s="129">
        <f t="shared" si="93"/>
        <v>-1.8088120639556458</v>
      </c>
      <c r="O174" s="130">
        <f t="shared" si="94"/>
        <v>-0.14616663143075925</v>
      </c>
      <c r="P174" s="131">
        <f t="shared" si="95"/>
        <v>-1.8781676407331196E-3</v>
      </c>
      <c r="Q174" s="129">
        <f t="shared" si="96"/>
        <v>-2.4117494186075277</v>
      </c>
      <c r="R174" s="130">
        <f t="shared" si="97"/>
        <v>-0.14616663143075925</v>
      </c>
      <c r="S174" s="131">
        <f t="shared" si="98"/>
        <v>-1.8781676407331198E-3</v>
      </c>
      <c r="T174" s="129">
        <f t="shared" si="99"/>
        <v>-3.0146867732594096</v>
      </c>
      <c r="U174" s="130">
        <f t="shared" si="100"/>
        <v>-0.14616663143075925</v>
      </c>
      <c r="V174" s="131">
        <f t="shared" si="101"/>
        <v>-1.8781676407331198E-3</v>
      </c>
      <c r="W174" s="129">
        <f t="shared" si="102"/>
        <v>-6.0293735465188192</v>
      </c>
      <c r="X174" s="130">
        <f t="shared" si="103"/>
        <v>-0.14616663143075925</v>
      </c>
      <c r="Y174" s="131">
        <f t="shared" si="104"/>
        <v>-1.8781676407331198E-3</v>
      </c>
    </row>
    <row r="175" spans="1:25" x14ac:dyDescent="0.25">
      <c r="A175" s="112" t="s">
        <v>103</v>
      </c>
      <c r="B175" s="129">
        <f t="shared" si="81"/>
        <v>-0.24046404136017197</v>
      </c>
      <c r="C175" s="130">
        <f t="shared" si="82"/>
        <v>-0.11323681635006097</v>
      </c>
      <c r="D175" s="131">
        <f t="shared" si="83"/>
        <v>-1.4549541225214785E-3</v>
      </c>
      <c r="E175" s="129">
        <f t="shared" si="84"/>
        <v>-0.48092808272034393</v>
      </c>
      <c r="F175" s="130">
        <f t="shared" si="85"/>
        <v>-0.11323681635006097</v>
      </c>
      <c r="G175" s="131">
        <f t="shared" si="86"/>
        <v>-1.4549541225214785E-3</v>
      </c>
      <c r="H175" s="129">
        <f t="shared" si="87"/>
        <v>-0.72139212408051279</v>
      </c>
      <c r="I175" s="130">
        <f t="shared" si="88"/>
        <v>-0.11323681635006046</v>
      </c>
      <c r="J175" s="131">
        <f t="shared" si="89"/>
        <v>-1.4549541225214722E-3</v>
      </c>
      <c r="K175" s="129">
        <f t="shared" si="90"/>
        <v>-0.96185616544068786</v>
      </c>
      <c r="L175" s="130">
        <f t="shared" si="91"/>
        <v>-0.11323681635006097</v>
      </c>
      <c r="M175" s="131">
        <f t="shared" si="92"/>
        <v>-1.4549541225214785E-3</v>
      </c>
      <c r="N175" s="129">
        <f t="shared" si="93"/>
        <v>-1.4427842481610256</v>
      </c>
      <c r="O175" s="130">
        <f t="shared" si="94"/>
        <v>-0.11323681635006046</v>
      </c>
      <c r="P175" s="131">
        <f t="shared" si="95"/>
        <v>-1.4549541225214722E-3</v>
      </c>
      <c r="Q175" s="129">
        <f t="shared" si="96"/>
        <v>-1.9237123308813757</v>
      </c>
      <c r="R175" s="130">
        <f t="shared" si="97"/>
        <v>-0.11323681635006097</v>
      </c>
      <c r="S175" s="131">
        <f t="shared" si="98"/>
        <v>-1.4549541225214785E-3</v>
      </c>
      <c r="T175" s="129">
        <f t="shared" si="99"/>
        <v>-2.4046404136017117</v>
      </c>
      <c r="U175" s="130">
        <f t="shared" si="100"/>
        <v>-0.11323681635006058</v>
      </c>
      <c r="V175" s="131">
        <f t="shared" si="101"/>
        <v>-1.4549541225214737E-3</v>
      </c>
      <c r="W175" s="129">
        <f t="shared" si="102"/>
        <v>-4.8092808272034233</v>
      </c>
      <c r="X175" s="130">
        <f t="shared" si="103"/>
        <v>-0.11323681635006058</v>
      </c>
      <c r="Y175" s="131">
        <f t="shared" si="104"/>
        <v>-1.4549541225214737E-3</v>
      </c>
    </row>
    <row r="176" spans="1:25" x14ac:dyDescent="0.25">
      <c r="A176" s="112" t="s">
        <v>104</v>
      </c>
      <c r="B176" s="129">
        <f t="shared" si="81"/>
        <v>-0.20386125978070968</v>
      </c>
      <c r="C176" s="130">
        <f t="shared" si="82"/>
        <v>-9.4372348499064743E-2</v>
      </c>
      <c r="D176" s="131">
        <f t="shared" si="83"/>
        <v>-1.2125297301090114E-3</v>
      </c>
      <c r="E176" s="129">
        <f t="shared" si="84"/>
        <v>-0.40772251956141936</v>
      </c>
      <c r="F176" s="130">
        <f t="shared" si="85"/>
        <v>-9.4372348499064743E-2</v>
      </c>
      <c r="G176" s="131">
        <f t="shared" si="86"/>
        <v>-1.2125297301090114E-3</v>
      </c>
      <c r="H176" s="129">
        <f t="shared" si="87"/>
        <v>-0.61158377934212815</v>
      </c>
      <c r="I176" s="130">
        <f t="shared" si="88"/>
        <v>-9.4372348499064604E-2</v>
      </c>
      <c r="J176" s="131">
        <f t="shared" si="89"/>
        <v>-1.2125297301090097E-3</v>
      </c>
      <c r="K176" s="129">
        <f t="shared" si="90"/>
        <v>-0.81544503912283872</v>
      </c>
      <c r="L176" s="130">
        <f t="shared" si="91"/>
        <v>-9.4372348499064743E-2</v>
      </c>
      <c r="M176" s="131">
        <f t="shared" si="92"/>
        <v>-1.2125297301090114E-3</v>
      </c>
      <c r="N176" s="129">
        <f t="shared" si="93"/>
        <v>-1.2231675586842563</v>
      </c>
      <c r="O176" s="130">
        <f t="shared" si="94"/>
        <v>-9.4372348499064604E-2</v>
      </c>
      <c r="P176" s="131">
        <f t="shared" si="95"/>
        <v>-1.2125297301090097E-3</v>
      </c>
      <c r="Q176" s="129">
        <f t="shared" si="96"/>
        <v>-1.6308900782456774</v>
      </c>
      <c r="R176" s="130">
        <f t="shared" si="97"/>
        <v>-9.4372348499064743E-2</v>
      </c>
      <c r="S176" s="131">
        <f t="shared" si="98"/>
        <v>-1.2125297301090114E-3</v>
      </c>
      <c r="T176" s="129">
        <f t="shared" si="99"/>
        <v>-2.038612597807095</v>
      </c>
      <c r="U176" s="130">
        <f t="shared" si="100"/>
        <v>-9.4372348499064646E-2</v>
      </c>
      <c r="V176" s="131">
        <f t="shared" si="101"/>
        <v>-1.2125297301090105E-3</v>
      </c>
      <c r="W176" s="129">
        <f t="shared" si="102"/>
        <v>-4.0772251956141901</v>
      </c>
      <c r="X176" s="130">
        <f t="shared" si="103"/>
        <v>-9.4372348499064646E-2</v>
      </c>
      <c r="Y176" s="131">
        <f t="shared" si="104"/>
        <v>-1.2125297301090105E-3</v>
      </c>
    </row>
    <row r="177" spans="1:25" x14ac:dyDescent="0.25">
      <c r="A177" s="160" t="s">
        <v>105</v>
      </c>
      <c r="B177" s="98">
        <f t="shared" si="81"/>
        <v>-0.15505755100809404</v>
      </c>
      <c r="C177" s="32">
        <f t="shared" si="82"/>
        <v>-7.0192914056049299E-2</v>
      </c>
      <c r="D177" s="30">
        <f t="shared" si="83"/>
        <v>-9.0182639412345565E-4</v>
      </c>
      <c r="E177" s="98">
        <f t="shared" si="84"/>
        <v>-0.31011510201618808</v>
      </c>
      <c r="F177" s="32">
        <f t="shared" si="85"/>
        <v>-7.0192914056049299E-2</v>
      </c>
      <c r="G177" s="30">
        <f t="shared" si="86"/>
        <v>-9.0182639412345565E-4</v>
      </c>
      <c r="H177" s="129">
        <f t="shared" si="87"/>
        <v>-0.46517265302428168</v>
      </c>
      <c r="I177" s="130">
        <f t="shared" si="88"/>
        <v>-7.0192914056049244E-2</v>
      </c>
      <c r="J177" s="131">
        <f t="shared" si="89"/>
        <v>-9.0182639412345479E-4</v>
      </c>
      <c r="K177" s="129">
        <f t="shared" si="90"/>
        <v>-0.62023020403237616</v>
      </c>
      <c r="L177" s="130">
        <f t="shared" si="91"/>
        <v>-7.0192914056049299E-2</v>
      </c>
      <c r="M177" s="131">
        <f t="shared" si="92"/>
        <v>-9.0182639412345565E-4</v>
      </c>
      <c r="N177" s="129">
        <f t="shared" si="93"/>
        <v>-0.93034530604856336</v>
      </c>
      <c r="O177" s="130">
        <f t="shared" si="94"/>
        <v>-7.0192914056049244E-2</v>
      </c>
      <c r="P177" s="131">
        <f t="shared" si="95"/>
        <v>-9.0182639412345479E-4</v>
      </c>
      <c r="Q177" s="129">
        <f t="shared" si="96"/>
        <v>-1.2404604080647523</v>
      </c>
      <c r="R177" s="130">
        <f t="shared" si="97"/>
        <v>-7.0192914056049299E-2</v>
      </c>
      <c r="S177" s="131">
        <f t="shared" si="98"/>
        <v>-9.0182639412345565E-4</v>
      </c>
      <c r="T177" s="129">
        <f t="shared" si="99"/>
        <v>-1.5505755100809431</v>
      </c>
      <c r="U177" s="130">
        <f t="shared" si="100"/>
        <v>-7.0192914056049424E-2</v>
      </c>
      <c r="V177" s="131">
        <f t="shared" si="101"/>
        <v>-9.0182639412345717E-4</v>
      </c>
      <c r="W177" s="129">
        <f t="shared" si="102"/>
        <v>-3.1011510201618862</v>
      </c>
      <c r="X177" s="130">
        <f t="shared" si="103"/>
        <v>-7.0192914056049424E-2</v>
      </c>
      <c r="Y177" s="131">
        <f t="shared" si="104"/>
        <v>-9.0182639412345717E-4</v>
      </c>
    </row>
    <row r="178" spans="1:25" x14ac:dyDescent="0.25">
      <c r="A178" s="112" t="s">
        <v>106</v>
      </c>
      <c r="B178" s="98">
        <f t="shared" si="81"/>
        <v>-0.11845476942863264</v>
      </c>
      <c r="C178" s="32">
        <f t="shared" si="82"/>
        <v>-5.2748544710276589E-2</v>
      </c>
      <c r="D178" s="30">
        <f t="shared" si="83"/>
        <v>-6.7768393741255892E-4</v>
      </c>
      <c r="E178" s="98">
        <f t="shared" si="84"/>
        <v>-0.23690953885726529</v>
      </c>
      <c r="F178" s="32">
        <f t="shared" si="85"/>
        <v>-5.2748544710276589E-2</v>
      </c>
      <c r="G178" s="30">
        <f t="shared" si="86"/>
        <v>-6.7768393741255892E-4</v>
      </c>
      <c r="H178" s="129">
        <f t="shared" si="87"/>
        <v>-0.35536430828589705</v>
      </c>
      <c r="I178" s="130">
        <f t="shared" si="88"/>
        <v>-5.2748544710276464E-2</v>
      </c>
      <c r="J178" s="131">
        <f t="shared" si="89"/>
        <v>-6.776839374125573E-4</v>
      </c>
      <c r="K178" s="129">
        <f t="shared" si="90"/>
        <v>-0.47381907771453058</v>
      </c>
      <c r="L178" s="130">
        <f t="shared" si="91"/>
        <v>-5.2748544710276589E-2</v>
      </c>
      <c r="M178" s="131">
        <f t="shared" si="92"/>
        <v>-6.7768393741255892E-4</v>
      </c>
      <c r="N178" s="129">
        <f t="shared" si="93"/>
        <v>-0.71072861657179409</v>
      </c>
      <c r="O178" s="130">
        <f t="shared" si="94"/>
        <v>-5.2748544710276464E-2</v>
      </c>
      <c r="P178" s="131">
        <f t="shared" si="95"/>
        <v>-6.776839374125573E-4</v>
      </c>
      <c r="Q178" s="129">
        <f t="shared" si="96"/>
        <v>-0.94763815542906116</v>
      </c>
      <c r="R178" s="130">
        <f t="shared" si="97"/>
        <v>-5.2748544710276589E-2</v>
      </c>
      <c r="S178" s="131">
        <f t="shared" si="98"/>
        <v>-6.7768393741255892E-4</v>
      </c>
      <c r="T178" s="129">
        <f t="shared" si="99"/>
        <v>-1.1845476942863229</v>
      </c>
      <c r="U178" s="130">
        <f t="shared" si="100"/>
        <v>-5.2748544710276436E-2</v>
      </c>
      <c r="V178" s="131">
        <f t="shared" si="101"/>
        <v>-6.7768393741255686E-4</v>
      </c>
      <c r="W178" s="129">
        <f t="shared" si="102"/>
        <v>-2.3690953885726458</v>
      </c>
      <c r="X178" s="130">
        <f t="shared" si="103"/>
        <v>-5.2748544710276436E-2</v>
      </c>
      <c r="Y178" s="131">
        <f t="shared" si="104"/>
        <v>-6.7768393741255686E-4</v>
      </c>
    </row>
    <row r="179" spans="1:25" x14ac:dyDescent="0.25">
      <c r="A179" s="112" t="s">
        <v>107</v>
      </c>
      <c r="B179" s="98">
        <f t="shared" si="81"/>
        <v>-5.7450133462862762E-2</v>
      </c>
      <c r="C179" s="32">
        <f t="shared" si="82"/>
        <v>-2.4905767313852151E-2</v>
      </c>
      <c r="D179" s="30">
        <f t="shared" si="83"/>
        <v>-3.1996019454415563E-4</v>
      </c>
      <c r="E179" s="98">
        <f t="shared" si="84"/>
        <v>-0.11490026692572552</v>
      </c>
      <c r="F179" s="32">
        <f t="shared" si="85"/>
        <v>-2.4905767313852151E-2</v>
      </c>
      <c r="G179" s="30">
        <f t="shared" si="86"/>
        <v>-3.1996019454415563E-4</v>
      </c>
      <c r="H179" s="129">
        <f t="shared" si="87"/>
        <v>-0.17235040038858962</v>
      </c>
      <c r="I179" s="130">
        <f t="shared" si="88"/>
        <v>-2.4905767313852346E-2</v>
      </c>
      <c r="J179" s="131">
        <f t="shared" si="89"/>
        <v>-3.1996019454415812E-4</v>
      </c>
      <c r="K179" s="129">
        <f t="shared" si="90"/>
        <v>-0.22980053385145105</v>
      </c>
      <c r="L179" s="130">
        <f t="shared" si="91"/>
        <v>-2.4905767313852151E-2</v>
      </c>
      <c r="M179" s="131">
        <f t="shared" si="92"/>
        <v>-3.1996019454415563E-4</v>
      </c>
      <c r="N179" s="129">
        <f t="shared" si="93"/>
        <v>-0.34470080077717924</v>
      </c>
      <c r="O179" s="130">
        <f t="shared" si="94"/>
        <v>-2.4905767313852346E-2</v>
      </c>
      <c r="P179" s="131">
        <f t="shared" si="95"/>
        <v>-3.1996019454415812E-4</v>
      </c>
      <c r="Q179" s="129">
        <f t="shared" si="96"/>
        <v>-0.4596010677029021</v>
      </c>
      <c r="R179" s="130">
        <f t="shared" si="97"/>
        <v>-2.4905767313852151E-2</v>
      </c>
      <c r="S179" s="131">
        <f t="shared" si="98"/>
        <v>-3.1996019454415563E-4</v>
      </c>
      <c r="T179" s="129">
        <f t="shared" si="99"/>
        <v>-0.57450133462862851</v>
      </c>
      <c r="U179" s="130">
        <f t="shared" si="100"/>
        <v>-2.4905767313852193E-2</v>
      </c>
      <c r="V179" s="131">
        <f t="shared" si="101"/>
        <v>-3.1996019454415617E-4</v>
      </c>
      <c r="W179" s="129">
        <f t="shared" si="102"/>
        <v>-1.149002669257257</v>
      </c>
      <c r="X179" s="130">
        <f t="shared" si="103"/>
        <v>-2.4905767313852193E-2</v>
      </c>
      <c r="Y179" s="131">
        <f t="shared" si="104"/>
        <v>-3.1996019454415617E-4</v>
      </c>
    </row>
    <row r="180" spans="1:25" x14ac:dyDescent="0.25">
      <c r="A180" s="136" t="s">
        <v>142</v>
      </c>
      <c r="B180" s="101">
        <f t="shared" si="81"/>
        <v>0.11214275452197642</v>
      </c>
      <c r="C180" s="102">
        <f t="shared" si="82"/>
        <v>4.528424088249057E-2</v>
      </c>
      <c r="D180" s="91">
        <f t="shared" si="83"/>
        <v>5.8168917161657049E-4</v>
      </c>
      <c r="E180" s="101">
        <f t="shared" si="84"/>
        <v>0.22428550904395284</v>
      </c>
      <c r="F180" s="102">
        <f t="shared" si="85"/>
        <v>4.528424088249057E-2</v>
      </c>
      <c r="G180" s="91">
        <f t="shared" si="86"/>
        <v>5.8168917161657049E-4</v>
      </c>
      <c r="H180" s="101">
        <f t="shared" si="87"/>
        <v>0.33642826356592792</v>
      </c>
      <c r="I180" s="102">
        <f t="shared" si="88"/>
        <v>4.528424088249039E-2</v>
      </c>
      <c r="J180" s="91">
        <f t="shared" si="89"/>
        <v>5.81689171616568E-4</v>
      </c>
      <c r="K180" s="101">
        <f t="shared" si="90"/>
        <v>0.44857101808790567</v>
      </c>
      <c r="L180" s="102">
        <f t="shared" si="91"/>
        <v>4.528424088249057E-2</v>
      </c>
      <c r="M180" s="91">
        <f t="shared" si="92"/>
        <v>5.8168917161657049E-4</v>
      </c>
      <c r="N180" s="101">
        <f t="shared" si="93"/>
        <v>0.67285652713185584</v>
      </c>
      <c r="O180" s="102">
        <f t="shared" si="94"/>
        <v>4.528424088249039E-2</v>
      </c>
      <c r="P180" s="91">
        <f t="shared" si="95"/>
        <v>5.81689171616568E-4</v>
      </c>
      <c r="Q180" s="101">
        <f t="shared" si="96"/>
        <v>0.89714203617581134</v>
      </c>
      <c r="R180" s="102">
        <f t="shared" si="97"/>
        <v>4.528424088249057E-2</v>
      </c>
      <c r="S180" s="91">
        <f t="shared" si="98"/>
        <v>5.8168917161657049E-4</v>
      </c>
      <c r="T180" s="101">
        <f t="shared" si="99"/>
        <v>1.1214275452197668</v>
      </c>
      <c r="U180" s="102">
        <f t="shared" si="100"/>
        <v>4.5284240882490674E-2</v>
      </c>
      <c r="V180" s="91">
        <f t="shared" si="101"/>
        <v>5.8168917161657168E-4</v>
      </c>
      <c r="W180" s="101">
        <f t="shared" si="102"/>
        <v>2.2428550904395337</v>
      </c>
      <c r="X180" s="102">
        <f t="shared" si="103"/>
        <v>4.5284240882490674E-2</v>
      </c>
      <c r="Y180" s="91">
        <f t="shared" si="104"/>
        <v>5.8168917161657168E-4</v>
      </c>
    </row>
    <row r="181" spans="1:25" x14ac:dyDescent="0.25">
      <c r="A181" s="112" t="s">
        <v>108</v>
      </c>
      <c r="B181" s="98">
        <f t="shared" si="81"/>
        <v>0.18656841040021543</v>
      </c>
      <c r="C181" s="32">
        <f t="shared" si="82"/>
        <v>7.3138269003181391E-2</v>
      </c>
      <c r="D181" s="30">
        <f t="shared" si="83"/>
        <v>9.3943746536020122E-4</v>
      </c>
      <c r="E181" s="98">
        <f t="shared" si="84"/>
        <v>0.37313682080043087</v>
      </c>
      <c r="F181" s="32">
        <f t="shared" si="85"/>
        <v>7.3138269003181391E-2</v>
      </c>
      <c r="G181" s="30">
        <f t="shared" si="86"/>
        <v>9.3943746536020122E-4</v>
      </c>
      <c r="H181" s="129">
        <f t="shared" si="87"/>
        <v>0.5597052312006463</v>
      </c>
      <c r="I181" s="130">
        <f t="shared" si="88"/>
        <v>7.3138269003181391E-2</v>
      </c>
      <c r="J181" s="131">
        <f t="shared" si="89"/>
        <v>9.3943746536020133E-4</v>
      </c>
      <c r="K181" s="129">
        <f t="shared" si="90"/>
        <v>0.74627364160086174</v>
      </c>
      <c r="L181" s="130">
        <f t="shared" si="91"/>
        <v>7.3138269003181391E-2</v>
      </c>
      <c r="M181" s="131">
        <f t="shared" si="92"/>
        <v>9.3943746536020122E-4</v>
      </c>
      <c r="N181" s="129">
        <f t="shared" si="93"/>
        <v>1.1194104624012926</v>
      </c>
      <c r="O181" s="130">
        <f t="shared" si="94"/>
        <v>7.3138269003181391E-2</v>
      </c>
      <c r="P181" s="131">
        <f t="shared" si="95"/>
        <v>9.3943746536020133E-4</v>
      </c>
      <c r="Q181" s="129">
        <f t="shared" si="96"/>
        <v>1.4925472832017235</v>
      </c>
      <c r="R181" s="130">
        <f t="shared" si="97"/>
        <v>7.3138269003181391E-2</v>
      </c>
      <c r="S181" s="131">
        <f t="shared" si="98"/>
        <v>9.3943746536020122E-4</v>
      </c>
      <c r="T181" s="129">
        <f t="shared" si="99"/>
        <v>1.865684104002149</v>
      </c>
      <c r="U181" s="130">
        <f t="shared" si="100"/>
        <v>7.3138269003181197E-2</v>
      </c>
      <c r="V181" s="131">
        <f t="shared" si="101"/>
        <v>9.3943746536019862E-4</v>
      </c>
      <c r="W181" s="129">
        <f t="shared" si="102"/>
        <v>3.731368208004298</v>
      </c>
      <c r="X181" s="130">
        <f t="shared" si="103"/>
        <v>7.3138269003181197E-2</v>
      </c>
      <c r="Y181" s="131">
        <f t="shared" si="104"/>
        <v>9.3943746536019862E-4</v>
      </c>
    </row>
    <row r="182" spans="1:25" ht="15.75" thickBot="1" x14ac:dyDescent="0.3">
      <c r="A182" s="114" t="s">
        <v>109</v>
      </c>
      <c r="B182" s="99">
        <f t="shared" si="81"/>
        <v>0.30857768233175387</v>
      </c>
      <c r="C182" s="33">
        <f t="shared" si="82"/>
        <v>0.11544245504367896</v>
      </c>
      <c r="D182" s="31">
        <f t="shared" si="83"/>
        <v>1.4827138109934639E-3</v>
      </c>
      <c r="E182" s="99">
        <f t="shared" si="84"/>
        <v>0.61715536466350773</v>
      </c>
      <c r="F182" s="33">
        <f t="shared" si="85"/>
        <v>0.11544245504367896</v>
      </c>
      <c r="G182" s="31">
        <f t="shared" si="86"/>
        <v>1.4827138109934639E-3</v>
      </c>
      <c r="H182" s="132">
        <f t="shared" si="87"/>
        <v>0.92573304699526382</v>
      </c>
      <c r="I182" s="133">
        <f t="shared" si="88"/>
        <v>0.11544245504367921</v>
      </c>
      <c r="J182" s="134">
        <f t="shared" si="89"/>
        <v>1.4827138109934678E-3</v>
      </c>
      <c r="K182" s="132">
        <f t="shared" si="90"/>
        <v>1.2343107293270155</v>
      </c>
      <c r="L182" s="133">
        <f t="shared" si="91"/>
        <v>0.11544245504367896</v>
      </c>
      <c r="M182" s="134">
        <f t="shared" si="92"/>
        <v>1.4827138109934639E-3</v>
      </c>
      <c r="N182" s="132">
        <f t="shared" si="93"/>
        <v>1.8514660939905276</v>
      </c>
      <c r="O182" s="133">
        <f t="shared" si="94"/>
        <v>0.11544245504367921</v>
      </c>
      <c r="P182" s="134">
        <f t="shared" si="95"/>
        <v>1.4827138109934678E-3</v>
      </c>
      <c r="Q182" s="132">
        <f t="shared" si="96"/>
        <v>2.4686214586540309</v>
      </c>
      <c r="R182" s="133">
        <f t="shared" si="97"/>
        <v>0.11544245504367896</v>
      </c>
      <c r="S182" s="134">
        <f t="shared" si="98"/>
        <v>1.4827138109934639E-3</v>
      </c>
      <c r="T182" s="132">
        <f t="shared" si="99"/>
        <v>3.0857768233175449</v>
      </c>
      <c r="U182" s="133">
        <f t="shared" si="100"/>
        <v>0.11544245504367918</v>
      </c>
      <c r="V182" s="134">
        <f t="shared" si="101"/>
        <v>1.4827138109934669E-3</v>
      </c>
      <c r="W182" s="132">
        <f t="shared" si="102"/>
        <v>6.1715536466350898</v>
      </c>
      <c r="X182" s="133">
        <f t="shared" si="103"/>
        <v>0.11544245504367918</v>
      </c>
      <c r="Y182" s="134">
        <f t="shared" si="104"/>
        <v>1.4827138109934669E-3</v>
      </c>
    </row>
  </sheetData>
  <mergeCells count="134">
    <mergeCell ref="B75:D75"/>
    <mergeCell ref="B76:D76"/>
    <mergeCell ref="A75:A77"/>
    <mergeCell ref="E75:G75"/>
    <mergeCell ref="E70:H70"/>
    <mergeCell ref="L68:O68"/>
    <mergeCell ref="L70:O70"/>
    <mergeCell ref="W75:Y75"/>
    <mergeCell ref="W76:Y76"/>
    <mergeCell ref="T75:V75"/>
    <mergeCell ref="E65:I65"/>
    <mergeCell ref="L65:Q65"/>
    <mergeCell ref="E69:H69"/>
    <mergeCell ref="E66:H66"/>
    <mergeCell ref="E67:H67"/>
    <mergeCell ref="E72:H72"/>
    <mergeCell ref="A64:R64"/>
    <mergeCell ref="A65:B65"/>
    <mergeCell ref="E90:G90"/>
    <mergeCell ref="H90:J90"/>
    <mergeCell ref="K90:M90"/>
    <mergeCell ref="N90:P90"/>
    <mergeCell ref="Q90:S90"/>
    <mergeCell ref="L66:O66"/>
    <mergeCell ref="L67:O67"/>
    <mergeCell ref="K75:M75"/>
    <mergeCell ref="N75:P75"/>
    <mergeCell ref="Q75:S75"/>
    <mergeCell ref="E76:G76"/>
    <mergeCell ref="E68:H68"/>
    <mergeCell ref="A74:X74"/>
    <mergeCell ref="H75:J75"/>
    <mergeCell ref="H76:J76"/>
    <mergeCell ref="W90:Y90"/>
    <mergeCell ref="B138:D138"/>
    <mergeCell ref="B121:D121"/>
    <mergeCell ref="B122:D122"/>
    <mergeCell ref="B105:D105"/>
    <mergeCell ref="B106:D106"/>
    <mergeCell ref="B90:D90"/>
    <mergeCell ref="B91:D91"/>
    <mergeCell ref="Q76:S76"/>
    <mergeCell ref="T90:V90"/>
    <mergeCell ref="T76:V76"/>
    <mergeCell ref="K76:M76"/>
    <mergeCell ref="N76:P76"/>
    <mergeCell ref="T106:V106"/>
    <mergeCell ref="H121:J121"/>
    <mergeCell ref="K121:M121"/>
    <mergeCell ref="N121:P121"/>
    <mergeCell ref="Q121:S121"/>
    <mergeCell ref="T105:V105"/>
    <mergeCell ref="Q91:S91"/>
    <mergeCell ref="A153:A155"/>
    <mergeCell ref="A137:A139"/>
    <mergeCell ref="A121:A123"/>
    <mergeCell ref="A105:A107"/>
    <mergeCell ref="A90:A92"/>
    <mergeCell ref="B153:D153"/>
    <mergeCell ref="B154:D154"/>
    <mergeCell ref="B137:D137"/>
    <mergeCell ref="W91:Y91"/>
    <mergeCell ref="E105:G105"/>
    <mergeCell ref="H105:J105"/>
    <mergeCell ref="K105:M105"/>
    <mergeCell ref="N105:P105"/>
    <mergeCell ref="Q105:S105"/>
    <mergeCell ref="T91:V91"/>
    <mergeCell ref="E91:G91"/>
    <mergeCell ref="H91:J91"/>
    <mergeCell ref="K91:M91"/>
    <mergeCell ref="N91:P91"/>
    <mergeCell ref="E106:G106"/>
    <mergeCell ref="H106:J106"/>
    <mergeCell ref="K106:M106"/>
    <mergeCell ref="N106:P106"/>
    <mergeCell ref="Q106:S106"/>
    <mergeCell ref="W105:Y105"/>
    <mergeCell ref="W106:Y106"/>
    <mergeCell ref="T121:V121"/>
    <mergeCell ref="W121:Y121"/>
    <mergeCell ref="E122:G122"/>
    <mergeCell ref="H122:J122"/>
    <mergeCell ref="K122:M122"/>
    <mergeCell ref="N122:P122"/>
    <mergeCell ref="Q122:S122"/>
    <mergeCell ref="T122:V122"/>
    <mergeCell ref="W122:Y122"/>
    <mergeCell ref="E121:G121"/>
    <mergeCell ref="T137:V137"/>
    <mergeCell ref="K137:M137"/>
    <mergeCell ref="N137:P137"/>
    <mergeCell ref="Q137:S137"/>
    <mergeCell ref="W137:Y137"/>
    <mergeCell ref="E138:G138"/>
    <mergeCell ref="H138:J138"/>
    <mergeCell ref="K138:M138"/>
    <mergeCell ref="N138:P138"/>
    <mergeCell ref="Q138:S138"/>
    <mergeCell ref="T138:V138"/>
    <mergeCell ref="W138:Y138"/>
    <mergeCell ref="E137:G137"/>
    <mergeCell ref="H137:J137"/>
    <mergeCell ref="W170:Y170"/>
    <mergeCell ref="T153:V153"/>
    <mergeCell ref="W153:Y153"/>
    <mergeCell ref="E154:G154"/>
    <mergeCell ref="H154:J154"/>
    <mergeCell ref="K154:M154"/>
    <mergeCell ref="N154:P154"/>
    <mergeCell ref="Q154:S154"/>
    <mergeCell ref="T154:V154"/>
    <mergeCell ref="W154:Y154"/>
    <mergeCell ref="Q169:S169"/>
    <mergeCell ref="T169:V169"/>
    <mergeCell ref="W169:Y169"/>
    <mergeCell ref="E153:G153"/>
    <mergeCell ref="H153:J153"/>
    <mergeCell ref="K153:M153"/>
    <mergeCell ref="N153:P153"/>
    <mergeCell ref="Q153:S153"/>
    <mergeCell ref="B170:D170"/>
    <mergeCell ref="E170:G170"/>
    <mergeCell ref="H170:J170"/>
    <mergeCell ref="K170:M170"/>
    <mergeCell ref="N170:P170"/>
    <mergeCell ref="Q170:S170"/>
    <mergeCell ref="T170:V170"/>
    <mergeCell ref="A169:A171"/>
    <mergeCell ref="B169:D169"/>
    <mergeCell ref="E169:G169"/>
    <mergeCell ref="H169:J169"/>
    <mergeCell ref="K169:M169"/>
    <mergeCell ref="N169:P169"/>
  </mergeCells>
  <dataValidations count="2">
    <dataValidation type="decimal" operator="greaterThanOrEqual" allowBlank="1" showInputMessage="1" showErrorMessage="1" errorTitle="Volume data error" error="The volume must be a non-negative number." sqref="B16:B19">
      <formula1>0</formula1>
    </dataValidation>
    <dataValidation type="decimal" allowBlank="1" showInputMessage="1" showErrorMessage="1" sqref="B29:D32">
      <formula1>0</formula1>
      <formula2>1</formula2>
    </dataValidation>
  </dataValidations>
  <pageMargins left="0.25" right="0.25" top="0.75" bottom="0.75" header="0.3" footer="0.3"/>
  <pageSetup paperSize="8" scale="2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opLeftCell="A7" zoomScaleNormal="100" workbookViewId="0">
      <selection activeCell="B29" sqref="B29"/>
    </sheetView>
  </sheetViews>
  <sheetFormatPr defaultColWidth="8.85546875" defaultRowHeight="12.75" x14ac:dyDescent="0.2"/>
  <cols>
    <col min="1" max="1" width="44" style="2" customWidth="1"/>
    <col min="2" max="2" width="32.42578125" style="2" customWidth="1"/>
    <col min="3" max="3" width="28" style="2" customWidth="1"/>
    <col min="4" max="4" width="27.28515625" style="2" customWidth="1"/>
    <col min="5" max="5" width="25.140625" style="2" customWidth="1"/>
    <col min="6" max="6" width="13.42578125" style="2" customWidth="1"/>
    <col min="7" max="7" width="27.5703125" style="2" customWidth="1"/>
    <col min="8" max="8" width="28.5703125" style="2" customWidth="1"/>
    <col min="9" max="9" width="27.85546875" style="2" customWidth="1"/>
    <col min="10" max="10" width="24" style="2" customWidth="1"/>
    <col min="11" max="16384" width="8.85546875" style="2"/>
  </cols>
  <sheetData>
    <row r="1" spans="1:10" ht="18.75" thickBot="1" x14ac:dyDescent="0.3">
      <c r="A1" s="3" t="s">
        <v>5</v>
      </c>
    </row>
    <row r="2" spans="1:10" ht="77.25" thickBot="1" x14ac:dyDescent="0.3">
      <c r="A2" s="4" t="s">
        <v>6</v>
      </c>
      <c r="B2" s="5" t="s">
        <v>7</v>
      </c>
      <c r="C2" s="6" t="s">
        <v>8</v>
      </c>
      <c r="D2" s="7" t="s">
        <v>9</v>
      </c>
      <c r="E2" s="6" t="s">
        <v>8</v>
      </c>
      <c r="G2" s="159" t="s">
        <v>10</v>
      </c>
      <c r="H2" s="9" t="s">
        <v>11</v>
      </c>
      <c r="I2" s="9" t="s">
        <v>12</v>
      </c>
      <c r="J2" s="5" t="s">
        <v>4</v>
      </c>
    </row>
    <row r="3" spans="1:10" ht="42" customHeight="1" thickBot="1" x14ac:dyDescent="0.25">
      <c r="A3" s="10" t="s">
        <v>13</v>
      </c>
      <c r="B3" s="156">
        <v>0</v>
      </c>
      <c r="C3" s="155" t="s">
        <v>14</v>
      </c>
      <c r="D3" s="13">
        <v>0.94982699272846949</v>
      </c>
      <c r="E3" s="157" t="s">
        <v>15</v>
      </c>
      <c r="G3" s="158">
        <v>1</v>
      </c>
      <c r="H3" s="154">
        <f>B3*$G$3</f>
        <v>0</v>
      </c>
      <c r="I3" s="154">
        <f>H3*D3</f>
        <v>0</v>
      </c>
      <c r="J3" s="17">
        <f>I15/H15</f>
        <v>0.48320770727124701</v>
      </c>
    </row>
    <row r="4" spans="1:10" ht="26.25" thickBot="1" x14ac:dyDescent="0.25">
      <c r="A4" s="10" t="s">
        <v>16</v>
      </c>
      <c r="B4" s="156">
        <v>0</v>
      </c>
      <c r="C4" s="155" t="s">
        <v>17</v>
      </c>
      <c r="D4" s="13">
        <v>0.87897421514086893</v>
      </c>
      <c r="E4" s="157" t="s">
        <v>18</v>
      </c>
      <c r="H4" s="154">
        <f>B4*$G$3</f>
        <v>0</v>
      </c>
      <c r="I4" s="154">
        <f>H4*D4</f>
        <v>0</v>
      </c>
    </row>
    <row r="5" spans="1:10" ht="26.25" thickBot="1" x14ac:dyDescent="0.25">
      <c r="A5" s="10" t="s">
        <v>19</v>
      </c>
      <c r="B5" s="156">
        <v>0</v>
      </c>
      <c r="C5" s="155" t="s">
        <v>20</v>
      </c>
      <c r="D5" s="13">
        <v>0.82603963475743203</v>
      </c>
      <c r="E5" s="157" t="s">
        <v>21</v>
      </c>
      <c r="H5" s="154">
        <f>B5*$G$3</f>
        <v>0</v>
      </c>
      <c r="I5" s="154">
        <f>H5*D5</f>
        <v>0</v>
      </c>
    </row>
    <row r="6" spans="1:10" ht="26.25" thickBot="1" x14ac:dyDescent="0.25">
      <c r="A6" s="10" t="s">
        <v>22</v>
      </c>
      <c r="B6" s="156">
        <v>0</v>
      </c>
      <c r="C6" s="155" t="s">
        <v>23</v>
      </c>
      <c r="D6" s="13">
        <v>0.7722365871105803</v>
      </c>
      <c r="E6" s="157" t="s">
        <v>24</v>
      </c>
      <c r="H6" s="154">
        <f>B6*$G$3</f>
        <v>0</v>
      </c>
      <c r="I6" s="154">
        <f>H6*D6</f>
        <v>0</v>
      </c>
    </row>
    <row r="7" spans="1:10" ht="26.25" thickBot="1" x14ac:dyDescent="0.25">
      <c r="A7" s="18" t="s">
        <v>25</v>
      </c>
      <c r="B7" s="156">
        <v>0</v>
      </c>
      <c r="C7" s="155" t="s">
        <v>26</v>
      </c>
      <c r="D7" s="13">
        <v>0.70725751910079016</v>
      </c>
      <c r="E7" s="157" t="s">
        <v>27</v>
      </c>
      <c r="H7" s="154">
        <f>B7*$G$3</f>
        <v>0</v>
      </c>
      <c r="I7" s="154">
        <f>H7*D7</f>
        <v>0</v>
      </c>
    </row>
    <row r="8" spans="1:10" x14ac:dyDescent="0.2">
      <c r="A8" s="153"/>
      <c r="B8" s="153"/>
      <c r="C8" s="153"/>
      <c r="D8" s="153"/>
      <c r="E8" s="153"/>
      <c r="H8" s="152"/>
      <c r="I8" s="152"/>
    </row>
    <row r="9" spans="1:10" ht="18.75" thickBot="1" x14ac:dyDescent="0.3">
      <c r="A9" s="3" t="s">
        <v>28</v>
      </c>
      <c r="H9" s="21"/>
      <c r="I9" s="21"/>
    </row>
    <row r="10" spans="1:10" ht="77.25" thickBot="1" x14ac:dyDescent="0.25">
      <c r="A10" s="4" t="s">
        <v>6</v>
      </c>
      <c r="B10" s="22" t="s">
        <v>29</v>
      </c>
      <c r="C10" s="23" t="s">
        <v>30</v>
      </c>
      <c r="D10" s="24" t="s">
        <v>31</v>
      </c>
      <c r="E10" s="23" t="s">
        <v>30</v>
      </c>
      <c r="F10" s="24" t="s">
        <v>129</v>
      </c>
      <c r="H10" s="9" t="s">
        <v>11</v>
      </c>
      <c r="I10" s="9" t="s">
        <v>12</v>
      </c>
    </row>
    <row r="11" spans="1:10" ht="39" thickBot="1" x14ac:dyDescent="0.25">
      <c r="A11" s="25" t="s">
        <v>32</v>
      </c>
      <c r="B11" s="156">
        <v>2594.2170000000001</v>
      </c>
      <c r="C11" s="155" t="s">
        <v>33</v>
      </c>
      <c r="D11" s="13">
        <v>0.627</v>
      </c>
      <c r="E11" s="26" t="s">
        <v>34</v>
      </c>
      <c r="F11" s="13">
        <f>B11/SUM(B11:B12)</f>
        <v>0.43165101688239926</v>
      </c>
      <c r="H11" s="154">
        <f>B11*$G$3</f>
        <v>2594.2170000000001</v>
      </c>
      <c r="I11" s="154">
        <f>H11*D11</f>
        <v>1626.574059</v>
      </c>
    </row>
    <row r="12" spans="1:10" ht="39" thickBot="1" x14ac:dyDescent="0.25">
      <c r="A12" s="27" t="s">
        <v>35</v>
      </c>
      <c r="B12" s="156">
        <v>3415.77</v>
      </c>
      <c r="C12" s="155" t="s">
        <v>36</v>
      </c>
      <c r="D12" s="13">
        <v>0.374</v>
      </c>
      <c r="E12" s="26" t="s">
        <v>37</v>
      </c>
      <c r="F12" s="13">
        <f>B12/SUM(B11:B12)</f>
        <v>0.56834898311760074</v>
      </c>
      <c r="H12" s="154">
        <f>B12*$G$3</f>
        <v>3415.77</v>
      </c>
      <c r="I12" s="154">
        <f>H12*D12</f>
        <v>1277.4979800000001</v>
      </c>
    </row>
    <row r="13" spans="1:10" x14ac:dyDescent="0.2">
      <c r="B13" s="21"/>
      <c r="H13" s="21"/>
      <c r="I13" s="21"/>
    </row>
    <row r="14" spans="1:10" ht="13.5" thickBot="1" x14ac:dyDescent="0.25">
      <c r="A14" s="153"/>
      <c r="B14" s="152"/>
      <c r="C14" s="153"/>
      <c r="D14" s="153"/>
      <c r="E14" s="153"/>
      <c r="H14" s="152"/>
      <c r="I14" s="152"/>
    </row>
    <row r="15" spans="1:10" ht="39" thickBot="1" x14ac:dyDescent="0.25">
      <c r="A15" s="28" t="s">
        <v>7</v>
      </c>
      <c r="B15" s="29">
        <f>SUM(B3:B7,B11:B12)</f>
        <v>6009.9870000000001</v>
      </c>
      <c r="H15" s="29">
        <f>SUM(H3:H7,H11:H12)</f>
        <v>6009.9870000000001</v>
      </c>
      <c r="I15" s="29">
        <f>SUM(I3:I7,I11:I12)</f>
        <v>2904.0720390000001</v>
      </c>
    </row>
  </sheetData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Footer>&amp;L&amp;Z&amp;F&amp;R&amp;D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2"/>
  <sheetViews>
    <sheetView zoomScaleNormal="100" zoomScaleSheetLayoutView="100" workbookViewId="0">
      <selection activeCell="D12" sqref="D12"/>
    </sheetView>
  </sheetViews>
  <sheetFormatPr defaultRowHeight="15" x14ac:dyDescent="0.25"/>
  <cols>
    <col min="1" max="1" width="52.42578125" style="139" customWidth="1"/>
    <col min="2" max="25" width="25.7109375" style="139" customWidth="1"/>
    <col min="26" max="16384" width="9.140625" style="139"/>
  </cols>
  <sheetData>
    <row r="1" spans="1:25" ht="19.5" x14ac:dyDescent="0.3">
      <c r="A1" s="70" t="s">
        <v>45</v>
      </c>
    </row>
    <row r="2" spans="1:25" ht="19.5" x14ac:dyDescent="0.3">
      <c r="A2" s="70" t="s">
        <v>46</v>
      </c>
      <c r="B2" s="1" t="s">
        <v>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Y2" s="1"/>
    </row>
    <row r="3" spans="1:25" s="1" customFormat="1" ht="19.5" x14ac:dyDescent="0.3">
      <c r="A3" s="70" t="s">
        <v>44</v>
      </c>
      <c r="C3" s="1" t="s">
        <v>133</v>
      </c>
      <c r="D3" s="1" t="s">
        <v>131</v>
      </c>
    </row>
    <row r="4" spans="1:25" x14ac:dyDescent="0.25">
      <c r="A4" s="139" t="s">
        <v>59</v>
      </c>
      <c r="B4" s="138">
        <v>0.64400000000000002</v>
      </c>
      <c r="C4" s="139">
        <f>B4/(1-$B$46)</f>
        <v>1.0287539936102237</v>
      </c>
      <c r="D4" s="139">
        <f t="shared" ref="D4:D11" si="0">C4*(1-$D$37)</f>
        <v>0.53165213501168829</v>
      </c>
      <c r="E4" s="1"/>
      <c r="F4" s="1"/>
    </row>
    <row r="5" spans="1:25" x14ac:dyDescent="0.25">
      <c r="A5" s="139" t="s">
        <v>51</v>
      </c>
      <c r="B5" s="138">
        <v>0.84599999999999997</v>
      </c>
      <c r="C5" s="139">
        <f>B5/(1-$B$46)</f>
        <v>1.3514376996805111</v>
      </c>
      <c r="D5" s="139">
        <f t="shared" si="0"/>
        <v>0.69841258729796318</v>
      </c>
      <c r="E5" s="1"/>
      <c r="F5" s="1"/>
    </row>
    <row r="6" spans="1:25" x14ac:dyDescent="0.25">
      <c r="A6" s="139" t="s">
        <v>52</v>
      </c>
      <c r="B6" s="138">
        <v>1.573</v>
      </c>
      <c r="C6" s="139">
        <f>B6/(1-$B$46)</f>
        <v>2.5127795527156547</v>
      </c>
      <c r="D6" s="139">
        <f t="shared" si="0"/>
        <v>1.2985851061698535</v>
      </c>
      <c r="E6" s="1"/>
      <c r="F6" s="1"/>
    </row>
    <row r="7" spans="1:25" x14ac:dyDescent="0.25">
      <c r="A7" s="139" t="s">
        <v>53</v>
      </c>
      <c r="B7" s="138">
        <v>0.51700000000000002</v>
      </c>
      <c r="C7" s="139">
        <f>B7/(1-$B$46)</f>
        <v>0.82587859424920129</v>
      </c>
      <c r="D7" s="139">
        <f t="shared" si="0"/>
        <v>0.4268076922376442</v>
      </c>
      <c r="E7" s="1"/>
      <c r="F7" s="1"/>
    </row>
    <row r="8" spans="1:25" x14ac:dyDescent="0.25">
      <c r="A8" s="139" t="s">
        <v>60</v>
      </c>
      <c r="B8" s="138">
        <v>0.38300000000000001</v>
      </c>
      <c r="C8" s="139">
        <f>B8/(1-$B$47)</f>
        <v>1.0268096514745308</v>
      </c>
      <c r="D8" s="139">
        <f t="shared" si="0"/>
        <v>0.53064731398153453</v>
      </c>
      <c r="E8" s="1"/>
      <c r="F8" s="1"/>
    </row>
    <row r="9" spans="1:25" x14ac:dyDescent="0.25">
      <c r="A9" s="139" t="s">
        <v>54</v>
      </c>
      <c r="B9" s="138">
        <v>0.503</v>
      </c>
      <c r="C9" s="139">
        <f>B9/(1-$B$47)</f>
        <v>1.3485254691689008</v>
      </c>
      <c r="D9" s="139">
        <f t="shared" si="0"/>
        <v>0.69690756901491346</v>
      </c>
    </row>
    <row r="10" spans="1:25" x14ac:dyDescent="0.25">
      <c r="A10" s="139" t="s">
        <v>55</v>
      </c>
      <c r="B10" s="138">
        <v>0.93600000000000005</v>
      </c>
      <c r="C10" s="139">
        <f>B10/(1-$B$47)</f>
        <v>2.5093833780160861</v>
      </c>
      <c r="D10" s="139">
        <f t="shared" si="0"/>
        <v>1.2968299892603561</v>
      </c>
    </row>
    <row r="11" spans="1:25" x14ac:dyDescent="0.25">
      <c r="A11" s="139" t="s">
        <v>56</v>
      </c>
      <c r="B11" s="138">
        <v>0.308</v>
      </c>
      <c r="C11" s="139">
        <f>B11/(1-$B$47)</f>
        <v>0.82573726541554959</v>
      </c>
      <c r="D11" s="139">
        <f t="shared" si="0"/>
        <v>0.42673465458567267</v>
      </c>
    </row>
    <row r="12" spans="1:25" x14ac:dyDescent="0.25">
      <c r="D12" s="73" t="s">
        <v>40</v>
      </c>
      <c r="E12" s="73" t="s">
        <v>41</v>
      </c>
      <c r="F12" s="73" t="s">
        <v>42</v>
      </c>
    </row>
    <row r="13" spans="1:25" x14ac:dyDescent="0.25">
      <c r="A13" s="66" t="s">
        <v>67</v>
      </c>
      <c r="B13" s="53"/>
      <c r="C13" s="54"/>
      <c r="D13" s="138">
        <v>12.122</v>
      </c>
      <c r="E13" s="138">
        <v>0.53500000000000003</v>
      </c>
      <c r="F13" s="138">
        <v>3.9E-2</v>
      </c>
    </row>
    <row r="14" spans="1:25" x14ac:dyDescent="0.25">
      <c r="A14" s="66" t="s">
        <v>68</v>
      </c>
      <c r="B14" s="53"/>
      <c r="C14" s="54"/>
      <c r="D14" s="138">
        <v>7.2130000000000001</v>
      </c>
      <c r="E14" s="138">
        <v>0.31900000000000001</v>
      </c>
      <c r="F14" s="138">
        <v>2.3E-2</v>
      </c>
    </row>
    <row r="15" spans="1:25" ht="39" x14ac:dyDescent="0.3">
      <c r="A15" s="36" t="s">
        <v>43</v>
      </c>
    </row>
    <row r="16" spans="1:25" x14ac:dyDescent="0.25">
      <c r="A16" s="139" t="s">
        <v>58</v>
      </c>
      <c r="B16" s="175">
        <v>36.186999999999998</v>
      </c>
      <c r="C16" s="171"/>
    </row>
    <row r="17" spans="1:4" x14ac:dyDescent="0.25">
      <c r="A17" s="139" t="s">
        <v>57</v>
      </c>
      <c r="B17" s="175">
        <v>35.972000000000001</v>
      </c>
      <c r="C17" s="171"/>
    </row>
    <row r="18" spans="1:4" x14ac:dyDescent="0.25">
      <c r="A18" s="139" t="s">
        <v>61</v>
      </c>
      <c r="B18" s="74">
        <v>0</v>
      </c>
      <c r="C18" s="171"/>
    </row>
    <row r="19" spans="1:4" x14ac:dyDescent="0.25">
      <c r="A19" s="139" t="s">
        <v>62</v>
      </c>
      <c r="B19" s="74">
        <v>0</v>
      </c>
      <c r="C19" s="171"/>
    </row>
    <row r="20" spans="1:4" x14ac:dyDescent="0.25">
      <c r="A20" s="139" t="s">
        <v>63</v>
      </c>
      <c r="B20" s="74">
        <v>0</v>
      </c>
    </row>
    <row r="21" spans="1:4" x14ac:dyDescent="0.25">
      <c r="A21" s="139" t="s">
        <v>64</v>
      </c>
      <c r="B21" s="74">
        <v>0</v>
      </c>
    </row>
    <row r="22" spans="1:4" x14ac:dyDescent="0.25">
      <c r="A22" s="139" t="s">
        <v>65</v>
      </c>
      <c r="B22" s="74">
        <v>0</v>
      </c>
    </row>
    <row r="23" spans="1:4" x14ac:dyDescent="0.25">
      <c r="A23" s="139" t="s">
        <v>66</v>
      </c>
      <c r="B23" s="74">
        <v>0</v>
      </c>
    </row>
    <row r="24" spans="1:4" x14ac:dyDescent="0.25">
      <c r="A24" s="66" t="s">
        <v>67</v>
      </c>
      <c r="B24" s="74">
        <v>0</v>
      </c>
    </row>
    <row r="25" spans="1:4" x14ac:dyDescent="0.25">
      <c r="A25" s="66" t="s">
        <v>68</v>
      </c>
      <c r="B25" s="74">
        <v>0</v>
      </c>
    </row>
    <row r="26" spans="1:4" ht="19.5" x14ac:dyDescent="0.3">
      <c r="A26" s="70" t="s">
        <v>39</v>
      </c>
    </row>
    <row r="28" spans="1:4" x14ac:dyDescent="0.25">
      <c r="B28" s="73" t="s">
        <v>40</v>
      </c>
      <c r="C28" s="73" t="s">
        <v>41</v>
      </c>
      <c r="D28" s="73" t="s">
        <v>42</v>
      </c>
    </row>
    <row r="29" spans="1:4" x14ac:dyDescent="0.25">
      <c r="A29" s="66" t="s">
        <v>0</v>
      </c>
      <c r="B29" s="48">
        <v>3.4362691934471147E-2</v>
      </c>
      <c r="C29" s="48">
        <v>0.38278440550259718</v>
      </c>
      <c r="D29" s="48">
        <v>0.58285290256293165</v>
      </c>
    </row>
    <row r="30" spans="1:4" x14ac:dyDescent="0.25">
      <c r="A30" s="66" t="s">
        <v>1</v>
      </c>
      <c r="B30" s="48">
        <v>6.1485553791320514E-2</v>
      </c>
      <c r="C30" s="48">
        <v>0.12864750607995099</v>
      </c>
      <c r="D30" s="48">
        <v>0.80986694012872851</v>
      </c>
    </row>
    <row r="31" spans="1:4" x14ac:dyDescent="0.25">
      <c r="A31" s="66" t="s">
        <v>2</v>
      </c>
      <c r="B31" s="48">
        <v>0.1165697546077594</v>
      </c>
      <c r="C31" s="48">
        <v>0.25233820764286585</v>
      </c>
      <c r="D31" s="48">
        <v>0.63109203774937483</v>
      </c>
    </row>
    <row r="32" spans="1:4" x14ac:dyDescent="0.25">
      <c r="A32" s="66" t="s">
        <v>3</v>
      </c>
      <c r="B32" s="48">
        <v>1.519869280946079E-2</v>
      </c>
      <c r="C32" s="48">
        <v>0.59352392180407598</v>
      </c>
      <c r="D32" s="48">
        <v>0.39127738538646328</v>
      </c>
    </row>
    <row r="35" spans="1:25" ht="19.5" x14ac:dyDescent="0.3">
      <c r="B35" s="36"/>
      <c r="C35" s="36"/>
      <c r="D35" s="36"/>
    </row>
    <row r="36" spans="1:25" ht="39" x14ac:dyDescent="0.3">
      <c r="B36" s="36" t="s">
        <v>88</v>
      </c>
      <c r="C36" s="36" t="s">
        <v>89</v>
      </c>
      <c r="D36" s="36" t="s">
        <v>131</v>
      </c>
    </row>
    <row r="37" spans="1:25" ht="78" x14ac:dyDescent="0.3">
      <c r="A37" s="36" t="s">
        <v>87</v>
      </c>
      <c r="B37" s="174" t="s">
        <v>110</v>
      </c>
      <c r="C37" s="173">
        <f>33%</f>
        <v>0.33</v>
      </c>
      <c r="D37" s="173">
        <f>'YEDL UMS ALL Discount'!J3</f>
        <v>0.48320770727124701</v>
      </c>
    </row>
    <row r="38" spans="1:25" ht="39" x14ac:dyDescent="0.3">
      <c r="A38" s="36" t="s">
        <v>47</v>
      </c>
      <c r="B38" s="172">
        <v>200</v>
      </c>
      <c r="C38" s="171"/>
      <c r="D38" s="171"/>
    </row>
    <row r="39" spans="1:25" ht="19.5" x14ac:dyDescent="0.3">
      <c r="A39" s="36"/>
      <c r="B39" s="37"/>
    </row>
    <row r="40" spans="1:25" ht="19.5" x14ac:dyDescent="0.3">
      <c r="A40" s="70" t="s">
        <v>44</v>
      </c>
      <c r="B40" s="1" t="s">
        <v>111</v>
      </c>
      <c r="C40" s="1"/>
      <c r="D40" s="1"/>
      <c r="E40" s="1" t="s">
        <v>50</v>
      </c>
      <c r="F40" s="1"/>
    </row>
    <row r="41" spans="1:25" x14ac:dyDescent="0.25">
      <c r="A41" s="66" t="s">
        <v>48</v>
      </c>
      <c r="B41" s="138">
        <v>1.175</v>
      </c>
      <c r="C41" s="138">
        <v>0</v>
      </c>
      <c r="D41" s="138"/>
      <c r="E41" s="64">
        <v>3.27</v>
      </c>
      <c r="F41" s="64"/>
    </row>
    <row r="42" spans="1:25" x14ac:dyDescent="0.25">
      <c r="A42" s="66" t="s">
        <v>49</v>
      </c>
      <c r="B42" s="138">
        <v>0.69899999999999995</v>
      </c>
      <c r="C42" s="138">
        <v>0</v>
      </c>
      <c r="D42" s="138"/>
      <c r="E42" s="64">
        <v>1.95</v>
      </c>
      <c r="F42" s="64"/>
    </row>
    <row r="44" spans="1:25" ht="19.5" x14ac:dyDescent="0.3">
      <c r="A44" s="70" t="s">
        <v>69</v>
      </c>
    </row>
    <row r="45" spans="1:25" ht="30" x14ac:dyDescent="0.3">
      <c r="A45" s="70"/>
      <c r="B45" s="73" t="s">
        <v>70</v>
      </c>
      <c r="C45" s="73" t="s">
        <v>71</v>
      </c>
      <c r="D45" s="73" t="s">
        <v>72</v>
      </c>
      <c r="E45" s="73" t="s">
        <v>74</v>
      </c>
      <c r="F45" s="73" t="s">
        <v>75</v>
      </c>
      <c r="G45" s="73" t="s">
        <v>76</v>
      </c>
      <c r="H45" s="73" t="s">
        <v>76</v>
      </c>
    </row>
    <row r="46" spans="1:25" x14ac:dyDescent="0.25">
      <c r="A46" s="66" t="s">
        <v>48</v>
      </c>
      <c r="B46" s="67">
        <v>0.374</v>
      </c>
      <c r="C46" s="68">
        <v>0.374</v>
      </c>
      <c r="D46" s="74">
        <v>8054.9</v>
      </c>
      <c r="E46" s="74">
        <v>0</v>
      </c>
      <c r="F46" s="74">
        <v>0</v>
      </c>
      <c r="G46" s="74">
        <v>3415.77</v>
      </c>
      <c r="H46" s="135">
        <f>ROUND(G46,0)</f>
        <v>3416</v>
      </c>
    </row>
    <row r="47" spans="1:25" x14ac:dyDescent="0.25">
      <c r="A47" s="66" t="s">
        <v>49</v>
      </c>
      <c r="B47" s="67">
        <v>0.627</v>
      </c>
      <c r="C47" s="68">
        <v>0.627</v>
      </c>
      <c r="D47" s="74">
        <v>6889.3249999999998</v>
      </c>
      <c r="E47" s="74">
        <v>0</v>
      </c>
      <c r="F47" s="74">
        <v>0</v>
      </c>
      <c r="G47" s="74">
        <v>2594.2170000000001</v>
      </c>
      <c r="H47" s="135">
        <f>ROUND(G47,0)</f>
        <v>2594</v>
      </c>
    </row>
    <row r="48" spans="1:25" ht="39" x14ac:dyDescent="0.3">
      <c r="A48" s="36" t="s">
        <v>73</v>
      </c>
      <c r="B48" s="38">
        <f>(D46+D47)*1000/(G46+G47)</f>
        <v>2486.5652787601698</v>
      </c>
      <c r="C48" s="37"/>
      <c r="D48" s="37"/>
      <c r="E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Y48" s="37"/>
    </row>
    <row r="49" spans="1:19" ht="58.5" x14ac:dyDescent="0.25">
      <c r="A49" s="149" t="s">
        <v>95</v>
      </c>
    </row>
    <row r="51" spans="1:19" ht="29.25" customHeight="1" x14ac:dyDescent="0.3">
      <c r="A51" s="36" t="s">
        <v>144</v>
      </c>
    </row>
    <row r="52" spans="1:19" ht="78" x14ac:dyDescent="0.3">
      <c r="A52" s="36" t="s">
        <v>126</v>
      </c>
    </row>
    <row r="53" spans="1:19" x14ac:dyDescent="0.25">
      <c r="A53" s="139" t="s">
        <v>58</v>
      </c>
      <c r="B53" s="96">
        <f>$B$16/($B$16+$B$18+$B$20+$B$22)</f>
        <v>1</v>
      </c>
    </row>
    <row r="54" spans="1:19" x14ac:dyDescent="0.25">
      <c r="A54" s="139" t="s">
        <v>57</v>
      </c>
      <c r="B54" s="96">
        <f>$B$17/($B$17+$B$19+$B$21+$B$23)</f>
        <v>1</v>
      </c>
    </row>
    <row r="55" spans="1:19" x14ac:dyDescent="0.25">
      <c r="A55" s="139" t="s">
        <v>61</v>
      </c>
      <c r="B55" s="96">
        <f>$B$18/($B$16+$B$18+$B$20+$B$22)</f>
        <v>0</v>
      </c>
    </row>
    <row r="56" spans="1:19" x14ac:dyDescent="0.25">
      <c r="A56" s="139" t="s">
        <v>62</v>
      </c>
      <c r="B56" s="96">
        <f>$B$19/($B$17+$B$19+$B$21+$B$23)</f>
        <v>0</v>
      </c>
      <c r="S56" s="80"/>
    </row>
    <row r="57" spans="1:19" x14ac:dyDescent="0.25">
      <c r="A57" s="139" t="s">
        <v>63</v>
      </c>
      <c r="B57" s="96">
        <f>$B$20/($B$16+$B$18+$B$20+$B$22)</f>
        <v>0</v>
      </c>
      <c r="S57" s="80"/>
    </row>
    <row r="58" spans="1:19" x14ac:dyDescent="0.25">
      <c r="A58" s="139" t="s">
        <v>64</v>
      </c>
      <c r="B58" s="96">
        <f>$B$21/($B$17+$B$19+$B$21+$B$23)</f>
        <v>0</v>
      </c>
      <c r="S58" s="80"/>
    </row>
    <row r="59" spans="1:19" x14ac:dyDescent="0.25">
      <c r="A59" s="139" t="s">
        <v>65</v>
      </c>
      <c r="B59" s="96">
        <f>$B$22/($B$16+$B$18+$B$20+$B$22)</f>
        <v>0</v>
      </c>
      <c r="S59" s="80"/>
    </row>
    <row r="60" spans="1:19" x14ac:dyDescent="0.25">
      <c r="A60" s="139" t="s">
        <v>66</v>
      </c>
      <c r="B60" s="96">
        <f>$B$23/($B$17+$B$19+$B$21+$B$23)</f>
        <v>0</v>
      </c>
      <c r="S60" s="80"/>
    </row>
    <row r="61" spans="1:19" x14ac:dyDescent="0.25">
      <c r="A61" s="66" t="s">
        <v>67</v>
      </c>
      <c r="B61" s="74">
        <v>0</v>
      </c>
      <c r="S61" s="80"/>
    </row>
    <row r="62" spans="1:19" x14ac:dyDescent="0.25">
      <c r="A62" s="66" t="s">
        <v>68</v>
      </c>
      <c r="B62" s="74">
        <v>0</v>
      </c>
      <c r="S62" s="80"/>
    </row>
    <row r="63" spans="1:19" ht="58.5" x14ac:dyDescent="0.25">
      <c r="A63" s="149" t="s">
        <v>132</v>
      </c>
      <c r="B63" s="76">
        <f>G47/G46</f>
        <v>0.7594823421951713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</row>
    <row r="64" spans="1:19" ht="39" customHeight="1" x14ac:dyDescent="0.25">
      <c r="A64" s="178" t="s">
        <v>123</v>
      </c>
      <c r="B64" s="178"/>
      <c r="C64" s="178"/>
      <c r="D64" s="178"/>
      <c r="E64" s="178"/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80"/>
    </row>
    <row r="65" spans="1:25" ht="42" customHeight="1" x14ac:dyDescent="0.3">
      <c r="A65" s="179" t="s">
        <v>116</v>
      </c>
      <c r="B65" s="179"/>
      <c r="E65" s="179" t="s">
        <v>117</v>
      </c>
      <c r="F65" s="179"/>
      <c r="G65" s="179"/>
      <c r="H65" s="179"/>
      <c r="I65" s="179"/>
      <c r="J65" s="151"/>
      <c r="L65" s="179" t="s">
        <v>121</v>
      </c>
      <c r="M65" s="179"/>
      <c r="N65" s="179"/>
      <c r="O65" s="179"/>
      <c r="P65" s="179"/>
      <c r="Q65" s="179"/>
      <c r="S65" s="80"/>
    </row>
    <row r="66" spans="1:25" ht="61.5" customHeight="1" x14ac:dyDescent="0.25">
      <c r="A66" s="149" t="s">
        <v>90</v>
      </c>
      <c r="B66" s="78">
        <f>(B16*1000*B4/100)+(B18*1000*B5/100)+(B20*1000*B6/100)+(B22*1000*B7/100)</f>
        <v>233.04427999999999</v>
      </c>
      <c r="C66" s="80"/>
      <c r="D66" s="80"/>
      <c r="E66" s="177" t="s">
        <v>114</v>
      </c>
      <c r="F66" s="177"/>
      <c r="G66" s="177"/>
      <c r="H66" s="177"/>
      <c r="I66" s="78">
        <f>(B16*1000*B4/100)+(B18*1000*B5/100)+(B20*1000*B6/100)+(B22*1000*B7/100)</f>
        <v>233.04427999999999</v>
      </c>
      <c r="J66" s="78"/>
      <c r="K66" s="80"/>
      <c r="L66" s="177" t="s">
        <v>114</v>
      </c>
      <c r="M66" s="177"/>
      <c r="N66" s="177"/>
      <c r="O66" s="177"/>
      <c r="P66" s="149"/>
      <c r="Q66" s="78">
        <f>(D46*1000*B41/100)+(365*G46*E41/100)</f>
        <v>135413.99783499999</v>
      </c>
      <c r="R66" s="80"/>
      <c r="S66" s="80"/>
    </row>
    <row r="67" spans="1:25" ht="39" x14ac:dyDescent="0.25">
      <c r="A67" s="149" t="s">
        <v>91</v>
      </c>
      <c r="B67" s="78">
        <f>(B17*1000*B8/100)+(B19*1000*B9/100)+(B21*1000*B10/100)+(B23*1000*B11/100)</f>
        <v>137.77276000000001</v>
      </c>
      <c r="C67" s="80"/>
      <c r="D67" s="80"/>
      <c r="E67" s="177" t="s">
        <v>91</v>
      </c>
      <c r="F67" s="177"/>
      <c r="G67" s="177"/>
      <c r="H67" s="177"/>
      <c r="I67" s="78">
        <f>(B17*1000*B4/100)+(B19*1000*B5/100)+(B21*1000*B6/100)+(B23*1000*B7/100)</f>
        <v>231.65968000000001</v>
      </c>
      <c r="J67" s="78"/>
      <c r="K67" s="80"/>
      <c r="L67" s="177" t="s">
        <v>136</v>
      </c>
      <c r="M67" s="177"/>
      <c r="N67" s="177"/>
      <c r="O67" s="177"/>
      <c r="P67" s="149"/>
      <c r="Q67" s="78">
        <f>(D47*1000*B42/100)+(365*G47*E42/100)</f>
        <v>66620.721247499998</v>
      </c>
      <c r="R67" s="80"/>
      <c r="S67" s="80"/>
    </row>
    <row r="68" spans="1:25" ht="39" x14ac:dyDescent="0.25">
      <c r="A68" s="149" t="s">
        <v>113</v>
      </c>
      <c r="B68" s="78">
        <f>SUM(B66:B67)</f>
        <v>370.81704000000002</v>
      </c>
      <c r="C68" s="80"/>
      <c r="D68" s="80"/>
      <c r="E68" s="177" t="s">
        <v>113</v>
      </c>
      <c r="F68" s="177"/>
      <c r="G68" s="177"/>
      <c r="H68" s="177"/>
      <c r="I68" s="78">
        <f>SUM(I66:I67)</f>
        <v>464.70396</v>
      </c>
      <c r="J68" s="78"/>
      <c r="K68" s="80"/>
      <c r="L68" s="177" t="s">
        <v>137</v>
      </c>
      <c r="M68" s="177"/>
      <c r="N68" s="177"/>
      <c r="O68" s="177"/>
      <c r="P68" s="149"/>
      <c r="Q68" s="78">
        <f>SUM(Q66:Q67)</f>
        <v>202034.71908249997</v>
      </c>
      <c r="R68" s="80"/>
      <c r="S68" s="80"/>
    </row>
    <row r="69" spans="1:25" ht="58.5" x14ac:dyDescent="0.25">
      <c r="A69" s="149" t="s">
        <v>122</v>
      </c>
      <c r="B69" s="76">
        <f>B68/Q68</f>
        <v>1.8354124562549991E-3</v>
      </c>
      <c r="C69" s="80"/>
      <c r="D69" s="80"/>
      <c r="E69" s="177" t="s">
        <v>96</v>
      </c>
      <c r="F69" s="177"/>
      <c r="G69" s="177"/>
      <c r="H69" s="177"/>
      <c r="I69" s="78">
        <f>B68-I68</f>
        <v>-93.886919999999975</v>
      </c>
      <c r="J69" s="78"/>
      <c r="K69" s="80"/>
      <c r="L69" s="80"/>
      <c r="M69" s="80"/>
      <c r="N69" s="80"/>
      <c r="O69" s="80"/>
      <c r="P69" s="80"/>
      <c r="Q69" s="80"/>
      <c r="R69" s="80"/>
      <c r="S69" s="80"/>
    </row>
    <row r="70" spans="1:25" ht="58.5" x14ac:dyDescent="0.25">
      <c r="A70" s="149" t="s">
        <v>118</v>
      </c>
      <c r="B70" s="78">
        <f>B68-I68</f>
        <v>-93.886919999999975</v>
      </c>
      <c r="C70" s="80"/>
      <c r="D70" s="80"/>
      <c r="E70" s="177" t="s">
        <v>119</v>
      </c>
      <c r="F70" s="177"/>
      <c r="G70" s="177"/>
      <c r="H70" s="177"/>
      <c r="I70" s="76">
        <f>B70/B68</f>
        <v>-0.25318933563570856</v>
      </c>
      <c r="J70" s="76"/>
      <c r="K70" s="80"/>
      <c r="L70" s="177" t="s">
        <v>120</v>
      </c>
      <c r="M70" s="177"/>
      <c r="N70" s="177"/>
      <c r="O70" s="177"/>
      <c r="P70" s="149"/>
      <c r="Q70" s="76">
        <f>B70/Q68</f>
        <v>-4.6470686041670723E-4</v>
      </c>
      <c r="R70" s="80"/>
      <c r="S70" s="80"/>
    </row>
    <row r="71" spans="1:25" ht="19.5" x14ac:dyDescent="0.25">
      <c r="A71" s="149"/>
      <c r="B71" s="78"/>
      <c r="C71" s="80"/>
      <c r="D71" s="80"/>
      <c r="E71" s="149"/>
      <c r="F71" s="149"/>
      <c r="G71" s="149"/>
      <c r="H71" s="149"/>
      <c r="I71" s="76"/>
      <c r="J71" s="76"/>
      <c r="K71" s="80"/>
      <c r="L71" s="149"/>
      <c r="M71" s="149"/>
      <c r="N71" s="149"/>
      <c r="O71" s="149"/>
      <c r="P71" s="149"/>
      <c r="Q71" s="76"/>
      <c r="R71" s="80"/>
      <c r="S71" s="80"/>
    </row>
    <row r="72" spans="1:25" ht="39" customHeight="1" x14ac:dyDescent="0.25">
      <c r="A72" s="149" t="s">
        <v>115</v>
      </c>
      <c r="B72" s="76">
        <f>B68/Q68</f>
        <v>1.8354124562549991E-3</v>
      </c>
      <c r="C72" s="80"/>
      <c r="D72" s="80"/>
      <c r="E72" s="177"/>
      <c r="F72" s="177"/>
      <c r="G72" s="177"/>
      <c r="H72" s="177"/>
      <c r="I72" s="78"/>
      <c r="J72" s="78"/>
      <c r="K72" s="80"/>
      <c r="L72" s="80"/>
      <c r="M72" s="80"/>
      <c r="N72" s="80"/>
      <c r="O72" s="80"/>
      <c r="P72" s="80"/>
      <c r="Q72" s="80"/>
      <c r="R72" s="80"/>
      <c r="S72" s="80"/>
    </row>
    <row r="73" spans="1:25" ht="19.5" x14ac:dyDescent="0.25">
      <c r="A73" s="149"/>
      <c r="B73" s="76"/>
      <c r="C73" s="80"/>
      <c r="D73" s="80"/>
      <c r="E73" s="149"/>
      <c r="F73" s="149"/>
      <c r="G73" s="149"/>
      <c r="H73" s="149"/>
      <c r="I73" s="78"/>
      <c r="J73" s="78"/>
      <c r="K73" s="80"/>
      <c r="L73" s="80"/>
      <c r="M73" s="80"/>
      <c r="N73" s="80"/>
      <c r="O73" s="80"/>
      <c r="P73" s="80"/>
      <c r="Q73" s="80"/>
      <c r="R73" s="80"/>
      <c r="S73" s="80"/>
    </row>
    <row r="74" spans="1:25" ht="19.5" customHeight="1" thickBot="1" x14ac:dyDescent="0.3">
      <c r="A74" s="180" t="s">
        <v>124</v>
      </c>
      <c r="B74" s="18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50"/>
    </row>
    <row r="75" spans="1:25" s="83" customFormat="1" ht="18.75" customHeight="1" x14ac:dyDescent="0.3">
      <c r="A75" s="181" t="s">
        <v>101</v>
      </c>
      <c r="B75" s="184" t="s">
        <v>79</v>
      </c>
      <c r="C75" s="185"/>
      <c r="D75" s="186"/>
      <c r="E75" s="184" t="s">
        <v>80</v>
      </c>
      <c r="F75" s="185"/>
      <c r="G75" s="186"/>
      <c r="H75" s="184" t="s">
        <v>81</v>
      </c>
      <c r="I75" s="185"/>
      <c r="J75" s="186"/>
      <c r="K75" s="184" t="s">
        <v>82</v>
      </c>
      <c r="L75" s="185"/>
      <c r="M75" s="186"/>
      <c r="N75" s="184" t="s">
        <v>83</v>
      </c>
      <c r="O75" s="185"/>
      <c r="P75" s="186"/>
      <c r="Q75" s="184" t="s">
        <v>84</v>
      </c>
      <c r="R75" s="185"/>
      <c r="S75" s="186"/>
      <c r="T75" s="184" t="s">
        <v>85</v>
      </c>
      <c r="U75" s="185"/>
      <c r="V75" s="186"/>
      <c r="W75" s="184" t="s">
        <v>86</v>
      </c>
      <c r="X75" s="185"/>
      <c r="Y75" s="186"/>
    </row>
    <row r="76" spans="1:25" s="83" customFormat="1" ht="19.5" thickBot="1" x14ac:dyDescent="0.35">
      <c r="A76" s="182"/>
      <c r="B76" s="187">
        <v>5000</v>
      </c>
      <c r="C76" s="188"/>
      <c r="D76" s="189"/>
      <c r="E76" s="187">
        <v>10000</v>
      </c>
      <c r="F76" s="188"/>
      <c r="G76" s="189"/>
      <c r="H76" s="187">
        <v>15000</v>
      </c>
      <c r="I76" s="188"/>
      <c r="J76" s="189"/>
      <c r="K76" s="187">
        <v>20000</v>
      </c>
      <c r="L76" s="188"/>
      <c r="M76" s="189"/>
      <c r="N76" s="187">
        <v>30000</v>
      </c>
      <c r="O76" s="188"/>
      <c r="P76" s="189"/>
      <c r="Q76" s="187">
        <v>40000</v>
      </c>
      <c r="R76" s="188"/>
      <c r="S76" s="189"/>
      <c r="T76" s="187">
        <v>50000</v>
      </c>
      <c r="U76" s="188"/>
      <c r="V76" s="189"/>
      <c r="W76" s="187">
        <v>100000</v>
      </c>
      <c r="X76" s="188"/>
      <c r="Y76" s="189"/>
    </row>
    <row r="77" spans="1:25" s="82" customFormat="1" ht="18.75" x14ac:dyDescent="0.3">
      <c r="A77" s="183"/>
      <c r="B77" s="92" t="s">
        <v>77</v>
      </c>
      <c r="C77" s="103" t="s">
        <v>78</v>
      </c>
      <c r="D77" s="117"/>
      <c r="E77" s="92" t="s">
        <v>77</v>
      </c>
      <c r="F77" s="103" t="s">
        <v>78</v>
      </c>
      <c r="G77" s="117"/>
      <c r="H77" s="92" t="s">
        <v>77</v>
      </c>
      <c r="I77" s="103" t="s">
        <v>78</v>
      </c>
      <c r="J77" s="117"/>
      <c r="K77" s="92" t="s">
        <v>77</v>
      </c>
      <c r="L77" s="103" t="s">
        <v>78</v>
      </c>
      <c r="M77" s="117"/>
      <c r="N77" s="92" t="s">
        <v>77</v>
      </c>
      <c r="O77" s="103" t="s">
        <v>78</v>
      </c>
      <c r="P77" s="117"/>
      <c r="Q77" s="92" t="s">
        <v>77</v>
      </c>
      <c r="R77" s="103" t="s">
        <v>78</v>
      </c>
      <c r="S77" s="117"/>
      <c r="T77" s="92" t="s">
        <v>77</v>
      </c>
      <c r="U77" s="103" t="s">
        <v>78</v>
      </c>
      <c r="V77" s="117"/>
      <c r="W77" s="92" t="s">
        <v>77</v>
      </c>
      <c r="X77" s="103" t="s">
        <v>78</v>
      </c>
      <c r="Y77" s="117"/>
    </row>
    <row r="78" spans="1:25" x14ac:dyDescent="0.25">
      <c r="A78" s="109" t="s">
        <v>125</v>
      </c>
      <c r="B78" s="85">
        <f>B$76*0.1</f>
        <v>500</v>
      </c>
      <c r="C78" s="84">
        <f>B$76*0.9</f>
        <v>4500</v>
      </c>
      <c r="D78" s="118"/>
      <c r="E78" s="85">
        <f>E$76*0.1</f>
        <v>1000</v>
      </c>
      <c r="F78" s="84">
        <f>E$76*0.9</f>
        <v>9000</v>
      </c>
      <c r="G78" s="118"/>
      <c r="H78" s="85">
        <f>H$76*0.1</f>
        <v>1500</v>
      </c>
      <c r="I78" s="84">
        <f>H$76*0.9</f>
        <v>13500</v>
      </c>
      <c r="J78" s="118"/>
      <c r="K78" s="85">
        <f>K$76*0.1</f>
        <v>2000</v>
      </c>
      <c r="L78" s="84">
        <f>K$76*0.9</f>
        <v>18000</v>
      </c>
      <c r="M78" s="118"/>
      <c r="N78" s="85">
        <f>N$76*0.1</f>
        <v>3000</v>
      </c>
      <c r="O78" s="84">
        <f>N$76*0.9</f>
        <v>27000</v>
      </c>
      <c r="P78" s="118"/>
      <c r="Q78" s="85">
        <f>Q$76*0.1</f>
        <v>4000</v>
      </c>
      <c r="R78" s="84">
        <f>Q$76*0.9</f>
        <v>36000</v>
      </c>
      <c r="S78" s="118"/>
      <c r="T78" s="85">
        <f>T$76*0.1</f>
        <v>5000</v>
      </c>
      <c r="U78" s="84">
        <f>T$76*0.9</f>
        <v>45000</v>
      </c>
      <c r="V78" s="118"/>
      <c r="W78" s="85">
        <f>W$76*0.1</f>
        <v>10000</v>
      </c>
      <c r="X78" s="84">
        <f>W$76*0.9</f>
        <v>90000</v>
      </c>
      <c r="Y78" s="118"/>
    </row>
    <row r="79" spans="1:25" x14ac:dyDescent="0.25">
      <c r="A79" s="109" t="s">
        <v>97</v>
      </c>
      <c r="B79" s="85">
        <f>B$76*0.2</f>
        <v>1000</v>
      </c>
      <c r="C79" s="84">
        <f>B$76*0.8</f>
        <v>4000</v>
      </c>
      <c r="D79" s="118"/>
      <c r="E79" s="85">
        <f>E$76*0.2</f>
        <v>2000</v>
      </c>
      <c r="F79" s="84">
        <f>E$76*0.8</f>
        <v>8000</v>
      </c>
      <c r="G79" s="118"/>
      <c r="H79" s="85">
        <f>H$76*0.2</f>
        <v>3000</v>
      </c>
      <c r="I79" s="84">
        <f>H$76*0.8</f>
        <v>12000</v>
      </c>
      <c r="J79" s="118"/>
      <c r="K79" s="85">
        <f>K$76*0.2</f>
        <v>4000</v>
      </c>
      <c r="L79" s="84">
        <f>K$76*0.8</f>
        <v>16000</v>
      </c>
      <c r="M79" s="118"/>
      <c r="N79" s="85">
        <f>N$76*0.2</f>
        <v>6000</v>
      </c>
      <c r="O79" s="84">
        <f>N$76*0.8</f>
        <v>24000</v>
      </c>
      <c r="P79" s="118"/>
      <c r="Q79" s="85">
        <f>Q$76*0.2</f>
        <v>8000</v>
      </c>
      <c r="R79" s="84">
        <f>Q$76*0.8</f>
        <v>32000</v>
      </c>
      <c r="S79" s="118"/>
      <c r="T79" s="85">
        <f>T$76*0.2</f>
        <v>10000</v>
      </c>
      <c r="U79" s="84">
        <f>T$76*0.8</f>
        <v>40000</v>
      </c>
      <c r="V79" s="118"/>
      <c r="W79" s="85">
        <f>W$76*0.2</f>
        <v>20000</v>
      </c>
      <c r="X79" s="84">
        <f>W$76*0.8</f>
        <v>80000</v>
      </c>
      <c r="Y79" s="118"/>
    </row>
    <row r="80" spans="1:25" x14ac:dyDescent="0.25">
      <c r="A80" s="109" t="s">
        <v>102</v>
      </c>
      <c r="B80" s="85">
        <f>B$76*0.4</f>
        <v>2000</v>
      </c>
      <c r="C80" s="84">
        <f>B$76*0.6</f>
        <v>3000</v>
      </c>
      <c r="D80" s="118"/>
      <c r="E80" s="85">
        <f>E$76*0.4</f>
        <v>4000</v>
      </c>
      <c r="F80" s="84">
        <f>E$76*0.6</f>
        <v>6000</v>
      </c>
      <c r="G80" s="118"/>
      <c r="H80" s="85">
        <f>H$76*0.4</f>
        <v>6000</v>
      </c>
      <c r="I80" s="84">
        <f>H$76*0.6</f>
        <v>9000</v>
      </c>
      <c r="J80" s="118"/>
      <c r="K80" s="85">
        <f>K$76*0.4</f>
        <v>8000</v>
      </c>
      <c r="L80" s="84">
        <f>K$76*0.6</f>
        <v>12000</v>
      </c>
      <c r="M80" s="118"/>
      <c r="N80" s="85">
        <f>N$76*0.4</f>
        <v>12000</v>
      </c>
      <c r="O80" s="84">
        <f>N$76*0.6</f>
        <v>18000</v>
      </c>
      <c r="P80" s="118"/>
      <c r="Q80" s="85">
        <f>Q$76*0.4</f>
        <v>16000</v>
      </c>
      <c r="R80" s="84">
        <f>Q$76*0.6</f>
        <v>24000</v>
      </c>
      <c r="S80" s="118"/>
      <c r="T80" s="85">
        <f>T$76*0.4</f>
        <v>20000</v>
      </c>
      <c r="U80" s="84">
        <f>T$76*0.6</f>
        <v>30000</v>
      </c>
      <c r="V80" s="118"/>
      <c r="W80" s="85">
        <f>W$76*0.4</f>
        <v>40000</v>
      </c>
      <c r="X80" s="84">
        <f>W$76*0.6</f>
        <v>60000</v>
      </c>
      <c r="Y80" s="118"/>
    </row>
    <row r="81" spans="1:25" x14ac:dyDescent="0.25">
      <c r="A81" s="109" t="s">
        <v>103</v>
      </c>
      <c r="B81" s="85">
        <f>B$76*0.45</f>
        <v>2250</v>
      </c>
      <c r="C81" s="84">
        <f>B$76*0.55</f>
        <v>2750</v>
      </c>
      <c r="D81" s="118"/>
      <c r="E81" s="85">
        <f>E$76*0.45</f>
        <v>4500</v>
      </c>
      <c r="F81" s="84">
        <f>E$76*0.55</f>
        <v>5500</v>
      </c>
      <c r="G81" s="118"/>
      <c r="H81" s="85">
        <f>H$76*0.45</f>
        <v>6750</v>
      </c>
      <c r="I81" s="84">
        <f>H$76*0.55</f>
        <v>8250</v>
      </c>
      <c r="J81" s="118"/>
      <c r="K81" s="85">
        <f>K$76*0.45</f>
        <v>9000</v>
      </c>
      <c r="L81" s="84">
        <f>K$76*0.55</f>
        <v>11000</v>
      </c>
      <c r="M81" s="118"/>
      <c r="N81" s="85">
        <f>N$76*0.45</f>
        <v>13500</v>
      </c>
      <c r="O81" s="84">
        <f>N$76*0.55</f>
        <v>16500</v>
      </c>
      <c r="P81" s="118"/>
      <c r="Q81" s="85">
        <f>Q$76*0.45</f>
        <v>18000</v>
      </c>
      <c r="R81" s="84">
        <f>Q$76*0.55</f>
        <v>22000</v>
      </c>
      <c r="S81" s="118"/>
      <c r="T81" s="85">
        <f>T$76*0.45</f>
        <v>22500</v>
      </c>
      <c r="U81" s="84">
        <f>T$76*0.55</f>
        <v>27500.000000000004</v>
      </c>
      <c r="V81" s="118"/>
      <c r="W81" s="85">
        <f>W$76*0.45</f>
        <v>45000</v>
      </c>
      <c r="X81" s="84">
        <f>W$76*0.55</f>
        <v>55000.000000000007</v>
      </c>
      <c r="Y81" s="118"/>
    </row>
    <row r="82" spans="1:25" x14ac:dyDescent="0.25">
      <c r="A82" s="109" t="s">
        <v>104</v>
      </c>
      <c r="B82" s="85">
        <f>B$76*0.48</f>
        <v>2400</v>
      </c>
      <c r="C82" s="84">
        <f>B$76*0.52</f>
        <v>2600</v>
      </c>
      <c r="D82" s="118"/>
      <c r="E82" s="85">
        <f>E$76*0.48</f>
        <v>4800</v>
      </c>
      <c r="F82" s="84">
        <f>E$76*0.52</f>
        <v>5200</v>
      </c>
      <c r="G82" s="118"/>
      <c r="H82" s="85">
        <f>H$76*0.48</f>
        <v>7200</v>
      </c>
      <c r="I82" s="84">
        <f>H$76*0.52</f>
        <v>7800</v>
      </c>
      <c r="J82" s="118"/>
      <c r="K82" s="85">
        <f>K$76*0.48</f>
        <v>9600</v>
      </c>
      <c r="L82" s="84">
        <f>K$76*0.52</f>
        <v>10400</v>
      </c>
      <c r="M82" s="118"/>
      <c r="N82" s="85">
        <f>N$76*0.48</f>
        <v>14400</v>
      </c>
      <c r="O82" s="84">
        <f>N$76*0.52</f>
        <v>15600</v>
      </c>
      <c r="P82" s="118"/>
      <c r="Q82" s="85">
        <f>Q$76*0.48</f>
        <v>19200</v>
      </c>
      <c r="R82" s="84">
        <f>Q$76*0.52</f>
        <v>20800</v>
      </c>
      <c r="S82" s="118"/>
      <c r="T82" s="85">
        <f>T$76*0.48</f>
        <v>24000</v>
      </c>
      <c r="U82" s="84">
        <f>T$76*0.52</f>
        <v>26000</v>
      </c>
      <c r="V82" s="118"/>
      <c r="W82" s="85">
        <f>W$76*0.48</f>
        <v>48000</v>
      </c>
      <c r="X82" s="84">
        <f>W$76*0.52</f>
        <v>52000</v>
      </c>
      <c r="Y82" s="118"/>
    </row>
    <row r="83" spans="1:25" x14ac:dyDescent="0.25">
      <c r="A83" s="109" t="s">
        <v>105</v>
      </c>
      <c r="B83" s="85">
        <f>B$76*0.52</f>
        <v>2600</v>
      </c>
      <c r="C83" s="84">
        <f>B$76*0.48</f>
        <v>2400</v>
      </c>
      <c r="D83" s="118"/>
      <c r="E83" s="85">
        <f>E$76*0.52</f>
        <v>5200</v>
      </c>
      <c r="F83" s="84">
        <f>E$76*0.48</f>
        <v>4800</v>
      </c>
      <c r="G83" s="118"/>
      <c r="H83" s="85">
        <f>H$76*0.52</f>
        <v>7800</v>
      </c>
      <c r="I83" s="84">
        <f>H$76*0.48</f>
        <v>7200</v>
      </c>
      <c r="J83" s="118"/>
      <c r="K83" s="85">
        <f>K$76*0.52</f>
        <v>10400</v>
      </c>
      <c r="L83" s="84">
        <f>K$76*0.48</f>
        <v>9600</v>
      </c>
      <c r="M83" s="118"/>
      <c r="N83" s="85">
        <f>N$76*0.52</f>
        <v>15600</v>
      </c>
      <c r="O83" s="84">
        <f>N$76*0.48</f>
        <v>14400</v>
      </c>
      <c r="P83" s="118"/>
      <c r="Q83" s="85">
        <f>Q$76*0.52</f>
        <v>20800</v>
      </c>
      <c r="R83" s="84">
        <f>Q$76*0.48</f>
        <v>19200</v>
      </c>
      <c r="S83" s="118"/>
      <c r="T83" s="85">
        <f>T$76*0.52</f>
        <v>26000</v>
      </c>
      <c r="U83" s="84">
        <f>T$76*0.48</f>
        <v>24000</v>
      </c>
      <c r="V83" s="118"/>
      <c r="W83" s="85">
        <f>W$76*0.52</f>
        <v>52000</v>
      </c>
      <c r="X83" s="84">
        <f>W$76*0.48</f>
        <v>48000</v>
      </c>
      <c r="Y83" s="118"/>
    </row>
    <row r="84" spans="1:25" x14ac:dyDescent="0.25">
      <c r="A84" s="109" t="s">
        <v>106</v>
      </c>
      <c r="B84" s="85">
        <f>B$76*0.55</f>
        <v>2750</v>
      </c>
      <c r="C84" s="84">
        <f>B$76*0.45</f>
        <v>2250</v>
      </c>
      <c r="D84" s="118"/>
      <c r="E84" s="85">
        <f>E$76*0.55</f>
        <v>5500</v>
      </c>
      <c r="F84" s="84">
        <f>E$76*0.45</f>
        <v>4500</v>
      </c>
      <c r="G84" s="118"/>
      <c r="H84" s="85">
        <f>H$76*0.55</f>
        <v>8250</v>
      </c>
      <c r="I84" s="84">
        <f>H$76*0.45</f>
        <v>6750</v>
      </c>
      <c r="J84" s="118"/>
      <c r="K84" s="85">
        <f>K$76*0.55</f>
        <v>11000</v>
      </c>
      <c r="L84" s="84">
        <f>K$76*0.45</f>
        <v>9000</v>
      </c>
      <c r="M84" s="118"/>
      <c r="N84" s="85">
        <f>N$76*0.55</f>
        <v>16500</v>
      </c>
      <c r="O84" s="84">
        <f>N$76*0.45</f>
        <v>13500</v>
      </c>
      <c r="P84" s="118"/>
      <c r="Q84" s="85">
        <f>Q$76*0.55</f>
        <v>22000</v>
      </c>
      <c r="R84" s="84">
        <f>Q$76*0.45</f>
        <v>18000</v>
      </c>
      <c r="S84" s="118"/>
      <c r="T84" s="85">
        <f>T$76*0.55</f>
        <v>27500.000000000004</v>
      </c>
      <c r="U84" s="84">
        <f>T$76*0.45</f>
        <v>22500</v>
      </c>
      <c r="V84" s="118"/>
      <c r="W84" s="85">
        <f>W$76*0.55</f>
        <v>55000.000000000007</v>
      </c>
      <c r="X84" s="84">
        <f>W$76*0.45</f>
        <v>45000</v>
      </c>
      <c r="Y84" s="118"/>
    </row>
    <row r="85" spans="1:25" s="161" customFormat="1" x14ac:dyDescent="0.25">
      <c r="A85" s="136" t="s">
        <v>146</v>
      </c>
      <c r="B85" s="169">
        <f>B$76*0.739</f>
        <v>3695</v>
      </c>
      <c r="C85" s="168">
        <f>B$76*0.261</f>
        <v>1305</v>
      </c>
      <c r="D85" s="166"/>
      <c r="E85" s="169">
        <f>E$76*0.739</f>
        <v>7390</v>
      </c>
      <c r="F85" s="168">
        <f>E$76*0.261</f>
        <v>2610</v>
      </c>
      <c r="G85" s="166"/>
      <c r="H85" s="169">
        <f>H$76*0.739</f>
        <v>11085</v>
      </c>
      <c r="I85" s="168">
        <f>H$76*0.261</f>
        <v>3915</v>
      </c>
      <c r="J85" s="166"/>
      <c r="K85" s="169">
        <f>K$76*0.739</f>
        <v>14780</v>
      </c>
      <c r="L85" s="168">
        <f>K$76*0.261</f>
        <v>5220</v>
      </c>
      <c r="M85" s="166"/>
      <c r="N85" s="169">
        <f>N$76*0.739</f>
        <v>22170</v>
      </c>
      <c r="O85" s="168">
        <f>N$76*0.261</f>
        <v>7830</v>
      </c>
      <c r="P85" s="166"/>
      <c r="Q85" s="169">
        <f>Q$76*0.739</f>
        <v>29560</v>
      </c>
      <c r="R85" s="168">
        <f>Q$76*0.261</f>
        <v>10440</v>
      </c>
      <c r="S85" s="166"/>
      <c r="T85" s="169">
        <f>T$76*0.739</f>
        <v>36950</v>
      </c>
      <c r="U85" s="168">
        <f>T$76*0.261</f>
        <v>13050</v>
      </c>
      <c r="V85" s="166"/>
      <c r="W85" s="169">
        <f>W$76*0.739</f>
        <v>73900</v>
      </c>
      <c r="X85" s="168">
        <f>W$76*0.261</f>
        <v>26100</v>
      </c>
      <c r="Y85" s="166"/>
    </row>
    <row r="86" spans="1:25" x14ac:dyDescent="0.25">
      <c r="A86" s="109" t="s">
        <v>107</v>
      </c>
      <c r="B86" s="85">
        <f>B$76*0.6</f>
        <v>3000</v>
      </c>
      <c r="C86" s="84">
        <f>B$76*0.4</f>
        <v>2000</v>
      </c>
      <c r="D86" s="118"/>
      <c r="E86" s="85">
        <f>E$76*0.6</f>
        <v>6000</v>
      </c>
      <c r="F86" s="84">
        <f>E$76*0.4</f>
        <v>4000</v>
      </c>
      <c r="G86" s="118"/>
      <c r="H86" s="85">
        <f>H$76*0.6</f>
        <v>9000</v>
      </c>
      <c r="I86" s="84">
        <f>H$76*0.4</f>
        <v>6000</v>
      </c>
      <c r="J86" s="118"/>
      <c r="K86" s="85">
        <f>K$76*0.6</f>
        <v>12000</v>
      </c>
      <c r="L86" s="84">
        <f>K$76*0.4</f>
        <v>8000</v>
      </c>
      <c r="M86" s="118"/>
      <c r="N86" s="85">
        <f>N$76*0.6</f>
        <v>18000</v>
      </c>
      <c r="O86" s="84">
        <f>N$76*0.4</f>
        <v>12000</v>
      </c>
      <c r="P86" s="118"/>
      <c r="Q86" s="85">
        <f>Q$76*0.6</f>
        <v>24000</v>
      </c>
      <c r="R86" s="84">
        <f>Q$76*0.4</f>
        <v>16000</v>
      </c>
      <c r="S86" s="118"/>
      <c r="T86" s="85">
        <f>T$76*0.6</f>
        <v>30000</v>
      </c>
      <c r="U86" s="84">
        <f>T$76*0.4</f>
        <v>20000</v>
      </c>
      <c r="V86" s="118"/>
      <c r="W86" s="85">
        <f>W$76*0.6</f>
        <v>60000</v>
      </c>
      <c r="X86" s="84">
        <f>W$76*0.4</f>
        <v>40000</v>
      </c>
      <c r="Y86" s="118"/>
    </row>
    <row r="87" spans="1:25" x14ac:dyDescent="0.25">
      <c r="A87" s="109" t="s">
        <v>108</v>
      </c>
      <c r="B87" s="85">
        <f>B$76*0.8</f>
        <v>4000</v>
      </c>
      <c r="C87" s="84">
        <f>B$76*0.2</f>
        <v>1000</v>
      </c>
      <c r="D87" s="118"/>
      <c r="E87" s="85">
        <f>E$76*0.8</f>
        <v>8000</v>
      </c>
      <c r="F87" s="84">
        <f>E$76*0.2</f>
        <v>2000</v>
      </c>
      <c r="G87" s="118"/>
      <c r="H87" s="85">
        <f>H$76*0.8</f>
        <v>12000</v>
      </c>
      <c r="I87" s="84">
        <f>H$76*0.2</f>
        <v>3000</v>
      </c>
      <c r="J87" s="118"/>
      <c r="K87" s="85">
        <f>K$76*0.8</f>
        <v>16000</v>
      </c>
      <c r="L87" s="84">
        <f>K$76*0.2</f>
        <v>4000</v>
      </c>
      <c r="M87" s="118"/>
      <c r="N87" s="85">
        <f>N$76*0.8</f>
        <v>24000</v>
      </c>
      <c r="O87" s="84">
        <f>N$76*0.2</f>
        <v>6000</v>
      </c>
      <c r="P87" s="118"/>
      <c r="Q87" s="85">
        <f>Q$76*0.8</f>
        <v>32000</v>
      </c>
      <c r="R87" s="84">
        <f>Q$76*0.2</f>
        <v>8000</v>
      </c>
      <c r="S87" s="118"/>
      <c r="T87" s="85">
        <f>T$76*0.8</f>
        <v>40000</v>
      </c>
      <c r="U87" s="84">
        <f>T$76*0.2</f>
        <v>10000</v>
      </c>
      <c r="V87" s="118"/>
      <c r="W87" s="85">
        <f>W$76*0.8</f>
        <v>80000</v>
      </c>
      <c r="X87" s="84">
        <f>W$76*0.2</f>
        <v>20000</v>
      </c>
      <c r="Y87" s="118"/>
    </row>
    <row r="88" spans="1:25" ht="15.75" thickBot="1" x14ac:dyDescent="0.3">
      <c r="A88" s="110" t="s">
        <v>109</v>
      </c>
      <c r="B88" s="86">
        <f>B$76*0.9</f>
        <v>4500</v>
      </c>
      <c r="C88" s="121">
        <f>B$76*0.1</f>
        <v>500</v>
      </c>
      <c r="D88" s="119"/>
      <c r="E88" s="86">
        <f>E$76*0.9</f>
        <v>9000</v>
      </c>
      <c r="F88" s="121">
        <f>E$76*0.1</f>
        <v>1000</v>
      </c>
      <c r="G88" s="119"/>
      <c r="H88" s="86">
        <f>H$76*0.9</f>
        <v>13500</v>
      </c>
      <c r="I88" s="121">
        <f>H$76*0.1</f>
        <v>1500</v>
      </c>
      <c r="J88" s="119"/>
      <c r="K88" s="86">
        <f>K$76*0.9</f>
        <v>18000</v>
      </c>
      <c r="L88" s="121">
        <f>K$76*0.1</f>
        <v>2000</v>
      </c>
      <c r="M88" s="119"/>
      <c r="N88" s="86">
        <f>N$76*0.9</f>
        <v>27000</v>
      </c>
      <c r="O88" s="121">
        <f>N$76*0.1</f>
        <v>3000</v>
      </c>
      <c r="P88" s="119"/>
      <c r="Q88" s="86">
        <f>Q$76*0.9</f>
        <v>36000</v>
      </c>
      <c r="R88" s="121">
        <f>Q$76*0.1</f>
        <v>4000</v>
      </c>
      <c r="S88" s="119"/>
      <c r="T88" s="86">
        <f>T$76*0.9</f>
        <v>45000</v>
      </c>
      <c r="U88" s="121">
        <f>T$76*0.1</f>
        <v>5000</v>
      </c>
      <c r="V88" s="119"/>
      <c r="W88" s="86">
        <f>W$76*0.9</f>
        <v>90000</v>
      </c>
      <c r="X88" s="121">
        <f>W$76*0.1</f>
        <v>10000</v>
      </c>
      <c r="Y88" s="119"/>
    </row>
    <row r="89" spans="1:25" ht="15.75" thickBot="1" x14ac:dyDescent="0.3">
      <c r="A89" s="111"/>
    </row>
    <row r="90" spans="1:25" s="83" customFormat="1" ht="18.75" customHeight="1" x14ac:dyDescent="0.3">
      <c r="A90" s="181" t="s">
        <v>100</v>
      </c>
      <c r="B90" s="184" t="s">
        <v>79</v>
      </c>
      <c r="C90" s="185"/>
      <c r="D90" s="186"/>
      <c r="E90" s="184" t="s">
        <v>80</v>
      </c>
      <c r="F90" s="185"/>
      <c r="G90" s="186"/>
      <c r="H90" s="184" t="s">
        <v>81</v>
      </c>
      <c r="I90" s="185"/>
      <c r="J90" s="186"/>
      <c r="K90" s="184" t="s">
        <v>82</v>
      </c>
      <c r="L90" s="185"/>
      <c r="M90" s="186"/>
      <c r="N90" s="184" t="s">
        <v>83</v>
      </c>
      <c r="O90" s="185"/>
      <c r="P90" s="186"/>
      <c r="Q90" s="184" t="s">
        <v>84</v>
      </c>
      <c r="R90" s="185"/>
      <c r="S90" s="186"/>
      <c r="T90" s="184" t="s">
        <v>85</v>
      </c>
      <c r="U90" s="185"/>
      <c r="V90" s="186"/>
      <c r="W90" s="184" t="s">
        <v>86</v>
      </c>
      <c r="X90" s="185"/>
      <c r="Y90" s="186"/>
    </row>
    <row r="91" spans="1:25" s="83" customFormat="1" ht="19.5" thickBot="1" x14ac:dyDescent="0.35">
      <c r="A91" s="182"/>
      <c r="B91" s="187">
        <v>5000</v>
      </c>
      <c r="C91" s="188"/>
      <c r="D91" s="189"/>
      <c r="E91" s="187">
        <v>10000</v>
      </c>
      <c r="F91" s="188"/>
      <c r="G91" s="189"/>
      <c r="H91" s="187">
        <v>15000</v>
      </c>
      <c r="I91" s="188"/>
      <c r="J91" s="189"/>
      <c r="K91" s="187">
        <v>20000</v>
      </c>
      <c r="L91" s="188"/>
      <c r="M91" s="189"/>
      <c r="N91" s="187">
        <v>30000</v>
      </c>
      <c r="O91" s="188"/>
      <c r="P91" s="189"/>
      <c r="Q91" s="187">
        <v>40000</v>
      </c>
      <c r="R91" s="188"/>
      <c r="S91" s="189"/>
      <c r="T91" s="187">
        <v>50000</v>
      </c>
      <c r="U91" s="188"/>
      <c r="V91" s="189"/>
      <c r="W91" s="187">
        <v>100000</v>
      </c>
      <c r="X91" s="188"/>
      <c r="Y91" s="189"/>
    </row>
    <row r="92" spans="1:25" s="82" customFormat="1" ht="18.75" x14ac:dyDescent="0.3">
      <c r="A92" s="183"/>
      <c r="B92" s="94" t="s">
        <v>77</v>
      </c>
      <c r="C92" s="103" t="s">
        <v>78</v>
      </c>
      <c r="D92" s="106"/>
      <c r="E92" s="94" t="s">
        <v>77</v>
      </c>
      <c r="F92" s="103" t="s">
        <v>78</v>
      </c>
      <c r="G92" s="117"/>
      <c r="H92" s="94" t="s">
        <v>77</v>
      </c>
      <c r="I92" s="103" t="s">
        <v>78</v>
      </c>
      <c r="J92" s="117"/>
      <c r="K92" s="94" t="s">
        <v>77</v>
      </c>
      <c r="L92" s="103" t="s">
        <v>78</v>
      </c>
      <c r="M92" s="117"/>
      <c r="N92" s="94" t="s">
        <v>77</v>
      </c>
      <c r="O92" s="103" t="s">
        <v>78</v>
      </c>
      <c r="P92" s="117"/>
      <c r="Q92" s="94" t="s">
        <v>77</v>
      </c>
      <c r="R92" s="103" t="s">
        <v>78</v>
      </c>
      <c r="S92" s="117"/>
      <c r="T92" s="94" t="s">
        <v>77</v>
      </c>
      <c r="U92" s="103" t="s">
        <v>78</v>
      </c>
      <c r="V92" s="117"/>
      <c r="W92" s="94" t="s">
        <v>77</v>
      </c>
      <c r="X92" s="103" t="s">
        <v>78</v>
      </c>
      <c r="Y92" s="117"/>
    </row>
    <row r="93" spans="1:25" x14ac:dyDescent="0.25">
      <c r="A93" s="109" t="s">
        <v>125</v>
      </c>
      <c r="B93" s="88">
        <f t="shared" ref="B93:B103" si="1">B78/1000*(((365*$E$41/100)+($B$48*$B$41/100)))</f>
        <v>20.576321012715997</v>
      </c>
      <c r="C93" s="87">
        <f t="shared" ref="C93:C103" si="2">(C78/(1000))*((365*$E$42/100)+($B$48*$B$42/100))</f>
        <v>110.24366084340114</v>
      </c>
      <c r="D93" s="107"/>
      <c r="E93" s="88">
        <f t="shared" ref="E93:E103" si="3">E78/1000*(((365*$E$41/100)+($B$48*$B$41/100)))</f>
        <v>41.152642025431994</v>
      </c>
      <c r="F93" s="87">
        <f t="shared" ref="F93:F103" si="4">(F78/(1000))*((365*$E$42/100)+($B$48*$B$42/100))</f>
        <v>220.48732168680229</v>
      </c>
      <c r="G93" s="118"/>
      <c r="H93" s="88">
        <f t="shared" ref="H93:H103" si="5">H78/1000*(((365*$E$41/100)+($B$48*$B$41/100)))</f>
        <v>61.728963038147995</v>
      </c>
      <c r="I93" s="87">
        <f t="shared" ref="I93:I103" si="6">(I78/(1000))*((365*$E$42/100)+($B$48*$B$42/100))</f>
        <v>330.73098253020339</v>
      </c>
      <c r="J93" s="118"/>
      <c r="K93" s="88">
        <f t="shared" ref="K93:K103" si="7">K78/1000*(((365*$E$41/100)+($B$48*$B$41/100)))</f>
        <v>82.305284050863989</v>
      </c>
      <c r="L93" s="87">
        <f t="shared" ref="L93:L103" si="8">(L78/(1000))*((365*$E$42/100)+($B$48*$B$42/100))</f>
        <v>440.97464337360458</v>
      </c>
      <c r="M93" s="118"/>
      <c r="N93" s="88">
        <f t="shared" ref="N93:N103" si="9">N78/1000*(((365*$E$41/100)+($B$48*$B$41/100)))</f>
        <v>123.45792607629599</v>
      </c>
      <c r="O93" s="87">
        <f t="shared" ref="O93:O103" si="10">(O78/(1000))*((365*$E$42/100)+($B$48*$B$42/100))</f>
        <v>661.46196506040678</v>
      </c>
      <c r="P93" s="118"/>
      <c r="Q93" s="88">
        <f t="shared" ref="Q93:Q103" si="11">Q78/1000*(((365*$E$41/100)+($B$48*$B$41/100)))</f>
        <v>164.61056810172798</v>
      </c>
      <c r="R93" s="87">
        <f t="shared" ref="R93:R103" si="12">(R78/(1000))*((365*$E$42/100)+($B$48*$B$42/100))</f>
        <v>881.94928674720916</v>
      </c>
      <c r="S93" s="118"/>
      <c r="T93" s="88">
        <f t="shared" ref="T93:T103" si="13">T78/1000*(((365*$E$41/100)+($B$48*$B$41/100)))</f>
        <v>205.76321012715997</v>
      </c>
      <c r="U93" s="87">
        <f t="shared" ref="U93:U103" si="14">(U78/(1000))*((365*$E$42/100)+($B$48*$B$42/100))</f>
        <v>1102.4366084340113</v>
      </c>
      <c r="V93" s="118"/>
      <c r="W93" s="88">
        <f t="shared" ref="W93:W103" si="15">W78/1000*(((365*$E$41/100)+($B$48*$B$41/100)))</f>
        <v>411.52642025431993</v>
      </c>
      <c r="X93" s="87">
        <f t="shared" ref="X93:X103" si="16">(X78/(1000))*((365*$E$42/100)+($B$48*$B$42/100))</f>
        <v>2204.8732168680226</v>
      </c>
      <c r="Y93" s="118"/>
    </row>
    <row r="94" spans="1:25" x14ac:dyDescent="0.25">
      <c r="A94" s="109" t="s">
        <v>97</v>
      </c>
      <c r="B94" s="88">
        <f t="shared" si="1"/>
        <v>41.152642025431994</v>
      </c>
      <c r="C94" s="87">
        <f t="shared" si="2"/>
        <v>97.994365194134346</v>
      </c>
      <c r="D94" s="107"/>
      <c r="E94" s="88">
        <f t="shared" si="3"/>
        <v>82.305284050863989</v>
      </c>
      <c r="F94" s="87">
        <f t="shared" si="4"/>
        <v>195.98873038826869</v>
      </c>
      <c r="G94" s="118"/>
      <c r="H94" s="88">
        <f t="shared" si="5"/>
        <v>123.45792607629599</v>
      </c>
      <c r="I94" s="87">
        <f t="shared" si="6"/>
        <v>293.98309558240305</v>
      </c>
      <c r="J94" s="118"/>
      <c r="K94" s="88">
        <f t="shared" si="7"/>
        <v>164.61056810172798</v>
      </c>
      <c r="L94" s="87">
        <f t="shared" si="8"/>
        <v>391.97746077653738</v>
      </c>
      <c r="M94" s="118"/>
      <c r="N94" s="88">
        <f t="shared" si="9"/>
        <v>246.91585215259198</v>
      </c>
      <c r="O94" s="87">
        <f t="shared" si="10"/>
        <v>587.96619116480611</v>
      </c>
      <c r="P94" s="118"/>
      <c r="Q94" s="88">
        <f t="shared" si="11"/>
        <v>329.22113620345596</v>
      </c>
      <c r="R94" s="87">
        <f t="shared" si="12"/>
        <v>783.95492155307477</v>
      </c>
      <c r="S94" s="118"/>
      <c r="T94" s="88">
        <f t="shared" si="13"/>
        <v>411.52642025431993</v>
      </c>
      <c r="U94" s="87">
        <f t="shared" si="14"/>
        <v>979.94365194134343</v>
      </c>
      <c r="V94" s="118"/>
      <c r="W94" s="88">
        <f t="shared" si="15"/>
        <v>823.05284050863986</v>
      </c>
      <c r="X94" s="87">
        <f t="shared" si="16"/>
        <v>1959.8873038826869</v>
      </c>
      <c r="Y94" s="118"/>
    </row>
    <row r="95" spans="1:25" x14ac:dyDescent="0.25">
      <c r="A95" s="109" t="s">
        <v>102</v>
      </c>
      <c r="B95" s="88">
        <f t="shared" si="1"/>
        <v>82.305284050863989</v>
      </c>
      <c r="C95" s="87">
        <f t="shared" si="2"/>
        <v>73.495773895600763</v>
      </c>
      <c r="D95" s="107"/>
      <c r="E95" s="88">
        <f t="shared" si="3"/>
        <v>164.61056810172798</v>
      </c>
      <c r="F95" s="87">
        <f t="shared" si="4"/>
        <v>146.99154779120153</v>
      </c>
      <c r="G95" s="118"/>
      <c r="H95" s="88">
        <f t="shared" si="5"/>
        <v>246.91585215259198</v>
      </c>
      <c r="I95" s="87">
        <f t="shared" si="6"/>
        <v>220.48732168680229</v>
      </c>
      <c r="J95" s="118"/>
      <c r="K95" s="88">
        <f t="shared" si="7"/>
        <v>329.22113620345596</v>
      </c>
      <c r="L95" s="87">
        <f t="shared" si="8"/>
        <v>293.98309558240305</v>
      </c>
      <c r="M95" s="118"/>
      <c r="N95" s="88">
        <f t="shared" si="9"/>
        <v>493.83170430518396</v>
      </c>
      <c r="O95" s="87">
        <f t="shared" si="10"/>
        <v>440.97464337360458</v>
      </c>
      <c r="P95" s="118"/>
      <c r="Q95" s="88">
        <f t="shared" si="11"/>
        <v>658.44227240691191</v>
      </c>
      <c r="R95" s="87">
        <f t="shared" si="12"/>
        <v>587.96619116480611</v>
      </c>
      <c r="S95" s="118"/>
      <c r="T95" s="88">
        <f t="shared" si="13"/>
        <v>823.05284050863986</v>
      </c>
      <c r="U95" s="87">
        <f t="shared" si="14"/>
        <v>734.95773895600757</v>
      </c>
      <c r="V95" s="118"/>
      <c r="W95" s="88">
        <f t="shared" si="15"/>
        <v>1646.1056810172797</v>
      </c>
      <c r="X95" s="87">
        <f t="shared" si="16"/>
        <v>1469.9154779120151</v>
      </c>
      <c r="Y95" s="118"/>
    </row>
    <row r="96" spans="1:25" x14ac:dyDescent="0.25">
      <c r="A96" s="109" t="s">
        <v>103</v>
      </c>
      <c r="B96" s="88">
        <f t="shared" si="1"/>
        <v>92.593444557221986</v>
      </c>
      <c r="C96" s="87">
        <f t="shared" si="2"/>
        <v>67.371126070967364</v>
      </c>
      <c r="D96" s="107"/>
      <c r="E96" s="88">
        <f t="shared" si="3"/>
        <v>185.18688911444397</v>
      </c>
      <c r="F96" s="87">
        <f t="shared" si="4"/>
        <v>134.74225214193473</v>
      </c>
      <c r="G96" s="118"/>
      <c r="H96" s="88">
        <f t="shared" si="5"/>
        <v>277.78033367166597</v>
      </c>
      <c r="I96" s="87">
        <f t="shared" si="6"/>
        <v>202.11337821290209</v>
      </c>
      <c r="J96" s="118"/>
      <c r="K96" s="88">
        <f t="shared" si="7"/>
        <v>370.37377822888794</v>
      </c>
      <c r="L96" s="87">
        <f t="shared" si="8"/>
        <v>269.48450428386946</v>
      </c>
      <c r="M96" s="118"/>
      <c r="N96" s="88">
        <f t="shared" si="9"/>
        <v>555.56066734333194</v>
      </c>
      <c r="O96" s="87">
        <f t="shared" si="10"/>
        <v>404.22675642580418</v>
      </c>
      <c r="P96" s="118"/>
      <c r="Q96" s="88">
        <f t="shared" si="11"/>
        <v>740.74755645777589</v>
      </c>
      <c r="R96" s="87">
        <f t="shared" si="12"/>
        <v>538.96900856773891</v>
      </c>
      <c r="S96" s="118"/>
      <c r="T96" s="88">
        <f t="shared" si="13"/>
        <v>925.93444557221983</v>
      </c>
      <c r="U96" s="87">
        <f t="shared" si="14"/>
        <v>673.71126070967375</v>
      </c>
      <c r="V96" s="118"/>
      <c r="W96" s="88">
        <f t="shared" si="15"/>
        <v>1851.8688911444397</v>
      </c>
      <c r="X96" s="87">
        <f t="shared" si="16"/>
        <v>1347.4225214193475</v>
      </c>
      <c r="Y96" s="118"/>
    </row>
    <row r="97" spans="1:25" x14ac:dyDescent="0.25">
      <c r="A97" s="109" t="s">
        <v>104</v>
      </c>
      <c r="B97" s="88">
        <f t="shared" si="1"/>
        <v>98.766340861036781</v>
      </c>
      <c r="C97" s="87">
        <f t="shared" si="2"/>
        <v>63.69633737618733</v>
      </c>
      <c r="D97" s="107"/>
      <c r="E97" s="88">
        <f t="shared" si="3"/>
        <v>197.53268172207356</v>
      </c>
      <c r="F97" s="87">
        <f t="shared" si="4"/>
        <v>127.39267475237466</v>
      </c>
      <c r="G97" s="118"/>
      <c r="H97" s="88">
        <f t="shared" si="5"/>
        <v>296.29902258311034</v>
      </c>
      <c r="I97" s="87">
        <f t="shared" si="6"/>
        <v>191.08901212856196</v>
      </c>
      <c r="J97" s="118"/>
      <c r="K97" s="88">
        <f t="shared" si="7"/>
        <v>395.06536344414712</v>
      </c>
      <c r="L97" s="87">
        <f t="shared" si="8"/>
        <v>254.78534950474932</v>
      </c>
      <c r="M97" s="118"/>
      <c r="N97" s="88">
        <f t="shared" si="9"/>
        <v>592.59804516622069</v>
      </c>
      <c r="O97" s="87">
        <f t="shared" si="10"/>
        <v>382.17802425712392</v>
      </c>
      <c r="P97" s="118"/>
      <c r="Q97" s="88">
        <f t="shared" si="11"/>
        <v>790.13072688829425</v>
      </c>
      <c r="R97" s="87">
        <f t="shared" si="12"/>
        <v>509.57069900949864</v>
      </c>
      <c r="S97" s="118"/>
      <c r="T97" s="88">
        <f t="shared" si="13"/>
        <v>987.66340861036792</v>
      </c>
      <c r="U97" s="87">
        <f t="shared" si="14"/>
        <v>636.9633737618733</v>
      </c>
      <c r="V97" s="118"/>
      <c r="W97" s="88">
        <f t="shared" si="15"/>
        <v>1975.3268172207358</v>
      </c>
      <c r="X97" s="87">
        <f t="shared" si="16"/>
        <v>1273.9267475237466</v>
      </c>
      <c r="Y97" s="118"/>
    </row>
    <row r="98" spans="1:25" x14ac:dyDescent="0.25">
      <c r="A98" s="109" t="s">
        <v>105</v>
      </c>
      <c r="B98" s="88">
        <f t="shared" si="1"/>
        <v>106.99686926612318</v>
      </c>
      <c r="C98" s="87">
        <f t="shared" si="2"/>
        <v>58.796619116480606</v>
      </c>
      <c r="D98" s="107"/>
      <c r="E98" s="88">
        <f t="shared" si="3"/>
        <v>213.99373853224637</v>
      </c>
      <c r="F98" s="87">
        <f t="shared" si="4"/>
        <v>117.59323823296121</v>
      </c>
      <c r="G98" s="118"/>
      <c r="H98" s="88">
        <f t="shared" si="5"/>
        <v>320.99060779836952</v>
      </c>
      <c r="I98" s="87">
        <f t="shared" si="6"/>
        <v>176.38985734944183</v>
      </c>
      <c r="J98" s="118"/>
      <c r="K98" s="88">
        <f t="shared" si="7"/>
        <v>427.98747706449274</v>
      </c>
      <c r="L98" s="87">
        <f t="shared" si="8"/>
        <v>235.18647646592242</v>
      </c>
      <c r="M98" s="118"/>
      <c r="N98" s="88">
        <f t="shared" si="9"/>
        <v>641.98121559673905</v>
      </c>
      <c r="O98" s="87">
        <f t="shared" si="10"/>
        <v>352.77971469888365</v>
      </c>
      <c r="P98" s="118"/>
      <c r="Q98" s="88">
        <f t="shared" si="11"/>
        <v>855.97495412898547</v>
      </c>
      <c r="R98" s="87">
        <f t="shared" si="12"/>
        <v>470.37295293184485</v>
      </c>
      <c r="S98" s="118"/>
      <c r="T98" s="88">
        <f t="shared" si="13"/>
        <v>1069.9686926612319</v>
      </c>
      <c r="U98" s="87">
        <f t="shared" si="14"/>
        <v>587.96619116480611</v>
      </c>
      <c r="V98" s="118"/>
      <c r="W98" s="88">
        <f t="shared" si="15"/>
        <v>2139.9373853224638</v>
      </c>
      <c r="X98" s="87">
        <f t="shared" si="16"/>
        <v>1175.9323823296122</v>
      </c>
      <c r="Y98" s="118"/>
    </row>
    <row r="99" spans="1:25" x14ac:dyDescent="0.25">
      <c r="A99" s="109" t="s">
        <v>106</v>
      </c>
      <c r="B99" s="88">
        <f t="shared" si="1"/>
        <v>113.16976556993798</v>
      </c>
      <c r="C99" s="87">
        <f t="shared" si="2"/>
        <v>55.121830421700572</v>
      </c>
      <c r="D99" s="107"/>
      <c r="E99" s="88">
        <f t="shared" si="3"/>
        <v>226.33953113987596</v>
      </c>
      <c r="F99" s="87">
        <f t="shared" si="4"/>
        <v>110.24366084340114</v>
      </c>
      <c r="G99" s="118"/>
      <c r="H99" s="88">
        <f t="shared" si="5"/>
        <v>339.50929670981395</v>
      </c>
      <c r="I99" s="87">
        <f t="shared" si="6"/>
        <v>165.3654912651017</v>
      </c>
      <c r="J99" s="118"/>
      <c r="K99" s="88">
        <f t="shared" si="7"/>
        <v>452.67906227975192</v>
      </c>
      <c r="L99" s="87">
        <f t="shared" si="8"/>
        <v>220.48732168680229</v>
      </c>
      <c r="M99" s="118"/>
      <c r="N99" s="88">
        <f t="shared" si="9"/>
        <v>679.0185934196279</v>
      </c>
      <c r="O99" s="87">
        <f t="shared" si="10"/>
        <v>330.73098253020339</v>
      </c>
      <c r="P99" s="118"/>
      <c r="Q99" s="88">
        <f t="shared" si="11"/>
        <v>905.35812455950384</v>
      </c>
      <c r="R99" s="87">
        <f t="shared" si="12"/>
        <v>440.97464337360458</v>
      </c>
      <c r="S99" s="118"/>
      <c r="T99" s="88">
        <f t="shared" si="13"/>
        <v>1131.69765569938</v>
      </c>
      <c r="U99" s="87">
        <f t="shared" si="14"/>
        <v>551.21830421700565</v>
      </c>
      <c r="V99" s="118"/>
      <c r="W99" s="88">
        <f t="shared" si="15"/>
        <v>2263.39531139876</v>
      </c>
      <c r="X99" s="87">
        <f t="shared" si="16"/>
        <v>1102.4366084340113</v>
      </c>
      <c r="Y99" s="118"/>
    </row>
    <row r="100" spans="1:25" s="161" customFormat="1" x14ac:dyDescent="0.25">
      <c r="A100" s="136" t="s">
        <v>146</v>
      </c>
      <c r="B100" s="90">
        <f t="shared" si="1"/>
        <v>152.05901228397121</v>
      </c>
      <c r="C100" s="167">
        <f t="shared" si="2"/>
        <v>31.970661644586329</v>
      </c>
      <c r="D100" s="170"/>
      <c r="E100" s="90">
        <f t="shared" si="3"/>
        <v>304.11802456794243</v>
      </c>
      <c r="F100" s="167">
        <f t="shared" si="4"/>
        <v>63.941323289172658</v>
      </c>
      <c r="G100" s="166"/>
      <c r="H100" s="90">
        <f t="shared" si="5"/>
        <v>456.17703685191367</v>
      </c>
      <c r="I100" s="167">
        <f t="shared" si="6"/>
        <v>95.911984933758987</v>
      </c>
      <c r="J100" s="166"/>
      <c r="K100" s="90">
        <f t="shared" si="7"/>
        <v>608.23604913588485</v>
      </c>
      <c r="L100" s="167">
        <f t="shared" si="8"/>
        <v>127.88264657834532</v>
      </c>
      <c r="M100" s="166"/>
      <c r="N100" s="90">
        <f t="shared" si="9"/>
        <v>912.35407370382734</v>
      </c>
      <c r="O100" s="167">
        <f t="shared" si="10"/>
        <v>191.82396986751797</v>
      </c>
      <c r="P100" s="166"/>
      <c r="Q100" s="90">
        <f t="shared" si="11"/>
        <v>1216.4720982717697</v>
      </c>
      <c r="R100" s="167">
        <f t="shared" si="12"/>
        <v>255.76529315669063</v>
      </c>
      <c r="S100" s="166"/>
      <c r="T100" s="90">
        <f t="shared" si="13"/>
        <v>1520.5901228397124</v>
      </c>
      <c r="U100" s="167">
        <f t="shared" si="14"/>
        <v>319.70661644586335</v>
      </c>
      <c r="V100" s="166"/>
      <c r="W100" s="90">
        <f t="shared" si="15"/>
        <v>3041.1802456794248</v>
      </c>
      <c r="X100" s="167">
        <f t="shared" si="16"/>
        <v>639.41323289172669</v>
      </c>
      <c r="Y100" s="166"/>
    </row>
    <row r="101" spans="1:25" x14ac:dyDescent="0.25">
      <c r="A101" s="109" t="s">
        <v>107</v>
      </c>
      <c r="B101" s="88">
        <f t="shared" si="1"/>
        <v>123.45792607629599</v>
      </c>
      <c r="C101" s="87">
        <f t="shared" si="2"/>
        <v>48.997182597067173</v>
      </c>
      <c r="D101" s="107"/>
      <c r="E101" s="88">
        <f t="shared" si="3"/>
        <v>246.91585215259198</v>
      </c>
      <c r="F101" s="87">
        <f t="shared" si="4"/>
        <v>97.994365194134346</v>
      </c>
      <c r="G101" s="118"/>
      <c r="H101" s="88">
        <f t="shared" si="5"/>
        <v>370.37377822888794</v>
      </c>
      <c r="I101" s="87">
        <f t="shared" si="6"/>
        <v>146.99154779120153</v>
      </c>
      <c r="J101" s="118"/>
      <c r="K101" s="88">
        <f t="shared" si="7"/>
        <v>493.83170430518396</v>
      </c>
      <c r="L101" s="87">
        <f t="shared" si="8"/>
        <v>195.98873038826869</v>
      </c>
      <c r="M101" s="118"/>
      <c r="N101" s="88">
        <f t="shared" si="9"/>
        <v>740.74755645777589</v>
      </c>
      <c r="O101" s="87">
        <f t="shared" si="10"/>
        <v>293.98309558240305</v>
      </c>
      <c r="P101" s="118"/>
      <c r="Q101" s="88">
        <f t="shared" si="11"/>
        <v>987.66340861036792</v>
      </c>
      <c r="R101" s="87">
        <f t="shared" si="12"/>
        <v>391.97746077653738</v>
      </c>
      <c r="S101" s="118"/>
      <c r="T101" s="88">
        <f t="shared" si="13"/>
        <v>1234.5792607629598</v>
      </c>
      <c r="U101" s="87">
        <f t="shared" si="14"/>
        <v>489.97182597067172</v>
      </c>
      <c r="V101" s="118"/>
      <c r="W101" s="88">
        <f t="shared" si="15"/>
        <v>2469.1585215259197</v>
      </c>
      <c r="X101" s="87">
        <f t="shared" si="16"/>
        <v>979.94365194134343</v>
      </c>
      <c r="Y101" s="118"/>
    </row>
    <row r="102" spans="1:25" x14ac:dyDescent="0.25">
      <c r="A102" s="109" t="s">
        <v>108</v>
      </c>
      <c r="B102" s="88">
        <f t="shared" si="1"/>
        <v>164.61056810172798</v>
      </c>
      <c r="C102" s="87">
        <f t="shared" si="2"/>
        <v>24.498591298533587</v>
      </c>
      <c r="D102" s="107"/>
      <c r="E102" s="88">
        <f t="shared" si="3"/>
        <v>329.22113620345596</v>
      </c>
      <c r="F102" s="87">
        <f t="shared" si="4"/>
        <v>48.997182597067173</v>
      </c>
      <c r="G102" s="118"/>
      <c r="H102" s="88">
        <f t="shared" si="5"/>
        <v>493.83170430518396</v>
      </c>
      <c r="I102" s="87">
        <f t="shared" si="6"/>
        <v>73.495773895600763</v>
      </c>
      <c r="J102" s="118"/>
      <c r="K102" s="88">
        <f t="shared" si="7"/>
        <v>658.44227240691191</v>
      </c>
      <c r="L102" s="87">
        <f t="shared" si="8"/>
        <v>97.994365194134346</v>
      </c>
      <c r="M102" s="118"/>
      <c r="N102" s="88">
        <f t="shared" si="9"/>
        <v>987.66340861036792</v>
      </c>
      <c r="O102" s="87">
        <f t="shared" si="10"/>
        <v>146.99154779120153</v>
      </c>
      <c r="P102" s="118"/>
      <c r="Q102" s="88">
        <f t="shared" si="11"/>
        <v>1316.8845448138238</v>
      </c>
      <c r="R102" s="87">
        <f t="shared" si="12"/>
        <v>195.98873038826869</v>
      </c>
      <c r="S102" s="118"/>
      <c r="T102" s="88">
        <f t="shared" si="13"/>
        <v>1646.1056810172797</v>
      </c>
      <c r="U102" s="87">
        <f t="shared" si="14"/>
        <v>244.98591298533586</v>
      </c>
      <c r="V102" s="118"/>
      <c r="W102" s="88">
        <f t="shared" si="15"/>
        <v>3292.2113620345594</v>
      </c>
      <c r="X102" s="87">
        <f t="shared" si="16"/>
        <v>489.97182597067172</v>
      </c>
      <c r="Y102" s="118"/>
    </row>
    <row r="103" spans="1:25" ht="15.75" thickBot="1" x14ac:dyDescent="0.3">
      <c r="A103" s="110" t="s">
        <v>109</v>
      </c>
      <c r="B103" s="89">
        <f t="shared" si="1"/>
        <v>185.18688911444397</v>
      </c>
      <c r="C103" s="120">
        <f t="shared" si="2"/>
        <v>12.249295649266793</v>
      </c>
      <c r="D103" s="108"/>
      <c r="E103" s="89">
        <f t="shared" si="3"/>
        <v>370.37377822888794</v>
      </c>
      <c r="F103" s="120">
        <f t="shared" si="4"/>
        <v>24.498591298533587</v>
      </c>
      <c r="G103" s="119"/>
      <c r="H103" s="89">
        <f t="shared" si="5"/>
        <v>555.56066734333194</v>
      </c>
      <c r="I103" s="120">
        <f t="shared" si="6"/>
        <v>36.747886947800382</v>
      </c>
      <c r="J103" s="119"/>
      <c r="K103" s="89">
        <f t="shared" si="7"/>
        <v>740.74755645777589</v>
      </c>
      <c r="L103" s="120">
        <f t="shared" si="8"/>
        <v>48.997182597067173</v>
      </c>
      <c r="M103" s="119"/>
      <c r="N103" s="89">
        <f t="shared" si="9"/>
        <v>1111.1213346866639</v>
      </c>
      <c r="O103" s="120">
        <f t="shared" si="10"/>
        <v>73.495773895600763</v>
      </c>
      <c r="P103" s="119"/>
      <c r="Q103" s="89">
        <f t="shared" si="11"/>
        <v>1481.4951129155518</v>
      </c>
      <c r="R103" s="120">
        <f t="shared" si="12"/>
        <v>97.994365194134346</v>
      </c>
      <c r="S103" s="119"/>
      <c r="T103" s="89">
        <f t="shared" si="13"/>
        <v>1851.8688911444397</v>
      </c>
      <c r="U103" s="120">
        <f t="shared" si="14"/>
        <v>122.49295649266793</v>
      </c>
      <c r="V103" s="119"/>
      <c r="W103" s="89">
        <f t="shared" si="15"/>
        <v>3703.7377822888793</v>
      </c>
      <c r="X103" s="120">
        <f t="shared" si="16"/>
        <v>244.98591298533586</v>
      </c>
      <c r="Y103" s="119"/>
    </row>
    <row r="104" spans="1:25" ht="15.75" thickBot="1" x14ac:dyDescent="0.3">
      <c r="A104" s="111"/>
    </row>
    <row r="105" spans="1:25" s="83" customFormat="1" ht="18.75" customHeight="1" x14ac:dyDescent="0.3">
      <c r="A105" s="181" t="s">
        <v>99</v>
      </c>
      <c r="B105" s="184" t="s">
        <v>79</v>
      </c>
      <c r="C105" s="185"/>
      <c r="D105" s="186"/>
      <c r="E105" s="184" t="s">
        <v>80</v>
      </c>
      <c r="F105" s="185"/>
      <c r="G105" s="186"/>
      <c r="H105" s="184" t="s">
        <v>81</v>
      </c>
      <c r="I105" s="185"/>
      <c r="J105" s="186"/>
      <c r="K105" s="184" t="s">
        <v>82</v>
      </c>
      <c r="L105" s="185"/>
      <c r="M105" s="186"/>
      <c r="N105" s="184" t="s">
        <v>83</v>
      </c>
      <c r="O105" s="185"/>
      <c r="P105" s="186"/>
      <c r="Q105" s="184" t="s">
        <v>84</v>
      </c>
      <c r="R105" s="185"/>
      <c r="S105" s="186"/>
      <c r="T105" s="184" t="s">
        <v>85</v>
      </c>
      <c r="U105" s="185"/>
      <c r="V105" s="186"/>
      <c r="W105" s="184" t="s">
        <v>86</v>
      </c>
      <c r="X105" s="185"/>
      <c r="Y105" s="186"/>
    </row>
    <row r="106" spans="1:25" s="83" customFormat="1" ht="19.5" thickBot="1" x14ac:dyDescent="0.35">
      <c r="A106" s="182"/>
      <c r="B106" s="187">
        <v>5000</v>
      </c>
      <c r="C106" s="188"/>
      <c r="D106" s="189"/>
      <c r="E106" s="187">
        <v>10000</v>
      </c>
      <c r="F106" s="188"/>
      <c r="G106" s="189"/>
      <c r="H106" s="187">
        <v>15000</v>
      </c>
      <c r="I106" s="188"/>
      <c r="J106" s="189"/>
      <c r="K106" s="187">
        <v>20000</v>
      </c>
      <c r="L106" s="188"/>
      <c r="M106" s="189"/>
      <c r="N106" s="187">
        <v>30000</v>
      </c>
      <c r="O106" s="188"/>
      <c r="P106" s="189"/>
      <c r="Q106" s="187">
        <v>40000</v>
      </c>
      <c r="R106" s="188"/>
      <c r="S106" s="189"/>
      <c r="T106" s="187">
        <v>50000</v>
      </c>
      <c r="U106" s="188"/>
      <c r="V106" s="189"/>
      <c r="W106" s="187">
        <v>100000</v>
      </c>
      <c r="X106" s="188"/>
      <c r="Y106" s="189"/>
    </row>
    <row r="107" spans="1:25" s="82" customFormat="1" ht="18.75" x14ac:dyDescent="0.3">
      <c r="A107" s="183"/>
      <c r="B107" s="92" t="s">
        <v>77</v>
      </c>
      <c r="C107" s="103" t="s">
        <v>78</v>
      </c>
      <c r="D107" s="117"/>
      <c r="E107" s="92" t="s">
        <v>77</v>
      </c>
      <c r="F107" s="103" t="s">
        <v>78</v>
      </c>
      <c r="G107" s="117"/>
      <c r="H107" s="92" t="s">
        <v>77</v>
      </c>
      <c r="I107" s="103" t="s">
        <v>78</v>
      </c>
      <c r="J107" s="117"/>
      <c r="K107" s="92" t="s">
        <v>77</v>
      </c>
      <c r="L107" s="103" t="s">
        <v>78</v>
      </c>
      <c r="M107" s="117"/>
      <c r="N107" s="92" t="s">
        <v>77</v>
      </c>
      <c r="O107" s="103" t="s">
        <v>78</v>
      </c>
      <c r="P107" s="117"/>
      <c r="Q107" s="92" t="s">
        <v>77</v>
      </c>
      <c r="R107" s="103" t="s">
        <v>78</v>
      </c>
      <c r="S107" s="117"/>
      <c r="T107" s="92" t="s">
        <v>77</v>
      </c>
      <c r="U107" s="103" t="s">
        <v>78</v>
      </c>
      <c r="V107" s="117"/>
      <c r="W107" s="92" t="s">
        <v>77</v>
      </c>
      <c r="X107" s="103" t="s">
        <v>78</v>
      </c>
      <c r="Y107" s="117"/>
    </row>
    <row r="108" spans="1:25" x14ac:dyDescent="0.25">
      <c r="A108" s="109" t="s">
        <v>125</v>
      </c>
      <c r="B108" s="85">
        <f>B$76*$C$37*0.1</f>
        <v>165</v>
      </c>
      <c r="C108" s="84">
        <f>B$76*$C$37*0.9</f>
        <v>1485</v>
      </c>
      <c r="D108" s="118"/>
      <c r="E108" s="85">
        <f>E$76*$C$37*0.1</f>
        <v>330</v>
      </c>
      <c r="F108" s="84">
        <f>E$76*$C$37*0.9</f>
        <v>2970</v>
      </c>
      <c r="G108" s="118"/>
      <c r="H108" s="85">
        <f>H$76*$C$37*0.1</f>
        <v>495</v>
      </c>
      <c r="I108" s="84">
        <f>H$76*$C$37*0.9</f>
        <v>4455</v>
      </c>
      <c r="J108" s="118"/>
      <c r="K108" s="85">
        <f>K$76*$C$37*0.1</f>
        <v>660</v>
      </c>
      <c r="L108" s="84">
        <f>K$76*$C$37*0.9</f>
        <v>5940</v>
      </c>
      <c r="M108" s="118"/>
      <c r="N108" s="85">
        <f>N$76*$C$37*0.1</f>
        <v>990</v>
      </c>
      <c r="O108" s="84">
        <f>N$76*$C$37*0.9</f>
        <v>8910</v>
      </c>
      <c r="P108" s="118"/>
      <c r="Q108" s="85">
        <f>Q$76*$C$37*0.1</f>
        <v>1320</v>
      </c>
      <c r="R108" s="84">
        <f>Q$76*$C$37*0.9</f>
        <v>11880</v>
      </c>
      <c r="S108" s="118"/>
      <c r="T108" s="85">
        <f>T$76*$C$37*0.1</f>
        <v>1650</v>
      </c>
      <c r="U108" s="84">
        <f>T$76*$C$37*0.9</f>
        <v>14850</v>
      </c>
      <c r="V108" s="118"/>
      <c r="W108" s="85">
        <f>W$76*$C$37*0.1</f>
        <v>3300</v>
      </c>
      <c r="X108" s="84">
        <f>W$76*$C$37*0.9</f>
        <v>29700</v>
      </c>
      <c r="Y108" s="118"/>
    </row>
    <row r="109" spans="1:25" x14ac:dyDescent="0.25">
      <c r="A109" s="109" t="s">
        <v>97</v>
      </c>
      <c r="B109" s="85">
        <f>B$76*$C$37*0.2</f>
        <v>330</v>
      </c>
      <c r="C109" s="84">
        <f>B$76*$C$37*0.8</f>
        <v>1320</v>
      </c>
      <c r="D109" s="118"/>
      <c r="E109" s="85">
        <f>E$76*$C$37*0.2</f>
        <v>660</v>
      </c>
      <c r="F109" s="84">
        <f>E$76*$C$37*0.8</f>
        <v>2640</v>
      </c>
      <c r="G109" s="118"/>
      <c r="H109" s="85">
        <f>H$76*$C$37*0.2</f>
        <v>990</v>
      </c>
      <c r="I109" s="84">
        <f>H$76*$C$37*0.8</f>
        <v>3960</v>
      </c>
      <c r="J109" s="118"/>
      <c r="K109" s="85">
        <f>K$76*$C$37*0.2</f>
        <v>1320</v>
      </c>
      <c r="L109" s="84">
        <f>K$76*$C$37*0.8</f>
        <v>5280</v>
      </c>
      <c r="M109" s="118"/>
      <c r="N109" s="85">
        <f>N$76*$C$37*0.2</f>
        <v>1980</v>
      </c>
      <c r="O109" s="84">
        <f>N$76*$C$37*0.8</f>
        <v>7920</v>
      </c>
      <c r="P109" s="118"/>
      <c r="Q109" s="85">
        <f>Q$76*$C$37*0.2</f>
        <v>2640</v>
      </c>
      <c r="R109" s="84">
        <f>Q$76*$C$37*0.8</f>
        <v>10560</v>
      </c>
      <c r="S109" s="118"/>
      <c r="T109" s="85">
        <f>T$76*$C$37*0.2</f>
        <v>3300</v>
      </c>
      <c r="U109" s="84">
        <f>T$76*$C$37*0.8</f>
        <v>13200</v>
      </c>
      <c r="V109" s="118"/>
      <c r="W109" s="85">
        <f>W$76*$C$37*0.2</f>
        <v>6600</v>
      </c>
      <c r="X109" s="84">
        <f>W$76*$C$37*0.8</f>
        <v>26400</v>
      </c>
      <c r="Y109" s="118"/>
    </row>
    <row r="110" spans="1:25" x14ac:dyDescent="0.25">
      <c r="A110" s="109" t="s">
        <v>102</v>
      </c>
      <c r="B110" s="85">
        <f>B$76*$C$37*0.4</f>
        <v>660</v>
      </c>
      <c r="C110" s="84">
        <f>B$76*$C$37*0.6</f>
        <v>990</v>
      </c>
      <c r="D110" s="118"/>
      <c r="E110" s="85">
        <f>E$76*$C$37*0.4</f>
        <v>1320</v>
      </c>
      <c r="F110" s="84">
        <f>E$76*$C$37*0.6</f>
        <v>1980</v>
      </c>
      <c r="G110" s="118"/>
      <c r="H110" s="85">
        <f>H$76*$C$37*0.4</f>
        <v>1980</v>
      </c>
      <c r="I110" s="84">
        <f>H$76*$C$37*0.6</f>
        <v>2970</v>
      </c>
      <c r="J110" s="118"/>
      <c r="K110" s="85">
        <f>K$76*$C$37*0.4</f>
        <v>2640</v>
      </c>
      <c r="L110" s="84">
        <f>K$76*$C$37*0.6</f>
        <v>3960</v>
      </c>
      <c r="M110" s="118"/>
      <c r="N110" s="85">
        <f>N$76*$C$37*0.4</f>
        <v>3960</v>
      </c>
      <c r="O110" s="84">
        <f>N$76*$C$37*0.6</f>
        <v>5940</v>
      </c>
      <c r="P110" s="118"/>
      <c r="Q110" s="85">
        <f>Q$76*$C$37*0.4</f>
        <v>5280</v>
      </c>
      <c r="R110" s="84">
        <f>Q$76*$C$37*0.6</f>
        <v>7920</v>
      </c>
      <c r="S110" s="118"/>
      <c r="T110" s="85">
        <f>T$76*$C$37*0.4</f>
        <v>6600</v>
      </c>
      <c r="U110" s="84">
        <f>T$76*$C$37*0.6</f>
        <v>9900</v>
      </c>
      <c r="V110" s="118"/>
      <c r="W110" s="85">
        <f>W$76*$C$37*0.4</f>
        <v>13200</v>
      </c>
      <c r="X110" s="84">
        <f>W$76*$C$37*0.6</f>
        <v>19800</v>
      </c>
      <c r="Y110" s="118"/>
    </row>
    <row r="111" spans="1:25" x14ac:dyDescent="0.25">
      <c r="A111" s="109" t="s">
        <v>103</v>
      </c>
      <c r="B111" s="85">
        <f>B$76*$C$37*0.45</f>
        <v>742.5</v>
      </c>
      <c r="C111" s="84">
        <f>B$76*$C$37*0.55</f>
        <v>907.50000000000011</v>
      </c>
      <c r="D111" s="118"/>
      <c r="E111" s="85">
        <f>E$76*$C$37*0.45</f>
        <v>1485</v>
      </c>
      <c r="F111" s="84">
        <f>E$76*$C$37*0.55</f>
        <v>1815.0000000000002</v>
      </c>
      <c r="G111" s="118"/>
      <c r="H111" s="85">
        <f>H$76*$C$37*0.45</f>
        <v>2227.5</v>
      </c>
      <c r="I111" s="84">
        <f>H$76*$C$37*0.55</f>
        <v>2722.5</v>
      </c>
      <c r="J111" s="118"/>
      <c r="K111" s="85">
        <f>K$76*$C$37*0.45</f>
        <v>2970</v>
      </c>
      <c r="L111" s="84">
        <f>K$76*$C$37*0.55</f>
        <v>3630.0000000000005</v>
      </c>
      <c r="M111" s="118"/>
      <c r="N111" s="85">
        <f>N$76*$C$37*0.45</f>
        <v>4455</v>
      </c>
      <c r="O111" s="84">
        <f>N$76*$C$37*0.55</f>
        <v>5445</v>
      </c>
      <c r="P111" s="118"/>
      <c r="Q111" s="85">
        <f>Q$76*$C$37*0.45</f>
        <v>5940</v>
      </c>
      <c r="R111" s="84">
        <f>Q$76*$C$37*0.55</f>
        <v>7260.0000000000009</v>
      </c>
      <c r="S111" s="118"/>
      <c r="T111" s="85">
        <f>T$76*$C$37*0.45</f>
        <v>7425</v>
      </c>
      <c r="U111" s="84">
        <f>T$76*$C$37*0.55</f>
        <v>9075</v>
      </c>
      <c r="V111" s="118"/>
      <c r="W111" s="85">
        <f>W$76*$C$37*0.45</f>
        <v>14850</v>
      </c>
      <c r="X111" s="84">
        <f>W$76*$C$37*0.55</f>
        <v>18150</v>
      </c>
      <c r="Y111" s="118"/>
    </row>
    <row r="112" spans="1:25" x14ac:dyDescent="0.25">
      <c r="A112" s="109" t="s">
        <v>104</v>
      </c>
      <c r="B112" s="85">
        <f>B$76*$C$37*0.48</f>
        <v>792</v>
      </c>
      <c r="C112" s="84">
        <f>B$76*$C$37*0.52</f>
        <v>858</v>
      </c>
      <c r="D112" s="118"/>
      <c r="E112" s="85">
        <f>E$76*$C$37*0.48</f>
        <v>1584</v>
      </c>
      <c r="F112" s="84">
        <f>E$76*$C$37*0.52</f>
        <v>1716</v>
      </c>
      <c r="G112" s="118"/>
      <c r="H112" s="85">
        <f>H$76*$C$37*0.48</f>
        <v>2376</v>
      </c>
      <c r="I112" s="84">
        <f>H$76*$C$37*0.52</f>
        <v>2574</v>
      </c>
      <c r="J112" s="118"/>
      <c r="K112" s="85">
        <f>K$76*$C$37*0.48</f>
        <v>3168</v>
      </c>
      <c r="L112" s="84">
        <f>K$76*$C$37*0.52</f>
        <v>3432</v>
      </c>
      <c r="M112" s="118"/>
      <c r="N112" s="85">
        <f>N$76*$C$37*0.48</f>
        <v>4752</v>
      </c>
      <c r="O112" s="84">
        <f>N$76*$C$37*0.52</f>
        <v>5148</v>
      </c>
      <c r="P112" s="118"/>
      <c r="Q112" s="85">
        <f>Q$76*$C$37*0.48</f>
        <v>6336</v>
      </c>
      <c r="R112" s="84">
        <f>Q$76*$C$37*0.52</f>
        <v>6864</v>
      </c>
      <c r="S112" s="118"/>
      <c r="T112" s="85">
        <f>T$76*$C$37*0.48</f>
        <v>7920</v>
      </c>
      <c r="U112" s="84">
        <f>T$76*$C$37*0.52</f>
        <v>8580</v>
      </c>
      <c r="V112" s="118"/>
      <c r="W112" s="85">
        <f>W$76*$C$37*0.48</f>
        <v>15840</v>
      </c>
      <c r="X112" s="84">
        <f>W$76*$C$37*0.52</f>
        <v>17160</v>
      </c>
      <c r="Y112" s="118"/>
    </row>
    <row r="113" spans="1:25" x14ac:dyDescent="0.25">
      <c r="A113" s="109" t="s">
        <v>105</v>
      </c>
      <c r="B113" s="85">
        <f>B$76*$C$37*0.52</f>
        <v>858</v>
      </c>
      <c r="C113" s="84">
        <f>B$76*$C$37*0.48</f>
        <v>792</v>
      </c>
      <c r="D113" s="118"/>
      <c r="E113" s="85">
        <f>E$76*$C$37*0.52</f>
        <v>1716</v>
      </c>
      <c r="F113" s="84">
        <f>E$76*$C$37*0.48</f>
        <v>1584</v>
      </c>
      <c r="G113" s="118"/>
      <c r="H113" s="85">
        <f>H$76*$C$37*0.52</f>
        <v>2574</v>
      </c>
      <c r="I113" s="84">
        <f>H$76*$C$37*0.48</f>
        <v>2376</v>
      </c>
      <c r="J113" s="118"/>
      <c r="K113" s="85">
        <f>K$76*$C$37*0.52</f>
        <v>3432</v>
      </c>
      <c r="L113" s="84">
        <f>K$76*$C$37*0.48</f>
        <v>3168</v>
      </c>
      <c r="M113" s="118"/>
      <c r="N113" s="85">
        <f>N$76*$C$37*0.52</f>
        <v>5148</v>
      </c>
      <c r="O113" s="84">
        <f>N$76*$C$37*0.48</f>
        <v>4752</v>
      </c>
      <c r="P113" s="118"/>
      <c r="Q113" s="85">
        <f>Q$76*$C$37*0.52</f>
        <v>6864</v>
      </c>
      <c r="R113" s="84">
        <f>Q$76*$C$37*0.48</f>
        <v>6336</v>
      </c>
      <c r="S113" s="118"/>
      <c r="T113" s="85">
        <f>T$76*$C$37*0.52</f>
        <v>8580</v>
      </c>
      <c r="U113" s="84">
        <f>T$76*$C$37*0.48</f>
        <v>7920</v>
      </c>
      <c r="V113" s="118"/>
      <c r="W113" s="85">
        <f>W$76*$C$37*0.52</f>
        <v>17160</v>
      </c>
      <c r="X113" s="84">
        <f>W$76*$C$37*0.48</f>
        <v>15840</v>
      </c>
      <c r="Y113" s="118"/>
    </row>
    <row r="114" spans="1:25" x14ac:dyDescent="0.25">
      <c r="A114" s="109" t="s">
        <v>106</v>
      </c>
      <c r="B114" s="85">
        <f>B$76*$C$37*0.55</f>
        <v>907.50000000000011</v>
      </c>
      <c r="C114" s="84">
        <f>B$76*$C$37*0.45</f>
        <v>742.5</v>
      </c>
      <c r="D114" s="118"/>
      <c r="E114" s="85">
        <f>E$76*$C$37*0.55</f>
        <v>1815.0000000000002</v>
      </c>
      <c r="F114" s="84">
        <f>E$76*$C$37*0.45</f>
        <v>1485</v>
      </c>
      <c r="G114" s="118"/>
      <c r="H114" s="85">
        <f>H$76*$C$37*0.55</f>
        <v>2722.5</v>
      </c>
      <c r="I114" s="84">
        <f>H$76*$C$37*0.45</f>
        <v>2227.5</v>
      </c>
      <c r="J114" s="118"/>
      <c r="K114" s="85">
        <f>K$76*$C$37*0.55</f>
        <v>3630.0000000000005</v>
      </c>
      <c r="L114" s="84">
        <f>K$76*$C$37*0.45</f>
        <v>2970</v>
      </c>
      <c r="M114" s="118"/>
      <c r="N114" s="85">
        <f>N$76*$C$37*0.55</f>
        <v>5445</v>
      </c>
      <c r="O114" s="84">
        <f>N$76*$C$37*0.45</f>
        <v>4455</v>
      </c>
      <c r="P114" s="118"/>
      <c r="Q114" s="85">
        <f>Q$76*$C$37*0.55</f>
        <v>7260.0000000000009</v>
      </c>
      <c r="R114" s="84">
        <f>Q$76*$C$37*0.45</f>
        <v>5940</v>
      </c>
      <c r="S114" s="118"/>
      <c r="T114" s="85">
        <f>T$76*$C$37*0.55</f>
        <v>9075</v>
      </c>
      <c r="U114" s="84">
        <f>T$76*$C$37*0.45</f>
        <v>7425</v>
      </c>
      <c r="V114" s="118"/>
      <c r="W114" s="85">
        <f>W$76*$C$37*0.55</f>
        <v>18150</v>
      </c>
      <c r="X114" s="84">
        <f>W$76*$C$37*0.45</f>
        <v>14850</v>
      </c>
      <c r="Y114" s="118"/>
    </row>
    <row r="115" spans="1:25" s="161" customFormat="1" x14ac:dyDescent="0.25">
      <c r="A115" s="136" t="s">
        <v>146</v>
      </c>
      <c r="B115" s="169">
        <f>B$76*$C$37*0.739</f>
        <v>1219.3499999999999</v>
      </c>
      <c r="C115" s="168">
        <f>B$76*$C$37*0.261</f>
        <v>430.65000000000003</v>
      </c>
      <c r="D115" s="166"/>
      <c r="E115" s="169">
        <f>E$76*$C$37*0.739</f>
        <v>2438.6999999999998</v>
      </c>
      <c r="F115" s="168">
        <f>E$76*$C$37*0.261</f>
        <v>861.30000000000007</v>
      </c>
      <c r="G115" s="166"/>
      <c r="H115" s="169">
        <f>H$76*$C$37*0.739</f>
        <v>3658.0499999999997</v>
      </c>
      <c r="I115" s="168">
        <f>H$76*$C$37*0.261</f>
        <v>1291.95</v>
      </c>
      <c r="J115" s="166"/>
      <c r="K115" s="169">
        <f>K$76*$C$37*0.739</f>
        <v>4877.3999999999996</v>
      </c>
      <c r="L115" s="168">
        <f>K$76*$C$37*0.261</f>
        <v>1722.6000000000001</v>
      </c>
      <c r="M115" s="166"/>
      <c r="N115" s="169">
        <f>N$76*$C$37*0.739</f>
        <v>7316.0999999999995</v>
      </c>
      <c r="O115" s="168">
        <f>N$76*$C$37*0.261</f>
        <v>2583.9</v>
      </c>
      <c r="P115" s="166"/>
      <c r="Q115" s="169">
        <f>Q$76*$C$37*0.739</f>
        <v>9754.7999999999993</v>
      </c>
      <c r="R115" s="168">
        <f>Q$76*$C$37*0.261</f>
        <v>3445.2000000000003</v>
      </c>
      <c r="S115" s="166"/>
      <c r="T115" s="169">
        <f>T$76*$C$37*0.739</f>
        <v>12193.5</v>
      </c>
      <c r="U115" s="168">
        <f>T$76*$C$37*0.261</f>
        <v>4306.5</v>
      </c>
      <c r="V115" s="166"/>
      <c r="W115" s="169">
        <f>W$76*$C$37*0.739</f>
        <v>24387</v>
      </c>
      <c r="X115" s="168">
        <f>W$76*$C$37*0.261</f>
        <v>8613</v>
      </c>
      <c r="Y115" s="166"/>
    </row>
    <row r="116" spans="1:25" x14ac:dyDescent="0.25">
      <c r="A116" s="109" t="s">
        <v>107</v>
      </c>
      <c r="B116" s="85">
        <f>B$76*$C$37*0.6</f>
        <v>990</v>
      </c>
      <c r="C116" s="84">
        <f>B$76*$C$37*0.4</f>
        <v>660</v>
      </c>
      <c r="D116" s="118"/>
      <c r="E116" s="85">
        <f>E$76*$C$37*0.6</f>
        <v>1980</v>
      </c>
      <c r="F116" s="84">
        <f>E$76*$C$37*0.4</f>
        <v>1320</v>
      </c>
      <c r="G116" s="118"/>
      <c r="H116" s="85">
        <f>H$76*$C$37*0.6</f>
        <v>2970</v>
      </c>
      <c r="I116" s="84">
        <f>H$76*$C$37*0.4</f>
        <v>1980</v>
      </c>
      <c r="J116" s="118"/>
      <c r="K116" s="85">
        <f>K$76*$C$37*0.6</f>
        <v>3960</v>
      </c>
      <c r="L116" s="84">
        <f>K$76*$C$37*0.4</f>
        <v>2640</v>
      </c>
      <c r="M116" s="118"/>
      <c r="N116" s="85">
        <f>N$76*$C$37*0.6</f>
        <v>5940</v>
      </c>
      <c r="O116" s="84">
        <f>N$76*$C$37*0.4</f>
        <v>3960</v>
      </c>
      <c r="P116" s="118"/>
      <c r="Q116" s="85">
        <f>Q$76*$C$37*0.6</f>
        <v>7920</v>
      </c>
      <c r="R116" s="84">
        <f>Q$76*$C$37*0.4</f>
        <v>5280</v>
      </c>
      <c r="S116" s="118"/>
      <c r="T116" s="85">
        <f>T$76*$C$37*0.6</f>
        <v>9900</v>
      </c>
      <c r="U116" s="84">
        <f>T$76*$C$37*0.4</f>
        <v>6600</v>
      </c>
      <c r="V116" s="118"/>
      <c r="W116" s="85">
        <f>W$76*$C$37*0.6</f>
        <v>19800</v>
      </c>
      <c r="X116" s="84">
        <f>W$76*$C$37*0.4</f>
        <v>13200</v>
      </c>
      <c r="Y116" s="118"/>
    </row>
    <row r="117" spans="1:25" x14ac:dyDescent="0.25">
      <c r="A117" s="109" t="s">
        <v>108</v>
      </c>
      <c r="B117" s="85">
        <f>B$76*$C$37*0.8</f>
        <v>1320</v>
      </c>
      <c r="C117" s="84">
        <f>B$76*$C$37*0.2</f>
        <v>330</v>
      </c>
      <c r="D117" s="118"/>
      <c r="E117" s="85">
        <f>E$76*$C$37*0.8</f>
        <v>2640</v>
      </c>
      <c r="F117" s="84">
        <f>E$76*$C$37*0.2</f>
        <v>660</v>
      </c>
      <c r="G117" s="118"/>
      <c r="H117" s="85">
        <f>H$76*$C$37*0.8</f>
        <v>3960</v>
      </c>
      <c r="I117" s="84">
        <f>H$76*$C$37*0.2</f>
        <v>990</v>
      </c>
      <c r="J117" s="118"/>
      <c r="K117" s="85">
        <f>K$76*$C$37*0.8</f>
        <v>5280</v>
      </c>
      <c r="L117" s="84">
        <f>K$76*$C$37*0.2</f>
        <v>1320</v>
      </c>
      <c r="M117" s="118"/>
      <c r="N117" s="85">
        <f>N$76*$C$37*0.8</f>
        <v>7920</v>
      </c>
      <c r="O117" s="84">
        <f>N$76*$C$37*0.2</f>
        <v>1980</v>
      </c>
      <c r="P117" s="118"/>
      <c r="Q117" s="85">
        <f>Q$76*$C$37*0.8</f>
        <v>10560</v>
      </c>
      <c r="R117" s="84">
        <f>Q$76*$C$37*0.2</f>
        <v>2640</v>
      </c>
      <c r="S117" s="118"/>
      <c r="T117" s="85">
        <f>T$76*$C$37*0.8</f>
        <v>13200</v>
      </c>
      <c r="U117" s="84">
        <f>T$76*$C$37*0.2</f>
        <v>3300</v>
      </c>
      <c r="V117" s="118"/>
      <c r="W117" s="85">
        <f>W$76*$C$37*0.8</f>
        <v>26400</v>
      </c>
      <c r="X117" s="84">
        <f>W$76*$C$37*0.2</f>
        <v>6600</v>
      </c>
      <c r="Y117" s="118"/>
    </row>
    <row r="118" spans="1:25" ht="15.75" thickBot="1" x14ac:dyDescent="0.3">
      <c r="A118" s="110" t="s">
        <v>109</v>
      </c>
      <c r="B118" s="86">
        <f>B$76*$C$37*0.9</f>
        <v>1485</v>
      </c>
      <c r="C118" s="121">
        <f>B$76*$C$37*0.1</f>
        <v>165</v>
      </c>
      <c r="D118" s="119"/>
      <c r="E118" s="86">
        <f>E$76*$C$37*0.9</f>
        <v>2970</v>
      </c>
      <c r="F118" s="121">
        <f>E$76*$C$37*0.1</f>
        <v>330</v>
      </c>
      <c r="G118" s="119"/>
      <c r="H118" s="86">
        <f>H$76*$C$37*0.9</f>
        <v>4455</v>
      </c>
      <c r="I118" s="121">
        <f>H$76*$C$37*0.1</f>
        <v>495</v>
      </c>
      <c r="J118" s="119"/>
      <c r="K118" s="86">
        <f>K$76*$C$37*0.9</f>
        <v>5940</v>
      </c>
      <c r="L118" s="121">
        <f>K$76*$C$37*0.1</f>
        <v>660</v>
      </c>
      <c r="M118" s="119"/>
      <c r="N118" s="86">
        <f>N$76*$C$37*0.9</f>
        <v>8910</v>
      </c>
      <c r="O118" s="121">
        <f>N$76*$C$37*0.1</f>
        <v>990</v>
      </c>
      <c r="P118" s="119"/>
      <c r="Q118" s="86">
        <f>Q$76*$C$37*0.9</f>
        <v>11880</v>
      </c>
      <c r="R118" s="121">
        <f>Q$76*$C$37*0.1</f>
        <v>1320</v>
      </c>
      <c r="S118" s="119"/>
      <c r="T118" s="86">
        <f>T$76*$C$37*0.9</f>
        <v>14850</v>
      </c>
      <c r="U118" s="121">
        <f>T$76*$C$37*0.1</f>
        <v>1650</v>
      </c>
      <c r="V118" s="119"/>
      <c r="W118" s="86">
        <f>W$76*$C$37*0.9</f>
        <v>29700</v>
      </c>
      <c r="X118" s="121">
        <f>W$76*$C$37*0.1</f>
        <v>3300</v>
      </c>
      <c r="Y118" s="119"/>
    </row>
    <row r="119" spans="1:25" x14ac:dyDescent="0.25">
      <c r="A119" s="111"/>
    </row>
    <row r="120" spans="1:25" ht="15.75" thickBot="1" x14ac:dyDescent="0.3">
      <c r="A120" s="111"/>
    </row>
    <row r="121" spans="1:25" s="83" customFormat="1" ht="18.75" customHeight="1" x14ac:dyDescent="0.3">
      <c r="A121" s="181" t="s">
        <v>98</v>
      </c>
      <c r="B121" s="184" t="s">
        <v>79</v>
      </c>
      <c r="C121" s="185"/>
      <c r="D121" s="186"/>
      <c r="E121" s="184" t="s">
        <v>80</v>
      </c>
      <c r="F121" s="185"/>
      <c r="G121" s="186"/>
      <c r="H121" s="184" t="s">
        <v>81</v>
      </c>
      <c r="I121" s="185"/>
      <c r="J121" s="186"/>
      <c r="K121" s="184" t="s">
        <v>82</v>
      </c>
      <c r="L121" s="185"/>
      <c r="M121" s="186"/>
      <c r="N121" s="184" t="s">
        <v>83</v>
      </c>
      <c r="O121" s="185"/>
      <c r="P121" s="186"/>
      <c r="Q121" s="184" t="s">
        <v>84</v>
      </c>
      <c r="R121" s="185"/>
      <c r="S121" s="186"/>
      <c r="T121" s="184" t="s">
        <v>85</v>
      </c>
      <c r="U121" s="185"/>
      <c r="V121" s="186"/>
      <c r="W121" s="184" t="s">
        <v>86</v>
      </c>
      <c r="X121" s="185"/>
      <c r="Y121" s="186"/>
    </row>
    <row r="122" spans="1:25" s="83" customFormat="1" ht="19.5" thickBot="1" x14ac:dyDescent="0.35">
      <c r="A122" s="182"/>
      <c r="B122" s="187">
        <v>5000</v>
      </c>
      <c r="C122" s="188"/>
      <c r="D122" s="189"/>
      <c r="E122" s="187">
        <v>10000</v>
      </c>
      <c r="F122" s="188"/>
      <c r="G122" s="189"/>
      <c r="H122" s="187">
        <v>15000</v>
      </c>
      <c r="I122" s="188"/>
      <c r="J122" s="189"/>
      <c r="K122" s="187">
        <v>20000</v>
      </c>
      <c r="L122" s="188"/>
      <c r="M122" s="189"/>
      <c r="N122" s="187">
        <v>30000</v>
      </c>
      <c r="O122" s="188"/>
      <c r="P122" s="189"/>
      <c r="Q122" s="187">
        <v>40000</v>
      </c>
      <c r="R122" s="188"/>
      <c r="S122" s="189"/>
      <c r="T122" s="187">
        <v>50000</v>
      </c>
      <c r="U122" s="188"/>
      <c r="V122" s="189"/>
      <c r="W122" s="187">
        <v>100000</v>
      </c>
      <c r="X122" s="188"/>
      <c r="Y122" s="189"/>
    </row>
    <row r="123" spans="1:25" s="82" customFormat="1" ht="18.75" x14ac:dyDescent="0.3">
      <c r="A123" s="183"/>
      <c r="B123" s="94" t="s">
        <v>77</v>
      </c>
      <c r="C123" s="103" t="s">
        <v>78</v>
      </c>
      <c r="D123" s="117"/>
      <c r="E123" s="94" t="s">
        <v>77</v>
      </c>
      <c r="F123" s="103" t="s">
        <v>78</v>
      </c>
      <c r="G123" s="117"/>
      <c r="H123" s="94" t="s">
        <v>77</v>
      </c>
      <c r="I123" s="103" t="s">
        <v>78</v>
      </c>
      <c r="J123" s="117"/>
      <c r="K123" s="94" t="s">
        <v>77</v>
      </c>
      <c r="L123" s="103" t="s">
        <v>78</v>
      </c>
      <c r="M123" s="117"/>
      <c r="N123" s="94" t="s">
        <v>77</v>
      </c>
      <c r="O123" s="103" t="s">
        <v>78</v>
      </c>
      <c r="P123" s="117"/>
      <c r="Q123" s="94" t="s">
        <v>77</v>
      </c>
      <c r="R123" s="103" t="s">
        <v>78</v>
      </c>
      <c r="S123" s="117"/>
      <c r="T123" s="94" t="s">
        <v>77</v>
      </c>
      <c r="U123" s="103" t="s">
        <v>78</v>
      </c>
      <c r="V123" s="117"/>
      <c r="W123" s="94" t="s">
        <v>77</v>
      </c>
      <c r="X123" s="103" t="s">
        <v>78</v>
      </c>
      <c r="Y123" s="117"/>
    </row>
    <row r="124" spans="1:25" x14ac:dyDescent="0.25">
      <c r="A124" s="109" t="s">
        <v>125</v>
      </c>
      <c r="B124" s="88">
        <f t="shared" ref="B124:B134" si="17">($B$38/(1000))*(($B$4/100*(B108*$B$53))+($B$5/100*(B108*$B$55))+($B$6/100*(B108*$B$57))+($B$7/100*(B108*$B$59)))</f>
        <v>0.21252000000000001</v>
      </c>
      <c r="C124" s="87">
        <f t="shared" ref="C124:C134" si="18">($B$38/(1000))*(($B$8/100*(C108*$B$54))+($B$9/100*(C108*$B$56))+($B$10/100*(C108*$B$58))+($B$11/100*(C108*$B$60)))</f>
        <v>1.13751</v>
      </c>
      <c r="D124" s="118"/>
      <c r="E124" s="88">
        <f t="shared" ref="E124:E134" si="19">($B$38/(1000))*(($B$4/100*(E108*$B$53))+($B$5/100*(E108*$B$55))+($B$6/100*(E108*$B$57))+($B$7/100*(E108*$B$59)))</f>
        <v>0.42504000000000003</v>
      </c>
      <c r="F124" s="87">
        <f t="shared" ref="F124:F134" si="20">($B$38/(1000))*(($B$8/100*(F108*$B$54))+($B$9/100*(F108*$B$56))+($B$10/100*(F108*$B$58))+($B$11/100*(F108*$B$60)))</f>
        <v>2.27502</v>
      </c>
      <c r="G124" s="118"/>
      <c r="H124" s="88">
        <f t="shared" ref="H124:H134" si="21">($B$38/(1000))*(($B$4/100*(H108*$B$53))+($B$5/100*(H108*$B$55))+($B$6/100*(H108*$B$57))+($B$7/100*(H108*$B$59)))</f>
        <v>0.63756000000000013</v>
      </c>
      <c r="I124" s="87">
        <f t="shared" ref="I124:I134" si="22">($B$38/(1000))*(($B$8/100*(I108*$B$54))+($B$9/100*(I108*$B$56))+($B$10/100*(I108*$B$58))+($B$11/100*(I108*$B$60)))</f>
        <v>3.4125300000000003</v>
      </c>
      <c r="J124" s="118"/>
      <c r="K124" s="88">
        <f t="shared" ref="K124:K134" si="23">($B$38/(1000))*(($B$4/100*(K108*$B$53))+($B$5/100*(K108*$B$55))+($B$6/100*(K108*$B$57))+($B$7/100*(K108*$B$59)))</f>
        <v>0.85008000000000006</v>
      </c>
      <c r="L124" s="87">
        <f t="shared" ref="L124:L134" si="24">($B$38/(1000))*(($B$8/100*(L108*$B$54))+($B$9/100*(L108*$B$56))+($B$10/100*(L108*$B$58))+($B$11/100*(L108*$B$60)))</f>
        <v>4.5500400000000001</v>
      </c>
      <c r="M124" s="118"/>
      <c r="N124" s="88">
        <f t="shared" ref="N124:N134" si="25">($B$38/(1000))*(($B$4/100*(N108*$B$53))+($B$5/100*(N108*$B$55))+($B$6/100*(N108*$B$57))+($B$7/100*(N108*$B$59)))</f>
        <v>1.2751200000000003</v>
      </c>
      <c r="O124" s="87">
        <f t="shared" ref="O124:O134" si="26">($B$38/(1000))*(($B$8/100*(O108*$B$54))+($B$9/100*(O108*$B$56))+($B$10/100*(O108*$B$58))+($B$11/100*(O108*$B$60)))</f>
        <v>6.8250600000000006</v>
      </c>
      <c r="P124" s="118"/>
      <c r="Q124" s="88">
        <f t="shared" ref="Q124:Q134" si="27">($B$38/(1000))*(($B$4/100*(Q108*$B$53))+($B$5/100*(Q108*$B$55))+($B$6/100*(Q108*$B$57))+($B$7/100*(Q108*$B$59)))</f>
        <v>1.7001600000000001</v>
      </c>
      <c r="R124" s="87">
        <f t="shared" ref="R124:R134" si="28">($B$38/(1000))*(($B$8/100*(R108*$B$54))+($B$9/100*(R108*$B$56))+($B$10/100*(R108*$B$58))+($B$11/100*(R108*$B$60)))</f>
        <v>9.1000800000000002</v>
      </c>
      <c r="S124" s="118"/>
      <c r="T124" s="88">
        <f t="shared" ref="T124:T134" si="29">($B$38/(1000))*(($B$4/100*(T108*$B$53))+($B$5/100*(T108*$B$55))+($B$6/100*(T108*$B$57))+($B$7/100*(T108*$B$59)))</f>
        <v>2.1252000000000004</v>
      </c>
      <c r="U124" s="87">
        <f t="shared" ref="U124:U134" si="30">($B$38/(1000))*(($B$8/100*(U108*$B$54))+($B$9/100*(U108*$B$56))+($B$10/100*(U108*$B$58))+($B$11/100*(U108*$B$60)))</f>
        <v>11.375100000000002</v>
      </c>
      <c r="V124" s="118"/>
      <c r="W124" s="88">
        <f t="shared" ref="W124:W134" si="31">($B$38/(1000))*(($B$4/100*(W108*$B$53))+($B$5/100*(W108*$B$55))+($B$6/100*(W108*$B$57))+($B$7/100*(W108*$B$59)))</f>
        <v>4.2504000000000008</v>
      </c>
      <c r="X124" s="87">
        <f t="shared" ref="X124:X134" si="32">($B$38/(1000))*(($B$8/100*(X108*$B$54))+($B$9/100*(X108*$B$56))+($B$10/100*(X108*$B$58))+($B$11/100*(X108*$B$60)))</f>
        <v>22.750200000000003</v>
      </c>
      <c r="Y124" s="118"/>
    </row>
    <row r="125" spans="1:25" x14ac:dyDescent="0.25">
      <c r="A125" s="109" t="s">
        <v>97</v>
      </c>
      <c r="B125" s="88">
        <f t="shared" si="17"/>
        <v>0.42504000000000003</v>
      </c>
      <c r="C125" s="87">
        <f t="shared" si="18"/>
        <v>1.01112</v>
      </c>
      <c r="D125" s="118"/>
      <c r="E125" s="88">
        <f t="shared" si="19"/>
        <v>0.85008000000000006</v>
      </c>
      <c r="F125" s="87">
        <f t="shared" si="20"/>
        <v>2.02224</v>
      </c>
      <c r="G125" s="118"/>
      <c r="H125" s="88">
        <f t="shared" si="21"/>
        <v>1.2751200000000003</v>
      </c>
      <c r="I125" s="87">
        <f t="shared" si="22"/>
        <v>3.0333600000000001</v>
      </c>
      <c r="J125" s="118"/>
      <c r="K125" s="88">
        <f t="shared" si="23"/>
        <v>1.7001600000000001</v>
      </c>
      <c r="L125" s="87">
        <f t="shared" si="24"/>
        <v>4.0444800000000001</v>
      </c>
      <c r="M125" s="118"/>
      <c r="N125" s="88">
        <f t="shared" si="25"/>
        <v>2.5502400000000005</v>
      </c>
      <c r="O125" s="87">
        <f t="shared" si="26"/>
        <v>6.0667200000000001</v>
      </c>
      <c r="P125" s="118"/>
      <c r="Q125" s="88">
        <f t="shared" si="27"/>
        <v>3.4003200000000002</v>
      </c>
      <c r="R125" s="87">
        <f t="shared" si="28"/>
        <v>8.0889600000000002</v>
      </c>
      <c r="S125" s="118"/>
      <c r="T125" s="88">
        <f t="shared" si="29"/>
        <v>4.2504000000000008</v>
      </c>
      <c r="U125" s="87">
        <f t="shared" si="30"/>
        <v>10.1112</v>
      </c>
      <c r="V125" s="118"/>
      <c r="W125" s="88">
        <f t="shared" si="31"/>
        <v>8.5008000000000017</v>
      </c>
      <c r="X125" s="87">
        <f t="shared" si="32"/>
        <v>20.2224</v>
      </c>
      <c r="Y125" s="118"/>
    </row>
    <row r="126" spans="1:25" x14ac:dyDescent="0.25">
      <c r="A126" s="109" t="s">
        <v>102</v>
      </c>
      <c r="B126" s="88">
        <f t="shared" si="17"/>
        <v>0.85008000000000006</v>
      </c>
      <c r="C126" s="87">
        <f t="shared" si="18"/>
        <v>0.75834000000000001</v>
      </c>
      <c r="D126" s="118"/>
      <c r="E126" s="88">
        <f t="shared" si="19"/>
        <v>1.7001600000000001</v>
      </c>
      <c r="F126" s="87">
        <f t="shared" si="20"/>
        <v>1.51668</v>
      </c>
      <c r="G126" s="118"/>
      <c r="H126" s="88">
        <f t="shared" si="21"/>
        <v>2.5502400000000005</v>
      </c>
      <c r="I126" s="87">
        <f t="shared" si="22"/>
        <v>2.27502</v>
      </c>
      <c r="J126" s="118"/>
      <c r="K126" s="88">
        <f t="shared" si="23"/>
        <v>3.4003200000000002</v>
      </c>
      <c r="L126" s="87">
        <f t="shared" si="24"/>
        <v>3.0333600000000001</v>
      </c>
      <c r="M126" s="118"/>
      <c r="N126" s="88">
        <f t="shared" si="25"/>
        <v>5.100480000000001</v>
      </c>
      <c r="O126" s="87">
        <f t="shared" si="26"/>
        <v>4.5500400000000001</v>
      </c>
      <c r="P126" s="118"/>
      <c r="Q126" s="88">
        <f t="shared" si="27"/>
        <v>6.8006400000000005</v>
      </c>
      <c r="R126" s="87">
        <f t="shared" si="28"/>
        <v>6.0667200000000001</v>
      </c>
      <c r="S126" s="118"/>
      <c r="T126" s="88">
        <f t="shared" si="29"/>
        <v>8.5008000000000017</v>
      </c>
      <c r="U126" s="87">
        <f t="shared" si="30"/>
        <v>7.583400000000001</v>
      </c>
      <c r="V126" s="118"/>
      <c r="W126" s="88">
        <f t="shared" si="31"/>
        <v>17.001600000000003</v>
      </c>
      <c r="X126" s="87">
        <f t="shared" si="32"/>
        <v>15.166800000000002</v>
      </c>
      <c r="Y126" s="118"/>
    </row>
    <row r="127" spans="1:25" x14ac:dyDescent="0.25">
      <c r="A127" s="109" t="s">
        <v>103</v>
      </c>
      <c r="B127" s="88">
        <f t="shared" si="17"/>
        <v>0.95634000000000019</v>
      </c>
      <c r="C127" s="87">
        <f t="shared" si="18"/>
        <v>0.69514500000000012</v>
      </c>
      <c r="D127" s="118"/>
      <c r="E127" s="88">
        <f t="shared" si="19"/>
        <v>1.9126800000000004</v>
      </c>
      <c r="F127" s="87">
        <f t="shared" si="20"/>
        <v>1.3902900000000002</v>
      </c>
      <c r="G127" s="118"/>
      <c r="H127" s="88">
        <f t="shared" si="21"/>
        <v>2.8690200000000003</v>
      </c>
      <c r="I127" s="87">
        <f t="shared" si="22"/>
        <v>2.0854349999999999</v>
      </c>
      <c r="J127" s="118"/>
      <c r="K127" s="88">
        <f t="shared" si="23"/>
        <v>3.8253600000000008</v>
      </c>
      <c r="L127" s="87">
        <f t="shared" si="24"/>
        <v>2.7805800000000005</v>
      </c>
      <c r="M127" s="118"/>
      <c r="N127" s="88">
        <f t="shared" si="25"/>
        <v>5.7380400000000007</v>
      </c>
      <c r="O127" s="87">
        <f t="shared" si="26"/>
        <v>4.1708699999999999</v>
      </c>
      <c r="P127" s="118"/>
      <c r="Q127" s="88">
        <f t="shared" si="27"/>
        <v>7.6507200000000015</v>
      </c>
      <c r="R127" s="87">
        <f t="shared" si="28"/>
        <v>5.561160000000001</v>
      </c>
      <c r="S127" s="118"/>
      <c r="T127" s="88">
        <f t="shared" si="29"/>
        <v>9.5633999999999997</v>
      </c>
      <c r="U127" s="87">
        <f t="shared" si="30"/>
        <v>6.9514500000000004</v>
      </c>
      <c r="V127" s="118"/>
      <c r="W127" s="88">
        <f t="shared" si="31"/>
        <v>19.126799999999999</v>
      </c>
      <c r="X127" s="87">
        <f t="shared" si="32"/>
        <v>13.902900000000001</v>
      </c>
      <c r="Y127" s="118"/>
    </row>
    <row r="128" spans="1:25" x14ac:dyDescent="0.25">
      <c r="A128" s="109" t="s">
        <v>104</v>
      </c>
      <c r="B128" s="88">
        <f t="shared" si="17"/>
        <v>1.0200960000000001</v>
      </c>
      <c r="C128" s="87">
        <f t="shared" si="18"/>
        <v>0.65722800000000003</v>
      </c>
      <c r="D128" s="118"/>
      <c r="E128" s="88">
        <f t="shared" si="19"/>
        <v>2.0401920000000002</v>
      </c>
      <c r="F128" s="87">
        <f t="shared" si="20"/>
        <v>1.3144560000000001</v>
      </c>
      <c r="G128" s="118"/>
      <c r="H128" s="88">
        <f t="shared" si="21"/>
        <v>3.0602880000000003</v>
      </c>
      <c r="I128" s="87">
        <f t="shared" si="22"/>
        <v>1.9716840000000002</v>
      </c>
      <c r="J128" s="118"/>
      <c r="K128" s="88">
        <f t="shared" si="23"/>
        <v>4.0803840000000005</v>
      </c>
      <c r="L128" s="87">
        <f t="shared" si="24"/>
        <v>2.6289120000000001</v>
      </c>
      <c r="M128" s="118"/>
      <c r="N128" s="88">
        <f t="shared" si="25"/>
        <v>6.1205760000000007</v>
      </c>
      <c r="O128" s="87">
        <f t="shared" si="26"/>
        <v>3.9433680000000004</v>
      </c>
      <c r="P128" s="118"/>
      <c r="Q128" s="88">
        <f t="shared" si="27"/>
        <v>8.1607680000000009</v>
      </c>
      <c r="R128" s="87">
        <f t="shared" si="28"/>
        <v>5.2578240000000003</v>
      </c>
      <c r="S128" s="118"/>
      <c r="T128" s="88">
        <f t="shared" si="29"/>
        <v>10.200960000000002</v>
      </c>
      <c r="U128" s="87">
        <f t="shared" si="30"/>
        <v>6.572280000000001</v>
      </c>
      <c r="V128" s="118"/>
      <c r="W128" s="88">
        <f t="shared" si="31"/>
        <v>20.401920000000004</v>
      </c>
      <c r="X128" s="87">
        <f t="shared" si="32"/>
        <v>13.144560000000002</v>
      </c>
      <c r="Y128" s="118"/>
    </row>
    <row r="129" spans="1:28" x14ac:dyDescent="0.25">
      <c r="A129" s="109" t="s">
        <v>105</v>
      </c>
      <c r="B129" s="88">
        <f t="shared" si="17"/>
        <v>1.1051040000000001</v>
      </c>
      <c r="C129" s="87">
        <f t="shared" si="18"/>
        <v>0.6066720000000001</v>
      </c>
      <c r="D129" s="118"/>
      <c r="E129" s="88">
        <f t="shared" si="19"/>
        <v>2.2102080000000002</v>
      </c>
      <c r="F129" s="87">
        <f t="shared" si="20"/>
        <v>1.2133440000000002</v>
      </c>
      <c r="G129" s="118"/>
      <c r="H129" s="88">
        <f t="shared" si="21"/>
        <v>3.3153120000000005</v>
      </c>
      <c r="I129" s="87">
        <f t="shared" si="22"/>
        <v>1.8200160000000001</v>
      </c>
      <c r="J129" s="118"/>
      <c r="K129" s="88">
        <f t="shared" si="23"/>
        <v>4.4204160000000003</v>
      </c>
      <c r="L129" s="87">
        <f t="shared" si="24"/>
        <v>2.4266880000000004</v>
      </c>
      <c r="M129" s="118"/>
      <c r="N129" s="88">
        <f t="shared" si="25"/>
        <v>6.630624000000001</v>
      </c>
      <c r="O129" s="87">
        <f t="shared" si="26"/>
        <v>3.6400320000000002</v>
      </c>
      <c r="P129" s="118"/>
      <c r="Q129" s="88">
        <f t="shared" si="27"/>
        <v>8.8408320000000007</v>
      </c>
      <c r="R129" s="87">
        <f t="shared" si="28"/>
        <v>4.8533760000000008</v>
      </c>
      <c r="S129" s="118"/>
      <c r="T129" s="88">
        <f t="shared" si="29"/>
        <v>11.05104</v>
      </c>
      <c r="U129" s="87">
        <f t="shared" si="30"/>
        <v>6.0667200000000001</v>
      </c>
      <c r="V129" s="118"/>
      <c r="W129" s="88">
        <f t="shared" si="31"/>
        <v>22.102080000000001</v>
      </c>
      <c r="X129" s="87">
        <f t="shared" si="32"/>
        <v>12.13344</v>
      </c>
      <c r="Y129" s="118"/>
    </row>
    <row r="130" spans="1:28" x14ac:dyDescent="0.25">
      <c r="A130" s="109" t="s">
        <v>106</v>
      </c>
      <c r="B130" s="88">
        <f t="shared" si="17"/>
        <v>1.1688600000000002</v>
      </c>
      <c r="C130" s="87">
        <f t="shared" si="18"/>
        <v>0.56875500000000001</v>
      </c>
      <c r="D130" s="118"/>
      <c r="E130" s="88">
        <f t="shared" si="19"/>
        <v>2.3377200000000005</v>
      </c>
      <c r="F130" s="87">
        <f t="shared" si="20"/>
        <v>1.13751</v>
      </c>
      <c r="G130" s="118"/>
      <c r="H130" s="88">
        <f t="shared" si="21"/>
        <v>3.5065800000000005</v>
      </c>
      <c r="I130" s="87">
        <f t="shared" si="22"/>
        <v>1.7062650000000001</v>
      </c>
      <c r="J130" s="118"/>
      <c r="K130" s="88">
        <f t="shared" si="23"/>
        <v>4.6754400000000009</v>
      </c>
      <c r="L130" s="87">
        <f t="shared" si="24"/>
        <v>2.27502</v>
      </c>
      <c r="M130" s="118"/>
      <c r="N130" s="88">
        <f t="shared" si="25"/>
        <v>7.0131600000000009</v>
      </c>
      <c r="O130" s="87">
        <f t="shared" si="26"/>
        <v>3.4125300000000003</v>
      </c>
      <c r="P130" s="118"/>
      <c r="Q130" s="88">
        <f t="shared" si="27"/>
        <v>9.3508800000000019</v>
      </c>
      <c r="R130" s="87">
        <f t="shared" si="28"/>
        <v>4.5500400000000001</v>
      </c>
      <c r="S130" s="118"/>
      <c r="T130" s="88">
        <f t="shared" si="29"/>
        <v>11.688600000000001</v>
      </c>
      <c r="U130" s="87">
        <f t="shared" si="30"/>
        <v>5.6875500000000008</v>
      </c>
      <c r="V130" s="118"/>
      <c r="W130" s="88">
        <f t="shared" si="31"/>
        <v>23.377200000000002</v>
      </c>
      <c r="X130" s="87">
        <f t="shared" si="32"/>
        <v>11.375100000000002</v>
      </c>
      <c r="Y130" s="118"/>
    </row>
    <row r="131" spans="1:28" s="161" customFormat="1" x14ac:dyDescent="0.25">
      <c r="A131" s="136" t="s">
        <v>146</v>
      </c>
      <c r="B131" s="90">
        <f t="shared" si="17"/>
        <v>1.5705228</v>
      </c>
      <c r="C131" s="167">
        <f t="shared" si="18"/>
        <v>0.32987790000000006</v>
      </c>
      <c r="D131" s="166"/>
      <c r="E131" s="90">
        <f t="shared" si="19"/>
        <v>3.1410456</v>
      </c>
      <c r="F131" s="167">
        <f t="shared" si="20"/>
        <v>0.65975580000000011</v>
      </c>
      <c r="G131" s="166"/>
      <c r="H131" s="90">
        <f t="shared" si="21"/>
        <v>4.7115684</v>
      </c>
      <c r="I131" s="167">
        <f t="shared" si="22"/>
        <v>0.98963370000000017</v>
      </c>
      <c r="J131" s="166"/>
      <c r="K131" s="90">
        <f t="shared" si="23"/>
        <v>6.2820912</v>
      </c>
      <c r="L131" s="167">
        <f t="shared" si="24"/>
        <v>1.3195116000000002</v>
      </c>
      <c r="M131" s="166"/>
      <c r="N131" s="90">
        <f t="shared" si="25"/>
        <v>9.4231368</v>
      </c>
      <c r="O131" s="167">
        <f t="shared" si="26"/>
        <v>1.9792674000000003</v>
      </c>
      <c r="P131" s="166"/>
      <c r="Q131" s="90">
        <f t="shared" si="27"/>
        <v>12.5641824</v>
      </c>
      <c r="R131" s="167">
        <f t="shared" si="28"/>
        <v>2.6390232000000005</v>
      </c>
      <c r="S131" s="166"/>
      <c r="T131" s="90">
        <f t="shared" si="29"/>
        <v>15.705228</v>
      </c>
      <c r="U131" s="167">
        <f t="shared" si="30"/>
        <v>3.2987790000000006</v>
      </c>
      <c r="V131" s="166"/>
      <c r="W131" s="90">
        <f t="shared" si="31"/>
        <v>31.410456</v>
      </c>
      <c r="X131" s="167">
        <f t="shared" si="32"/>
        <v>6.5975580000000011</v>
      </c>
      <c r="Y131" s="166"/>
    </row>
    <row r="132" spans="1:28" x14ac:dyDescent="0.25">
      <c r="A132" s="109" t="s">
        <v>107</v>
      </c>
      <c r="B132" s="88">
        <f t="shared" si="17"/>
        <v>1.2751200000000003</v>
      </c>
      <c r="C132" s="87">
        <f t="shared" si="18"/>
        <v>0.50556000000000001</v>
      </c>
      <c r="D132" s="118"/>
      <c r="E132" s="88">
        <f t="shared" si="19"/>
        <v>2.5502400000000005</v>
      </c>
      <c r="F132" s="87">
        <f t="shared" si="20"/>
        <v>1.01112</v>
      </c>
      <c r="G132" s="118"/>
      <c r="H132" s="88">
        <f t="shared" si="21"/>
        <v>3.8253600000000008</v>
      </c>
      <c r="I132" s="87">
        <f t="shared" si="22"/>
        <v>1.51668</v>
      </c>
      <c r="J132" s="118"/>
      <c r="K132" s="88">
        <f t="shared" si="23"/>
        <v>5.100480000000001</v>
      </c>
      <c r="L132" s="87">
        <f t="shared" si="24"/>
        <v>2.02224</v>
      </c>
      <c r="M132" s="118"/>
      <c r="N132" s="88">
        <f t="shared" si="25"/>
        <v>7.6507200000000015</v>
      </c>
      <c r="O132" s="87">
        <f t="shared" si="26"/>
        <v>3.0333600000000001</v>
      </c>
      <c r="P132" s="118"/>
      <c r="Q132" s="88">
        <f t="shared" si="27"/>
        <v>10.200960000000002</v>
      </c>
      <c r="R132" s="87">
        <f t="shared" si="28"/>
        <v>4.0444800000000001</v>
      </c>
      <c r="S132" s="118"/>
      <c r="T132" s="88">
        <f t="shared" si="29"/>
        <v>12.751200000000003</v>
      </c>
      <c r="U132" s="87">
        <f t="shared" si="30"/>
        <v>5.0556000000000001</v>
      </c>
      <c r="V132" s="118"/>
      <c r="W132" s="88">
        <f t="shared" si="31"/>
        <v>25.502400000000005</v>
      </c>
      <c r="X132" s="87">
        <f t="shared" si="32"/>
        <v>10.1112</v>
      </c>
      <c r="Y132" s="118"/>
    </row>
    <row r="133" spans="1:28" x14ac:dyDescent="0.25">
      <c r="A133" s="109" t="s">
        <v>108</v>
      </c>
      <c r="B133" s="88">
        <f t="shared" si="17"/>
        <v>1.7001600000000001</v>
      </c>
      <c r="C133" s="87">
        <f t="shared" si="18"/>
        <v>0.25278</v>
      </c>
      <c r="D133" s="118"/>
      <c r="E133" s="88">
        <f t="shared" si="19"/>
        <v>3.4003200000000002</v>
      </c>
      <c r="F133" s="87">
        <f t="shared" si="20"/>
        <v>0.50556000000000001</v>
      </c>
      <c r="G133" s="118"/>
      <c r="H133" s="88">
        <f t="shared" si="21"/>
        <v>5.100480000000001</v>
      </c>
      <c r="I133" s="87">
        <f t="shared" si="22"/>
        <v>0.75834000000000001</v>
      </c>
      <c r="J133" s="118"/>
      <c r="K133" s="88">
        <f t="shared" si="23"/>
        <v>6.8006400000000005</v>
      </c>
      <c r="L133" s="87">
        <f t="shared" si="24"/>
        <v>1.01112</v>
      </c>
      <c r="M133" s="118"/>
      <c r="N133" s="88">
        <f t="shared" si="25"/>
        <v>10.200960000000002</v>
      </c>
      <c r="O133" s="87">
        <f t="shared" si="26"/>
        <v>1.51668</v>
      </c>
      <c r="P133" s="118"/>
      <c r="Q133" s="88">
        <f t="shared" si="27"/>
        <v>13.601280000000001</v>
      </c>
      <c r="R133" s="87">
        <f t="shared" si="28"/>
        <v>2.02224</v>
      </c>
      <c r="S133" s="118"/>
      <c r="T133" s="88">
        <f t="shared" si="29"/>
        <v>17.001600000000003</v>
      </c>
      <c r="U133" s="87">
        <f t="shared" si="30"/>
        <v>2.5278</v>
      </c>
      <c r="V133" s="118"/>
      <c r="W133" s="88">
        <f t="shared" si="31"/>
        <v>34.003200000000007</v>
      </c>
      <c r="X133" s="87">
        <f t="shared" si="32"/>
        <v>5.0556000000000001</v>
      </c>
      <c r="Y133" s="118"/>
    </row>
    <row r="134" spans="1:28" ht="15.75" thickBot="1" x14ac:dyDescent="0.3">
      <c r="A134" s="110" t="s">
        <v>109</v>
      </c>
      <c r="B134" s="89">
        <f t="shared" si="17"/>
        <v>1.9126800000000004</v>
      </c>
      <c r="C134" s="120">
        <f t="shared" si="18"/>
        <v>0.12639</v>
      </c>
      <c r="D134" s="119"/>
      <c r="E134" s="89">
        <f t="shared" si="19"/>
        <v>3.8253600000000008</v>
      </c>
      <c r="F134" s="120">
        <f t="shared" si="20"/>
        <v>0.25278</v>
      </c>
      <c r="G134" s="119"/>
      <c r="H134" s="89">
        <f t="shared" si="21"/>
        <v>5.7380400000000007</v>
      </c>
      <c r="I134" s="120">
        <f t="shared" si="22"/>
        <v>0.37917000000000001</v>
      </c>
      <c r="J134" s="119"/>
      <c r="K134" s="89">
        <f t="shared" si="23"/>
        <v>7.6507200000000015</v>
      </c>
      <c r="L134" s="120">
        <f t="shared" si="24"/>
        <v>0.50556000000000001</v>
      </c>
      <c r="M134" s="119"/>
      <c r="N134" s="89">
        <f t="shared" si="25"/>
        <v>11.476080000000001</v>
      </c>
      <c r="O134" s="120">
        <f t="shared" si="26"/>
        <v>0.75834000000000001</v>
      </c>
      <c r="P134" s="119"/>
      <c r="Q134" s="89">
        <f t="shared" si="27"/>
        <v>15.301440000000003</v>
      </c>
      <c r="R134" s="120">
        <f t="shared" si="28"/>
        <v>1.01112</v>
      </c>
      <c r="S134" s="119"/>
      <c r="T134" s="89">
        <f t="shared" si="29"/>
        <v>19.126799999999999</v>
      </c>
      <c r="U134" s="120">
        <f t="shared" si="30"/>
        <v>1.2639</v>
      </c>
      <c r="V134" s="119"/>
      <c r="W134" s="89">
        <f t="shared" si="31"/>
        <v>38.253599999999999</v>
      </c>
      <c r="X134" s="120">
        <f t="shared" si="32"/>
        <v>2.5278</v>
      </c>
      <c r="Y134" s="119"/>
    </row>
    <row r="135" spans="1:28" x14ac:dyDescent="0.25">
      <c r="A135" s="111"/>
    </row>
    <row r="136" spans="1:28" ht="15.75" thickBot="1" x14ac:dyDescent="0.3">
      <c r="A136" s="111"/>
      <c r="C136" s="100">
        <f>((B108*$B$38/1000)*((($B$53*$B$4/100)+($B$55*$B$5/100)+($B$57*$B$6/100)+($B$59*$B$7/100))))+((C108*$B$38/1000)*((($B$54*$B$8/100)+($B$56*$B$9/100)+($B$58*$B$10/100)+($B$60*$B$11/100))))</f>
        <v>1.3500300000000001</v>
      </c>
      <c r="D136" s="100"/>
    </row>
    <row r="137" spans="1:28" s="83" customFormat="1" ht="18.75" customHeight="1" x14ac:dyDescent="0.3">
      <c r="A137" s="181" t="s">
        <v>98</v>
      </c>
      <c r="B137" s="184" t="s">
        <v>79</v>
      </c>
      <c r="C137" s="185"/>
      <c r="D137" s="186"/>
      <c r="E137" s="184" t="s">
        <v>80</v>
      </c>
      <c r="F137" s="185"/>
      <c r="G137" s="186"/>
      <c r="H137" s="184" t="s">
        <v>81</v>
      </c>
      <c r="I137" s="185"/>
      <c r="J137" s="186"/>
      <c r="K137" s="184" t="s">
        <v>82</v>
      </c>
      <c r="L137" s="185"/>
      <c r="M137" s="186"/>
      <c r="N137" s="184" t="s">
        <v>83</v>
      </c>
      <c r="O137" s="185"/>
      <c r="P137" s="186"/>
      <c r="Q137" s="184" t="s">
        <v>84</v>
      </c>
      <c r="R137" s="185"/>
      <c r="S137" s="186"/>
      <c r="T137" s="184" t="s">
        <v>85</v>
      </c>
      <c r="U137" s="185"/>
      <c r="V137" s="186"/>
      <c r="W137" s="184" t="s">
        <v>86</v>
      </c>
      <c r="X137" s="185"/>
      <c r="Y137" s="186"/>
    </row>
    <row r="138" spans="1:28" s="83" customFormat="1" ht="19.5" thickBot="1" x14ac:dyDescent="0.35">
      <c r="A138" s="182"/>
      <c r="B138" s="187">
        <v>5000</v>
      </c>
      <c r="C138" s="188"/>
      <c r="D138" s="189"/>
      <c r="E138" s="187">
        <v>10000</v>
      </c>
      <c r="F138" s="188"/>
      <c r="G138" s="189"/>
      <c r="H138" s="187">
        <v>15000</v>
      </c>
      <c r="I138" s="188"/>
      <c r="J138" s="189"/>
      <c r="K138" s="187">
        <v>20000</v>
      </c>
      <c r="L138" s="188"/>
      <c r="M138" s="189"/>
      <c r="N138" s="187">
        <v>30000</v>
      </c>
      <c r="O138" s="188"/>
      <c r="P138" s="189"/>
      <c r="Q138" s="187">
        <v>40000</v>
      </c>
      <c r="R138" s="188"/>
      <c r="S138" s="189"/>
      <c r="T138" s="187">
        <v>50000</v>
      </c>
      <c r="U138" s="188"/>
      <c r="V138" s="189"/>
      <c r="W138" s="187">
        <v>100000</v>
      </c>
      <c r="X138" s="188"/>
      <c r="Y138" s="189"/>
    </row>
    <row r="139" spans="1:28" s="82" customFormat="1" ht="37.5" x14ac:dyDescent="0.3">
      <c r="A139" s="183"/>
      <c r="B139" s="94" t="s">
        <v>92</v>
      </c>
      <c r="C139" s="104" t="s">
        <v>93</v>
      </c>
      <c r="D139" s="104" t="s">
        <v>134</v>
      </c>
      <c r="E139" s="105" t="s">
        <v>92</v>
      </c>
      <c r="F139" s="104" t="s">
        <v>93</v>
      </c>
      <c r="G139" s="104" t="s">
        <v>134</v>
      </c>
      <c r="H139" s="92" t="s">
        <v>92</v>
      </c>
      <c r="I139" s="104" t="s">
        <v>93</v>
      </c>
      <c r="J139" s="104" t="s">
        <v>134</v>
      </c>
      <c r="K139" s="92" t="s">
        <v>92</v>
      </c>
      <c r="L139" s="104" t="s">
        <v>93</v>
      </c>
      <c r="M139" s="104" t="s">
        <v>134</v>
      </c>
      <c r="N139" s="92" t="s">
        <v>92</v>
      </c>
      <c r="O139" s="104" t="s">
        <v>93</v>
      </c>
      <c r="P139" s="104" t="s">
        <v>134</v>
      </c>
      <c r="Q139" s="92" t="s">
        <v>92</v>
      </c>
      <c r="R139" s="104" t="s">
        <v>93</v>
      </c>
      <c r="S139" s="104" t="s">
        <v>134</v>
      </c>
      <c r="T139" s="92" t="s">
        <v>92</v>
      </c>
      <c r="U139" s="104" t="s">
        <v>93</v>
      </c>
      <c r="V139" s="104" t="s">
        <v>134</v>
      </c>
      <c r="W139" s="94" t="s">
        <v>92</v>
      </c>
      <c r="X139" s="104" t="s">
        <v>93</v>
      </c>
      <c r="Y139" s="104" t="s">
        <v>134</v>
      </c>
    </row>
    <row r="140" spans="1:28" ht="18.75" x14ac:dyDescent="0.3">
      <c r="A140" s="109" t="s">
        <v>125</v>
      </c>
      <c r="B140" s="88">
        <f t="shared" ref="B140:B150" si="33">B124+C124</f>
        <v>1.3500300000000001</v>
      </c>
      <c r="C140" s="115">
        <f>((B108*$B$38/1000)*((($B$53*$B$8/100)+($B$55*$B$9/100)+($B$57*$B$10/100)+($B$59*$B$11/100))))+((C108*$B$38/1000)*((($B$54*$B$8/100)+($B$56*$B$9/100)+($B$58*$B$10/100)+($B$60*$B$11/100))))</f>
        <v>1.2639</v>
      </c>
      <c r="D140" s="126">
        <f t="shared" ref="D140:D150" si="34">((B108*$B$38/1000)*(($B$53*$D$4/100)+($B$55*$D$5/100)+($B$57*$D$6/100)+($B$59*$D$7/100)))+((C108*$B$38/1000)*(($B$54*$D$8/100)+($B$56*$D$9/100)+($B$58*$D$10/100)+($B$60*$D$11/100)))</f>
        <v>1.7514677270790144</v>
      </c>
      <c r="E140" s="98">
        <f t="shared" ref="E140:E150" si="35">E124+F124</f>
        <v>2.7000600000000001</v>
      </c>
      <c r="F140" s="115">
        <f>((E108*$B$38/1000)*((($B$53*$B$8/100)+($B$55*$B$9/100)+($B$57*$B$10/100)+($B$59*$B$11/100))))+((F108*$B$38/1000)*((($B$54*$B$8/100)+($B$56*$B$9/100)+($B$58*$B$10/100)+($B$60*$B$11/100))))</f>
        <v>2.5278</v>
      </c>
      <c r="G140" s="126">
        <f t="shared" ref="G140:G150" si="36">((E108*$B$38/1000)*(($B$53*$D$4/100)+($B$55*$D$5/100)+($B$57*$D$6/100)+($B$59*$D$7/100)))+((F108*$B$38/1000)*(($B$54*$D$8/100)+($B$56*$D$9/100)+($B$58*$D$10/100)+($B$60*$D$11/100)))</f>
        <v>3.5029354541580289</v>
      </c>
      <c r="H140" s="88">
        <f t="shared" ref="H140:H150" si="37">H124+I124</f>
        <v>4.0500900000000009</v>
      </c>
      <c r="I140" s="115">
        <f>((H108*$B$38/1000)*((($B$53*$B$8/100)+($B$55*$B$9/100)+($B$57*$B$10/100)+($B$59*$B$11/100))))+((I108*$B$38/1000)*((($B$54*$B$8/100)+($B$56*$B$9/100)+($B$58*$B$10/100)+($B$60*$B$11/100))))</f>
        <v>3.7917000000000005</v>
      </c>
      <c r="J140" s="126">
        <f t="shared" ref="J140:J150" si="38">((H108*$B$38/1000)*(($B$53*$D$4/100)+($B$55*$D$5/100)+($B$57*$D$6/100)+($B$59*$D$7/100)))+((I108*$B$38/1000)*(($B$54*$D$8/100)+($B$56*$D$9/100)+($B$58*$D$10/100)+($B$60*$D$11/100)))</f>
        <v>5.254403181237044</v>
      </c>
      <c r="K140" s="88">
        <f t="shared" ref="K140:K150" si="39">K124+L124</f>
        <v>5.4001200000000003</v>
      </c>
      <c r="L140" s="115">
        <f>((K108*$B$38/1000)*((($B$53*$B$8/100)+($B$55*$B$9/100)+($B$57*$B$10/100)+($B$59*$B$11/100))))+((L108*$B$38/1000)*((($B$54*$B$8/100)+($B$56*$B$9/100)+($B$58*$B$10/100)+($B$60*$B$11/100))))</f>
        <v>5.0556000000000001</v>
      </c>
      <c r="M140" s="126">
        <f t="shared" ref="M140:M150" si="40">((K108*$B$38/1000)*(($B$53*$D$4/100)+($B$55*$D$5/100)+($B$57*$D$6/100)+($B$59*$D$7/100)))+((L108*$B$38/1000)*(($B$54*$D$8/100)+($B$56*$D$9/100)+($B$58*$D$10/100)+($B$60*$D$11/100)))</f>
        <v>7.0058709083160577</v>
      </c>
      <c r="N140" s="88">
        <f t="shared" ref="N140:N150" si="41">N124+O124</f>
        <v>8.1001800000000017</v>
      </c>
      <c r="O140" s="115">
        <f>((N108*$B$38/1000)*((($B$53*$B$8/100)+($B$55*$B$9/100)+($B$57*$B$10/100)+($B$59*$B$11/100))))+((O108*$B$38/1000)*((($B$54*$B$8/100)+($B$56*$B$9/100)+($B$58*$B$10/100)+($B$60*$B$11/100))))</f>
        <v>7.583400000000001</v>
      </c>
      <c r="P140" s="126">
        <f t="shared" ref="P140:P150" si="42">((N108*$B$38/1000)*(($B$53*$D$4/100)+($B$55*$D$5/100)+($B$57*$D$6/100)+($B$59*$D$7/100)))+((O108*$B$38/1000)*(($B$54*$D$8/100)+($B$56*$D$9/100)+($B$58*$D$10/100)+($B$60*$D$11/100)))</f>
        <v>10.508806362474088</v>
      </c>
      <c r="Q140" s="88">
        <f t="shared" ref="Q140:Q150" si="43">Q124+R124</f>
        <v>10.800240000000001</v>
      </c>
      <c r="R140" s="115">
        <f>((Q108*$B$38/1000)*((($B$53*$B$8/100)+($B$55*$B$9/100)+($B$57*$B$10/100)+($B$59*$B$11/100))))+((R108*$B$38/1000)*((($B$54*$B$8/100)+($B$56*$B$9/100)+($B$58*$B$10/100)+($B$60*$B$11/100))))</f>
        <v>10.1112</v>
      </c>
      <c r="S140" s="126">
        <f t="shared" ref="S140:S150" si="44">((Q108*$B$38/1000)*(($B$53*$D$4/100)+($B$55*$D$5/100)+($B$57*$D$6/100)+($B$59*$D$7/100)))+((R108*$B$38/1000)*(($B$54*$D$8/100)+($B$56*$D$9/100)+($B$58*$D$10/100)+($B$60*$D$11/100)))</f>
        <v>14.011741816632115</v>
      </c>
      <c r="T140" s="88">
        <f t="shared" ref="T140:T150" si="45">T124+U124</f>
        <v>13.500300000000003</v>
      </c>
      <c r="U140" s="115">
        <f>((T108*$B$38/1000)*((($B$53*$B$8/100)+($B$55*$B$9/100)+($B$57*$B$10/100)+($B$59*$B$11/100))))+((U108*$B$38/1000)*((($B$54*$B$8/100)+($B$56*$B$9/100)+($B$58*$B$10/100)+($B$60*$B$11/100))))</f>
        <v>12.638999999999999</v>
      </c>
      <c r="V140" s="126">
        <f t="shared" ref="V140:V150" si="46">((T108*$B$38/1000)*(($B$53*$D$4/100)+($B$55*$D$5/100)+($B$57*$D$6/100)+($B$59*$D$7/100)))+((U108*$B$38/1000)*(($B$54*$D$8/100)+($B$56*$D$9/100)+($B$58*$D$10/100)+($B$60*$D$11/100)))</f>
        <v>17.514677270790145</v>
      </c>
      <c r="W140" s="88">
        <f t="shared" ref="W140:W150" si="47">W124+X124</f>
        <v>27.000600000000006</v>
      </c>
      <c r="X140" s="115">
        <f>((W108*$B$38/1000)*((($B$53*$B$8/100)+($B$55*$B$9/100)+($B$57*$B$10/100)+($B$59*$B$11/100))))+((X108*$B$38/1000)*((($B$54*$B$8/100)+($B$56*$B$9/100)+($B$58*$B$10/100)+($B$60*$B$11/100))))</f>
        <v>25.277999999999999</v>
      </c>
      <c r="Y140" s="126">
        <f t="shared" ref="Y140:Y150" si="48">((W108*$B$38/1000)*(($B$53*$D$4/100)+($B$55*$D$5/100)+($B$57*$D$6/100)+($B$59*$D$7/100)))+((X108*$B$38/1000)*(($B$54*$D$8/100)+($B$56*$D$9/100)+($B$58*$D$10/100)+($B$60*$D$11/100)))</f>
        <v>35.02935454158029</v>
      </c>
      <c r="Z140" s="82"/>
      <c r="AA140" s="82"/>
      <c r="AB140" s="82"/>
    </row>
    <row r="141" spans="1:28" ht="18.75" x14ac:dyDescent="0.3">
      <c r="A141" s="109" t="s">
        <v>97</v>
      </c>
      <c r="B141" s="88">
        <f t="shared" si="33"/>
        <v>1.4361600000000001</v>
      </c>
      <c r="C141" s="115">
        <f>((B109*$B$38/1000)*((($B$53*$B$8/100)+($B$55*$B$9/100)+($B$57*$B$10/100)+($B$59*$B$11/100))))+((C109*$B$38/1000)*((($B$54*$B$8/100)+($B$56*$B$9/100)+($B$58*$B$10/100)+($B$60*$B$11/100))))</f>
        <v>1.2639</v>
      </c>
      <c r="D141" s="127">
        <f t="shared" si="34"/>
        <v>1.7517993180189653</v>
      </c>
      <c r="E141" s="98">
        <f t="shared" si="35"/>
        <v>2.8723200000000002</v>
      </c>
      <c r="F141" s="115">
        <f>((E109*$B$38/1000)*((($B$53*$B$8/100)+($B$55*$B$9/100)+($B$57*$B$10/100)+($B$59*$B$11/100))))+((F109*$B$38/1000)*((($B$54*$B$8/100)+($B$56*$B$9/100)+($B$58*$B$10/100)+($B$60*$B$11/100))))</f>
        <v>2.5278</v>
      </c>
      <c r="G141" s="127">
        <f t="shared" si="36"/>
        <v>3.5035986360379305</v>
      </c>
      <c r="H141" s="88">
        <f t="shared" si="37"/>
        <v>4.3084800000000003</v>
      </c>
      <c r="I141" s="115">
        <f>((H109*$B$38/1000)*((($B$53*$B$8/100)+($B$55*$B$9/100)+($B$57*$B$10/100)+($B$59*$B$11/100))))+((I109*$B$38/1000)*((($B$54*$B$8/100)+($B$56*$B$9/100)+($B$58*$B$10/100)+($B$60*$B$11/100))))</f>
        <v>3.7917000000000001</v>
      </c>
      <c r="J141" s="127">
        <f t="shared" si="38"/>
        <v>5.255397954056896</v>
      </c>
      <c r="K141" s="88">
        <f t="shared" si="39"/>
        <v>5.7446400000000004</v>
      </c>
      <c r="L141" s="115">
        <f>((K109*$B$38/1000)*((($B$53*$B$8/100)+($B$55*$B$9/100)+($B$57*$B$10/100)+($B$59*$B$11/100))))+((L109*$B$38/1000)*((($B$54*$B$8/100)+($B$56*$B$9/100)+($B$58*$B$10/100)+($B$60*$B$11/100))))</f>
        <v>5.0556000000000001</v>
      </c>
      <c r="M141" s="127">
        <f t="shared" si="40"/>
        <v>7.0071972720758611</v>
      </c>
      <c r="N141" s="88">
        <f t="shared" si="41"/>
        <v>8.6169600000000006</v>
      </c>
      <c r="O141" s="115">
        <f>((N109*$B$38/1000)*((($B$53*$B$8/100)+($B$55*$B$9/100)+($B$57*$B$10/100)+($B$59*$B$11/100))))+((O109*$B$38/1000)*((($B$54*$B$8/100)+($B$56*$B$9/100)+($B$58*$B$10/100)+($B$60*$B$11/100))))</f>
        <v>7.5834000000000001</v>
      </c>
      <c r="P141" s="127">
        <f t="shared" si="42"/>
        <v>10.510795908113792</v>
      </c>
      <c r="Q141" s="88">
        <f t="shared" si="43"/>
        <v>11.489280000000001</v>
      </c>
      <c r="R141" s="115">
        <f>((Q109*$B$38/1000)*((($B$53*$B$8/100)+($B$55*$B$9/100)+($B$57*$B$10/100)+($B$59*$B$11/100))))+((R109*$B$38/1000)*((($B$54*$B$8/100)+($B$56*$B$9/100)+($B$58*$B$10/100)+($B$60*$B$11/100))))</f>
        <v>10.1112</v>
      </c>
      <c r="S141" s="127">
        <f t="shared" si="44"/>
        <v>14.014394544151722</v>
      </c>
      <c r="T141" s="88">
        <f t="shared" si="45"/>
        <v>14.361600000000001</v>
      </c>
      <c r="U141" s="115">
        <f>((T109*$B$38/1000)*((($B$53*$B$8/100)+($B$55*$B$9/100)+($B$57*$B$10/100)+($B$59*$B$11/100))))+((U109*$B$38/1000)*((($B$54*$B$8/100)+($B$56*$B$9/100)+($B$58*$B$10/100)+($B$60*$B$11/100))))</f>
        <v>12.638999999999999</v>
      </c>
      <c r="V141" s="127">
        <f t="shared" si="46"/>
        <v>17.517993180189652</v>
      </c>
      <c r="W141" s="88">
        <f t="shared" si="47"/>
        <v>28.723200000000002</v>
      </c>
      <c r="X141" s="115">
        <f>((W109*$B$38/1000)*((($B$53*$B$8/100)+($B$55*$B$9/100)+($B$57*$B$10/100)+($B$59*$B$11/100))))+((X109*$B$38/1000)*((($B$54*$B$8/100)+($B$56*$B$9/100)+($B$58*$B$10/100)+($B$60*$B$11/100))))</f>
        <v>25.277999999999999</v>
      </c>
      <c r="Y141" s="127">
        <f t="shared" si="48"/>
        <v>35.035986360379304</v>
      </c>
      <c r="Z141" s="82"/>
      <c r="AA141" s="82"/>
      <c r="AB141" s="82"/>
    </row>
    <row r="142" spans="1:28" ht="18.75" x14ac:dyDescent="0.3">
      <c r="A142" s="109" t="s">
        <v>102</v>
      </c>
      <c r="B142" s="88">
        <f t="shared" si="33"/>
        <v>1.6084200000000002</v>
      </c>
      <c r="C142" s="115">
        <f>((B110*$B$38/1000)*((($B$53*$B$8/100)+($B$55*$B$9/100)+($B$57*$B$10/100)+($B$59*$B$11/100))))+((C110*$B$38/1000)*((($B$54*$B$8/100)+($B$56*$B$9/100)+($B$58*$B$10/100)+($B$60*$B$11/100))))</f>
        <v>1.2639</v>
      </c>
      <c r="D142" s="127">
        <f t="shared" si="34"/>
        <v>1.7524624998988667</v>
      </c>
      <c r="E142" s="98">
        <f t="shared" si="35"/>
        <v>3.2168400000000004</v>
      </c>
      <c r="F142" s="115">
        <f>((E110*$B$38/1000)*((($B$53*$B$8/100)+($B$55*$B$9/100)+($B$57*$B$10/100)+($B$59*$B$11/100))))+((F110*$B$38/1000)*((($B$54*$B$8/100)+($B$56*$B$9/100)+($B$58*$B$10/100)+($B$60*$B$11/100))))</f>
        <v>2.5278</v>
      </c>
      <c r="G142" s="127">
        <f t="shared" si="36"/>
        <v>3.5049249997977334</v>
      </c>
      <c r="H142" s="88">
        <f t="shared" si="37"/>
        <v>4.8252600000000001</v>
      </c>
      <c r="I142" s="115">
        <f>((H110*$B$38/1000)*((($B$53*$B$8/100)+($B$55*$B$9/100)+($B$57*$B$10/100)+($B$59*$B$11/100))))+((I110*$B$38/1000)*((($B$54*$B$8/100)+($B$56*$B$9/100)+($B$58*$B$10/100)+($B$60*$B$11/100))))</f>
        <v>3.7917000000000001</v>
      </c>
      <c r="J142" s="127">
        <f t="shared" si="38"/>
        <v>5.2573874996966001</v>
      </c>
      <c r="K142" s="88">
        <f t="shared" si="39"/>
        <v>6.4336800000000007</v>
      </c>
      <c r="L142" s="115">
        <f>((K110*$B$38/1000)*((($B$53*$B$8/100)+($B$55*$B$9/100)+($B$57*$B$10/100)+($B$59*$B$11/100))))+((L110*$B$38/1000)*((($B$54*$B$8/100)+($B$56*$B$9/100)+($B$58*$B$10/100)+($B$60*$B$11/100))))</f>
        <v>5.0556000000000001</v>
      </c>
      <c r="M142" s="127">
        <f t="shared" si="40"/>
        <v>7.0098499995954668</v>
      </c>
      <c r="N142" s="88">
        <f t="shared" si="41"/>
        <v>9.6505200000000002</v>
      </c>
      <c r="O142" s="115">
        <f>((N110*$B$38/1000)*((($B$53*$B$8/100)+($B$55*$B$9/100)+($B$57*$B$10/100)+($B$59*$B$11/100))))+((O110*$B$38/1000)*((($B$54*$B$8/100)+($B$56*$B$9/100)+($B$58*$B$10/100)+($B$60*$B$11/100))))</f>
        <v>7.5834000000000001</v>
      </c>
      <c r="P142" s="127">
        <f t="shared" si="42"/>
        <v>10.5147749993932</v>
      </c>
      <c r="Q142" s="88">
        <f t="shared" si="43"/>
        <v>12.867360000000001</v>
      </c>
      <c r="R142" s="115">
        <f>((Q110*$B$38/1000)*((($B$53*$B$8/100)+($B$55*$B$9/100)+($B$57*$B$10/100)+($B$59*$B$11/100))))+((R110*$B$38/1000)*((($B$54*$B$8/100)+($B$56*$B$9/100)+($B$58*$B$10/100)+($B$60*$B$11/100))))</f>
        <v>10.1112</v>
      </c>
      <c r="S142" s="127">
        <f t="shared" si="44"/>
        <v>14.019699999190934</v>
      </c>
      <c r="T142" s="88">
        <f t="shared" si="45"/>
        <v>16.084200000000003</v>
      </c>
      <c r="U142" s="115">
        <f>((T110*$B$38/1000)*((($B$53*$B$8/100)+($B$55*$B$9/100)+($B$57*$B$10/100)+($B$59*$B$11/100))))+((U110*$B$38/1000)*((($B$54*$B$8/100)+($B$56*$B$9/100)+($B$58*$B$10/100)+($B$60*$B$11/100))))</f>
        <v>12.638999999999999</v>
      </c>
      <c r="V142" s="127">
        <f t="shared" si="46"/>
        <v>17.524624998988671</v>
      </c>
      <c r="W142" s="88">
        <f t="shared" si="47"/>
        <v>32.168400000000005</v>
      </c>
      <c r="X142" s="115">
        <f>((W110*$B$38/1000)*((($B$53*$B$8/100)+($B$55*$B$9/100)+($B$57*$B$10/100)+($B$59*$B$11/100))))+((X110*$B$38/1000)*((($B$54*$B$8/100)+($B$56*$B$9/100)+($B$58*$B$10/100)+($B$60*$B$11/100))))</f>
        <v>25.277999999999999</v>
      </c>
      <c r="Y142" s="127">
        <f t="shared" si="48"/>
        <v>35.049249997977341</v>
      </c>
      <c r="Z142" s="82"/>
      <c r="AA142" s="82"/>
      <c r="AB142" s="82"/>
    </row>
    <row r="143" spans="1:28" ht="18.75" x14ac:dyDescent="0.3">
      <c r="A143" s="109" t="s">
        <v>103</v>
      </c>
      <c r="B143" s="88">
        <f t="shared" si="33"/>
        <v>1.6514850000000003</v>
      </c>
      <c r="C143" s="115">
        <f>((B111*$B$38/1000)*((($B$53*$B$8/100)+($B$55*$B$9/100)+($B$57*$B$10/100)+($B$59*$B$11/100))))+((C111*$B$38/1000)*((($B$54*$B$8/100)+($B$56*$B$9/100)+($B$58*$B$10/100)+($B$60*$B$11/100))))</f>
        <v>1.2639</v>
      </c>
      <c r="D143" s="127">
        <f t="shared" si="34"/>
        <v>1.7526282953688423</v>
      </c>
      <c r="E143" s="98">
        <f t="shared" si="35"/>
        <v>3.3029700000000006</v>
      </c>
      <c r="F143" s="115">
        <f>((E111*$B$38/1000)*((($B$53*$B$8/100)+($B$55*$B$9/100)+($B$57*$B$10/100)+($B$59*$B$11/100))))+((F111*$B$38/1000)*((($B$54*$B$8/100)+($B$56*$B$9/100)+($B$58*$B$10/100)+($B$60*$B$11/100))))</f>
        <v>2.5278</v>
      </c>
      <c r="G143" s="127">
        <f t="shared" si="36"/>
        <v>3.5052565907376847</v>
      </c>
      <c r="H143" s="88">
        <f t="shared" si="37"/>
        <v>4.9544550000000003</v>
      </c>
      <c r="I143" s="115">
        <f>((H111*$B$38/1000)*((($B$53*$B$8/100)+($B$55*$B$9/100)+($B$57*$B$10/100)+($B$59*$B$11/100))))+((I111*$B$38/1000)*((($B$54*$B$8/100)+($B$56*$B$9/100)+($B$58*$B$10/100)+($B$60*$B$11/100))))</f>
        <v>3.7917000000000001</v>
      </c>
      <c r="J143" s="127">
        <f t="shared" si="38"/>
        <v>5.2578848861065266</v>
      </c>
      <c r="K143" s="88">
        <f t="shared" si="39"/>
        <v>6.6059400000000013</v>
      </c>
      <c r="L143" s="115">
        <f>((K111*$B$38/1000)*((($B$53*$B$8/100)+($B$55*$B$9/100)+($B$57*$B$10/100)+($B$59*$B$11/100))))+((L111*$B$38/1000)*((($B$54*$B$8/100)+($B$56*$B$9/100)+($B$58*$B$10/100)+($B$60*$B$11/100))))</f>
        <v>5.0556000000000001</v>
      </c>
      <c r="M143" s="127">
        <f t="shared" si="40"/>
        <v>7.0105131814753694</v>
      </c>
      <c r="N143" s="88">
        <f t="shared" si="41"/>
        <v>9.9089100000000006</v>
      </c>
      <c r="O143" s="115">
        <f>((N111*$B$38/1000)*((($B$53*$B$8/100)+($B$55*$B$9/100)+($B$57*$B$10/100)+($B$59*$B$11/100))))+((O111*$B$38/1000)*((($B$54*$B$8/100)+($B$56*$B$9/100)+($B$58*$B$10/100)+($B$60*$B$11/100))))</f>
        <v>7.5834000000000001</v>
      </c>
      <c r="P143" s="127">
        <f t="shared" si="42"/>
        <v>10.515769772213053</v>
      </c>
      <c r="Q143" s="88">
        <f t="shared" si="43"/>
        <v>13.211880000000003</v>
      </c>
      <c r="R143" s="115">
        <f>((Q111*$B$38/1000)*((($B$53*$B$8/100)+($B$55*$B$9/100)+($B$57*$B$10/100)+($B$59*$B$11/100))))+((R111*$B$38/1000)*((($B$54*$B$8/100)+($B$56*$B$9/100)+($B$58*$B$10/100)+($B$60*$B$11/100))))</f>
        <v>10.1112</v>
      </c>
      <c r="S143" s="127">
        <f t="shared" si="44"/>
        <v>14.021026362950739</v>
      </c>
      <c r="T143" s="88">
        <f t="shared" si="45"/>
        <v>16.514849999999999</v>
      </c>
      <c r="U143" s="115">
        <f>((T111*$B$38/1000)*((($B$53*$B$8/100)+($B$55*$B$9/100)+($B$57*$B$10/100)+($B$59*$B$11/100))))+((U111*$B$38/1000)*((($B$54*$B$8/100)+($B$56*$B$9/100)+($B$58*$B$10/100)+($B$60*$B$11/100))))</f>
        <v>12.638999999999999</v>
      </c>
      <c r="V143" s="127">
        <f t="shared" si="46"/>
        <v>17.526282953688423</v>
      </c>
      <c r="W143" s="88">
        <f t="shared" si="47"/>
        <v>33.029699999999998</v>
      </c>
      <c r="X143" s="115">
        <f>((W111*$B$38/1000)*((($B$53*$B$8/100)+($B$55*$B$9/100)+($B$57*$B$10/100)+($B$59*$B$11/100))))+((X111*$B$38/1000)*((($B$54*$B$8/100)+($B$56*$B$9/100)+($B$58*$B$10/100)+($B$60*$B$11/100))))</f>
        <v>25.277999999999999</v>
      </c>
      <c r="Y143" s="127">
        <f t="shared" si="48"/>
        <v>35.052565907376845</v>
      </c>
      <c r="Z143" s="82"/>
      <c r="AA143" s="82"/>
      <c r="AB143" s="82"/>
    </row>
    <row r="144" spans="1:28" ht="18.75" x14ac:dyDescent="0.3">
      <c r="A144" s="109" t="s">
        <v>104</v>
      </c>
      <c r="B144" s="88">
        <f t="shared" si="33"/>
        <v>1.677324</v>
      </c>
      <c r="C144" s="115">
        <f>((B112*$B$38/1000)*((($B$53*$B$8/100)+($B$55*$B$9/100)+($B$57*$B$10/100)+($B$59*$B$11/100))))+((C112*$B$38/1000)*((($B$54*$B$8/100)+($B$56*$B$9/100)+($B$58*$B$10/100)+($B$60*$B$11/100))))</f>
        <v>1.2639</v>
      </c>
      <c r="D144" s="127">
        <f t="shared" si="34"/>
        <v>1.7527277726508275</v>
      </c>
      <c r="E144" s="98">
        <f t="shared" si="35"/>
        <v>3.3546480000000001</v>
      </c>
      <c r="F144" s="115">
        <f>((E112*$B$38/1000)*((($B$53*$B$8/100)+($B$55*$B$9/100)+($B$57*$B$10/100)+($B$59*$B$11/100))))+((F112*$B$38/1000)*((($B$54*$B$8/100)+($B$56*$B$9/100)+($B$58*$B$10/100)+($B$60*$B$11/100))))</f>
        <v>2.5278</v>
      </c>
      <c r="G144" s="127">
        <f t="shared" si="36"/>
        <v>3.5054555453016549</v>
      </c>
      <c r="H144" s="88">
        <f t="shared" si="37"/>
        <v>5.0319720000000006</v>
      </c>
      <c r="I144" s="115">
        <f>((H112*$B$38/1000)*((($B$53*$B$8/100)+($B$55*$B$9/100)+($B$57*$B$10/100)+($B$59*$B$11/100))))+((I112*$B$38/1000)*((($B$54*$B$8/100)+($B$56*$B$9/100)+($B$58*$B$10/100)+($B$60*$B$11/100))))</f>
        <v>3.7916999999999996</v>
      </c>
      <c r="J144" s="127">
        <f t="shared" si="38"/>
        <v>5.2581833179524819</v>
      </c>
      <c r="K144" s="88">
        <f t="shared" si="39"/>
        <v>6.7092960000000001</v>
      </c>
      <c r="L144" s="115">
        <f>((K112*$B$38/1000)*((($B$53*$B$8/100)+($B$55*$B$9/100)+($B$57*$B$10/100)+($B$59*$B$11/100))))+((L112*$B$38/1000)*((($B$54*$B$8/100)+($B$56*$B$9/100)+($B$58*$B$10/100)+($B$60*$B$11/100))))</f>
        <v>5.0556000000000001</v>
      </c>
      <c r="M144" s="127">
        <f t="shared" si="40"/>
        <v>7.0109110906033099</v>
      </c>
      <c r="N144" s="88">
        <f t="shared" si="41"/>
        <v>10.063944000000001</v>
      </c>
      <c r="O144" s="115">
        <f>((N112*$B$38/1000)*((($B$53*$B$8/100)+($B$55*$B$9/100)+($B$57*$B$10/100)+($B$59*$B$11/100))))+((O112*$B$38/1000)*((($B$54*$B$8/100)+($B$56*$B$9/100)+($B$58*$B$10/100)+($B$60*$B$11/100))))</f>
        <v>7.5833999999999993</v>
      </c>
      <c r="P144" s="127">
        <f t="shared" si="42"/>
        <v>10.516366635904964</v>
      </c>
      <c r="Q144" s="88">
        <f t="shared" si="43"/>
        <v>13.418592</v>
      </c>
      <c r="R144" s="115">
        <f>((Q112*$B$38/1000)*((($B$53*$B$8/100)+($B$55*$B$9/100)+($B$57*$B$10/100)+($B$59*$B$11/100))))+((R112*$B$38/1000)*((($B$54*$B$8/100)+($B$56*$B$9/100)+($B$58*$B$10/100)+($B$60*$B$11/100))))</f>
        <v>10.1112</v>
      </c>
      <c r="S144" s="127">
        <f t="shared" si="44"/>
        <v>14.02182218120662</v>
      </c>
      <c r="T144" s="88">
        <f t="shared" si="45"/>
        <v>16.773240000000001</v>
      </c>
      <c r="U144" s="115">
        <f>((T112*$B$38/1000)*((($B$53*$B$8/100)+($B$55*$B$9/100)+($B$57*$B$10/100)+($B$59*$B$11/100))))+((U112*$B$38/1000)*((($B$54*$B$8/100)+($B$56*$B$9/100)+($B$58*$B$10/100)+($B$60*$B$11/100))))</f>
        <v>12.638999999999999</v>
      </c>
      <c r="V144" s="127">
        <f t="shared" si="46"/>
        <v>17.527277726508274</v>
      </c>
      <c r="W144" s="88">
        <f t="shared" si="47"/>
        <v>33.546480000000003</v>
      </c>
      <c r="X144" s="115">
        <f>((W112*$B$38/1000)*((($B$53*$B$8/100)+($B$55*$B$9/100)+($B$57*$B$10/100)+($B$59*$B$11/100))))+((X112*$B$38/1000)*((($B$54*$B$8/100)+($B$56*$B$9/100)+($B$58*$B$10/100)+($B$60*$B$11/100))))</f>
        <v>25.277999999999999</v>
      </c>
      <c r="Y144" s="127">
        <f t="shared" si="48"/>
        <v>35.054555453016548</v>
      </c>
      <c r="Z144" s="82"/>
      <c r="AA144" s="82"/>
      <c r="AB144" s="82"/>
    </row>
    <row r="145" spans="1:28" ht="18.75" x14ac:dyDescent="0.3">
      <c r="A145" s="109" t="s">
        <v>105</v>
      </c>
      <c r="B145" s="88">
        <f t="shared" si="33"/>
        <v>1.7117760000000002</v>
      </c>
      <c r="C145" s="115">
        <f t="shared" ref="C145:C150" si="49">((B113*$B$38/1000)*(($B$53*$B$4/100)+($B$55*$B$5/100)+($B$57*$B$6/100)+($B$59*$B$7/100)))+((C113*$B$38/1000)*(($B$54*$B$4/100)+($B$56*$B$5/100)+($B$58*$B$6/100)+($B$60*$B$7/100)))</f>
        <v>2.1252000000000004</v>
      </c>
      <c r="D145" s="127">
        <f t="shared" si="34"/>
        <v>1.7528604090268076</v>
      </c>
      <c r="E145" s="98">
        <f t="shared" si="35"/>
        <v>3.4235520000000004</v>
      </c>
      <c r="F145" s="115">
        <f t="shared" ref="F145:F150" si="50">((E113*$B$38/1000)*(($B$53*$B$4/100)+($B$55*$B$5/100)+($B$57*$B$6/100)+($B$59*$B$7/100)))+((F113*$B$38/1000)*(($B$54*$B$4/100)+($B$56*$B$5/100)+($B$58*$B$6/100)+($B$60*$B$7/100)))</f>
        <v>4.2504000000000008</v>
      </c>
      <c r="G145" s="127">
        <f t="shared" si="36"/>
        <v>3.5057208180536152</v>
      </c>
      <c r="H145" s="88">
        <f t="shared" si="37"/>
        <v>5.1353280000000003</v>
      </c>
      <c r="I145" s="115">
        <f t="shared" ref="I145:I150" si="51">((H113*$B$38/1000)*(($B$53*$B$4/100)+($B$55*$B$5/100)+($B$57*$B$6/100)+($B$59*$B$7/100)))+((I113*$B$38/1000)*(($B$54*$B$4/100)+($B$56*$B$5/100)+($B$58*$B$6/100)+($B$60*$B$7/100)))</f>
        <v>6.3756000000000004</v>
      </c>
      <c r="J145" s="127">
        <f t="shared" si="38"/>
        <v>5.2585812270804233</v>
      </c>
      <c r="K145" s="88">
        <f t="shared" si="39"/>
        <v>6.8471040000000007</v>
      </c>
      <c r="L145" s="115">
        <f t="shared" ref="L145:L150" si="52">((K113*$B$38/1000)*(($B$53*$B$4/100)+($B$55*$B$5/100)+($B$57*$B$6/100)+($B$59*$B$7/100)))+((L113*$B$38/1000)*(($B$54*$B$4/100)+($B$56*$B$5/100)+($B$58*$B$6/100)+($B$60*$B$7/100)))</f>
        <v>8.5008000000000017</v>
      </c>
      <c r="M145" s="127">
        <f t="shared" si="40"/>
        <v>7.0114416361072305</v>
      </c>
      <c r="N145" s="88">
        <f t="shared" si="41"/>
        <v>10.270656000000001</v>
      </c>
      <c r="O145" s="115">
        <f t="shared" ref="O145:O150" si="53">((N113*$B$38/1000)*(($B$53*$B$4/100)+($B$55*$B$5/100)+($B$57*$B$6/100)+($B$59*$B$7/100)))+((O113*$B$38/1000)*(($B$54*$B$4/100)+($B$56*$B$5/100)+($B$58*$B$6/100)+($B$60*$B$7/100)))</f>
        <v>12.751200000000001</v>
      </c>
      <c r="P145" s="127">
        <f t="shared" si="42"/>
        <v>10.517162454160847</v>
      </c>
      <c r="Q145" s="88">
        <f t="shared" si="43"/>
        <v>13.694208000000001</v>
      </c>
      <c r="R145" s="115">
        <f t="shared" ref="R145:R150" si="54">((Q113*$B$38/1000)*(($B$53*$B$4/100)+($B$55*$B$5/100)+($B$57*$B$6/100)+($B$59*$B$7/100)))+((R113*$B$38/1000)*(($B$54*$B$4/100)+($B$56*$B$5/100)+($B$58*$B$6/100)+($B$60*$B$7/100)))</f>
        <v>17.001600000000003</v>
      </c>
      <c r="S145" s="127">
        <f t="shared" si="44"/>
        <v>14.022883272214461</v>
      </c>
      <c r="T145" s="88">
        <f t="shared" si="45"/>
        <v>17.117760000000001</v>
      </c>
      <c r="U145" s="115">
        <f t="shared" ref="U145:U150" si="55">((T113*$B$38/1000)*(($B$53*$B$4/100)+($B$55*$B$5/100)+($B$57*$B$6/100)+($B$59*$B$7/100)))+((U113*$B$38/1000)*(($B$54*$B$4/100)+($B$56*$B$5/100)+($B$58*$B$6/100)+($B$60*$B$7/100)))</f>
        <v>21.252000000000002</v>
      </c>
      <c r="V145" s="127">
        <f t="shared" si="46"/>
        <v>17.528604090268075</v>
      </c>
      <c r="W145" s="88">
        <f t="shared" si="47"/>
        <v>34.235520000000001</v>
      </c>
      <c r="X145" s="115">
        <f t="shared" ref="X145:X150" si="56">((W113*$B$38/1000)*(($B$53*$B$4/100)+($B$55*$B$5/100)+($B$57*$B$6/100)+($B$59*$B$7/100)))+((X113*$B$38/1000)*(($B$54*$B$4/100)+($B$56*$B$5/100)+($B$58*$B$6/100)+($B$60*$B$7/100)))</f>
        <v>42.504000000000005</v>
      </c>
      <c r="Y145" s="127">
        <f t="shared" si="48"/>
        <v>35.057208180536151</v>
      </c>
      <c r="Z145" s="82"/>
      <c r="AA145" s="82"/>
      <c r="AB145" s="82"/>
    </row>
    <row r="146" spans="1:28" ht="18.75" x14ac:dyDescent="0.3">
      <c r="A146" s="109" t="s">
        <v>106</v>
      </c>
      <c r="B146" s="88">
        <f t="shared" si="33"/>
        <v>1.7376150000000004</v>
      </c>
      <c r="C146" s="115">
        <f t="shared" si="49"/>
        <v>2.1252000000000004</v>
      </c>
      <c r="D146" s="127">
        <f t="shared" si="34"/>
        <v>1.7529598863087932</v>
      </c>
      <c r="E146" s="98">
        <f t="shared" si="35"/>
        <v>3.4752300000000007</v>
      </c>
      <c r="F146" s="115">
        <f t="shared" si="50"/>
        <v>4.2504000000000008</v>
      </c>
      <c r="G146" s="127">
        <f t="shared" si="36"/>
        <v>3.5059197726175864</v>
      </c>
      <c r="H146" s="88">
        <f t="shared" si="37"/>
        <v>5.2128450000000006</v>
      </c>
      <c r="I146" s="115">
        <f t="shared" si="51"/>
        <v>6.3756000000000004</v>
      </c>
      <c r="J146" s="127">
        <f t="shared" si="38"/>
        <v>5.2588796589263787</v>
      </c>
      <c r="K146" s="88">
        <f t="shared" si="39"/>
        <v>6.9504600000000014</v>
      </c>
      <c r="L146" s="115">
        <f t="shared" si="52"/>
        <v>8.5008000000000017</v>
      </c>
      <c r="M146" s="127">
        <f t="shared" si="40"/>
        <v>7.0118395452351727</v>
      </c>
      <c r="N146" s="88">
        <f t="shared" si="41"/>
        <v>10.425690000000001</v>
      </c>
      <c r="O146" s="115">
        <f t="shared" si="53"/>
        <v>12.751200000000001</v>
      </c>
      <c r="P146" s="127">
        <f t="shared" si="42"/>
        <v>10.517759317852757</v>
      </c>
      <c r="Q146" s="88">
        <f t="shared" si="43"/>
        <v>13.900920000000003</v>
      </c>
      <c r="R146" s="115">
        <f t="shared" si="54"/>
        <v>17.001600000000003</v>
      </c>
      <c r="S146" s="127">
        <f t="shared" si="44"/>
        <v>14.023679090470345</v>
      </c>
      <c r="T146" s="88">
        <f t="shared" si="45"/>
        <v>17.376150000000003</v>
      </c>
      <c r="U146" s="115">
        <f t="shared" si="55"/>
        <v>21.252000000000002</v>
      </c>
      <c r="V146" s="127">
        <f t="shared" si="46"/>
        <v>17.52959886308793</v>
      </c>
      <c r="W146" s="88">
        <f t="shared" si="47"/>
        <v>34.752300000000005</v>
      </c>
      <c r="X146" s="115">
        <f t="shared" si="56"/>
        <v>42.504000000000005</v>
      </c>
      <c r="Y146" s="127">
        <f t="shared" si="48"/>
        <v>35.05919772617586</v>
      </c>
      <c r="Z146" s="82"/>
      <c r="AA146" s="82"/>
      <c r="AB146" s="82"/>
    </row>
    <row r="147" spans="1:28" s="161" customFormat="1" ht="18.75" x14ac:dyDescent="0.3">
      <c r="A147" s="136" t="s">
        <v>146</v>
      </c>
      <c r="B147" s="90">
        <f t="shared" si="33"/>
        <v>1.9004007000000001</v>
      </c>
      <c r="C147" s="164">
        <f t="shared" si="49"/>
        <v>2.1252</v>
      </c>
      <c r="D147" s="163">
        <f t="shared" si="34"/>
        <v>1.7535865931852996</v>
      </c>
      <c r="E147" s="101">
        <f t="shared" si="35"/>
        <v>3.8008014000000001</v>
      </c>
      <c r="F147" s="164">
        <f t="shared" si="50"/>
        <v>4.2504</v>
      </c>
      <c r="G147" s="163">
        <f t="shared" si="36"/>
        <v>3.5071731863705993</v>
      </c>
      <c r="H147" s="90">
        <f t="shared" si="37"/>
        <v>5.7012020999999997</v>
      </c>
      <c r="I147" s="164">
        <f t="shared" si="51"/>
        <v>6.3756000000000004</v>
      </c>
      <c r="J147" s="163">
        <f t="shared" si="38"/>
        <v>5.2607597795559</v>
      </c>
      <c r="K147" s="90">
        <f t="shared" si="39"/>
        <v>7.6016028000000002</v>
      </c>
      <c r="L147" s="164">
        <f t="shared" si="52"/>
        <v>8.5007999999999999</v>
      </c>
      <c r="M147" s="163">
        <f t="shared" si="40"/>
        <v>7.0143463727411985</v>
      </c>
      <c r="N147" s="90">
        <f t="shared" si="41"/>
        <v>11.402404199999999</v>
      </c>
      <c r="O147" s="164">
        <f t="shared" si="53"/>
        <v>12.751200000000001</v>
      </c>
      <c r="P147" s="163">
        <f t="shared" si="42"/>
        <v>10.5215195591118</v>
      </c>
      <c r="Q147" s="90">
        <f t="shared" si="43"/>
        <v>15.2032056</v>
      </c>
      <c r="R147" s="164">
        <f t="shared" si="54"/>
        <v>17.0016</v>
      </c>
      <c r="S147" s="163">
        <f t="shared" si="44"/>
        <v>14.028692745482397</v>
      </c>
      <c r="T147" s="90">
        <f t="shared" si="45"/>
        <v>19.004007000000001</v>
      </c>
      <c r="U147" s="164">
        <f t="shared" si="55"/>
        <v>21.251999999999999</v>
      </c>
      <c r="V147" s="163">
        <f t="shared" si="46"/>
        <v>17.535865931852999</v>
      </c>
      <c r="W147" s="90">
        <f t="shared" si="47"/>
        <v>38.008014000000003</v>
      </c>
      <c r="X147" s="164">
        <f t="shared" si="56"/>
        <v>42.503999999999998</v>
      </c>
      <c r="Y147" s="163">
        <f t="shared" si="48"/>
        <v>35.071731863705999</v>
      </c>
      <c r="Z147" s="162"/>
      <c r="AA147" s="162"/>
      <c r="AB147" s="162"/>
    </row>
    <row r="148" spans="1:28" ht="18.75" x14ac:dyDescent="0.3">
      <c r="A148" s="109" t="s">
        <v>107</v>
      </c>
      <c r="B148" s="88">
        <f t="shared" si="33"/>
        <v>1.7806800000000003</v>
      </c>
      <c r="C148" s="115">
        <f t="shared" si="49"/>
        <v>2.1252</v>
      </c>
      <c r="D148" s="127">
        <f t="shared" si="34"/>
        <v>1.7531256817787684</v>
      </c>
      <c r="E148" s="98">
        <f t="shared" si="35"/>
        <v>3.5613600000000005</v>
      </c>
      <c r="F148" s="115">
        <f t="shared" si="50"/>
        <v>4.2504</v>
      </c>
      <c r="G148" s="127">
        <f t="shared" si="36"/>
        <v>3.5062513635575367</v>
      </c>
      <c r="H148" s="88">
        <f t="shared" si="37"/>
        <v>5.3420400000000008</v>
      </c>
      <c r="I148" s="115">
        <f t="shared" si="51"/>
        <v>6.3756000000000004</v>
      </c>
      <c r="J148" s="127">
        <f t="shared" si="38"/>
        <v>5.2593770453363051</v>
      </c>
      <c r="K148" s="88">
        <f t="shared" si="39"/>
        <v>7.1227200000000011</v>
      </c>
      <c r="L148" s="115">
        <f t="shared" si="52"/>
        <v>8.5007999999999999</v>
      </c>
      <c r="M148" s="127">
        <f t="shared" si="40"/>
        <v>7.0125027271150735</v>
      </c>
      <c r="N148" s="88">
        <f t="shared" si="41"/>
        <v>10.684080000000002</v>
      </c>
      <c r="O148" s="115">
        <f t="shared" si="53"/>
        <v>12.751200000000001</v>
      </c>
      <c r="P148" s="127">
        <f t="shared" si="42"/>
        <v>10.51875409067261</v>
      </c>
      <c r="Q148" s="88">
        <f t="shared" si="43"/>
        <v>14.245440000000002</v>
      </c>
      <c r="R148" s="115">
        <f t="shared" si="54"/>
        <v>17.0016</v>
      </c>
      <c r="S148" s="127">
        <f t="shared" si="44"/>
        <v>14.025005454230147</v>
      </c>
      <c r="T148" s="88">
        <f t="shared" si="45"/>
        <v>17.806800000000003</v>
      </c>
      <c r="U148" s="115">
        <f t="shared" si="55"/>
        <v>21.252000000000002</v>
      </c>
      <c r="V148" s="127">
        <f t="shared" si="46"/>
        <v>17.531256817787686</v>
      </c>
      <c r="W148" s="88">
        <f t="shared" si="47"/>
        <v>35.613600000000005</v>
      </c>
      <c r="X148" s="115">
        <f t="shared" si="56"/>
        <v>42.504000000000005</v>
      </c>
      <c r="Y148" s="127">
        <f t="shared" si="48"/>
        <v>35.062513635575371</v>
      </c>
      <c r="Z148" s="82"/>
      <c r="AA148" s="82"/>
      <c r="AB148" s="82"/>
    </row>
    <row r="149" spans="1:28" ht="18.75" x14ac:dyDescent="0.3">
      <c r="A149" s="109" t="s">
        <v>108</v>
      </c>
      <c r="B149" s="88">
        <f t="shared" si="33"/>
        <v>1.9529400000000001</v>
      </c>
      <c r="C149" s="115">
        <f t="shared" si="49"/>
        <v>2.1252</v>
      </c>
      <c r="D149" s="127">
        <f t="shared" si="34"/>
        <v>1.7537888636586696</v>
      </c>
      <c r="E149" s="98">
        <f t="shared" si="35"/>
        <v>3.9058800000000002</v>
      </c>
      <c r="F149" s="115">
        <f t="shared" si="50"/>
        <v>4.2504</v>
      </c>
      <c r="G149" s="127">
        <f t="shared" si="36"/>
        <v>3.5075777273173392</v>
      </c>
      <c r="H149" s="88">
        <f t="shared" si="37"/>
        <v>5.8588200000000015</v>
      </c>
      <c r="I149" s="115">
        <f t="shared" si="51"/>
        <v>6.3756000000000004</v>
      </c>
      <c r="J149" s="127">
        <f t="shared" si="38"/>
        <v>5.2613665909760101</v>
      </c>
      <c r="K149" s="88">
        <f t="shared" si="39"/>
        <v>7.8117600000000005</v>
      </c>
      <c r="L149" s="115">
        <f t="shared" si="52"/>
        <v>8.5007999999999999</v>
      </c>
      <c r="M149" s="127">
        <f t="shared" si="40"/>
        <v>7.0151554546346784</v>
      </c>
      <c r="N149" s="88">
        <f t="shared" si="41"/>
        <v>11.717640000000003</v>
      </c>
      <c r="O149" s="115">
        <f t="shared" si="53"/>
        <v>12.751200000000001</v>
      </c>
      <c r="P149" s="127">
        <f t="shared" si="42"/>
        <v>10.52273318195202</v>
      </c>
      <c r="Q149" s="88">
        <f t="shared" si="43"/>
        <v>15.623520000000001</v>
      </c>
      <c r="R149" s="115">
        <f t="shared" si="54"/>
        <v>17.0016</v>
      </c>
      <c r="S149" s="127">
        <f t="shared" si="44"/>
        <v>14.030310909269357</v>
      </c>
      <c r="T149" s="88">
        <f t="shared" si="45"/>
        <v>19.529400000000003</v>
      </c>
      <c r="U149" s="115">
        <f t="shared" si="55"/>
        <v>21.251999999999999</v>
      </c>
      <c r="V149" s="127">
        <f t="shared" si="46"/>
        <v>17.537888636586697</v>
      </c>
      <c r="W149" s="88">
        <f t="shared" si="47"/>
        <v>39.058800000000005</v>
      </c>
      <c r="X149" s="115">
        <f t="shared" si="56"/>
        <v>42.503999999999998</v>
      </c>
      <c r="Y149" s="127">
        <f t="shared" si="48"/>
        <v>35.075777273173394</v>
      </c>
      <c r="Z149" s="82"/>
      <c r="AA149" s="82"/>
      <c r="AB149" s="82"/>
    </row>
    <row r="150" spans="1:28" ht="15.75" thickBot="1" x14ac:dyDescent="0.3">
      <c r="A150" s="110" t="s">
        <v>109</v>
      </c>
      <c r="B150" s="89">
        <f t="shared" si="33"/>
        <v>2.0390700000000006</v>
      </c>
      <c r="C150" s="116">
        <f t="shared" si="49"/>
        <v>2.1252</v>
      </c>
      <c r="D150" s="128">
        <f t="shared" si="34"/>
        <v>1.7541204545986206</v>
      </c>
      <c r="E150" s="99">
        <f t="shared" si="35"/>
        <v>4.0781400000000012</v>
      </c>
      <c r="F150" s="116">
        <f t="shared" si="50"/>
        <v>4.2504</v>
      </c>
      <c r="G150" s="128">
        <f t="shared" si="36"/>
        <v>3.5082409091972413</v>
      </c>
      <c r="H150" s="89">
        <f t="shared" si="37"/>
        <v>6.1172100000000009</v>
      </c>
      <c r="I150" s="116">
        <f t="shared" si="51"/>
        <v>6.3756000000000004</v>
      </c>
      <c r="J150" s="128">
        <f t="shared" si="38"/>
        <v>5.2623613637958613</v>
      </c>
      <c r="K150" s="89">
        <f t="shared" si="39"/>
        <v>8.1562800000000024</v>
      </c>
      <c r="L150" s="116">
        <f t="shared" si="52"/>
        <v>8.5007999999999999</v>
      </c>
      <c r="M150" s="128">
        <f t="shared" si="40"/>
        <v>7.0164818183944826</v>
      </c>
      <c r="N150" s="89">
        <f t="shared" si="41"/>
        <v>12.234420000000002</v>
      </c>
      <c r="O150" s="116">
        <f t="shared" si="53"/>
        <v>12.751200000000001</v>
      </c>
      <c r="P150" s="128">
        <f t="shared" si="42"/>
        <v>10.524722727591723</v>
      </c>
      <c r="Q150" s="89">
        <f t="shared" si="43"/>
        <v>16.312560000000005</v>
      </c>
      <c r="R150" s="116">
        <f t="shared" si="54"/>
        <v>17.0016</v>
      </c>
      <c r="S150" s="128">
        <f t="shared" si="44"/>
        <v>14.032963636788965</v>
      </c>
      <c r="T150" s="89">
        <f t="shared" si="45"/>
        <v>20.390699999999999</v>
      </c>
      <c r="U150" s="116">
        <f t="shared" si="55"/>
        <v>21.252000000000002</v>
      </c>
      <c r="V150" s="128">
        <f t="shared" si="46"/>
        <v>17.541204545986208</v>
      </c>
      <c r="W150" s="89">
        <f t="shared" si="47"/>
        <v>40.781399999999998</v>
      </c>
      <c r="X150" s="116">
        <f t="shared" si="56"/>
        <v>42.504000000000005</v>
      </c>
      <c r="Y150" s="128">
        <f t="shared" si="48"/>
        <v>35.082409091972416</v>
      </c>
    </row>
    <row r="151" spans="1:28" x14ac:dyDescent="0.25">
      <c r="A151" s="111"/>
    </row>
    <row r="152" spans="1:28" ht="15.75" thickBot="1" x14ac:dyDescent="0.3">
      <c r="A152" s="111"/>
    </row>
    <row r="153" spans="1:28" s="83" customFormat="1" ht="18.75" customHeight="1" x14ac:dyDescent="0.3">
      <c r="A153" s="181" t="s">
        <v>96</v>
      </c>
      <c r="B153" s="184" t="s">
        <v>79</v>
      </c>
      <c r="C153" s="185"/>
      <c r="D153" s="186"/>
      <c r="E153" s="184" t="s">
        <v>80</v>
      </c>
      <c r="F153" s="185"/>
      <c r="G153" s="186"/>
      <c r="H153" s="184" t="s">
        <v>81</v>
      </c>
      <c r="I153" s="185"/>
      <c r="J153" s="186"/>
      <c r="K153" s="184" t="s">
        <v>82</v>
      </c>
      <c r="L153" s="185"/>
      <c r="M153" s="186"/>
      <c r="N153" s="184" t="s">
        <v>83</v>
      </c>
      <c r="O153" s="185"/>
      <c r="P153" s="186"/>
      <c r="Q153" s="184" t="s">
        <v>84</v>
      </c>
      <c r="R153" s="185"/>
      <c r="S153" s="186"/>
      <c r="T153" s="184" t="s">
        <v>85</v>
      </c>
      <c r="U153" s="185"/>
      <c r="V153" s="186"/>
      <c r="W153" s="184" t="s">
        <v>86</v>
      </c>
      <c r="X153" s="185"/>
      <c r="Y153" s="186"/>
    </row>
    <row r="154" spans="1:28" s="83" customFormat="1" ht="19.5" thickBot="1" x14ac:dyDescent="0.35">
      <c r="A154" s="182"/>
      <c r="B154" s="187">
        <v>5000</v>
      </c>
      <c r="C154" s="188"/>
      <c r="D154" s="189"/>
      <c r="E154" s="187">
        <v>10000</v>
      </c>
      <c r="F154" s="188"/>
      <c r="G154" s="189"/>
      <c r="H154" s="187">
        <v>15000</v>
      </c>
      <c r="I154" s="188"/>
      <c r="J154" s="189"/>
      <c r="K154" s="187">
        <v>20000</v>
      </c>
      <c r="L154" s="188"/>
      <c r="M154" s="189"/>
      <c r="N154" s="187">
        <v>30000</v>
      </c>
      <c r="O154" s="188"/>
      <c r="P154" s="189"/>
      <c r="Q154" s="187">
        <v>40000</v>
      </c>
      <c r="R154" s="188"/>
      <c r="S154" s="189"/>
      <c r="T154" s="187">
        <v>50000</v>
      </c>
      <c r="U154" s="188"/>
      <c r="V154" s="189"/>
      <c r="W154" s="187">
        <v>100000</v>
      </c>
      <c r="X154" s="188"/>
      <c r="Y154" s="189"/>
    </row>
    <row r="155" spans="1:28" s="82" customFormat="1" ht="75" x14ac:dyDescent="0.3">
      <c r="A155" s="183"/>
      <c r="B155" s="94" t="s">
        <v>94</v>
      </c>
      <c r="C155" s="103" t="s">
        <v>127</v>
      </c>
      <c r="D155" s="95" t="s">
        <v>128</v>
      </c>
      <c r="E155" s="97" t="s">
        <v>94</v>
      </c>
      <c r="F155" s="103" t="s">
        <v>127</v>
      </c>
      <c r="G155" s="95" t="s">
        <v>128</v>
      </c>
      <c r="H155" s="92" t="s">
        <v>94</v>
      </c>
      <c r="I155" s="93" t="s">
        <v>127</v>
      </c>
      <c r="J155" s="95" t="s">
        <v>128</v>
      </c>
      <c r="K155" s="92" t="s">
        <v>94</v>
      </c>
      <c r="L155" s="93" t="s">
        <v>127</v>
      </c>
      <c r="M155" s="95" t="s">
        <v>128</v>
      </c>
      <c r="N155" s="92" t="s">
        <v>94</v>
      </c>
      <c r="O155" s="93" t="s">
        <v>127</v>
      </c>
      <c r="P155" s="95" t="s">
        <v>128</v>
      </c>
      <c r="Q155" s="92" t="s">
        <v>94</v>
      </c>
      <c r="R155" s="93" t="s">
        <v>127</v>
      </c>
      <c r="S155" s="95" t="s">
        <v>128</v>
      </c>
      <c r="T155" s="92" t="s">
        <v>94</v>
      </c>
      <c r="U155" s="93" t="s">
        <v>127</v>
      </c>
      <c r="V155" s="95" t="s">
        <v>128</v>
      </c>
      <c r="W155" s="92" t="s">
        <v>94</v>
      </c>
      <c r="X155" s="93" t="s">
        <v>127</v>
      </c>
      <c r="Y155" s="95" t="s">
        <v>128</v>
      </c>
    </row>
    <row r="156" spans="1:28" x14ac:dyDescent="0.25">
      <c r="A156" s="112" t="s">
        <v>125</v>
      </c>
      <c r="B156" s="88">
        <f t="shared" ref="B156:B166" si="57">B140-C140</f>
        <v>8.613000000000004E-2</v>
      </c>
      <c r="C156" s="32">
        <f t="shared" ref="C156:C166" si="58">B156/(B140)</f>
        <v>6.3798582253727726E-2</v>
      </c>
      <c r="D156" s="30">
        <f t="shared" ref="D156:D166" si="59">B156/(B93+C93+B140)</f>
        <v>6.5166068149984601E-4</v>
      </c>
      <c r="E156" s="98">
        <f t="shared" ref="E156:E166" si="60">E140-F140</f>
        <v>0.17226000000000008</v>
      </c>
      <c r="F156" s="32">
        <f t="shared" ref="F156:F166" si="61">E156/(E140)</f>
        <v>6.3798582253727726E-2</v>
      </c>
      <c r="G156" s="30">
        <f t="shared" ref="G156:G166" si="62">E156/(E93+F93+E140)</f>
        <v>6.5166068149984601E-4</v>
      </c>
      <c r="H156" s="88">
        <f t="shared" ref="H156:H166" si="63">H140-I140</f>
        <v>0.25839000000000034</v>
      </c>
      <c r="I156" s="32">
        <f t="shared" ref="I156:I166" si="64">H156/(H140)</f>
        <v>6.3798582253727767E-2</v>
      </c>
      <c r="J156" s="30">
        <f t="shared" ref="J156:J166" si="65">H156/(H93+I93+H140)</f>
        <v>6.5166068149984677E-4</v>
      </c>
      <c r="K156" s="88">
        <f t="shared" ref="K156:K166" si="66">K140-L140</f>
        <v>0.34452000000000016</v>
      </c>
      <c r="L156" s="32">
        <f t="shared" ref="L156:L166" si="67">K156/(K140)</f>
        <v>6.3798582253727726E-2</v>
      </c>
      <c r="M156" s="30">
        <f t="shared" ref="M156:M166" si="68">K156/(K93+L93+K140)</f>
        <v>6.5166068149984601E-4</v>
      </c>
      <c r="N156" s="88">
        <f t="shared" ref="N156:N166" si="69">N140-O140</f>
        <v>0.51678000000000068</v>
      </c>
      <c r="O156" s="32">
        <f t="shared" ref="O156:O166" si="70">N156/(N140)</f>
        <v>6.3798582253727767E-2</v>
      </c>
      <c r="P156" s="30">
        <f t="shared" ref="P156:P166" si="71">N156/(N93+O93+N140)</f>
        <v>6.5166068149984677E-4</v>
      </c>
      <c r="Q156" s="88">
        <f t="shared" ref="Q156:Q166" si="72">Q140-R140</f>
        <v>0.68904000000000032</v>
      </c>
      <c r="R156" s="32">
        <f t="shared" ref="R156:R166" si="73">Q156/(Q140)</f>
        <v>6.3798582253727726E-2</v>
      </c>
      <c r="S156" s="30">
        <f t="shared" ref="S156:S166" si="74">Q156/(Q93+R93+Q140)</f>
        <v>6.5166068149984601E-4</v>
      </c>
      <c r="T156" s="88">
        <f t="shared" ref="T156:T166" si="75">T140-U140</f>
        <v>0.86130000000000351</v>
      </c>
      <c r="U156" s="32">
        <f t="shared" ref="U156:U166" si="76">T156/(T140)</f>
        <v>6.3798582253727948E-2</v>
      </c>
      <c r="V156" s="30">
        <f t="shared" ref="V156:V166" si="77">T156/(T93+U93+T140)</f>
        <v>6.5166068149984861E-4</v>
      </c>
      <c r="W156" s="88">
        <f t="shared" ref="W156:W166" si="78">W140-X140</f>
        <v>1.722600000000007</v>
      </c>
      <c r="X156" s="32">
        <f t="shared" ref="X156:X166" si="79">W156/(W140)</f>
        <v>6.3798582253727948E-2</v>
      </c>
      <c r="Y156" s="30">
        <f t="shared" ref="Y156:Y166" si="80">W156/(W93+X93+W140)</f>
        <v>6.5166068149984861E-4</v>
      </c>
    </row>
    <row r="157" spans="1:28" x14ac:dyDescent="0.25">
      <c r="A157" s="112" t="s">
        <v>97</v>
      </c>
      <c r="B157" s="88">
        <f t="shared" si="57"/>
        <v>0.17226000000000008</v>
      </c>
      <c r="C157" s="32">
        <f t="shared" si="58"/>
        <v>0.11994485294117652</v>
      </c>
      <c r="D157" s="30">
        <f t="shared" si="59"/>
        <v>1.2253245065318528E-3</v>
      </c>
      <c r="E157" s="98">
        <f t="shared" si="60"/>
        <v>0.34452000000000016</v>
      </c>
      <c r="F157" s="32">
        <f t="shared" si="61"/>
        <v>0.11994485294117652</v>
      </c>
      <c r="G157" s="30">
        <f t="shared" si="62"/>
        <v>1.2253245065318528E-3</v>
      </c>
      <c r="H157" s="88">
        <f t="shared" si="63"/>
        <v>0.51678000000000024</v>
      </c>
      <c r="I157" s="32">
        <f t="shared" si="64"/>
        <v>0.11994485294117652</v>
      </c>
      <c r="J157" s="30">
        <f t="shared" si="65"/>
        <v>1.225324506531853E-3</v>
      </c>
      <c r="K157" s="88">
        <f t="shared" si="66"/>
        <v>0.68904000000000032</v>
      </c>
      <c r="L157" s="32">
        <f t="shared" si="67"/>
        <v>0.11994485294117652</v>
      </c>
      <c r="M157" s="30">
        <f t="shared" si="68"/>
        <v>1.2253245065318528E-3</v>
      </c>
      <c r="N157" s="88">
        <f t="shared" si="69"/>
        <v>1.0335600000000005</v>
      </c>
      <c r="O157" s="32">
        <f t="shared" si="70"/>
        <v>0.11994485294117652</v>
      </c>
      <c r="P157" s="30">
        <f t="shared" si="71"/>
        <v>1.225324506531853E-3</v>
      </c>
      <c r="Q157" s="88">
        <f t="shared" si="72"/>
        <v>1.3780800000000006</v>
      </c>
      <c r="R157" s="32">
        <f t="shared" si="73"/>
        <v>0.11994485294117652</v>
      </c>
      <c r="S157" s="30">
        <f t="shared" si="74"/>
        <v>1.2253245065318528E-3</v>
      </c>
      <c r="T157" s="88">
        <f t="shared" si="75"/>
        <v>1.7226000000000017</v>
      </c>
      <c r="U157" s="32">
        <f t="shared" si="76"/>
        <v>0.11994485294117659</v>
      </c>
      <c r="V157" s="30">
        <f t="shared" si="77"/>
        <v>1.2253245065318536E-3</v>
      </c>
      <c r="W157" s="88">
        <f t="shared" si="78"/>
        <v>3.4452000000000034</v>
      </c>
      <c r="X157" s="32">
        <f t="shared" si="79"/>
        <v>0.11994485294117659</v>
      </c>
      <c r="Y157" s="30">
        <f t="shared" si="80"/>
        <v>1.2253245065318536E-3</v>
      </c>
    </row>
    <row r="158" spans="1:28" x14ac:dyDescent="0.25">
      <c r="A158" s="112" t="s">
        <v>102</v>
      </c>
      <c r="B158" s="88">
        <f t="shared" si="57"/>
        <v>0.34452000000000016</v>
      </c>
      <c r="C158" s="32">
        <f t="shared" si="58"/>
        <v>0.21419778416085358</v>
      </c>
      <c r="D158" s="30">
        <f t="shared" si="59"/>
        <v>2.1886865041072815E-3</v>
      </c>
      <c r="E158" s="98">
        <f t="shared" si="60"/>
        <v>0.68904000000000032</v>
      </c>
      <c r="F158" s="32">
        <f t="shared" si="61"/>
        <v>0.21419778416085358</v>
      </c>
      <c r="G158" s="30">
        <f t="shared" si="62"/>
        <v>2.1886865041072815E-3</v>
      </c>
      <c r="H158" s="88">
        <f t="shared" si="63"/>
        <v>1.03356</v>
      </c>
      <c r="I158" s="32">
        <f t="shared" si="64"/>
        <v>0.2141977841608535</v>
      </c>
      <c r="J158" s="30">
        <f t="shared" si="65"/>
        <v>2.1886865041072802E-3</v>
      </c>
      <c r="K158" s="88">
        <f t="shared" si="66"/>
        <v>1.3780800000000006</v>
      </c>
      <c r="L158" s="32">
        <f t="shared" si="67"/>
        <v>0.21419778416085358</v>
      </c>
      <c r="M158" s="30">
        <f t="shared" si="68"/>
        <v>2.1886865041072815E-3</v>
      </c>
      <c r="N158" s="88">
        <f t="shared" si="69"/>
        <v>2.0671200000000001</v>
      </c>
      <c r="O158" s="32">
        <f t="shared" si="70"/>
        <v>0.2141977841608535</v>
      </c>
      <c r="P158" s="30">
        <f t="shared" si="71"/>
        <v>2.1886865041072802E-3</v>
      </c>
      <c r="Q158" s="88">
        <f t="shared" si="72"/>
        <v>2.7561600000000013</v>
      </c>
      <c r="R158" s="32">
        <f t="shared" si="73"/>
        <v>0.21419778416085358</v>
      </c>
      <c r="S158" s="30">
        <f t="shared" si="74"/>
        <v>2.1886865041072815E-3</v>
      </c>
      <c r="T158" s="88">
        <f t="shared" si="75"/>
        <v>3.4452000000000034</v>
      </c>
      <c r="U158" s="32">
        <f t="shared" si="76"/>
        <v>0.21419778416085369</v>
      </c>
      <c r="V158" s="30">
        <f t="shared" si="77"/>
        <v>2.1886865041072828E-3</v>
      </c>
      <c r="W158" s="88">
        <f t="shared" si="78"/>
        <v>6.8904000000000067</v>
      </c>
      <c r="X158" s="32">
        <f t="shared" si="79"/>
        <v>0.21419778416085369</v>
      </c>
      <c r="Y158" s="30">
        <f t="shared" si="80"/>
        <v>2.1886865041072828E-3</v>
      </c>
    </row>
    <row r="159" spans="1:28" x14ac:dyDescent="0.25">
      <c r="A159" s="112" t="s">
        <v>103</v>
      </c>
      <c r="B159" s="88">
        <f t="shared" si="57"/>
        <v>0.38758500000000029</v>
      </c>
      <c r="C159" s="32">
        <f t="shared" si="58"/>
        <v>0.234688780097912</v>
      </c>
      <c r="D159" s="30">
        <f t="shared" si="59"/>
        <v>2.3981837602302988E-3</v>
      </c>
      <c r="E159" s="98">
        <f t="shared" si="60"/>
        <v>0.77517000000000058</v>
      </c>
      <c r="F159" s="32">
        <f t="shared" si="61"/>
        <v>0.234688780097912</v>
      </c>
      <c r="G159" s="30">
        <f t="shared" si="62"/>
        <v>2.3981837602302988E-3</v>
      </c>
      <c r="H159" s="88">
        <f t="shared" si="63"/>
        <v>1.1627550000000002</v>
      </c>
      <c r="I159" s="32">
        <f t="shared" si="64"/>
        <v>0.23468878009791191</v>
      </c>
      <c r="J159" s="30">
        <f t="shared" si="65"/>
        <v>2.3981837602302975E-3</v>
      </c>
      <c r="K159" s="88">
        <f t="shared" si="66"/>
        <v>1.5503400000000012</v>
      </c>
      <c r="L159" s="32">
        <f t="shared" si="67"/>
        <v>0.234688780097912</v>
      </c>
      <c r="M159" s="30">
        <f t="shared" si="68"/>
        <v>2.3981837602302988E-3</v>
      </c>
      <c r="N159" s="88">
        <f t="shared" si="69"/>
        <v>2.3255100000000004</v>
      </c>
      <c r="O159" s="32">
        <f t="shared" si="70"/>
        <v>0.23468878009791191</v>
      </c>
      <c r="P159" s="30">
        <f t="shared" si="71"/>
        <v>2.3981837602302975E-3</v>
      </c>
      <c r="Q159" s="88">
        <f t="shared" si="72"/>
        <v>3.1006800000000023</v>
      </c>
      <c r="R159" s="32">
        <f t="shared" si="73"/>
        <v>0.234688780097912</v>
      </c>
      <c r="S159" s="30">
        <f t="shared" si="74"/>
        <v>2.3981837602302988E-3</v>
      </c>
      <c r="T159" s="88">
        <f t="shared" si="75"/>
        <v>3.8758499999999998</v>
      </c>
      <c r="U159" s="32">
        <f t="shared" si="76"/>
        <v>0.23468878009791189</v>
      </c>
      <c r="V159" s="30">
        <f t="shared" si="77"/>
        <v>2.3981837602302966E-3</v>
      </c>
      <c r="W159" s="88">
        <f t="shared" si="78"/>
        <v>7.7516999999999996</v>
      </c>
      <c r="X159" s="32">
        <f t="shared" si="79"/>
        <v>0.23468878009791189</v>
      </c>
      <c r="Y159" s="30">
        <f t="shared" si="80"/>
        <v>2.3981837602302966E-3</v>
      </c>
    </row>
    <row r="160" spans="1:28" x14ac:dyDescent="0.25">
      <c r="A160" s="112" t="s">
        <v>104</v>
      </c>
      <c r="B160" s="88">
        <f t="shared" si="57"/>
        <v>0.41342400000000001</v>
      </c>
      <c r="C160" s="32">
        <f t="shared" si="58"/>
        <v>0.24647831903675141</v>
      </c>
      <c r="D160" s="30">
        <f t="shared" si="59"/>
        <v>2.5187278808641482E-3</v>
      </c>
      <c r="E160" s="98">
        <f t="shared" si="60"/>
        <v>0.82684800000000003</v>
      </c>
      <c r="F160" s="32">
        <f t="shared" si="61"/>
        <v>0.24647831903675141</v>
      </c>
      <c r="G160" s="30">
        <f t="shared" si="62"/>
        <v>2.5187278808641482E-3</v>
      </c>
      <c r="H160" s="88">
        <f t="shared" si="63"/>
        <v>1.2402720000000009</v>
      </c>
      <c r="I160" s="32">
        <f t="shared" si="64"/>
        <v>0.24647831903675155</v>
      </c>
      <c r="J160" s="30">
        <f t="shared" si="65"/>
        <v>2.5187278808641504E-3</v>
      </c>
      <c r="K160" s="88">
        <f t="shared" si="66"/>
        <v>1.6536960000000001</v>
      </c>
      <c r="L160" s="32">
        <f t="shared" si="67"/>
        <v>0.24647831903675141</v>
      </c>
      <c r="M160" s="30">
        <f t="shared" si="68"/>
        <v>2.5187278808641482E-3</v>
      </c>
      <c r="N160" s="88">
        <f t="shared" si="69"/>
        <v>2.4805440000000019</v>
      </c>
      <c r="O160" s="32">
        <f t="shared" si="70"/>
        <v>0.24647831903675155</v>
      </c>
      <c r="P160" s="30">
        <f t="shared" si="71"/>
        <v>2.5187278808641504E-3</v>
      </c>
      <c r="Q160" s="88">
        <f t="shared" si="72"/>
        <v>3.3073920000000001</v>
      </c>
      <c r="R160" s="32">
        <f t="shared" si="73"/>
        <v>0.24647831903675141</v>
      </c>
      <c r="S160" s="30">
        <f t="shared" si="74"/>
        <v>2.5187278808641482E-3</v>
      </c>
      <c r="T160" s="88">
        <f t="shared" si="75"/>
        <v>4.1342400000000019</v>
      </c>
      <c r="U160" s="32">
        <f t="shared" si="76"/>
        <v>0.24647831903675149</v>
      </c>
      <c r="V160" s="30">
        <f t="shared" si="77"/>
        <v>2.5187278808641491E-3</v>
      </c>
      <c r="W160" s="88">
        <f t="shared" si="78"/>
        <v>8.2684800000000038</v>
      </c>
      <c r="X160" s="32">
        <f t="shared" si="79"/>
        <v>0.24647831903675149</v>
      </c>
      <c r="Y160" s="30">
        <f t="shared" si="80"/>
        <v>2.5187278808641491E-3</v>
      </c>
    </row>
    <row r="161" spans="1:25" x14ac:dyDescent="0.25">
      <c r="A161" s="112" t="s">
        <v>105</v>
      </c>
      <c r="B161" s="88">
        <f t="shared" si="57"/>
        <v>-0.41342400000000024</v>
      </c>
      <c r="C161" s="32">
        <f t="shared" si="58"/>
        <v>-0.24151758173966698</v>
      </c>
      <c r="D161" s="30">
        <f t="shared" si="59"/>
        <v>-2.468125413991086E-3</v>
      </c>
      <c r="E161" s="98">
        <f t="shared" si="60"/>
        <v>-0.82684800000000047</v>
      </c>
      <c r="F161" s="32">
        <f t="shared" si="61"/>
        <v>-0.24151758173966698</v>
      </c>
      <c r="G161" s="30">
        <f t="shared" si="62"/>
        <v>-2.468125413991086E-3</v>
      </c>
      <c r="H161" s="88">
        <f t="shared" si="63"/>
        <v>-1.240272</v>
      </c>
      <c r="I161" s="32">
        <f t="shared" si="64"/>
        <v>-0.24151758173966686</v>
      </c>
      <c r="J161" s="30">
        <f t="shared" si="65"/>
        <v>-2.4681254139910843E-3</v>
      </c>
      <c r="K161" s="88">
        <f t="shared" si="66"/>
        <v>-1.6536960000000009</v>
      </c>
      <c r="L161" s="32">
        <f t="shared" si="67"/>
        <v>-0.24151758173966698</v>
      </c>
      <c r="M161" s="30">
        <f t="shared" si="68"/>
        <v>-2.468125413991086E-3</v>
      </c>
      <c r="N161" s="88">
        <f t="shared" si="69"/>
        <v>-2.4805440000000001</v>
      </c>
      <c r="O161" s="32">
        <f t="shared" si="70"/>
        <v>-0.24151758173966686</v>
      </c>
      <c r="P161" s="30">
        <f t="shared" si="71"/>
        <v>-2.4681254139910843E-3</v>
      </c>
      <c r="Q161" s="88">
        <f t="shared" si="72"/>
        <v>-3.3073920000000019</v>
      </c>
      <c r="R161" s="32">
        <f t="shared" si="73"/>
        <v>-0.24151758173966698</v>
      </c>
      <c r="S161" s="30">
        <f t="shared" si="74"/>
        <v>-2.468125413991086E-3</v>
      </c>
      <c r="T161" s="88">
        <f t="shared" si="75"/>
        <v>-4.1342400000000019</v>
      </c>
      <c r="U161" s="32">
        <f t="shared" si="76"/>
        <v>-0.24151758173966698</v>
      </c>
      <c r="V161" s="30">
        <f t="shared" si="77"/>
        <v>-2.4681254139910852E-3</v>
      </c>
      <c r="W161" s="88">
        <f t="shared" si="78"/>
        <v>-8.2684800000000038</v>
      </c>
      <c r="X161" s="32">
        <f t="shared" si="79"/>
        <v>-0.24151758173966698</v>
      </c>
      <c r="Y161" s="30">
        <f t="shared" si="80"/>
        <v>-2.4681254139910852E-3</v>
      </c>
    </row>
    <row r="162" spans="1:25" x14ac:dyDescent="0.25">
      <c r="A162" s="112" t="s">
        <v>106</v>
      </c>
      <c r="B162" s="88">
        <f t="shared" si="57"/>
        <v>-0.38758500000000007</v>
      </c>
      <c r="C162" s="32">
        <f t="shared" si="58"/>
        <v>-0.22305574019561294</v>
      </c>
      <c r="D162" s="30">
        <f t="shared" si="59"/>
        <v>-2.2795200762241973E-3</v>
      </c>
      <c r="E162" s="98">
        <f t="shared" si="60"/>
        <v>-0.77517000000000014</v>
      </c>
      <c r="F162" s="32">
        <f t="shared" si="61"/>
        <v>-0.22305574019561294</v>
      </c>
      <c r="G162" s="30">
        <f t="shared" si="62"/>
        <v>-2.2795200762241973E-3</v>
      </c>
      <c r="H162" s="88">
        <f t="shared" si="63"/>
        <v>-1.1627549999999998</v>
      </c>
      <c r="I162" s="32">
        <f t="shared" si="64"/>
        <v>-0.22305574019561289</v>
      </c>
      <c r="J162" s="30">
        <f t="shared" si="65"/>
        <v>-2.2795200762241964E-3</v>
      </c>
      <c r="K162" s="88">
        <f t="shared" si="66"/>
        <v>-1.5503400000000003</v>
      </c>
      <c r="L162" s="32">
        <f t="shared" si="67"/>
        <v>-0.22305574019561294</v>
      </c>
      <c r="M162" s="30">
        <f t="shared" si="68"/>
        <v>-2.2795200762241973E-3</v>
      </c>
      <c r="N162" s="88">
        <f t="shared" si="69"/>
        <v>-2.3255099999999995</v>
      </c>
      <c r="O162" s="32">
        <f t="shared" si="70"/>
        <v>-0.22305574019561289</v>
      </c>
      <c r="P162" s="30">
        <f t="shared" si="71"/>
        <v>-2.2795200762241964E-3</v>
      </c>
      <c r="Q162" s="88">
        <f t="shared" si="72"/>
        <v>-3.1006800000000005</v>
      </c>
      <c r="R162" s="32">
        <f t="shared" si="73"/>
        <v>-0.22305574019561294</v>
      </c>
      <c r="S162" s="30">
        <f t="shared" si="74"/>
        <v>-2.2795200762241973E-3</v>
      </c>
      <c r="T162" s="88">
        <f t="shared" si="75"/>
        <v>-3.8758499999999998</v>
      </c>
      <c r="U162" s="32">
        <f t="shared" si="76"/>
        <v>-0.22305574019561292</v>
      </c>
      <c r="V162" s="30">
        <f t="shared" si="77"/>
        <v>-2.2795200762241968E-3</v>
      </c>
      <c r="W162" s="88">
        <f t="shared" si="78"/>
        <v>-7.7516999999999996</v>
      </c>
      <c r="X162" s="32">
        <f t="shared" si="79"/>
        <v>-0.22305574019561292</v>
      </c>
      <c r="Y162" s="30">
        <f t="shared" si="80"/>
        <v>-2.2795200762241968E-3</v>
      </c>
    </row>
    <row r="163" spans="1:25" x14ac:dyDescent="0.25">
      <c r="A163" s="136" t="s">
        <v>146</v>
      </c>
      <c r="B163" s="90">
        <f t="shared" si="57"/>
        <v>-0.22479929999999992</v>
      </c>
      <c r="C163" s="102">
        <f t="shared" si="58"/>
        <v>-0.11829047421420121</v>
      </c>
      <c r="D163" s="91">
        <f t="shared" si="59"/>
        <v>-1.2090529219067625E-3</v>
      </c>
      <c r="E163" s="101">
        <f t="shared" si="60"/>
        <v>-0.44959859999999985</v>
      </c>
      <c r="F163" s="102">
        <f t="shared" si="61"/>
        <v>-0.11829047421420121</v>
      </c>
      <c r="G163" s="91">
        <f t="shared" si="62"/>
        <v>-1.2090529219067625E-3</v>
      </c>
      <c r="H163" s="90">
        <f t="shared" si="63"/>
        <v>-0.67439790000000066</v>
      </c>
      <c r="I163" s="102">
        <f t="shared" si="64"/>
        <v>-0.11829047421420137</v>
      </c>
      <c r="J163" s="91">
        <f t="shared" si="65"/>
        <v>-1.209052921906764E-3</v>
      </c>
      <c r="K163" s="90">
        <f t="shared" si="66"/>
        <v>-0.8991971999999997</v>
      </c>
      <c r="L163" s="102">
        <f t="shared" si="67"/>
        <v>-0.11829047421420121</v>
      </c>
      <c r="M163" s="91">
        <f t="shared" si="68"/>
        <v>-1.2090529219067625E-3</v>
      </c>
      <c r="N163" s="90">
        <f t="shared" si="69"/>
        <v>-1.3487958000000013</v>
      </c>
      <c r="O163" s="102">
        <f t="shared" si="70"/>
        <v>-0.11829047421420137</v>
      </c>
      <c r="P163" s="91">
        <f t="shared" si="71"/>
        <v>-1.209052921906764E-3</v>
      </c>
      <c r="Q163" s="90">
        <f t="shared" si="72"/>
        <v>-1.7983943999999994</v>
      </c>
      <c r="R163" s="102">
        <f t="shared" si="73"/>
        <v>-0.11829047421420121</v>
      </c>
      <c r="S163" s="91">
        <f t="shared" si="74"/>
        <v>-1.2090529219067625E-3</v>
      </c>
      <c r="T163" s="90">
        <f t="shared" si="75"/>
        <v>-2.2479929999999975</v>
      </c>
      <c r="U163" s="102">
        <f t="shared" si="76"/>
        <v>-0.11829047421420111</v>
      </c>
      <c r="V163" s="91">
        <f t="shared" si="77"/>
        <v>-1.2090529219067614E-3</v>
      </c>
      <c r="W163" s="90">
        <f t="shared" si="78"/>
        <v>-4.4959859999999949</v>
      </c>
      <c r="X163" s="102">
        <f t="shared" si="79"/>
        <v>-0.11829047421420111</v>
      </c>
      <c r="Y163" s="91">
        <f t="shared" si="80"/>
        <v>-1.2090529219067614E-3</v>
      </c>
    </row>
    <row r="164" spans="1:25" x14ac:dyDescent="0.25">
      <c r="A164" s="112" t="s">
        <v>107</v>
      </c>
      <c r="B164" s="88">
        <f t="shared" si="57"/>
        <v>-0.34451999999999972</v>
      </c>
      <c r="C164" s="32">
        <f t="shared" si="58"/>
        <v>-0.19347664936990344</v>
      </c>
      <c r="D164" s="30">
        <f t="shared" si="59"/>
        <v>-1.9773205184950003E-3</v>
      </c>
      <c r="E164" s="98">
        <f t="shared" si="60"/>
        <v>-0.68903999999999943</v>
      </c>
      <c r="F164" s="32">
        <f t="shared" si="61"/>
        <v>-0.19347664936990344</v>
      </c>
      <c r="G164" s="30">
        <f t="shared" si="62"/>
        <v>-1.9773205184950003E-3</v>
      </c>
      <c r="H164" s="88">
        <f t="shared" si="63"/>
        <v>-1.0335599999999996</v>
      </c>
      <c r="I164" s="32">
        <f t="shared" si="64"/>
        <v>-0.19347664936990353</v>
      </c>
      <c r="J164" s="30">
        <f t="shared" si="65"/>
        <v>-1.9773205184950011E-3</v>
      </c>
      <c r="K164" s="88">
        <f t="shared" si="66"/>
        <v>-1.3780799999999989</v>
      </c>
      <c r="L164" s="32">
        <f t="shared" si="67"/>
        <v>-0.19347664936990344</v>
      </c>
      <c r="M164" s="30">
        <f t="shared" si="68"/>
        <v>-1.9773205184950003E-3</v>
      </c>
      <c r="N164" s="88">
        <f t="shared" si="69"/>
        <v>-2.0671199999999992</v>
      </c>
      <c r="O164" s="32">
        <f t="shared" si="70"/>
        <v>-0.19347664936990353</v>
      </c>
      <c r="P164" s="30">
        <f t="shared" si="71"/>
        <v>-1.9773205184950011E-3</v>
      </c>
      <c r="Q164" s="88">
        <f t="shared" si="72"/>
        <v>-2.7561599999999977</v>
      </c>
      <c r="R164" s="32">
        <f t="shared" si="73"/>
        <v>-0.19347664936990344</v>
      </c>
      <c r="S164" s="30">
        <f t="shared" si="74"/>
        <v>-1.9773205184950003E-3</v>
      </c>
      <c r="T164" s="88">
        <f t="shared" si="75"/>
        <v>-3.4451999999999998</v>
      </c>
      <c r="U164" s="32">
        <f t="shared" si="76"/>
        <v>-0.19347664936990358</v>
      </c>
      <c r="V164" s="30">
        <f t="shared" si="77"/>
        <v>-1.9773205184950016E-3</v>
      </c>
      <c r="W164" s="88">
        <f t="shared" si="78"/>
        <v>-6.8903999999999996</v>
      </c>
      <c r="X164" s="32">
        <f t="shared" si="79"/>
        <v>-0.19347664936990358</v>
      </c>
      <c r="Y164" s="30">
        <f t="shared" si="80"/>
        <v>-1.9773205184950016E-3</v>
      </c>
    </row>
    <row r="165" spans="1:25" x14ac:dyDescent="0.25">
      <c r="A165" s="112" t="s">
        <v>108</v>
      </c>
      <c r="B165" s="88">
        <f t="shared" si="57"/>
        <v>-0.17225999999999986</v>
      </c>
      <c r="C165" s="32">
        <f t="shared" si="58"/>
        <v>-8.8205474822575111E-2</v>
      </c>
      <c r="D165" s="30">
        <f t="shared" si="59"/>
        <v>-9.0159168427814324E-4</v>
      </c>
      <c r="E165" s="98">
        <f t="shared" si="60"/>
        <v>-0.34451999999999972</v>
      </c>
      <c r="F165" s="32">
        <f t="shared" si="61"/>
        <v>-8.8205474822575111E-2</v>
      </c>
      <c r="G165" s="30">
        <f t="shared" si="62"/>
        <v>-9.0159168427814324E-4</v>
      </c>
      <c r="H165" s="88">
        <f t="shared" si="63"/>
        <v>-0.51677999999999891</v>
      </c>
      <c r="I165" s="32">
        <f t="shared" si="64"/>
        <v>-8.8205474822574986E-2</v>
      </c>
      <c r="J165" s="30">
        <f t="shared" si="65"/>
        <v>-9.0159168427814194E-4</v>
      </c>
      <c r="K165" s="88">
        <f t="shared" si="66"/>
        <v>-0.68903999999999943</v>
      </c>
      <c r="L165" s="32">
        <f t="shared" si="67"/>
        <v>-8.8205474822575111E-2</v>
      </c>
      <c r="M165" s="30">
        <f t="shared" si="68"/>
        <v>-9.0159168427814324E-4</v>
      </c>
      <c r="N165" s="88">
        <f t="shared" si="69"/>
        <v>-1.0335599999999978</v>
      </c>
      <c r="O165" s="32">
        <f t="shared" si="70"/>
        <v>-8.8205474822574986E-2</v>
      </c>
      <c r="P165" s="30">
        <f t="shared" si="71"/>
        <v>-9.0159168427814194E-4</v>
      </c>
      <c r="Q165" s="88">
        <f t="shared" si="72"/>
        <v>-1.3780799999999989</v>
      </c>
      <c r="R165" s="32">
        <f t="shared" si="73"/>
        <v>-8.8205474822575111E-2</v>
      </c>
      <c r="S165" s="30">
        <f t="shared" si="74"/>
        <v>-9.0159168427814324E-4</v>
      </c>
      <c r="T165" s="88">
        <f t="shared" si="75"/>
        <v>-1.7225999999999964</v>
      </c>
      <c r="U165" s="32">
        <f t="shared" si="76"/>
        <v>-8.8205474822575E-2</v>
      </c>
      <c r="V165" s="30">
        <f t="shared" si="77"/>
        <v>-9.0159168427814216E-4</v>
      </c>
      <c r="W165" s="88">
        <f t="shared" si="78"/>
        <v>-3.4451999999999927</v>
      </c>
      <c r="X165" s="32">
        <f t="shared" si="79"/>
        <v>-8.8205474822575E-2</v>
      </c>
      <c r="Y165" s="30">
        <f t="shared" si="80"/>
        <v>-9.0159168427814216E-4</v>
      </c>
    </row>
    <row r="166" spans="1:25" ht="15.75" thickBot="1" x14ac:dyDescent="0.3">
      <c r="A166" s="114" t="s">
        <v>109</v>
      </c>
      <c r="B166" s="89">
        <f t="shared" si="57"/>
        <v>-8.6129999999999374E-2</v>
      </c>
      <c r="C166" s="33">
        <f t="shared" si="58"/>
        <v>-4.2239844635053897E-2</v>
      </c>
      <c r="D166" s="31">
        <f t="shared" si="59"/>
        <v>-4.3178288004707657E-4</v>
      </c>
      <c r="E166" s="99">
        <f t="shared" si="60"/>
        <v>-0.17225999999999875</v>
      </c>
      <c r="F166" s="33">
        <f t="shared" si="61"/>
        <v>-4.2239844635053897E-2</v>
      </c>
      <c r="G166" s="31">
        <f t="shared" si="62"/>
        <v>-4.3178288004707657E-4</v>
      </c>
      <c r="H166" s="89">
        <f t="shared" si="63"/>
        <v>-0.25838999999999945</v>
      </c>
      <c r="I166" s="33">
        <f t="shared" si="64"/>
        <v>-4.2239844635054119E-2</v>
      </c>
      <c r="J166" s="31">
        <f t="shared" si="65"/>
        <v>-4.3178288004707885E-4</v>
      </c>
      <c r="K166" s="89">
        <f t="shared" si="66"/>
        <v>-0.34451999999999749</v>
      </c>
      <c r="L166" s="33">
        <f t="shared" si="67"/>
        <v>-4.2239844635053897E-2</v>
      </c>
      <c r="M166" s="31">
        <f t="shared" si="68"/>
        <v>-4.3178288004707657E-4</v>
      </c>
      <c r="N166" s="89">
        <f t="shared" si="69"/>
        <v>-0.51677999999999891</v>
      </c>
      <c r="O166" s="33">
        <f t="shared" si="70"/>
        <v>-4.2239844635054119E-2</v>
      </c>
      <c r="P166" s="31">
        <f t="shared" si="71"/>
        <v>-4.3178288004707885E-4</v>
      </c>
      <c r="Q166" s="89">
        <f t="shared" si="72"/>
        <v>-0.68903999999999499</v>
      </c>
      <c r="R166" s="33">
        <f t="shared" si="73"/>
        <v>-4.2239844635053897E-2</v>
      </c>
      <c r="S166" s="31">
        <f t="shared" si="74"/>
        <v>-4.3178288004707657E-4</v>
      </c>
      <c r="T166" s="89">
        <f t="shared" si="75"/>
        <v>-0.86130000000000351</v>
      </c>
      <c r="U166" s="33">
        <f t="shared" si="76"/>
        <v>-4.223984463505439E-2</v>
      </c>
      <c r="V166" s="31">
        <f t="shared" si="77"/>
        <v>-4.3178288004708156E-4</v>
      </c>
      <c r="W166" s="89">
        <f t="shared" si="78"/>
        <v>-1.722600000000007</v>
      </c>
      <c r="X166" s="33">
        <f t="shared" si="79"/>
        <v>-4.223984463505439E-2</v>
      </c>
      <c r="Y166" s="31">
        <f t="shared" si="80"/>
        <v>-4.3178288004708156E-4</v>
      </c>
    </row>
    <row r="168" spans="1:25" ht="15.75" thickBot="1" x14ac:dyDescent="0.3"/>
    <row r="169" spans="1:25" s="83" customFormat="1" ht="18.75" customHeight="1" x14ac:dyDescent="0.3">
      <c r="A169" s="181" t="s">
        <v>135</v>
      </c>
      <c r="B169" s="184" t="s">
        <v>79</v>
      </c>
      <c r="C169" s="185"/>
      <c r="D169" s="186"/>
      <c r="E169" s="184" t="s">
        <v>79</v>
      </c>
      <c r="F169" s="185"/>
      <c r="G169" s="186"/>
      <c r="H169" s="184" t="s">
        <v>81</v>
      </c>
      <c r="I169" s="185"/>
      <c r="J169" s="186"/>
      <c r="K169" s="184" t="s">
        <v>82</v>
      </c>
      <c r="L169" s="185"/>
      <c r="M169" s="186"/>
      <c r="N169" s="184" t="s">
        <v>83</v>
      </c>
      <c r="O169" s="185"/>
      <c r="P169" s="186"/>
      <c r="Q169" s="184" t="s">
        <v>84</v>
      </c>
      <c r="R169" s="185"/>
      <c r="S169" s="186"/>
      <c r="T169" s="184" t="s">
        <v>85</v>
      </c>
      <c r="U169" s="185"/>
      <c r="V169" s="186"/>
      <c r="W169" s="184" t="s">
        <v>86</v>
      </c>
      <c r="X169" s="185"/>
      <c r="Y169" s="186"/>
    </row>
    <row r="170" spans="1:25" s="83" customFormat="1" ht="19.5" thickBot="1" x14ac:dyDescent="0.35">
      <c r="A170" s="182"/>
      <c r="B170" s="187">
        <v>5000</v>
      </c>
      <c r="C170" s="188"/>
      <c r="D170" s="189"/>
      <c r="E170" s="187">
        <v>10000</v>
      </c>
      <c r="F170" s="188"/>
      <c r="G170" s="189"/>
      <c r="H170" s="187">
        <v>15000</v>
      </c>
      <c r="I170" s="188"/>
      <c r="J170" s="189"/>
      <c r="K170" s="187">
        <v>20000</v>
      </c>
      <c r="L170" s="188"/>
      <c r="M170" s="189"/>
      <c r="N170" s="187">
        <v>30000</v>
      </c>
      <c r="O170" s="188"/>
      <c r="P170" s="189"/>
      <c r="Q170" s="187">
        <v>40000</v>
      </c>
      <c r="R170" s="188"/>
      <c r="S170" s="189"/>
      <c r="T170" s="187">
        <v>50000</v>
      </c>
      <c r="U170" s="188"/>
      <c r="V170" s="189"/>
      <c r="W170" s="187">
        <v>100000</v>
      </c>
      <c r="X170" s="188"/>
      <c r="Y170" s="189"/>
    </row>
    <row r="171" spans="1:25" s="82" customFormat="1" ht="75" x14ac:dyDescent="0.3">
      <c r="A171" s="183"/>
      <c r="B171" s="97" t="s">
        <v>94</v>
      </c>
      <c r="C171" s="103" t="s">
        <v>127</v>
      </c>
      <c r="D171" s="95" t="s">
        <v>128</v>
      </c>
      <c r="E171" s="97" t="s">
        <v>94</v>
      </c>
      <c r="F171" s="103" t="s">
        <v>127</v>
      </c>
      <c r="G171" s="95" t="s">
        <v>128</v>
      </c>
      <c r="H171" s="97" t="s">
        <v>94</v>
      </c>
      <c r="I171" s="103" t="s">
        <v>127</v>
      </c>
      <c r="J171" s="95" t="s">
        <v>128</v>
      </c>
      <c r="K171" s="97" t="s">
        <v>94</v>
      </c>
      <c r="L171" s="103" t="s">
        <v>127</v>
      </c>
      <c r="M171" s="95" t="s">
        <v>128</v>
      </c>
      <c r="N171" s="97" t="s">
        <v>94</v>
      </c>
      <c r="O171" s="103" t="s">
        <v>127</v>
      </c>
      <c r="P171" s="95" t="s">
        <v>128</v>
      </c>
      <c r="Q171" s="97" t="s">
        <v>94</v>
      </c>
      <c r="R171" s="103" t="s">
        <v>127</v>
      </c>
      <c r="S171" s="95" t="s">
        <v>128</v>
      </c>
      <c r="T171" s="97" t="s">
        <v>94</v>
      </c>
      <c r="U171" s="103" t="s">
        <v>127</v>
      </c>
      <c r="V171" s="95" t="s">
        <v>128</v>
      </c>
      <c r="W171" s="97" t="s">
        <v>94</v>
      </c>
      <c r="X171" s="103" t="s">
        <v>127</v>
      </c>
      <c r="Y171" s="95" t="s">
        <v>128</v>
      </c>
    </row>
    <row r="172" spans="1:25" x14ac:dyDescent="0.25">
      <c r="A172" s="112" t="s">
        <v>125</v>
      </c>
      <c r="B172" s="129">
        <f t="shared" ref="B172:B182" si="81">B140-D140</f>
        <v>-0.40143772707901437</v>
      </c>
      <c r="C172" s="130">
        <f t="shared" ref="C172:C182" si="82">B172/(B140)</f>
        <v>-0.29735467143620092</v>
      </c>
      <c r="D172" s="131">
        <f t="shared" ref="D172:D182" si="83">B172/(B93+C93+B140)</f>
        <v>-3.0372829769889655E-3</v>
      </c>
      <c r="E172" s="129">
        <f t="shared" ref="E172:E182" si="84">E140-G140</f>
        <v>-0.80287545415802875</v>
      </c>
      <c r="F172" s="130">
        <f t="shared" ref="F172:F182" si="85">E172/(E140)</f>
        <v>-0.29735467143620092</v>
      </c>
      <c r="G172" s="131">
        <f t="shared" ref="G172:G182" si="86">E172/(E93+F93+E140)</f>
        <v>-3.0372829769889655E-3</v>
      </c>
      <c r="H172" s="129">
        <f t="shared" ref="H172:H182" si="87">H140-J140</f>
        <v>-1.2043131812370431</v>
      </c>
      <c r="I172" s="130">
        <f t="shared" ref="I172:I182" si="88">H172/(H140)</f>
        <v>-0.29735467143620087</v>
      </c>
      <c r="J172" s="131">
        <f t="shared" ref="J172:J182" si="89">H172/(H93+I93+H140)</f>
        <v>-3.0372829769889659E-3</v>
      </c>
      <c r="K172" s="129">
        <f t="shared" ref="K172:K182" si="90">K140-M140</f>
        <v>-1.6057509083160575</v>
      </c>
      <c r="L172" s="130">
        <f t="shared" ref="L172:L182" si="91">K172/(K140)</f>
        <v>-0.29735467143620092</v>
      </c>
      <c r="M172" s="131">
        <f t="shared" ref="M172:M182" si="92">K172/(K93+L93+K140)</f>
        <v>-3.0372829769889655E-3</v>
      </c>
      <c r="N172" s="129">
        <f t="shared" ref="N172:N182" si="93">N140-P140</f>
        <v>-2.4086263624740862</v>
      </c>
      <c r="O172" s="130">
        <f t="shared" ref="O172:O182" si="94">N172/(N140)</f>
        <v>-0.29735467143620087</v>
      </c>
      <c r="P172" s="131">
        <f t="shared" ref="P172:P182" si="95">N172/(N93+O93+N140)</f>
        <v>-3.0372829769889659E-3</v>
      </c>
      <c r="Q172" s="129">
        <f t="shared" ref="Q172:Q182" si="96">Q140-S140</f>
        <v>-3.211501816632115</v>
      </c>
      <c r="R172" s="130">
        <f t="shared" ref="R172:R182" si="97">Q172/(Q140)</f>
        <v>-0.29735467143620092</v>
      </c>
      <c r="S172" s="131">
        <f t="shared" ref="S172:S182" si="98">Q172/(Q93+R93+Q140)</f>
        <v>-3.0372829769889655E-3</v>
      </c>
      <c r="T172" s="129">
        <f t="shared" ref="T172:T182" si="99">T140-V140</f>
        <v>-4.0143772707901419</v>
      </c>
      <c r="U172" s="130">
        <f t="shared" ref="U172:U182" si="100">T172/(T140)</f>
        <v>-0.29735467143620076</v>
      </c>
      <c r="V172" s="131">
        <f t="shared" ref="V172:V182" si="101">T172/(T93+U93+T140)</f>
        <v>-3.0372829769889651E-3</v>
      </c>
      <c r="W172" s="129">
        <f t="shared" ref="W172:W182" si="102">W140-Y140</f>
        <v>-8.0287545415802839</v>
      </c>
      <c r="X172" s="130">
        <f t="shared" ref="X172:X182" si="103">W172/(W140)</f>
        <v>-0.29735467143620076</v>
      </c>
      <c r="Y172" s="131">
        <f t="shared" ref="Y172:Y182" si="104">W172/(W93+X93+W140)</f>
        <v>-3.0372829769889651E-3</v>
      </c>
    </row>
    <row r="173" spans="1:25" x14ac:dyDescent="0.25">
      <c r="A173" s="112" t="s">
        <v>97</v>
      </c>
      <c r="B173" s="129">
        <f t="shared" si="81"/>
        <v>-0.31563931801896516</v>
      </c>
      <c r="C173" s="130">
        <f t="shared" si="82"/>
        <v>-0.21978005098245679</v>
      </c>
      <c r="D173" s="131">
        <f t="shared" si="83"/>
        <v>-2.2452141622758557E-3</v>
      </c>
      <c r="E173" s="129">
        <f t="shared" si="84"/>
        <v>-0.63127863603793033</v>
      </c>
      <c r="F173" s="130">
        <f t="shared" si="85"/>
        <v>-0.21978005098245679</v>
      </c>
      <c r="G173" s="131">
        <f t="shared" si="86"/>
        <v>-2.2452141622758557E-3</v>
      </c>
      <c r="H173" s="129">
        <f t="shared" si="87"/>
        <v>-0.94691795405689572</v>
      </c>
      <c r="I173" s="130">
        <f t="shared" si="88"/>
        <v>-0.21978005098245684</v>
      </c>
      <c r="J173" s="131">
        <f t="shared" si="89"/>
        <v>-2.2452141622758561E-3</v>
      </c>
      <c r="K173" s="129">
        <f t="shared" si="90"/>
        <v>-1.2625572720758607</v>
      </c>
      <c r="L173" s="130">
        <f t="shared" si="91"/>
        <v>-0.21978005098245679</v>
      </c>
      <c r="M173" s="131">
        <f t="shared" si="92"/>
        <v>-2.2452141622758557E-3</v>
      </c>
      <c r="N173" s="129">
        <f t="shared" si="93"/>
        <v>-1.8938359081137914</v>
      </c>
      <c r="O173" s="130">
        <f t="shared" si="94"/>
        <v>-0.21978005098245684</v>
      </c>
      <c r="P173" s="131">
        <f t="shared" si="95"/>
        <v>-2.2452141622758561E-3</v>
      </c>
      <c r="Q173" s="129">
        <f t="shared" si="96"/>
        <v>-2.5251145441517213</v>
      </c>
      <c r="R173" s="130">
        <f t="shared" si="97"/>
        <v>-0.21978005098245679</v>
      </c>
      <c r="S173" s="131">
        <f t="shared" si="98"/>
        <v>-2.2452141622758557E-3</v>
      </c>
      <c r="T173" s="129">
        <f t="shared" si="99"/>
        <v>-3.1563931801896512</v>
      </c>
      <c r="U173" s="130">
        <f t="shared" si="100"/>
        <v>-0.21978005098245676</v>
      </c>
      <c r="V173" s="131">
        <f t="shared" si="101"/>
        <v>-2.2452141622758557E-3</v>
      </c>
      <c r="W173" s="129">
        <f t="shared" si="102"/>
        <v>-6.3127863603793024</v>
      </c>
      <c r="X173" s="130">
        <f t="shared" si="103"/>
        <v>-0.21978005098245676</v>
      </c>
      <c r="Y173" s="131">
        <f t="shared" si="104"/>
        <v>-2.2452141622758557E-3</v>
      </c>
    </row>
    <row r="174" spans="1:25" x14ac:dyDescent="0.25">
      <c r="A174" s="112" t="s">
        <v>102</v>
      </c>
      <c r="B174" s="129">
        <f t="shared" si="81"/>
        <v>-0.14404249989886653</v>
      </c>
      <c r="C174" s="130">
        <f t="shared" si="82"/>
        <v>-8.9555277787435189E-2</v>
      </c>
      <c r="D174" s="131">
        <f t="shared" si="83"/>
        <v>-9.1508149177558183E-4</v>
      </c>
      <c r="E174" s="129">
        <f t="shared" si="84"/>
        <v>-0.28808499979773305</v>
      </c>
      <c r="F174" s="130">
        <f t="shared" si="85"/>
        <v>-8.9555277787435189E-2</v>
      </c>
      <c r="G174" s="131">
        <f t="shared" si="86"/>
        <v>-9.1508149177558183E-4</v>
      </c>
      <c r="H174" s="129">
        <f t="shared" si="87"/>
        <v>-0.43212749969660003</v>
      </c>
      <c r="I174" s="130">
        <f t="shared" si="88"/>
        <v>-8.9555277787435286E-2</v>
      </c>
      <c r="J174" s="131">
        <f t="shared" si="89"/>
        <v>-9.150814917755827E-4</v>
      </c>
      <c r="K174" s="129">
        <f t="shared" si="90"/>
        <v>-0.57616999959546611</v>
      </c>
      <c r="L174" s="130">
        <f t="shared" si="91"/>
        <v>-8.9555277787435189E-2</v>
      </c>
      <c r="M174" s="131">
        <f t="shared" si="92"/>
        <v>-9.1508149177558183E-4</v>
      </c>
      <c r="N174" s="129">
        <f t="shared" si="93"/>
        <v>-0.86425499939320005</v>
      </c>
      <c r="O174" s="130">
        <f t="shared" si="94"/>
        <v>-8.9555277787435286E-2</v>
      </c>
      <c r="P174" s="131">
        <f t="shared" si="95"/>
        <v>-9.150814917755827E-4</v>
      </c>
      <c r="Q174" s="129">
        <f t="shared" si="96"/>
        <v>-1.1523399991909322</v>
      </c>
      <c r="R174" s="130">
        <f t="shared" si="97"/>
        <v>-8.9555277787435189E-2</v>
      </c>
      <c r="S174" s="131">
        <f t="shared" si="98"/>
        <v>-9.1508149177558183E-4</v>
      </c>
      <c r="T174" s="129">
        <f t="shared" si="99"/>
        <v>-1.4404249989886679</v>
      </c>
      <c r="U174" s="130">
        <f t="shared" si="100"/>
        <v>-8.9555277787435356E-2</v>
      </c>
      <c r="V174" s="131">
        <f t="shared" si="101"/>
        <v>-9.1508149177558368E-4</v>
      </c>
      <c r="W174" s="129">
        <f t="shared" si="102"/>
        <v>-2.8808499979773359</v>
      </c>
      <c r="X174" s="130">
        <f t="shared" si="103"/>
        <v>-8.9555277787435356E-2</v>
      </c>
      <c r="Y174" s="131">
        <f t="shared" si="104"/>
        <v>-9.1508149177558368E-4</v>
      </c>
    </row>
    <row r="175" spans="1:25" x14ac:dyDescent="0.25">
      <c r="A175" s="112" t="s">
        <v>103</v>
      </c>
      <c r="B175" s="129">
        <f t="shared" si="81"/>
        <v>-0.10114329536884203</v>
      </c>
      <c r="C175" s="130">
        <f t="shared" si="82"/>
        <v>-6.1243847427522514E-2</v>
      </c>
      <c r="D175" s="131">
        <f t="shared" si="83"/>
        <v>-6.2582455051081226E-4</v>
      </c>
      <c r="E175" s="129">
        <f t="shared" si="84"/>
        <v>-0.20228659073768407</v>
      </c>
      <c r="F175" s="130">
        <f t="shared" si="85"/>
        <v>-6.1243847427522514E-2</v>
      </c>
      <c r="G175" s="131">
        <f t="shared" si="86"/>
        <v>-6.2582455051081226E-4</v>
      </c>
      <c r="H175" s="129">
        <f t="shared" si="87"/>
        <v>-0.30342988610652633</v>
      </c>
      <c r="I175" s="130">
        <f t="shared" si="88"/>
        <v>-6.1243847427522563E-2</v>
      </c>
      <c r="J175" s="131">
        <f t="shared" si="89"/>
        <v>-6.2582455051081269E-4</v>
      </c>
      <c r="K175" s="129">
        <f t="shared" si="90"/>
        <v>-0.40457318147536814</v>
      </c>
      <c r="L175" s="130">
        <f t="shared" si="91"/>
        <v>-6.1243847427522514E-2</v>
      </c>
      <c r="M175" s="131">
        <f t="shared" si="92"/>
        <v>-6.2582455051081226E-4</v>
      </c>
      <c r="N175" s="129">
        <f t="shared" si="93"/>
        <v>-0.60685977221305265</v>
      </c>
      <c r="O175" s="130">
        <f t="shared" si="94"/>
        <v>-6.1243847427522563E-2</v>
      </c>
      <c r="P175" s="131">
        <f t="shared" si="95"/>
        <v>-6.2582455051081269E-4</v>
      </c>
      <c r="Q175" s="129">
        <f t="shared" si="96"/>
        <v>-0.80914636295073628</v>
      </c>
      <c r="R175" s="130">
        <f t="shared" si="97"/>
        <v>-6.1243847427522514E-2</v>
      </c>
      <c r="S175" s="131">
        <f t="shared" si="98"/>
        <v>-6.2582455051081226E-4</v>
      </c>
      <c r="T175" s="129">
        <f t="shared" si="99"/>
        <v>-1.0114329536884235</v>
      </c>
      <c r="U175" s="130">
        <f t="shared" si="100"/>
        <v>-6.1243847427522716E-2</v>
      </c>
      <c r="V175" s="131">
        <f t="shared" si="101"/>
        <v>-6.2582455051081421E-4</v>
      </c>
      <c r="W175" s="129">
        <f t="shared" si="102"/>
        <v>-2.0228659073768469</v>
      </c>
      <c r="X175" s="130">
        <f t="shared" si="103"/>
        <v>-6.1243847427522716E-2</v>
      </c>
      <c r="Y175" s="131">
        <f t="shared" si="104"/>
        <v>-6.2582455051081421E-4</v>
      </c>
    </row>
    <row r="176" spans="1:25" x14ac:dyDescent="0.25">
      <c r="A176" s="112" t="s">
        <v>104</v>
      </c>
      <c r="B176" s="129">
        <f t="shared" si="81"/>
        <v>-7.5403772650827428E-2</v>
      </c>
      <c r="C176" s="130">
        <f t="shared" si="82"/>
        <v>-4.4954804588038702E-2</v>
      </c>
      <c r="D176" s="131">
        <f t="shared" si="83"/>
        <v>-4.59386935683416E-4</v>
      </c>
      <c r="E176" s="129">
        <f t="shared" si="84"/>
        <v>-0.15080754530165486</v>
      </c>
      <c r="F176" s="130">
        <f t="shared" si="85"/>
        <v>-4.4954804588038702E-2</v>
      </c>
      <c r="G176" s="131">
        <f t="shared" si="86"/>
        <v>-4.59386935683416E-4</v>
      </c>
      <c r="H176" s="129">
        <f t="shared" si="87"/>
        <v>-0.22621131795248139</v>
      </c>
      <c r="I176" s="130">
        <f t="shared" si="88"/>
        <v>-4.4954804588038522E-2</v>
      </c>
      <c r="J176" s="131">
        <f t="shared" si="89"/>
        <v>-4.5938693568341421E-4</v>
      </c>
      <c r="K176" s="129">
        <f t="shared" si="90"/>
        <v>-0.30161509060330971</v>
      </c>
      <c r="L176" s="130">
        <f t="shared" si="91"/>
        <v>-4.4954804588038702E-2</v>
      </c>
      <c r="M176" s="131">
        <f t="shared" si="92"/>
        <v>-4.59386935683416E-4</v>
      </c>
      <c r="N176" s="129">
        <f t="shared" si="93"/>
        <v>-0.45242263590496279</v>
      </c>
      <c r="O176" s="130">
        <f t="shared" si="94"/>
        <v>-4.4954804588038522E-2</v>
      </c>
      <c r="P176" s="131">
        <f t="shared" si="95"/>
        <v>-4.5938693568341421E-4</v>
      </c>
      <c r="Q176" s="129">
        <f t="shared" si="96"/>
        <v>-0.60323018120661942</v>
      </c>
      <c r="R176" s="130">
        <f t="shared" si="97"/>
        <v>-4.4954804588038702E-2</v>
      </c>
      <c r="S176" s="131">
        <f t="shared" si="98"/>
        <v>-4.59386935683416E-4</v>
      </c>
      <c r="T176" s="129">
        <f t="shared" si="99"/>
        <v>-0.7540377265082725</v>
      </c>
      <c r="U176" s="130">
        <f t="shared" si="100"/>
        <v>-4.4954804588038591E-2</v>
      </c>
      <c r="V176" s="131">
        <f t="shared" si="101"/>
        <v>-4.5938693568341486E-4</v>
      </c>
      <c r="W176" s="129">
        <f t="shared" si="102"/>
        <v>-1.508075453016545</v>
      </c>
      <c r="X176" s="130">
        <f t="shared" si="103"/>
        <v>-4.4954804588038591E-2</v>
      </c>
      <c r="Y176" s="131">
        <f t="shared" si="104"/>
        <v>-4.5938693568341486E-4</v>
      </c>
    </row>
    <row r="177" spans="1:25" x14ac:dyDescent="0.25">
      <c r="A177" s="112" t="s">
        <v>105</v>
      </c>
      <c r="B177" s="98">
        <f t="shared" si="81"/>
        <v>-4.1084409026807434E-2</v>
      </c>
      <c r="C177" s="32">
        <f t="shared" si="82"/>
        <v>-2.4001042792285574E-2</v>
      </c>
      <c r="D177" s="30">
        <f t="shared" si="83"/>
        <v>-2.4527234519009091E-4</v>
      </c>
      <c r="E177" s="98">
        <f t="shared" si="84"/>
        <v>-8.2168818053614867E-2</v>
      </c>
      <c r="F177" s="32">
        <f t="shared" si="85"/>
        <v>-2.4001042792285574E-2</v>
      </c>
      <c r="G177" s="30">
        <f t="shared" si="86"/>
        <v>-2.4527234519009091E-4</v>
      </c>
      <c r="H177" s="129">
        <f t="shared" si="87"/>
        <v>-0.12325322708042297</v>
      </c>
      <c r="I177" s="130">
        <f t="shared" si="88"/>
        <v>-2.4001042792285703E-2</v>
      </c>
      <c r="J177" s="131">
        <f t="shared" si="89"/>
        <v>-2.4527234519009221E-4</v>
      </c>
      <c r="K177" s="129">
        <f t="shared" si="90"/>
        <v>-0.16433763610722973</v>
      </c>
      <c r="L177" s="130">
        <f t="shared" si="91"/>
        <v>-2.4001042792285574E-2</v>
      </c>
      <c r="M177" s="131">
        <f t="shared" si="92"/>
        <v>-2.4527234519009091E-4</v>
      </c>
      <c r="N177" s="129">
        <f t="shared" si="93"/>
        <v>-0.24650645416084593</v>
      </c>
      <c r="O177" s="130">
        <f t="shared" si="94"/>
        <v>-2.4001042792285703E-2</v>
      </c>
      <c r="P177" s="131">
        <f t="shared" si="95"/>
        <v>-2.4527234519009221E-4</v>
      </c>
      <c r="Q177" s="129">
        <f t="shared" si="96"/>
        <v>-0.32867527221445947</v>
      </c>
      <c r="R177" s="130">
        <f t="shared" si="97"/>
        <v>-2.4001042792285574E-2</v>
      </c>
      <c r="S177" s="131">
        <f t="shared" si="98"/>
        <v>-2.4527234519009091E-4</v>
      </c>
      <c r="T177" s="129">
        <f t="shared" si="99"/>
        <v>-0.41084409026807478</v>
      </c>
      <c r="U177" s="130">
        <f t="shared" si="100"/>
        <v>-2.4001042792285602E-2</v>
      </c>
      <c r="V177" s="131">
        <f t="shared" si="101"/>
        <v>-2.4527234519009113E-4</v>
      </c>
      <c r="W177" s="129">
        <f t="shared" si="102"/>
        <v>-0.82168818053614956</v>
      </c>
      <c r="X177" s="130">
        <f t="shared" si="103"/>
        <v>-2.4001042792285602E-2</v>
      </c>
      <c r="Y177" s="131">
        <f t="shared" si="104"/>
        <v>-2.4527234519009113E-4</v>
      </c>
    </row>
    <row r="178" spans="1:25" x14ac:dyDescent="0.25">
      <c r="A178" s="112" t="s">
        <v>106</v>
      </c>
      <c r="B178" s="98">
        <f t="shared" si="81"/>
        <v>-1.5344886308792827E-2</v>
      </c>
      <c r="C178" s="32">
        <f t="shared" si="82"/>
        <v>-8.8310047443149516E-3</v>
      </c>
      <c r="D178" s="30">
        <f t="shared" si="83"/>
        <v>-9.0248529763203066E-5</v>
      </c>
      <c r="E178" s="98">
        <f t="shared" si="84"/>
        <v>-3.0689772617585653E-2</v>
      </c>
      <c r="F178" s="32">
        <f t="shared" si="85"/>
        <v>-8.8310047443149516E-3</v>
      </c>
      <c r="G178" s="30">
        <f t="shared" si="86"/>
        <v>-9.0248529763203066E-5</v>
      </c>
      <c r="H178" s="129">
        <f t="shared" si="87"/>
        <v>-4.6034658926378036E-2</v>
      </c>
      <c r="I178" s="130">
        <f t="shared" si="88"/>
        <v>-8.8310047443148666E-3</v>
      </c>
      <c r="J178" s="131">
        <f t="shared" si="89"/>
        <v>-9.0248529763202199E-5</v>
      </c>
      <c r="K178" s="129">
        <f t="shared" si="90"/>
        <v>-6.1379545235171307E-2</v>
      </c>
      <c r="L178" s="130">
        <f t="shared" si="91"/>
        <v>-8.8310047443149516E-3</v>
      </c>
      <c r="M178" s="131">
        <f t="shared" si="92"/>
        <v>-9.0248529763203066E-5</v>
      </c>
      <c r="N178" s="129">
        <f t="shared" si="93"/>
        <v>-9.2069317852756072E-2</v>
      </c>
      <c r="O178" s="130">
        <f t="shared" si="94"/>
        <v>-8.8310047443148666E-3</v>
      </c>
      <c r="P178" s="131">
        <f t="shared" si="95"/>
        <v>-9.0248529763202199E-5</v>
      </c>
      <c r="Q178" s="129">
        <f t="shared" si="96"/>
        <v>-0.12275909047034261</v>
      </c>
      <c r="R178" s="130">
        <f t="shared" si="97"/>
        <v>-8.8310047443149516E-3</v>
      </c>
      <c r="S178" s="131">
        <f t="shared" si="98"/>
        <v>-9.0248529763203066E-5</v>
      </c>
      <c r="T178" s="129">
        <f t="shared" si="99"/>
        <v>-0.15344886308792738</v>
      </c>
      <c r="U178" s="130">
        <f t="shared" si="100"/>
        <v>-8.8310047443148996E-3</v>
      </c>
      <c r="V178" s="131">
        <f t="shared" si="101"/>
        <v>-9.0248529763202538E-5</v>
      </c>
      <c r="W178" s="129">
        <f t="shared" si="102"/>
        <v>-0.30689772617585476</v>
      </c>
      <c r="X178" s="130">
        <f t="shared" si="103"/>
        <v>-8.8310047443148996E-3</v>
      </c>
      <c r="Y178" s="131">
        <f t="shared" si="104"/>
        <v>-9.0248529763202538E-5</v>
      </c>
    </row>
    <row r="179" spans="1:25" x14ac:dyDescent="0.25">
      <c r="A179" s="136" t="s">
        <v>146</v>
      </c>
      <c r="B179" s="101">
        <f t="shared" si="81"/>
        <v>0.14681410681470042</v>
      </c>
      <c r="C179" s="102">
        <f t="shared" si="82"/>
        <v>7.7254290010891083E-2</v>
      </c>
      <c r="D179" s="91">
        <f t="shared" si="83"/>
        <v>7.8962000691926149E-4</v>
      </c>
      <c r="E179" s="101">
        <f t="shared" si="84"/>
        <v>0.29362821362940084</v>
      </c>
      <c r="F179" s="102">
        <f t="shared" si="85"/>
        <v>7.7254290010891083E-2</v>
      </c>
      <c r="G179" s="91">
        <f t="shared" si="86"/>
        <v>7.8962000691926149E-4</v>
      </c>
      <c r="H179" s="101">
        <f t="shared" si="87"/>
        <v>0.4404423204440997</v>
      </c>
      <c r="I179" s="102">
        <f t="shared" si="88"/>
        <v>7.7254290010890805E-2</v>
      </c>
      <c r="J179" s="91">
        <f t="shared" si="89"/>
        <v>7.8962000691925856E-4</v>
      </c>
      <c r="K179" s="101">
        <f t="shared" si="90"/>
        <v>0.58725642725880167</v>
      </c>
      <c r="L179" s="102">
        <f t="shared" si="91"/>
        <v>7.7254290010891083E-2</v>
      </c>
      <c r="M179" s="91">
        <f t="shared" si="92"/>
        <v>7.8962000691926149E-4</v>
      </c>
      <c r="N179" s="101">
        <f t="shared" si="93"/>
        <v>0.8808846408881994</v>
      </c>
      <c r="O179" s="102">
        <f t="shared" si="94"/>
        <v>7.7254290010890805E-2</v>
      </c>
      <c r="P179" s="91">
        <f t="shared" si="95"/>
        <v>7.8962000691925856E-4</v>
      </c>
      <c r="Q179" s="101">
        <f t="shared" si="96"/>
        <v>1.1745128545176033</v>
      </c>
      <c r="R179" s="102">
        <f t="shared" si="97"/>
        <v>7.7254290010891083E-2</v>
      </c>
      <c r="S179" s="91">
        <f t="shared" si="98"/>
        <v>7.8962000691926149E-4</v>
      </c>
      <c r="T179" s="101">
        <f t="shared" si="99"/>
        <v>1.468141068147002</v>
      </c>
      <c r="U179" s="102">
        <f t="shared" si="100"/>
        <v>7.7254290010890958E-2</v>
      </c>
      <c r="V179" s="91">
        <f t="shared" si="101"/>
        <v>7.8962000691926019E-4</v>
      </c>
      <c r="W179" s="101">
        <f t="shared" si="102"/>
        <v>2.9362821362940039</v>
      </c>
      <c r="X179" s="102">
        <f t="shared" si="103"/>
        <v>7.7254290010890958E-2</v>
      </c>
      <c r="Y179" s="91">
        <f t="shared" si="104"/>
        <v>7.8962000691926019E-4</v>
      </c>
    </row>
    <row r="180" spans="1:25" x14ac:dyDescent="0.25">
      <c r="A180" s="112" t="s">
        <v>107</v>
      </c>
      <c r="B180" s="98">
        <f t="shared" si="81"/>
        <v>2.7554318221231888E-2</v>
      </c>
      <c r="C180" s="32">
        <f t="shared" si="82"/>
        <v>1.5474042624857855E-2</v>
      </c>
      <c r="D180" s="30">
        <f t="shared" si="83"/>
        <v>1.5814384880988771E-4</v>
      </c>
      <c r="E180" s="98">
        <f t="shared" si="84"/>
        <v>5.5108636442463776E-2</v>
      </c>
      <c r="F180" s="32">
        <f t="shared" si="85"/>
        <v>1.5474042624857855E-2</v>
      </c>
      <c r="G180" s="30">
        <f t="shared" si="86"/>
        <v>1.5814384880988771E-4</v>
      </c>
      <c r="H180" s="129">
        <f t="shared" si="87"/>
        <v>8.2662954663695665E-2</v>
      </c>
      <c r="I180" s="130">
        <f t="shared" si="88"/>
        <v>1.5474042624857855E-2</v>
      </c>
      <c r="J180" s="131">
        <f t="shared" si="89"/>
        <v>1.5814384880988771E-4</v>
      </c>
      <c r="K180" s="129">
        <f t="shared" si="90"/>
        <v>0.11021727288492755</v>
      </c>
      <c r="L180" s="130">
        <f t="shared" si="91"/>
        <v>1.5474042624857855E-2</v>
      </c>
      <c r="M180" s="131">
        <f t="shared" si="92"/>
        <v>1.5814384880988771E-4</v>
      </c>
      <c r="N180" s="129">
        <f t="shared" si="93"/>
        <v>0.16532590932739133</v>
      </c>
      <c r="O180" s="130">
        <f t="shared" si="94"/>
        <v>1.5474042624857855E-2</v>
      </c>
      <c r="P180" s="131">
        <f t="shared" si="95"/>
        <v>1.5814384880988771E-4</v>
      </c>
      <c r="Q180" s="129">
        <f t="shared" si="96"/>
        <v>0.22043454576985511</v>
      </c>
      <c r="R180" s="130">
        <f t="shared" si="97"/>
        <v>1.5474042624857855E-2</v>
      </c>
      <c r="S180" s="131">
        <f t="shared" si="98"/>
        <v>1.5814384880988771E-4</v>
      </c>
      <c r="T180" s="129">
        <f t="shared" si="99"/>
        <v>0.27554318221231711</v>
      </c>
      <c r="U180" s="130">
        <f t="shared" si="100"/>
        <v>1.5474042624857754E-2</v>
      </c>
      <c r="V180" s="131">
        <f t="shared" si="101"/>
        <v>1.5814384880988668E-4</v>
      </c>
      <c r="W180" s="129">
        <f t="shared" si="102"/>
        <v>0.55108636442463421</v>
      </c>
      <c r="X180" s="130">
        <f t="shared" si="103"/>
        <v>1.5474042624857754E-2</v>
      </c>
      <c r="Y180" s="131">
        <f t="shared" si="104"/>
        <v>1.5814384880988668E-4</v>
      </c>
    </row>
    <row r="181" spans="1:25" x14ac:dyDescent="0.25">
      <c r="A181" s="112" t="s">
        <v>108</v>
      </c>
      <c r="B181" s="98">
        <f t="shared" si="81"/>
        <v>0.19915113634133053</v>
      </c>
      <c r="C181" s="32">
        <f t="shared" si="82"/>
        <v>0.10197504088263362</v>
      </c>
      <c r="D181" s="30">
        <f t="shared" si="83"/>
        <v>1.0423372137460031E-3</v>
      </c>
      <c r="E181" s="98">
        <f t="shared" si="84"/>
        <v>0.39830227268266105</v>
      </c>
      <c r="F181" s="32">
        <f t="shared" si="85"/>
        <v>0.10197504088263362</v>
      </c>
      <c r="G181" s="30">
        <f t="shared" si="86"/>
        <v>1.0423372137460031E-3</v>
      </c>
      <c r="H181" s="129">
        <f t="shared" si="87"/>
        <v>0.59745340902399136</v>
      </c>
      <c r="I181" s="130">
        <f t="shared" si="88"/>
        <v>0.10197504088263357</v>
      </c>
      <c r="J181" s="131">
        <f t="shared" si="89"/>
        <v>1.0423372137460026E-3</v>
      </c>
      <c r="K181" s="129">
        <f t="shared" si="90"/>
        <v>0.7966045453653221</v>
      </c>
      <c r="L181" s="130">
        <f t="shared" si="91"/>
        <v>0.10197504088263362</v>
      </c>
      <c r="M181" s="131">
        <f t="shared" si="92"/>
        <v>1.0423372137460031E-3</v>
      </c>
      <c r="N181" s="129">
        <f t="shared" si="93"/>
        <v>1.1949068180479827</v>
      </c>
      <c r="O181" s="130">
        <f t="shared" si="94"/>
        <v>0.10197504088263357</v>
      </c>
      <c r="P181" s="131">
        <f t="shared" si="95"/>
        <v>1.0423372137460026E-3</v>
      </c>
      <c r="Q181" s="129">
        <f t="shared" si="96"/>
        <v>1.5932090907306442</v>
      </c>
      <c r="R181" s="130">
        <f t="shared" si="97"/>
        <v>0.10197504088263362</v>
      </c>
      <c r="S181" s="131">
        <f t="shared" si="98"/>
        <v>1.0423372137460031E-3</v>
      </c>
      <c r="T181" s="129">
        <f t="shared" si="99"/>
        <v>1.9915113634133057</v>
      </c>
      <c r="U181" s="130">
        <f t="shared" si="100"/>
        <v>0.10197504088263364</v>
      </c>
      <c r="V181" s="131">
        <f t="shared" si="101"/>
        <v>1.0423372137460033E-3</v>
      </c>
      <c r="W181" s="129">
        <f t="shared" si="102"/>
        <v>3.9830227268266114</v>
      </c>
      <c r="X181" s="130">
        <f t="shared" si="103"/>
        <v>0.10197504088263364</v>
      </c>
      <c r="Y181" s="131">
        <f t="shared" si="104"/>
        <v>1.0423372137460033E-3</v>
      </c>
    </row>
    <row r="182" spans="1:25" ht="15.75" thickBot="1" x14ac:dyDescent="0.3">
      <c r="A182" s="114" t="s">
        <v>109</v>
      </c>
      <c r="B182" s="99">
        <f t="shared" si="81"/>
        <v>0.28494954540137996</v>
      </c>
      <c r="C182" s="33">
        <f t="shared" si="82"/>
        <v>0.1397448569207432</v>
      </c>
      <c r="D182" s="31">
        <f t="shared" si="83"/>
        <v>1.4284957085976308E-3</v>
      </c>
      <c r="E182" s="99">
        <f t="shared" si="84"/>
        <v>0.56989909080275991</v>
      </c>
      <c r="F182" s="33">
        <f t="shared" si="85"/>
        <v>0.1397448569207432</v>
      </c>
      <c r="G182" s="31">
        <f t="shared" si="86"/>
        <v>1.4284957085976308E-3</v>
      </c>
      <c r="H182" s="132">
        <f t="shared" si="87"/>
        <v>0.85484863620413964</v>
      </c>
      <c r="I182" s="133">
        <f t="shared" si="88"/>
        <v>0.1397448569207432</v>
      </c>
      <c r="J182" s="134">
        <f t="shared" si="89"/>
        <v>1.4284957085976306E-3</v>
      </c>
      <c r="K182" s="132">
        <f t="shared" si="90"/>
        <v>1.1397981816055198</v>
      </c>
      <c r="L182" s="133">
        <f t="shared" si="91"/>
        <v>0.1397448569207432</v>
      </c>
      <c r="M182" s="134">
        <f t="shared" si="92"/>
        <v>1.4284957085976308E-3</v>
      </c>
      <c r="N182" s="132">
        <f t="shared" si="93"/>
        <v>1.7096972724082793</v>
      </c>
      <c r="O182" s="133">
        <f t="shared" si="94"/>
        <v>0.1397448569207432</v>
      </c>
      <c r="P182" s="134">
        <f t="shared" si="95"/>
        <v>1.4284957085976306E-3</v>
      </c>
      <c r="Q182" s="132">
        <f t="shared" si="96"/>
        <v>2.2795963632110396</v>
      </c>
      <c r="R182" s="133">
        <f t="shared" si="97"/>
        <v>0.1397448569207432</v>
      </c>
      <c r="S182" s="134">
        <f t="shared" si="98"/>
        <v>1.4284957085976308E-3</v>
      </c>
      <c r="T182" s="132">
        <f t="shared" si="99"/>
        <v>2.8494954540137911</v>
      </c>
      <c r="U182" s="133">
        <f t="shared" si="100"/>
        <v>0.13974485692074284</v>
      </c>
      <c r="V182" s="134">
        <f t="shared" si="101"/>
        <v>1.4284957085976269E-3</v>
      </c>
      <c r="W182" s="132">
        <f t="shared" si="102"/>
        <v>5.6989909080275822</v>
      </c>
      <c r="X182" s="133">
        <f t="shared" si="103"/>
        <v>0.13974485692074284</v>
      </c>
      <c r="Y182" s="134">
        <f t="shared" si="104"/>
        <v>1.4284957085976269E-3</v>
      </c>
    </row>
  </sheetData>
  <mergeCells count="134">
    <mergeCell ref="A64:R64"/>
    <mergeCell ref="A65:B65"/>
    <mergeCell ref="E90:G90"/>
    <mergeCell ref="H90:J90"/>
    <mergeCell ref="K90:M90"/>
    <mergeCell ref="N90:P90"/>
    <mergeCell ref="Q90:S90"/>
    <mergeCell ref="L66:O66"/>
    <mergeCell ref="A74:X74"/>
    <mergeCell ref="H75:J75"/>
    <mergeCell ref="H76:J76"/>
    <mergeCell ref="W90:Y90"/>
    <mergeCell ref="B75:D75"/>
    <mergeCell ref="B76:D76"/>
    <mergeCell ref="A75:A77"/>
    <mergeCell ref="E75:G75"/>
    <mergeCell ref="E76:G76"/>
    <mergeCell ref="W75:Y75"/>
    <mergeCell ref="A137:A139"/>
    <mergeCell ref="A121:A123"/>
    <mergeCell ref="A105:A107"/>
    <mergeCell ref="A90:A92"/>
    <mergeCell ref="L67:O67"/>
    <mergeCell ref="E70:H70"/>
    <mergeCell ref="L68:O68"/>
    <mergeCell ref="L70:O70"/>
    <mergeCell ref="E65:I65"/>
    <mergeCell ref="L65:Q65"/>
    <mergeCell ref="E69:H69"/>
    <mergeCell ref="E66:H66"/>
    <mergeCell ref="E67:H67"/>
    <mergeCell ref="E91:G91"/>
    <mergeCell ref="E72:H72"/>
    <mergeCell ref="B137:D137"/>
    <mergeCell ref="B138:D138"/>
    <mergeCell ref="B121:D121"/>
    <mergeCell ref="B122:D122"/>
    <mergeCell ref="H91:J91"/>
    <mergeCell ref="K91:M91"/>
    <mergeCell ref="N91:P91"/>
    <mergeCell ref="Q91:S91"/>
    <mergeCell ref="E68:H68"/>
    <mergeCell ref="B105:D105"/>
    <mergeCell ref="B106:D106"/>
    <mergeCell ref="B90:D90"/>
    <mergeCell ref="B91:D91"/>
    <mergeCell ref="T91:V91"/>
    <mergeCell ref="W91:Y91"/>
    <mergeCell ref="T90:V90"/>
    <mergeCell ref="T105:V105"/>
    <mergeCell ref="W105:Y105"/>
    <mergeCell ref="E106:G106"/>
    <mergeCell ref="W106:Y106"/>
    <mergeCell ref="W76:Y76"/>
    <mergeCell ref="T75:V75"/>
    <mergeCell ref="T76:V76"/>
    <mergeCell ref="K75:M75"/>
    <mergeCell ref="K76:M76"/>
    <mergeCell ref="N75:P75"/>
    <mergeCell ref="N76:P76"/>
    <mergeCell ref="Q75:S75"/>
    <mergeCell ref="Q76:S76"/>
    <mergeCell ref="E105:G105"/>
    <mergeCell ref="H105:J105"/>
    <mergeCell ref="K105:M105"/>
    <mergeCell ref="N105:P105"/>
    <mergeCell ref="Q105:S105"/>
    <mergeCell ref="T121:V121"/>
    <mergeCell ref="K121:M121"/>
    <mergeCell ref="N121:P121"/>
    <mergeCell ref="Q121:S121"/>
    <mergeCell ref="H106:J106"/>
    <mergeCell ref="K106:M106"/>
    <mergeCell ref="N106:P106"/>
    <mergeCell ref="Q106:S106"/>
    <mergeCell ref="T106:V106"/>
    <mergeCell ref="W121:Y121"/>
    <mergeCell ref="E122:G122"/>
    <mergeCell ref="H122:J122"/>
    <mergeCell ref="K122:M122"/>
    <mergeCell ref="N122:P122"/>
    <mergeCell ref="Q122:S122"/>
    <mergeCell ref="T122:V122"/>
    <mergeCell ref="W122:Y122"/>
    <mergeCell ref="E121:G121"/>
    <mergeCell ref="H121:J121"/>
    <mergeCell ref="H137:J137"/>
    <mergeCell ref="K137:M137"/>
    <mergeCell ref="N137:P137"/>
    <mergeCell ref="Q137:S137"/>
    <mergeCell ref="T153:V153"/>
    <mergeCell ref="W153:Y153"/>
    <mergeCell ref="T137:V137"/>
    <mergeCell ref="W137:Y137"/>
    <mergeCell ref="E138:G138"/>
    <mergeCell ref="H138:J138"/>
    <mergeCell ref="K138:M138"/>
    <mergeCell ref="N138:P138"/>
    <mergeCell ref="Q138:S138"/>
    <mergeCell ref="T138:V138"/>
    <mergeCell ref="W138:Y138"/>
    <mergeCell ref="E137:G137"/>
    <mergeCell ref="A169:A171"/>
    <mergeCell ref="B169:D169"/>
    <mergeCell ref="E169:G169"/>
    <mergeCell ref="H169:J169"/>
    <mergeCell ref="K169:M169"/>
    <mergeCell ref="N169:P169"/>
    <mergeCell ref="W154:Y154"/>
    <mergeCell ref="E153:G153"/>
    <mergeCell ref="H153:J153"/>
    <mergeCell ref="K153:M153"/>
    <mergeCell ref="N153:P153"/>
    <mergeCell ref="Q153:S153"/>
    <mergeCell ref="E154:G154"/>
    <mergeCell ref="H154:J154"/>
    <mergeCell ref="K154:M154"/>
    <mergeCell ref="N154:P154"/>
    <mergeCell ref="Q154:S154"/>
    <mergeCell ref="T154:V154"/>
    <mergeCell ref="B153:D153"/>
    <mergeCell ref="B154:D154"/>
    <mergeCell ref="A153:A155"/>
    <mergeCell ref="W170:Y170"/>
    <mergeCell ref="Q169:S169"/>
    <mergeCell ref="T169:V169"/>
    <mergeCell ref="W169:Y169"/>
    <mergeCell ref="B170:D170"/>
    <mergeCell ref="E170:G170"/>
    <mergeCell ref="H170:J170"/>
    <mergeCell ref="K170:M170"/>
    <mergeCell ref="N170:P170"/>
    <mergeCell ref="Q170:S170"/>
    <mergeCell ref="T170:V170"/>
  </mergeCells>
  <dataValidations count="2">
    <dataValidation type="decimal" operator="greaterThanOrEqual" allowBlank="1" showInputMessage="1" showErrorMessage="1" errorTitle="Volume data error" error="The volume must be a non-negative number." sqref="B16:B17">
      <formula1>0</formula1>
    </dataValidation>
    <dataValidation type="decimal" allowBlank="1" showInputMessage="1" showErrorMessage="1" sqref="B29:D32">
      <formula1>0</formula1>
      <formula2>1</formula2>
    </dataValidation>
  </dataValidations>
  <pageMargins left="0.25" right="0.25" top="0.75" bottom="0.75" header="0.3" footer="0.3"/>
  <pageSetup paperSize="8" scale="2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zoomScaleNormal="75" workbookViewId="0">
      <selection activeCell="C15" sqref="C15"/>
    </sheetView>
  </sheetViews>
  <sheetFormatPr defaultColWidth="8.85546875" defaultRowHeight="12.75" x14ac:dyDescent="0.2"/>
  <cols>
    <col min="1" max="1" width="44" style="2" customWidth="1"/>
    <col min="2" max="2" width="32.42578125" style="2" customWidth="1"/>
    <col min="3" max="3" width="28" style="2" customWidth="1"/>
    <col min="4" max="4" width="27.28515625" style="2" customWidth="1"/>
    <col min="5" max="5" width="25.140625" style="2" customWidth="1"/>
    <col min="6" max="6" width="13.42578125" style="2" customWidth="1"/>
    <col min="7" max="7" width="27.5703125" style="2" customWidth="1"/>
    <col min="8" max="8" width="28.5703125" style="2" customWidth="1"/>
    <col min="9" max="9" width="27.85546875" style="2" customWidth="1"/>
    <col min="10" max="10" width="24" style="2" customWidth="1"/>
    <col min="11" max="16384" width="8.85546875" style="2"/>
  </cols>
  <sheetData>
    <row r="1" spans="1:10" ht="18.75" thickBot="1" x14ac:dyDescent="0.3">
      <c r="A1" s="3" t="s">
        <v>5</v>
      </c>
    </row>
    <row r="2" spans="1:10" ht="77.25" thickBot="1" x14ac:dyDescent="0.3">
      <c r="A2" s="4" t="s">
        <v>6</v>
      </c>
      <c r="B2" s="5" t="s">
        <v>7</v>
      </c>
      <c r="C2" s="6" t="s">
        <v>8</v>
      </c>
      <c r="D2" s="7" t="s">
        <v>9</v>
      </c>
      <c r="E2" s="6" t="s">
        <v>8</v>
      </c>
      <c r="G2" s="159" t="s">
        <v>10</v>
      </c>
      <c r="H2" s="9" t="s">
        <v>11</v>
      </c>
      <c r="I2" s="9" t="s">
        <v>12</v>
      </c>
      <c r="J2" s="5" t="s">
        <v>4</v>
      </c>
    </row>
    <row r="3" spans="1:10" ht="42" customHeight="1" thickBot="1" x14ac:dyDescent="0.25">
      <c r="A3" s="10" t="s">
        <v>13</v>
      </c>
      <c r="B3" s="156">
        <v>0</v>
      </c>
      <c r="C3" s="155" t="s">
        <v>14</v>
      </c>
      <c r="D3" s="13">
        <v>0.94982699272846949</v>
      </c>
      <c r="E3" s="157" t="s">
        <v>15</v>
      </c>
      <c r="G3" s="158">
        <v>1</v>
      </c>
      <c r="H3" s="154">
        <f>B3*$G$3</f>
        <v>0</v>
      </c>
      <c r="I3" s="154">
        <f>H3*D3</f>
        <v>0</v>
      </c>
      <c r="J3" s="17">
        <f>I15/H15</f>
        <v>0.43403494887330973</v>
      </c>
    </row>
    <row r="4" spans="1:10" ht="26.25" thickBot="1" x14ac:dyDescent="0.25">
      <c r="A4" s="10" t="s">
        <v>16</v>
      </c>
      <c r="B4" s="156">
        <v>0</v>
      </c>
      <c r="C4" s="155" t="s">
        <v>17</v>
      </c>
      <c r="D4" s="13">
        <v>0.87897421514086893</v>
      </c>
      <c r="E4" s="157" t="s">
        <v>18</v>
      </c>
      <c r="H4" s="154">
        <f>B4*$G$3</f>
        <v>0</v>
      </c>
      <c r="I4" s="154">
        <f>H4*D4</f>
        <v>0</v>
      </c>
    </row>
    <row r="5" spans="1:10" ht="26.25" thickBot="1" x14ac:dyDescent="0.25">
      <c r="A5" s="10" t="s">
        <v>19</v>
      </c>
      <c r="B5" s="156">
        <v>0</v>
      </c>
      <c r="C5" s="155" t="s">
        <v>20</v>
      </c>
      <c r="D5" s="13">
        <v>0.82603963475743203</v>
      </c>
      <c r="E5" s="157" t="s">
        <v>21</v>
      </c>
      <c r="H5" s="154">
        <f>B5*$G$3</f>
        <v>0</v>
      </c>
      <c r="I5" s="154">
        <f>H5*D5</f>
        <v>0</v>
      </c>
    </row>
    <row r="6" spans="1:10" ht="26.25" thickBot="1" x14ac:dyDescent="0.25">
      <c r="A6" s="10" t="s">
        <v>22</v>
      </c>
      <c r="B6" s="156">
        <v>0</v>
      </c>
      <c r="C6" s="155" t="s">
        <v>23</v>
      </c>
      <c r="D6" s="13">
        <v>0.7722365871105803</v>
      </c>
      <c r="E6" s="157" t="s">
        <v>24</v>
      </c>
      <c r="H6" s="154">
        <f>B6*$G$3</f>
        <v>0</v>
      </c>
      <c r="I6" s="154">
        <f>H6*D6</f>
        <v>0</v>
      </c>
    </row>
    <row r="7" spans="1:10" ht="26.25" thickBot="1" x14ac:dyDescent="0.25">
      <c r="A7" s="18" t="s">
        <v>25</v>
      </c>
      <c r="B7" s="156">
        <v>0</v>
      </c>
      <c r="C7" s="155" t="s">
        <v>26</v>
      </c>
      <c r="D7" s="13">
        <v>0.70725751910079016</v>
      </c>
      <c r="E7" s="157" t="s">
        <v>27</v>
      </c>
      <c r="H7" s="154">
        <f>B7*$G$3</f>
        <v>0</v>
      </c>
      <c r="I7" s="154">
        <f>H7*D7</f>
        <v>0</v>
      </c>
    </row>
    <row r="8" spans="1:10" x14ac:dyDescent="0.2">
      <c r="A8" s="153"/>
      <c r="B8" s="153"/>
      <c r="C8" s="153"/>
      <c r="D8" s="153"/>
      <c r="E8" s="153"/>
      <c r="H8" s="152"/>
      <c r="I8" s="152"/>
    </row>
    <row r="9" spans="1:10" ht="18.75" thickBot="1" x14ac:dyDescent="0.3">
      <c r="A9" s="3" t="s">
        <v>28</v>
      </c>
      <c r="H9" s="21"/>
      <c r="I9" s="21"/>
    </row>
    <row r="10" spans="1:10" ht="77.25" thickBot="1" x14ac:dyDescent="0.25">
      <c r="A10" s="4" t="s">
        <v>6</v>
      </c>
      <c r="B10" s="22" t="s">
        <v>29</v>
      </c>
      <c r="C10" s="23" t="s">
        <v>30</v>
      </c>
      <c r="D10" s="24" t="s">
        <v>31</v>
      </c>
      <c r="E10" s="23" t="s">
        <v>30</v>
      </c>
      <c r="F10" s="24" t="s">
        <v>129</v>
      </c>
      <c r="H10" s="9" t="s">
        <v>11</v>
      </c>
      <c r="I10" s="9" t="s">
        <v>12</v>
      </c>
    </row>
    <row r="11" spans="1:10" ht="39" thickBot="1" x14ac:dyDescent="0.25">
      <c r="A11" s="25" t="s">
        <v>32</v>
      </c>
      <c r="B11" s="156">
        <v>2792.6529999999998</v>
      </c>
      <c r="C11" s="155" t="s">
        <v>33</v>
      </c>
      <c r="D11" s="13">
        <v>0.60899999999999999</v>
      </c>
      <c r="E11" s="26" t="s">
        <v>34</v>
      </c>
      <c r="F11" s="13">
        <f>B11/SUM(B11:B12)</f>
        <v>0.35910237682531027</v>
      </c>
      <c r="H11" s="154">
        <f>B11*$G$3</f>
        <v>2792.6529999999998</v>
      </c>
      <c r="I11" s="154">
        <f>H11*D11</f>
        <v>1700.7256769999999</v>
      </c>
    </row>
    <row r="12" spans="1:10" ht="39" thickBot="1" x14ac:dyDescent="0.25">
      <c r="A12" s="27" t="s">
        <v>35</v>
      </c>
      <c r="B12" s="156">
        <v>4984.107</v>
      </c>
      <c r="C12" s="155" t="s">
        <v>36</v>
      </c>
      <c r="D12" s="13">
        <v>0.33600000000000002</v>
      </c>
      <c r="E12" s="26" t="s">
        <v>37</v>
      </c>
      <c r="F12" s="13">
        <f>B12/SUM(B11:B12)</f>
        <v>0.64089762317468968</v>
      </c>
      <c r="H12" s="154">
        <f>B12*$G$3</f>
        <v>4984.107</v>
      </c>
      <c r="I12" s="154">
        <f>H12*D12</f>
        <v>1674.6599520000002</v>
      </c>
    </row>
    <row r="13" spans="1:10" x14ac:dyDescent="0.2">
      <c r="B13" s="21"/>
      <c r="H13" s="21"/>
      <c r="I13" s="21"/>
    </row>
    <row r="14" spans="1:10" ht="13.5" thickBot="1" x14ac:dyDescent="0.25">
      <c r="A14" s="153"/>
      <c r="B14" s="152"/>
      <c r="C14" s="153"/>
      <c r="D14" s="153"/>
      <c r="E14" s="153"/>
      <c r="H14" s="152"/>
      <c r="I14" s="152"/>
    </row>
    <row r="15" spans="1:10" ht="39" thickBot="1" x14ac:dyDescent="0.25">
      <c r="A15" s="28" t="s">
        <v>7</v>
      </c>
      <c r="B15" s="29">
        <f>SUM(B3:B7,B11:B12)</f>
        <v>7776.76</v>
      </c>
      <c r="H15" s="29">
        <f>SUM(H3:H7,H11:H12)</f>
        <v>7776.76</v>
      </c>
      <c r="I15" s="29">
        <f>SUM(I3:I7,I11:I12)</f>
        <v>3375.3856290000003</v>
      </c>
    </row>
  </sheetData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Footer>&amp;L&amp;Z&amp;F&amp;R&amp;D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2"/>
  <sheetViews>
    <sheetView topLeftCell="A4" zoomScaleNormal="100" zoomScaleSheetLayoutView="100" workbookViewId="0">
      <selection activeCell="A18" sqref="A18"/>
    </sheetView>
  </sheetViews>
  <sheetFormatPr defaultRowHeight="15" x14ac:dyDescent="0.25"/>
  <cols>
    <col min="1" max="1" width="52.42578125" style="139" customWidth="1"/>
    <col min="2" max="25" width="25.7109375" style="139" customWidth="1"/>
    <col min="26" max="16384" width="9.140625" style="139"/>
  </cols>
  <sheetData>
    <row r="1" spans="1:25" ht="19.5" x14ac:dyDescent="0.3">
      <c r="A1" s="70" t="s">
        <v>45</v>
      </c>
    </row>
    <row r="2" spans="1:25" ht="19.5" x14ac:dyDescent="0.3">
      <c r="A2" s="70" t="s">
        <v>46</v>
      </c>
      <c r="B2" s="1" t="s">
        <v>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Y2" s="1"/>
    </row>
    <row r="3" spans="1:25" s="1" customFormat="1" ht="19.5" x14ac:dyDescent="0.3">
      <c r="A3" s="70" t="s">
        <v>44</v>
      </c>
      <c r="C3" s="1" t="s">
        <v>133</v>
      </c>
      <c r="D3" s="1" t="s">
        <v>131</v>
      </c>
    </row>
    <row r="4" spans="1:25" x14ac:dyDescent="0.25">
      <c r="A4" s="139" t="s">
        <v>59</v>
      </c>
      <c r="B4" s="138">
        <v>1.361</v>
      </c>
      <c r="C4" s="139">
        <f>B4/(1-$B$46)</f>
        <v>2.0496987951807233</v>
      </c>
      <c r="D4" s="139">
        <f t="shared" ref="D4:D11" si="0">C4*(1-$D$37)</f>
        <v>1.1600578834087736</v>
      </c>
      <c r="E4" s="1"/>
      <c r="F4" s="1"/>
    </row>
    <row r="5" spans="1:25" x14ac:dyDescent="0.25">
      <c r="A5" s="139" t="s">
        <v>51</v>
      </c>
      <c r="B5" s="138">
        <v>1.7909999999999999</v>
      </c>
      <c r="C5" s="139">
        <f>B5/(1-$B$46)</f>
        <v>2.697289156626506</v>
      </c>
      <c r="D5" s="139">
        <f t="shared" si="0"/>
        <v>1.5265713954335878</v>
      </c>
      <c r="E5" s="1"/>
      <c r="F5" s="1"/>
    </row>
    <row r="6" spans="1:25" x14ac:dyDescent="0.25">
      <c r="A6" s="139" t="s">
        <v>52</v>
      </c>
      <c r="B6" s="138">
        <v>3.0779999999999998</v>
      </c>
      <c r="C6" s="139">
        <f>B6/(1-$B$46)</f>
        <v>4.6355421686746991</v>
      </c>
      <c r="D6" s="139">
        <f t="shared" si="0"/>
        <v>2.623554860493905</v>
      </c>
      <c r="E6" s="1"/>
      <c r="F6" s="1"/>
    </row>
    <row r="7" spans="1:25" x14ac:dyDescent="0.25">
      <c r="A7" s="139" t="s">
        <v>53</v>
      </c>
      <c r="B7" s="138">
        <v>1.0449999999999999</v>
      </c>
      <c r="C7" s="139">
        <f>B7/(1-$B$46)</f>
        <v>1.5737951807228916</v>
      </c>
      <c r="D7" s="139">
        <f t="shared" si="0"/>
        <v>0.89071306992077004</v>
      </c>
      <c r="E7" s="1"/>
      <c r="F7" s="1"/>
    </row>
    <row r="8" spans="1:25" x14ac:dyDescent="0.25">
      <c r="A8" s="139" t="s">
        <v>60</v>
      </c>
      <c r="B8" s="138">
        <v>0.80200000000000005</v>
      </c>
      <c r="C8" s="139">
        <f>B8/(1-$B$47)</f>
        <v>2.051150895140665</v>
      </c>
      <c r="D8" s="139">
        <f t="shared" si="0"/>
        <v>1.1608797212368429</v>
      </c>
      <c r="E8" s="1"/>
      <c r="F8" s="1"/>
    </row>
    <row r="9" spans="1:25" x14ac:dyDescent="0.25">
      <c r="A9" s="139" t="s">
        <v>54</v>
      </c>
      <c r="B9" s="138">
        <v>1.0549999999999999</v>
      </c>
      <c r="C9" s="139">
        <f>B9/(1-$B$47)</f>
        <v>2.6982097186700766</v>
      </c>
      <c r="D9" s="139">
        <f t="shared" si="0"/>
        <v>1.5270924013776426</v>
      </c>
    </row>
    <row r="10" spans="1:25" x14ac:dyDescent="0.25">
      <c r="A10" s="139" t="s">
        <v>55</v>
      </c>
      <c r="B10" s="138">
        <v>1.8140000000000001</v>
      </c>
      <c r="C10" s="139">
        <f>B10/(1-$B$47)</f>
        <v>4.6393861892583121</v>
      </c>
      <c r="D10" s="139">
        <f t="shared" si="0"/>
        <v>2.6257304418000413</v>
      </c>
    </row>
    <row r="11" spans="1:25" x14ac:dyDescent="0.25">
      <c r="A11" s="139" t="s">
        <v>56</v>
      </c>
      <c r="B11" s="138">
        <v>0.61599999999999999</v>
      </c>
      <c r="C11" s="139">
        <f>B11/(1-$B$47)</f>
        <v>1.5754475703324808</v>
      </c>
      <c r="D11" s="139">
        <f t="shared" si="0"/>
        <v>0.89164826469064251</v>
      </c>
    </row>
    <row r="12" spans="1:25" x14ac:dyDescent="0.25">
      <c r="D12" s="73" t="s">
        <v>40</v>
      </c>
      <c r="E12" s="73" t="s">
        <v>41</v>
      </c>
      <c r="F12" s="73" t="s">
        <v>42</v>
      </c>
    </row>
    <row r="13" spans="1:25" x14ac:dyDescent="0.25">
      <c r="A13" s="66" t="s">
        <v>67</v>
      </c>
      <c r="B13" s="53"/>
      <c r="C13" s="54"/>
      <c r="D13" s="138">
        <v>23.483000000000001</v>
      </c>
      <c r="E13" s="138">
        <v>1.0529999999999999</v>
      </c>
      <c r="F13" s="138">
        <v>0.376</v>
      </c>
    </row>
    <row r="14" spans="1:25" x14ac:dyDescent="0.25">
      <c r="A14" s="66" t="s">
        <v>68</v>
      </c>
      <c r="B14" s="53"/>
      <c r="C14" s="54"/>
      <c r="D14" s="138">
        <v>13.84</v>
      </c>
      <c r="E14" s="138">
        <v>0.62</v>
      </c>
      <c r="F14" s="138">
        <v>0.221</v>
      </c>
    </row>
    <row r="15" spans="1:25" ht="39" x14ac:dyDescent="0.3">
      <c r="A15" s="36" t="s">
        <v>43</v>
      </c>
    </row>
    <row r="16" spans="1:25" x14ac:dyDescent="0.25">
      <c r="A16" s="139" t="s">
        <v>58</v>
      </c>
      <c r="B16" s="74">
        <v>0</v>
      </c>
      <c r="C16" s="171"/>
    </row>
    <row r="17" spans="1:4" x14ac:dyDescent="0.25">
      <c r="A17" s="139" t="s">
        <v>57</v>
      </c>
      <c r="B17" s="74">
        <v>0</v>
      </c>
      <c r="C17" s="171"/>
    </row>
    <row r="18" spans="1:4" x14ac:dyDescent="0.25">
      <c r="A18" s="139" t="s">
        <v>61</v>
      </c>
      <c r="B18" s="175">
        <v>52.913506876838731</v>
      </c>
      <c r="C18" s="171"/>
    </row>
    <row r="19" spans="1:4" x14ac:dyDescent="0.25">
      <c r="A19" s="139" t="s">
        <v>62</v>
      </c>
      <c r="B19" s="175">
        <v>47.468988599967595</v>
      </c>
      <c r="C19" s="171"/>
    </row>
    <row r="20" spans="1:4" x14ac:dyDescent="0.25">
      <c r="A20" s="139" t="s">
        <v>63</v>
      </c>
      <c r="B20" s="74">
        <v>0</v>
      </c>
    </row>
    <row r="21" spans="1:4" x14ac:dyDescent="0.25">
      <c r="A21" s="139" t="s">
        <v>64</v>
      </c>
      <c r="B21" s="74">
        <v>0</v>
      </c>
    </row>
    <row r="22" spans="1:4" x14ac:dyDescent="0.25">
      <c r="A22" s="139" t="s">
        <v>65</v>
      </c>
      <c r="B22" s="74">
        <v>0</v>
      </c>
    </row>
    <row r="23" spans="1:4" x14ac:dyDescent="0.25">
      <c r="A23" s="139" t="s">
        <v>66</v>
      </c>
      <c r="B23" s="74">
        <v>0</v>
      </c>
    </row>
    <row r="24" spans="1:4" x14ac:dyDescent="0.25">
      <c r="A24" s="66" t="s">
        <v>67</v>
      </c>
      <c r="B24" s="74">
        <v>0</v>
      </c>
    </row>
    <row r="25" spans="1:4" x14ac:dyDescent="0.25">
      <c r="A25" s="66" t="s">
        <v>68</v>
      </c>
      <c r="B25" s="74">
        <v>0</v>
      </c>
    </row>
    <row r="26" spans="1:4" ht="19.5" x14ac:dyDescent="0.3">
      <c r="A26" s="70" t="s">
        <v>39</v>
      </c>
    </row>
    <row r="28" spans="1:4" x14ac:dyDescent="0.25">
      <c r="B28" s="73" t="s">
        <v>40</v>
      </c>
      <c r="C28" s="73" t="s">
        <v>41</v>
      </c>
      <c r="D28" s="73" t="s">
        <v>42</v>
      </c>
    </row>
    <row r="29" spans="1:4" x14ac:dyDescent="0.25">
      <c r="A29" s="66" t="s">
        <v>0</v>
      </c>
      <c r="B29" s="48">
        <v>2.9452054794520548E-2</v>
      </c>
      <c r="C29" s="48">
        <v>0.45</v>
      </c>
      <c r="D29" s="48">
        <v>0.52</v>
      </c>
    </row>
    <row r="30" spans="1:4" x14ac:dyDescent="0.25">
      <c r="A30" s="66" t="s">
        <v>1</v>
      </c>
      <c r="B30" s="48">
        <v>5.6000000000000001E-2</v>
      </c>
      <c r="C30" s="48">
        <v>0.193</v>
      </c>
      <c r="D30" s="48">
        <v>0.751</v>
      </c>
    </row>
    <row r="31" spans="1:4" x14ac:dyDescent="0.25">
      <c r="A31" s="66" t="s">
        <v>2</v>
      </c>
      <c r="B31" s="48">
        <v>0.106</v>
      </c>
      <c r="C31" s="48">
        <v>0.38200000000000001</v>
      </c>
      <c r="D31" s="48">
        <v>0.51200000000000001</v>
      </c>
    </row>
    <row r="32" spans="1:4" x14ac:dyDescent="0.25">
      <c r="A32" s="66" t="s">
        <v>3</v>
      </c>
      <c r="B32" s="48">
        <v>8.9999999999999993E-3</v>
      </c>
      <c r="C32" s="48">
        <v>0.66700000000000004</v>
      </c>
      <c r="D32" s="48">
        <v>0.32400000000000001</v>
      </c>
    </row>
    <row r="35" spans="1:25" ht="19.5" x14ac:dyDescent="0.3">
      <c r="B35" s="36"/>
      <c r="C35" s="36"/>
      <c r="D35" s="36"/>
    </row>
    <row r="36" spans="1:25" ht="39" x14ac:dyDescent="0.3">
      <c r="B36" s="36" t="s">
        <v>88</v>
      </c>
      <c r="C36" s="36" t="s">
        <v>89</v>
      </c>
      <c r="D36" s="36" t="s">
        <v>131</v>
      </c>
    </row>
    <row r="37" spans="1:25" ht="78" x14ac:dyDescent="0.3">
      <c r="A37" s="36" t="s">
        <v>87</v>
      </c>
      <c r="B37" s="174" t="s">
        <v>110</v>
      </c>
      <c r="C37" s="173">
        <f>33%</f>
        <v>0.33</v>
      </c>
      <c r="D37" s="173">
        <f>'SPM UMS ALL Discount'!J3</f>
        <v>0.43403494887330973</v>
      </c>
    </row>
    <row r="38" spans="1:25" ht="39" x14ac:dyDescent="0.3">
      <c r="A38" s="36" t="s">
        <v>47</v>
      </c>
      <c r="B38" s="172">
        <v>200</v>
      </c>
      <c r="C38" s="171"/>
      <c r="D38" s="171"/>
    </row>
    <row r="39" spans="1:25" ht="19.5" x14ac:dyDescent="0.3">
      <c r="A39" s="36"/>
      <c r="B39" s="37"/>
    </row>
    <row r="40" spans="1:25" ht="19.5" x14ac:dyDescent="0.3">
      <c r="A40" s="70" t="s">
        <v>44</v>
      </c>
      <c r="B40" s="1" t="s">
        <v>111</v>
      </c>
      <c r="C40" s="1"/>
      <c r="D40" s="1"/>
      <c r="E40" s="1" t="s">
        <v>50</v>
      </c>
      <c r="F40" s="1"/>
    </row>
    <row r="41" spans="1:25" x14ac:dyDescent="0.25">
      <c r="A41" s="66" t="s">
        <v>48</v>
      </c>
      <c r="B41" s="138">
        <v>2.1749999999999998</v>
      </c>
      <c r="C41" s="138">
        <v>0</v>
      </c>
      <c r="D41" s="138"/>
      <c r="E41" s="64">
        <v>2.6</v>
      </c>
      <c r="F41" s="64"/>
    </row>
    <row r="42" spans="1:25" x14ac:dyDescent="0.25">
      <c r="A42" s="66" t="s">
        <v>49</v>
      </c>
      <c r="B42" s="138">
        <v>1.282</v>
      </c>
      <c r="C42" s="138">
        <v>0</v>
      </c>
      <c r="D42" s="138"/>
      <c r="E42" s="64">
        <v>1.53</v>
      </c>
      <c r="F42" s="64"/>
    </row>
    <row r="44" spans="1:25" ht="19.5" x14ac:dyDescent="0.3">
      <c r="A44" s="70" t="s">
        <v>69</v>
      </c>
    </row>
    <row r="45" spans="1:25" ht="30" x14ac:dyDescent="0.3">
      <c r="A45" s="70"/>
      <c r="B45" s="73" t="s">
        <v>70</v>
      </c>
      <c r="C45" s="73" t="s">
        <v>71</v>
      </c>
      <c r="D45" s="73" t="s">
        <v>72</v>
      </c>
      <c r="E45" s="73" t="s">
        <v>74</v>
      </c>
      <c r="F45" s="73" t="s">
        <v>75</v>
      </c>
      <c r="G45" s="73" t="s">
        <v>76</v>
      </c>
      <c r="H45" s="73" t="s">
        <v>76</v>
      </c>
    </row>
    <row r="46" spans="1:25" x14ac:dyDescent="0.25">
      <c r="A46" s="66" t="s">
        <v>48</v>
      </c>
      <c r="B46" s="67">
        <v>0.33600000000000002</v>
      </c>
      <c r="C46" s="68">
        <v>0.33600000000000002</v>
      </c>
      <c r="D46" s="74">
        <v>13193.937</v>
      </c>
      <c r="E46" s="74">
        <v>0</v>
      </c>
      <c r="F46" s="74">
        <v>0</v>
      </c>
      <c r="G46" s="74">
        <v>4984.107</v>
      </c>
      <c r="H46" s="135">
        <f>ROUND(G46,0)</f>
        <v>4984</v>
      </c>
    </row>
    <row r="47" spans="1:25" x14ac:dyDescent="0.25">
      <c r="A47" s="66" t="s">
        <v>49</v>
      </c>
      <c r="B47" s="67">
        <v>0.60899999999999999</v>
      </c>
      <c r="C47" s="68">
        <v>0.60899999999999999</v>
      </c>
      <c r="D47" s="74">
        <v>7359.0140000000001</v>
      </c>
      <c r="E47" s="74">
        <v>0</v>
      </c>
      <c r="F47" s="74">
        <v>0</v>
      </c>
      <c r="G47" s="74">
        <v>2792.6529999999998</v>
      </c>
      <c r="H47" s="135">
        <f>ROUND(G47,0)</f>
        <v>2793</v>
      </c>
    </row>
    <row r="48" spans="1:25" ht="39" x14ac:dyDescent="0.3">
      <c r="A48" s="36" t="s">
        <v>73</v>
      </c>
      <c r="B48" s="38">
        <f>(D46+D47)*1000/(G46+G47)</f>
        <v>2642.8681095983416</v>
      </c>
      <c r="C48" s="37"/>
      <c r="D48" s="37"/>
      <c r="E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Y48" s="37"/>
    </row>
    <row r="49" spans="1:19" ht="58.5" x14ac:dyDescent="0.25">
      <c r="A49" s="149" t="s">
        <v>95</v>
      </c>
    </row>
    <row r="51" spans="1:19" ht="29.25" customHeight="1" x14ac:dyDescent="0.3">
      <c r="A51" s="36" t="s">
        <v>144</v>
      </c>
    </row>
    <row r="52" spans="1:19" ht="78" x14ac:dyDescent="0.3">
      <c r="A52" s="36" t="s">
        <v>126</v>
      </c>
    </row>
    <row r="53" spans="1:19" x14ac:dyDescent="0.25">
      <c r="A53" s="139" t="s">
        <v>58</v>
      </c>
      <c r="B53" s="96">
        <f>$B$16/($B$16+$B$18+$B$20+$B$22)</f>
        <v>0</v>
      </c>
    </row>
    <row r="54" spans="1:19" x14ac:dyDescent="0.25">
      <c r="A54" s="139" t="s">
        <v>57</v>
      </c>
      <c r="B54" s="96">
        <f>$B$17/($B$17+$B$19+$B$21+$B$23)</f>
        <v>0</v>
      </c>
    </row>
    <row r="55" spans="1:19" x14ac:dyDescent="0.25">
      <c r="A55" s="139" t="s">
        <v>61</v>
      </c>
      <c r="B55" s="96">
        <f>$B$18/($B$16+$B$18+$B$20+$B$22)</f>
        <v>1</v>
      </c>
    </row>
    <row r="56" spans="1:19" x14ac:dyDescent="0.25">
      <c r="A56" s="139" t="s">
        <v>62</v>
      </c>
      <c r="B56" s="96">
        <f>$B$19/($B$17+$B$19+$B$21+$B$23)</f>
        <v>1</v>
      </c>
      <c r="S56" s="80"/>
    </row>
    <row r="57" spans="1:19" x14ac:dyDescent="0.25">
      <c r="A57" s="139" t="s">
        <v>63</v>
      </c>
      <c r="B57" s="96">
        <f>$B$20/($B$16+$B$18+$B$20+$B$22)</f>
        <v>0</v>
      </c>
      <c r="S57" s="80"/>
    </row>
    <row r="58" spans="1:19" x14ac:dyDescent="0.25">
      <c r="A58" s="139" t="s">
        <v>64</v>
      </c>
      <c r="B58" s="96">
        <f>$B$21/($B$17+$B$19+$B$21+$B$23)</f>
        <v>0</v>
      </c>
      <c r="S58" s="80"/>
    </row>
    <row r="59" spans="1:19" x14ac:dyDescent="0.25">
      <c r="A59" s="139" t="s">
        <v>65</v>
      </c>
      <c r="B59" s="96">
        <f>$B$22/($B$16+$B$18+$B$20+$B$22)</f>
        <v>0</v>
      </c>
      <c r="S59" s="80"/>
    </row>
    <row r="60" spans="1:19" x14ac:dyDescent="0.25">
      <c r="A60" s="139" t="s">
        <v>66</v>
      </c>
      <c r="B60" s="96">
        <f>$B$23/($B$17+$B$19+$B$21+$B$23)</f>
        <v>0</v>
      </c>
      <c r="S60" s="80"/>
    </row>
    <row r="61" spans="1:19" x14ac:dyDescent="0.25">
      <c r="A61" s="66" t="s">
        <v>67</v>
      </c>
      <c r="B61" s="74">
        <v>0</v>
      </c>
      <c r="S61" s="80"/>
    </row>
    <row r="62" spans="1:19" x14ac:dyDescent="0.25">
      <c r="A62" s="66" t="s">
        <v>68</v>
      </c>
      <c r="B62" s="74">
        <v>0</v>
      </c>
      <c r="S62" s="80"/>
    </row>
    <row r="63" spans="1:19" ht="58.5" x14ac:dyDescent="0.25">
      <c r="A63" s="149" t="s">
        <v>132</v>
      </c>
      <c r="B63" s="76">
        <f>G47/G46</f>
        <v>0.56031160647233291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</row>
    <row r="64" spans="1:19" ht="39" customHeight="1" x14ac:dyDescent="0.25">
      <c r="A64" s="178" t="s">
        <v>123</v>
      </c>
      <c r="B64" s="178"/>
      <c r="C64" s="178"/>
      <c r="D64" s="178"/>
      <c r="E64" s="178"/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80"/>
    </row>
    <row r="65" spans="1:25" ht="42" customHeight="1" x14ac:dyDescent="0.3">
      <c r="A65" s="179" t="s">
        <v>116</v>
      </c>
      <c r="B65" s="179"/>
      <c r="E65" s="179" t="s">
        <v>117</v>
      </c>
      <c r="F65" s="179"/>
      <c r="G65" s="179"/>
      <c r="H65" s="179"/>
      <c r="I65" s="179"/>
      <c r="J65" s="151"/>
      <c r="L65" s="179" t="s">
        <v>121</v>
      </c>
      <c r="M65" s="179"/>
      <c r="N65" s="179"/>
      <c r="O65" s="179"/>
      <c r="P65" s="179"/>
      <c r="Q65" s="179"/>
      <c r="S65" s="80"/>
    </row>
    <row r="66" spans="1:25" ht="61.5" customHeight="1" x14ac:dyDescent="0.25">
      <c r="A66" s="149" t="s">
        <v>90</v>
      </c>
      <c r="B66" s="78">
        <f>(B16*1000*B4/100)+(B18*1000*B5/100)+(B20*1000*B6/100)+(B22*1000*B7/100)</f>
        <v>947.68090816418157</v>
      </c>
      <c r="C66" s="80"/>
      <c r="D66" s="80"/>
      <c r="E66" s="177" t="s">
        <v>114</v>
      </c>
      <c r="F66" s="177"/>
      <c r="G66" s="177"/>
      <c r="H66" s="177"/>
      <c r="I66" s="78">
        <f>(B16*1000*B4/100)+(B18*1000*B5/100)+(B20*1000*B6/100)+(B22*1000*B7/100)</f>
        <v>947.68090816418157</v>
      </c>
      <c r="J66" s="78"/>
      <c r="K66" s="80"/>
      <c r="L66" s="177" t="s">
        <v>114</v>
      </c>
      <c r="M66" s="177"/>
      <c r="N66" s="177"/>
      <c r="O66" s="177"/>
      <c r="P66" s="149"/>
      <c r="Q66" s="78">
        <f>(D46*1000*B41/100)+(365*G46*E41/100)</f>
        <v>334267.30517999997</v>
      </c>
      <c r="R66" s="80"/>
      <c r="S66" s="80"/>
    </row>
    <row r="67" spans="1:25" ht="39" x14ac:dyDescent="0.25">
      <c r="A67" s="149" t="s">
        <v>91</v>
      </c>
      <c r="B67" s="78">
        <f>(B17*1000*B8/100)+(B19*1000*B9/100)+(B21*1000*B10/100)+(B23*1000*B11/100)</f>
        <v>500.79782972965813</v>
      </c>
      <c r="C67" s="80"/>
      <c r="D67" s="80"/>
      <c r="E67" s="177" t="s">
        <v>91</v>
      </c>
      <c r="F67" s="177"/>
      <c r="G67" s="177"/>
      <c r="H67" s="177"/>
      <c r="I67" s="78">
        <f>(B17*1000*B4/100)+(B19*1000*B5/100)+(B21*1000*B6/100)+(B23*1000*B7/100)</f>
        <v>850.16958582541963</v>
      </c>
      <c r="J67" s="78"/>
      <c r="K67" s="80"/>
      <c r="L67" s="177" t="s">
        <v>136</v>
      </c>
      <c r="M67" s="177"/>
      <c r="N67" s="177"/>
      <c r="O67" s="177"/>
      <c r="P67" s="149"/>
      <c r="Q67" s="78">
        <f>(D47*1000*B42/100)+(365*G47*E42/100)</f>
        <v>109938.13015850002</v>
      </c>
      <c r="R67" s="80"/>
      <c r="S67" s="80"/>
    </row>
    <row r="68" spans="1:25" ht="39" x14ac:dyDescent="0.25">
      <c r="A68" s="149" t="s">
        <v>113</v>
      </c>
      <c r="B68" s="78">
        <f>SUM(B66:B67)</f>
        <v>1448.4787378938397</v>
      </c>
      <c r="C68" s="80"/>
      <c r="D68" s="80"/>
      <c r="E68" s="177" t="s">
        <v>113</v>
      </c>
      <c r="F68" s="177"/>
      <c r="G68" s="177"/>
      <c r="H68" s="177"/>
      <c r="I68" s="78">
        <f>SUM(I66:I67)</f>
        <v>1797.8504939896011</v>
      </c>
      <c r="J68" s="78"/>
      <c r="K68" s="80"/>
      <c r="L68" s="177" t="s">
        <v>137</v>
      </c>
      <c r="M68" s="177"/>
      <c r="N68" s="177"/>
      <c r="O68" s="177"/>
      <c r="P68" s="149"/>
      <c r="Q68" s="78">
        <f>SUM(Q66:Q67)</f>
        <v>444205.43533849996</v>
      </c>
      <c r="R68" s="80"/>
      <c r="S68" s="80"/>
    </row>
    <row r="69" spans="1:25" ht="58.5" x14ac:dyDescent="0.25">
      <c r="A69" s="149" t="s">
        <v>122</v>
      </c>
      <c r="B69" s="76">
        <f>B68/Q68</f>
        <v>3.2608307388000525E-3</v>
      </c>
      <c r="C69" s="80"/>
      <c r="D69" s="80"/>
      <c r="E69" s="177" t="s">
        <v>96</v>
      </c>
      <c r="F69" s="177"/>
      <c r="G69" s="177"/>
      <c r="H69" s="177"/>
      <c r="I69" s="78">
        <f>B68-I68</f>
        <v>-349.37175609576138</v>
      </c>
      <c r="J69" s="78"/>
      <c r="K69" s="80"/>
      <c r="L69" s="80"/>
      <c r="M69" s="80"/>
      <c r="N69" s="80"/>
      <c r="O69" s="80"/>
      <c r="P69" s="80"/>
      <c r="Q69" s="80"/>
      <c r="R69" s="80"/>
      <c r="S69" s="80"/>
    </row>
    <row r="70" spans="1:25" ht="58.5" x14ac:dyDescent="0.25">
      <c r="A70" s="149" t="s">
        <v>118</v>
      </c>
      <c r="B70" s="78">
        <f>B68-I68</f>
        <v>-349.37175609576138</v>
      </c>
      <c r="C70" s="80"/>
      <c r="D70" s="80"/>
      <c r="E70" s="177" t="s">
        <v>119</v>
      </c>
      <c r="F70" s="177"/>
      <c r="G70" s="177"/>
      <c r="H70" s="177"/>
      <c r="I70" s="76">
        <f>B70/B68</f>
        <v>-0.24119909181667751</v>
      </c>
      <c r="J70" s="76"/>
      <c r="K70" s="80"/>
      <c r="L70" s="177" t="s">
        <v>120</v>
      </c>
      <c r="M70" s="177"/>
      <c r="N70" s="177"/>
      <c r="O70" s="177"/>
      <c r="P70" s="149"/>
      <c r="Q70" s="76">
        <f>B70/Q68</f>
        <v>-7.8650941276647813E-4</v>
      </c>
      <c r="R70" s="80"/>
      <c r="S70" s="80"/>
    </row>
    <row r="71" spans="1:25" ht="19.5" x14ac:dyDescent="0.25">
      <c r="A71" s="149"/>
      <c r="B71" s="78"/>
      <c r="C71" s="80"/>
      <c r="D71" s="80"/>
      <c r="E71" s="149"/>
      <c r="F71" s="149"/>
      <c r="G71" s="149"/>
      <c r="H71" s="149"/>
      <c r="I71" s="76"/>
      <c r="J71" s="76"/>
      <c r="K71" s="80"/>
      <c r="L71" s="149"/>
      <c r="M71" s="149"/>
      <c r="N71" s="149"/>
      <c r="O71" s="149"/>
      <c r="P71" s="149"/>
      <c r="Q71" s="76"/>
      <c r="R71" s="80"/>
      <c r="S71" s="80"/>
    </row>
    <row r="72" spans="1:25" ht="39" customHeight="1" x14ac:dyDescent="0.25">
      <c r="A72" s="149" t="s">
        <v>115</v>
      </c>
      <c r="B72" s="76">
        <f>B68/Q68</f>
        <v>3.2608307388000525E-3</v>
      </c>
      <c r="C72" s="80"/>
      <c r="D72" s="80"/>
      <c r="E72" s="177"/>
      <c r="F72" s="177"/>
      <c r="G72" s="177"/>
      <c r="H72" s="177"/>
      <c r="I72" s="78"/>
      <c r="J72" s="78"/>
      <c r="K72" s="80"/>
      <c r="L72" s="80"/>
      <c r="M72" s="80"/>
      <c r="N72" s="80"/>
      <c r="O72" s="80"/>
      <c r="P72" s="80"/>
      <c r="Q72" s="80"/>
      <c r="R72" s="80"/>
      <c r="S72" s="80"/>
    </row>
    <row r="73" spans="1:25" ht="19.5" x14ac:dyDescent="0.25">
      <c r="A73" s="149"/>
      <c r="B73" s="76"/>
      <c r="C73" s="80"/>
      <c r="D73" s="80"/>
      <c r="E73" s="149"/>
      <c r="F73" s="149"/>
      <c r="G73" s="149"/>
      <c r="H73" s="149"/>
      <c r="I73" s="78"/>
      <c r="J73" s="78"/>
      <c r="K73" s="80"/>
      <c r="L73" s="80"/>
      <c r="M73" s="80"/>
      <c r="N73" s="80"/>
      <c r="O73" s="80"/>
      <c r="P73" s="80"/>
      <c r="Q73" s="80"/>
      <c r="R73" s="80"/>
      <c r="S73" s="80"/>
    </row>
    <row r="74" spans="1:25" ht="19.5" customHeight="1" thickBot="1" x14ac:dyDescent="0.3">
      <c r="A74" s="180" t="s">
        <v>124</v>
      </c>
      <c r="B74" s="18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50"/>
    </row>
    <row r="75" spans="1:25" s="83" customFormat="1" ht="18.75" customHeight="1" x14ac:dyDescent="0.3">
      <c r="A75" s="181" t="s">
        <v>101</v>
      </c>
      <c r="B75" s="184" t="s">
        <v>79</v>
      </c>
      <c r="C75" s="185"/>
      <c r="D75" s="186"/>
      <c r="E75" s="184" t="s">
        <v>80</v>
      </c>
      <c r="F75" s="185"/>
      <c r="G75" s="186"/>
      <c r="H75" s="184" t="s">
        <v>81</v>
      </c>
      <c r="I75" s="185"/>
      <c r="J75" s="186"/>
      <c r="K75" s="184" t="s">
        <v>82</v>
      </c>
      <c r="L75" s="185"/>
      <c r="M75" s="186"/>
      <c r="N75" s="184" t="s">
        <v>83</v>
      </c>
      <c r="O75" s="185"/>
      <c r="P75" s="186"/>
      <c r="Q75" s="184" t="s">
        <v>84</v>
      </c>
      <c r="R75" s="185"/>
      <c r="S75" s="186"/>
      <c r="T75" s="184" t="s">
        <v>85</v>
      </c>
      <c r="U75" s="185"/>
      <c r="V75" s="186"/>
      <c r="W75" s="184" t="s">
        <v>86</v>
      </c>
      <c r="X75" s="185"/>
      <c r="Y75" s="186"/>
    </row>
    <row r="76" spans="1:25" s="83" customFormat="1" ht="19.5" thickBot="1" x14ac:dyDescent="0.35">
      <c r="A76" s="182"/>
      <c r="B76" s="187">
        <v>5000</v>
      </c>
      <c r="C76" s="188"/>
      <c r="D76" s="189"/>
      <c r="E76" s="187">
        <v>10000</v>
      </c>
      <c r="F76" s="188"/>
      <c r="G76" s="189"/>
      <c r="H76" s="187">
        <v>15000</v>
      </c>
      <c r="I76" s="188"/>
      <c r="J76" s="189"/>
      <c r="K76" s="187">
        <v>20000</v>
      </c>
      <c r="L76" s="188"/>
      <c r="M76" s="189"/>
      <c r="N76" s="187">
        <v>30000</v>
      </c>
      <c r="O76" s="188"/>
      <c r="P76" s="189"/>
      <c r="Q76" s="187">
        <v>40000</v>
      </c>
      <c r="R76" s="188"/>
      <c r="S76" s="189"/>
      <c r="T76" s="187">
        <v>50000</v>
      </c>
      <c r="U76" s="188"/>
      <c r="V76" s="189"/>
      <c r="W76" s="187">
        <v>100000</v>
      </c>
      <c r="X76" s="188"/>
      <c r="Y76" s="189"/>
    </row>
    <row r="77" spans="1:25" s="82" customFormat="1" ht="18.75" x14ac:dyDescent="0.3">
      <c r="A77" s="183"/>
      <c r="B77" s="92" t="s">
        <v>77</v>
      </c>
      <c r="C77" s="103" t="s">
        <v>78</v>
      </c>
      <c r="D77" s="117"/>
      <c r="E77" s="92" t="s">
        <v>77</v>
      </c>
      <c r="F77" s="103" t="s">
        <v>78</v>
      </c>
      <c r="G77" s="117"/>
      <c r="H77" s="92" t="s">
        <v>77</v>
      </c>
      <c r="I77" s="103" t="s">
        <v>78</v>
      </c>
      <c r="J77" s="117"/>
      <c r="K77" s="92" t="s">
        <v>77</v>
      </c>
      <c r="L77" s="103" t="s">
        <v>78</v>
      </c>
      <c r="M77" s="117"/>
      <c r="N77" s="92" t="s">
        <v>77</v>
      </c>
      <c r="O77" s="103" t="s">
        <v>78</v>
      </c>
      <c r="P77" s="117"/>
      <c r="Q77" s="92" t="s">
        <v>77</v>
      </c>
      <c r="R77" s="103" t="s">
        <v>78</v>
      </c>
      <c r="S77" s="117"/>
      <c r="T77" s="92" t="s">
        <v>77</v>
      </c>
      <c r="U77" s="103" t="s">
        <v>78</v>
      </c>
      <c r="V77" s="117"/>
      <c r="W77" s="92" t="s">
        <v>77</v>
      </c>
      <c r="X77" s="103" t="s">
        <v>78</v>
      </c>
      <c r="Y77" s="117"/>
    </row>
    <row r="78" spans="1:25" x14ac:dyDescent="0.25">
      <c r="A78" s="109" t="s">
        <v>125</v>
      </c>
      <c r="B78" s="85">
        <f>B$76*0.1</f>
        <v>500</v>
      </c>
      <c r="C78" s="84">
        <f>B$76*0.9</f>
        <v>4500</v>
      </c>
      <c r="D78" s="118"/>
      <c r="E78" s="85">
        <f>E$76*0.1</f>
        <v>1000</v>
      </c>
      <c r="F78" s="84">
        <f>E$76*0.9</f>
        <v>9000</v>
      </c>
      <c r="G78" s="118"/>
      <c r="H78" s="85">
        <f>H$76*0.1</f>
        <v>1500</v>
      </c>
      <c r="I78" s="84">
        <f>H$76*0.9</f>
        <v>13500</v>
      </c>
      <c r="J78" s="118"/>
      <c r="K78" s="85">
        <f>K$76*0.1</f>
        <v>2000</v>
      </c>
      <c r="L78" s="84">
        <f>K$76*0.9</f>
        <v>18000</v>
      </c>
      <c r="M78" s="118"/>
      <c r="N78" s="85">
        <f>N$76*0.1</f>
        <v>3000</v>
      </c>
      <c r="O78" s="84">
        <f>N$76*0.9</f>
        <v>27000</v>
      </c>
      <c r="P78" s="118"/>
      <c r="Q78" s="85">
        <f>Q$76*0.1</f>
        <v>4000</v>
      </c>
      <c r="R78" s="84">
        <f>Q$76*0.9</f>
        <v>36000</v>
      </c>
      <c r="S78" s="118"/>
      <c r="T78" s="85">
        <f>T$76*0.1</f>
        <v>5000</v>
      </c>
      <c r="U78" s="84">
        <f>T$76*0.9</f>
        <v>45000</v>
      </c>
      <c r="V78" s="118"/>
      <c r="W78" s="85">
        <f>W$76*0.1</f>
        <v>10000</v>
      </c>
      <c r="X78" s="84">
        <f>W$76*0.9</f>
        <v>90000</v>
      </c>
      <c r="Y78" s="118"/>
    </row>
    <row r="79" spans="1:25" x14ac:dyDescent="0.25">
      <c r="A79" s="109" t="s">
        <v>97</v>
      </c>
      <c r="B79" s="85">
        <f>B$76*0.2</f>
        <v>1000</v>
      </c>
      <c r="C79" s="84">
        <f>B$76*0.8</f>
        <v>4000</v>
      </c>
      <c r="D79" s="118"/>
      <c r="E79" s="85">
        <f>E$76*0.2</f>
        <v>2000</v>
      </c>
      <c r="F79" s="84">
        <f>E$76*0.8</f>
        <v>8000</v>
      </c>
      <c r="G79" s="118"/>
      <c r="H79" s="85">
        <f>H$76*0.2</f>
        <v>3000</v>
      </c>
      <c r="I79" s="84">
        <f>H$76*0.8</f>
        <v>12000</v>
      </c>
      <c r="J79" s="118"/>
      <c r="K79" s="85">
        <f>K$76*0.2</f>
        <v>4000</v>
      </c>
      <c r="L79" s="84">
        <f>K$76*0.8</f>
        <v>16000</v>
      </c>
      <c r="M79" s="118"/>
      <c r="N79" s="85">
        <f>N$76*0.2</f>
        <v>6000</v>
      </c>
      <c r="O79" s="84">
        <f>N$76*0.8</f>
        <v>24000</v>
      </c>
      <c r="P79" s="118"/>
      <c r="Q79" s="85">
        <f>Q$76*0.2</f>
        <v>8000</v>
      </c>
      <c r="R79" s="84">
        <f>Q$76*0.8</f>
        <v>32000</v>
      </c>
      <c r="S79" s="118"/>
      <c r="T79" s="85">
        <f>T$76*0.2</f>
        <v>10000</v>
      </c>
      <c r="U79" s="84">
        <f>T$76*0.8</f>
        <v>40000</v>
      </c>
      <c r="V79" s="118"/>
      <c r="W79" s="85">
        <f>W$76*0.2</f>
        <v>20000</v>
      </c>
      <c r="X79" s="84">
        <f>W$76*0.8</f>
        <v>80000</v>
      </c>
      <c r="Y79" s="118"/>
    </row>
    <row r="80" spans="1:25" x14ac:dyDescent="0.25">
      <c r="A80" s="109" t="s">
        <v>102</v>
      </c>
      <c r="B80" s="85">
        <f>B$76*0.4</f>
        <v>2000</v>
      </c>
      <c r="C80" s="84">
        <f>B$76*0.6</f>
        <v>3000</v>
      </c>
      <c r="D80" s="118"/>
      <c r="E80" s="85">
        <f>E$76*0.4</f>
        <v>4000</v>
      </c>
      <c r="F80" s="84">
        <f>E$76*0.6</f>
        <v>6000</v>
      </c>
      <c r="G80" s="118"/>
      <c r="H80" s="85">
        <f>H$76*0.4</f>
        <v>6000</v>
      </c>
      <c r="I80" s="84">
        <f>H$76*0.6</f>
        <v>9000</v>
      </c>
      <c r="J80" s="118"/>
      <c r="K80" s="85">
        <f>K$76*0.4</f>
        <v>8000</v>
      </c>
      <c r="L80" s="84">
        <f>K$76*0.6</f>
        <v>12000</v>
      </c>
      <c r="M80" s="118"/>
      <c r="N80" s="85">
        <f>N$76*0.4</f>
        <v>12000</v>
      </c>
      <c r="O80" s="84">
        <f>N$76*0.6</f>
        <v>18000</v>
      </c>
      <c r="P80" s="118"/>
      <c r="Q80" s="85">
        <f>Q$76*0.4</f>
        <v>16000</v>
      </c>
      <c r="R80" s="84">
        <f>Q$76*0.6</f>
        <v>24000</v>
      </c>
      <c r="S80" s="118"/>
      <c r="T80" s="85">
        <f>T$76*0.4</f>
        <v>20000</v>
      </c>
      <c r="U80" s="84">
        <f>T$76*0.6</f>
        <v>30000</v>
      </c>
      <c r="V80" s="118"/>
      <c r="W80" s="85">
        <f>W$76*0.4</f>
        <v>40000</v>
      </c>
      <c r="X80" s="84">
        <f>W$76*0.6</f>
        <v>60000</v>
      </c>
      <c r="Y80" s="118"/>
    </row>
    <row r="81" spans="1:25" x14ac:dyDescent="0.25">
      <c r="A81" s="109" t="s">
        <v>103</v>
      </c>
      <c r="B81" s="85">
        <f>B$76*0.45</f>
        <v>2250</v>
      </c>
      <c r="C81" s="84">
        <f>B$76*0.55</f>
        <v>2750</v>
      </c>
      <c r="D81" s="118"/>
      <c r="E81" s="85">
        <f>E$76*0.45</f>
        <v>4500</v>
      </c>
      <c r="F81" s="84">
        <f>E$76*0.55</f>
        <v>5500</v>
      </c>
      <c r="G81" s="118"/>
      <c r="H81" s="85">
        <f>H$76*0.45</f>
        <v>6750</v>
      </c>
      <c r="I81" s="84">
        <f>H$76*0.55</f>
        <v>8250</v>
      </c>
      <c r="J81" s="118"/>
      <c r="K81" s="85">
        <f>K$76*0.45</f>
        <v>9000</v>
      </c>
      <c r="L81" s="84">
        <f>K$76*0.55</f>
        <v>11000</v>
      </c>
      <c r="M81" s="118"/>
      <c r="N81" s="85">
        <f>N$76*0.45</f>
        <v>13500</v>
      </c>
      <c r="O81" s="84">
        <f>N$76*0.55</f>
        <v>16500</v>
      </c>
      <c r="P81" s="118"/>
      <c r="Q81" s="85">
        <f>Q$76*0.45</f>
        <v>18000</v>
      </c>
      <c r="R81" s="84">
        <f>Q$76*0.55</f>
        <v>22000</v>
      </c>
      <c r="S81" s="118"/>
      <c r="T81" s="85">
        <f>T$76*0.45</f>
        <v>22500</v>
      </c>
      <c r="U81" s="84">
        <f>T$76*0.55</f>
        <v>27500.000000000004</v>
      </c>
      <c r="V81" s="118"/>
      <c r="W81" s="85">
        <f>W$76*0.45</f>
        <v>45000</v>
      </c>
      <c r="X81" s="84">
        <f>W$76*0.55</f>
        <v>55000.000000000007</v>
      </c>
      <c r="Y81" s="118"/>
    </row>
    <row r="82" spans="1:25" x14ac:dyDescent="0.25">
      <c r="A82" s="109" t="s">
        <v>104</v>
      </c>
      <c r="B82" s="85">
        <f>B$76*0.48</f>
        <v>2400</v>
      </c>
      <c r="C82" s="84">
        <f>B$76*0.52</f>
        <v>2600</v>
      </c>
      <c r="D82" s="118"/>
      <c r="E82" s="85">
        <f>E$76*0.48</f>
        <v>4800</v>
      </c>
      <c r="F82" s="84">
        <f>E$76*0.52</f>
        <v>5200</v>
      </c>
      <c r="G82" s="118"/>
      <c r="H82" s="85">
        <f>H$76*0.48</f>
        <v>7200</v>
      </c>
      <c r="I82" s="84">
        <f>H$76*0.52</f>
        <v>7800</v>
      </c>
      <c r="J82" s="118"/>
      <c r="K82" s="85">
        <f>K$76*0.48</f>
        <v>9600</v>
      </c>
      <c r="L82" s="84">
        <f>K$76*0.52</f>
        <v>10400</v>
      </c>
      <c r="M82" s="118"/>
      <c r="N82" s="85">
        <f>N$76*0.48</f>
        <v>14400</v>
      </c>
      <c r="O82" s="84">
        <f>N$76*0.52</f>
        <v>15600</v>
      </c>
      <c r="P82" s="118"/>
      <c r="Q82" s="85">
        <f>Q$76*0.48</f>
        <v>19200</v>
      </c>
      <c r="R82" s="84">
        <f>Q$76*0.52</f>
        <v>20800</v>
      </c>
      <c r="S82" s="118"/>
      <c r="T82" s="85">
        <f>T$76*0.48</f>
        <v>24000</v>
      </c>
      <c r="U82" s="84">
        <f>T$76*0.52</f>
        <v>26000</v>
      </c>
      <c r="V82" s="118"/>
      <c r="W82" s="85">
        <f>W$76*0.48</f>
        <v>48000</v>
      </c>
      <c r="X82" s="84">
        <f>W$76*0.52</f>
        <v>52000</v>
      </c>
      <c r="Y82" s="118"/>
    </row>
    <row r="83" spans="1:25" x14ac:dyDescent="0.25">
      <c r="A83" s="109" t="s">
        <v>105</v>
      </c>
      <c r="B83" s="85">
        <f>B$76*0.52</f>
        <v>2600</v>
      </c>
      <c r="C83" s="84">
        <f>B$76*0.48</f>
        <v>2400</v>
      </c>
      <c r="D83" s="118"/>
      <c r="E83" s="85">
        <f>E$76*0.52</f>
        <v>5200</v>
      </c>
      <c r="F83" s="84">
        <f>E$76*0.48</f>
        <v>4800</v>
      </c>
      <c r="G83" s="118"/>
      <c r="H83" s="85">
        <f>H$76*0.52</f>
        <v>7800</v>
      </c>
      <c r="I83" s="84">
        <f>H$76*0.48</f>
        <v>7200</v>
      </c>
      <c r="J83" s="118"/>
      <c r="K83" s="85">
        <f>K$76*0.52</f>
        <v>10400</v>
      </c>
      <c r="L83" s="84">
        <f>K$76*0.48</f>
        <v>9600</v>
      </c>
      <c r="M83" s="118"/>
      <c r="N83" s="85">
        <f>N$76*0.52</f>
        <v>15600</v>
      </c>
      <c r="O83" s="84">
        <f>N$76*0.48</f>
        <v>14400</v>
      </c>
      <c r="P83" s="118"/>
      <c r="Q83" s="85">
        <f>Q$76*0.52</f>
        <v>20800</v>
      </c>
      <c r="R83" s="84">
        <f>Q$76*0.48</f>
        <v>19200</v>
      </c>
      <c r="S83" s="118"/>
      <c r="T83" s="85">
        <f>T$76*0.52</f>
        <v>26000</v>
      </c>
      <c r="U83" s="84">
        <f>T$76*0.48</f>
        <v>24000</v>
      </c>
      <c r="V83" s="118"/>
      <c r="W83" s="85">
        <f>W$76*0.52</f>
        <v>52000</v>
      </c>
      <c r="X83" s="84">
        <f>W$76*0.48</f>
        <v>48000</v>
      </c>
      <c r="Y83" s="118"/>
    </row>
    <row r="84" spans="1:25" x14ac:dyDescent="0.25">
      <c r="A84" s="109" t="s">
        <v>106</v>
      </c>
      <c r="B84" s="85">
        <f>B$76*0.55</f>
        <v>2750</v>
      </c>
      <c r="C84" s="84">
        <f>B$76*0.45</f>
        <v>2250</v>
      </c>
      <c r="D84" s="118"/>
      <c r="E84" s="85">
        <f>E$76*0.55</f>
        <v>5500</v>
      </c>
      <c r="F84" s="84">
        <f>E$76*0.45</f>
        <v>4500</v>
      </c>
      <c r="G84" s="118"/>
      <c r="H84" s="85">
        <f>H$76*0.55</f>
        <v>8250</v>
      </c>
      <c r="I84" s="84">
        <f>H$76*0.45</f>
        <v>6750</v>
      </c>
      <c r="J84" s="118"/>
      <c r="K84" s="85">
        <f>K$76*0.55</f>
        <v>11000</v>
      </c>
      <c r="L84" s="84">
        <f>K$76*0.45</f>
        <v>9000</v>
      </c>
      <c r="M84" s="118"/>
      <c r="N84" s="85">
        <f>N$76*0.55</f>
        <v>16500</v>
      </c>
      <c r="O84" s="84">
        <f>N$76*0.45</f>
        <v>13500</v>
      </c>
      <c r="P84" s="118"/>
      <c r="Q84" s="85">
        <f>Q$76*0.55</f>
        <v>22000</v>
      </c>
      <c r="R84" s="84">
        <f>Q$76*0.45</f>
        <v>18000</v>
      </c>
      <c r="S84" s="118"/>
      <c r="T84" s="85">
        <f>T$76*0.55</f>
        <v>27500.000000000004</v>
      </c>
      <c r="U84" s="84">
        <f>T$76*0.45</f>
        <v>22500</v>
      </c>
      <c r="V84" s="118"/>
      <c r="W84" s="85">
        <f>W$76*0.55</f>
        <v>55000.000000000007</v>
      </c>
      <c r="X84" s="84">
        <f>W$76*0.45</f>
        <v>45000</v>
      </c>
      <c r="Y84" s="118"/>
    </row>
    <row r="85" spans="1:25" x14ac:dyDescent="0.25">
      <c r="A85" s="109" t="s">
        <v>107</v>
      </c>
      <c r="B85" s="85">
        <f>B$76*0.6</f>
        <v>3000</v>
      </c>
      <c r="C85" s="84">
        <f>B$76*0.4</f>
        <v>2000</v>
      </c>
      <c r="D85" s="118"/>
      <c r="E85" s="85">
        <f>E$76*0.6</f>
        <v>6000</v>
      </c>
      <c r="F85" s="84">
        <f>E$76*0.4</f>
        <v>4000</v>
      </c>
      <c r="G85" s="118"/>
      <c r="H85" s="85">
        <f>H$76*0.6</f>
        <v>9000</v>
      </c>
      <c r="I85" s="84">
        <f>H$76*0.4</f>
        <v>6000</v>
      </c>
      <c r="J85" s="118"/>
      <c r="K85" s="85">
        <f>K$76*0.6</f>
        <v>12000</v>
      </c>
      <c r="L85" s="84">
        <f>K$76*0.4</f>
        <v>8000</v>
      </c>
      <c r="M85" s="118"/>
      <c r="N85" s="85">
        <f>N$76*0.6</f>
        <v>18000</v>
      </c>
      <c r="O85" s="84">
        <f>N$76*0.4</f>
        <v>12000</v>
      </c>
      <c r="P85" s="118"/>
      <c r="Q85" s="85">
        <f>Q$76*0.6</f>
        <v>24000</v>
      </c>
      <c r="R85" s="84">
        <f>Q$76*0.4</f>
        <v>16000</v>
      </c>
      <c r="S85" s="118"/>
      <c r="T85" s="85">
        <f>T$76*0.6</f>
        <v>30000</v>
      </c>
      <c r="U85" s="84">
        <f>T$76*0.4</f>
        <v>20000</v>
      </c>
      <c r="V85" s="118"/>
      <c r="W85" s="85">
        <f>W$76*0.6</f>
        <v>60000</v>
      </c>
      <c r="X85" s="84">
        <f>W$76*0.4</f>
        <v>40000</v>
      </c>
      <c r="Y85" s="118"/>
    </row>
    <row r="86" spans="1:25" s="161" customFormat="1" x14ac:dyDescent="0.25">
      <c r="A86" s="136" t="s">
        <v>147</v>
      </c>
      <c r="B86" s="169">
        <f>B$76*0.739</f>
        <v>3695</v>
      </c>
      <c r="C86" s="168">
        <f>B$76*0.261</f>
        <v>1305</v>
      </c>
      <c r="D86" s="166"/>
      <c r="E86" s="169">
        <f>E$76*0.739</f>
        <v>7390</v>
      </c>
      <c r="F86" s="168">
        <f>E$76*0.261</f>
        <v>2610</v>
      </c>
      <c r="G86" s="166"/>
      <c r="H86" s="169">
        <f>H$76*0.739</f>
        <v>11085</v>
      </c>
      <c r="I86" s="168">
        <f>H$76*0.261</f>
        <v>3915</v>
      </c>
      <c r="J86" s="166"/>
      <c r="K86" s="169">
        <f>K$76*0.739</f>
        <v>14780</v>
      </c>
      <c r="L86" s="168">
        <f>K$76*0.261</f>
        <v>5220</v>
      </c>
      <c r="M86" s="166"/>
      <c r="N86" s="169">
        <f>N$76*0.739</f>
        <v>22170</v>
      </c>
      <c r="O86" s="168">
        <f>N$76*0.261</f>
        <v>7830</v>
      </c>
      <c r="P86" s="166"/>
      <c r="Q86" s="169">
        <f>Q$76*0.739</f>
        <v>29560</v>
      </c>
      <c r="R86" s="168">
        <f>Q$76*0.261</f>
        <v>10440</v>
      </c>
      <c r="S86" s="166"/>
      <c r="T86" s="169">
        <f>T$76*0.739</f>
        <v>36950</v>
      </c>
      <c r="U86" s="168">
        <f>T$76*0.261</f>
        <v>13050</v>
      </c>
      <c r="V86" s="166"/>
      <c r="W86" s="169">
        <f>W$76*0.739</f>
        <v>73900</v>
      </c>
      <c r="X86" s="168">
        <f>W$76*0.261</f>
        <v>26100</v>
      </c>
      <c r="Y86" s="166"/>
    </row>
    <row r="87" spans="1:25" x14ac:dyDescent="0.25">
      <c r="A87" s="109" t="s">
        <v>108</v>
      </c>
      <c r="B87" s="85">
        <f>B$76*0.8</f>
        <v>4000</v>
      </c>
      <c r="C87" s="84">
        <f>B$76*0.2</f>
        <v>1000</v>
      </c>
      <c r="D87" s="118"/>
      <c r="E87" s="85">
        <f>E$76*0.8</f>
        <v>8000</v>
      </c>
      <c r="F87" s="84">
        <f>E$76*0.2</f>
        <v>2000</v>
      </c>
      <c r="G87" s="118"/>
      <c r="H87" s="85">
        <f>H$76*0.8</f>
        <v>12000</v>
      </c>
      <c r="I87" s="84">
        <f>H$76*0.2</f>
        <v>3000</v>
      </c>
      <c r="J87" s="118"/>
      <c r="K87" s="85">
        <f>K$76*0.8</f>
        <v>16000</v>
      </c>
      <c r="L87" s="84">
        <f>K$76*0.2</f>
        <v>4000</v>
      </c>
      <c r="M87" s="118"/>
      <c r="N87" s="85">
        <f>N$76*0.8</f>
        <v>24000</v>
      </c>
      <c r="O87" s="84">
        <f>N$76*0.2</f>
        <v>6000</v>
      </c>
      <c r="P87" s="118"/>
      <c r="Q87" s="85">
        <f>Q$76*0.8</f>
        <v>32000</v>
      </c>
      <c r="R87" s="84">
        <f>Q$76*0.2</f>
        <v>8000</v>
      </c>
      <c r="S87" s="118"/>
      <c r="T87" s="85">
        <f>T$76*0.8</f>
        <v>40000</v>
      </c>
      <c r="U87" s="84">
        <f>T$76*0.2</f>
        <v>10000</v>
      </c>
      <c r="V87" s="118"/>
      <c r="W87" s="85">
        <f>W$76*0.8</f>
        <v>80000</v>
      </c>
      <c r="X87" s="84">
        <f>W$76*0.2</f>
        <v>20000</v>
      </c>
      <c r="Y87" s="118"/>
    </row>
    <row r="88" spans="1:25" ht="15.75" thickBot="1" x14ac:dyDescent="0.3">
      <c r="A88" s="110" t="s">
        <v>109</v>
      </c>
      <c r="B88" s="86">
        <f>B$76*0.9</f>
        <v>4500</v>
      </c>
      <c r="C88" s="121">
        <f>B$76*0.1</f>
        <v>500</v>
      </c>
      <c r="D88" s="119"/>
      <c r="E88" s="86">
        <f>E$76*0.9</f>
        <v>9000</v>
      </c>
      <c r="F88" s="121">
        <f>E$76*0.1</f>
        <v>1000</v>
      </c>
      <c r="G88" s="119"/>
      <c r="H88" s="86">
        <f>H$76*0.9</f>
        <v>13500</v>
      </c>
      <c r="I88" s="121">
        <f>H$76*0.1</f>
        <v>1500</v>
      </c>
      <c r="J88" s="119"/>
      <c r="K88" s="86">
        <f>K$76*0.9</f>
        <v>18000</v>
      </c>
      <c r="L88" s="121">
        <f>K$76*0.1</f>
        <v>2000</v>
      </c>
      <c r="M88" s="119"/>
      <c r="N88" s="86">
        <f>N$76*0.9</f>
        <v>27000</v>
      </c>
      <c r="O88" s="121">
        <f>N$76*0.1</f>
        <v>3000</v>
      </c>
      <c r="P88" s="119"/>
      <c r="Q88" s="86">
        <f>Q$76*0.9</f>
        <v>36000</v>
      </c>
      <c r="R88" s="121">
        <f>Q$76*0.1</f>
        <v>4000</v>
      </c>
      <c r="S88" s="119"/>
      <c r="T88" s="86">
        <f>T$76*0.9</f>
        <v>45000</v>
      </c>
      <c r="U88" s="121">
        <f>T$76*0.1</f>
        <v>5000</v>
      </c>
      <c r="V88" s="119"/>
      <c r="W88" s="86">
        <f>W$76*0.9</f>
        <v>90000</v>
      </c>
      <c r="X88" s="121">
        <f>W$76*0.1</f>
        <v>10000</v>
      </c>
      <c r="Y88" s="119"/>
    </row>
    <row r="89" spans="1:25" ht="15.75" thickBot="1" x14ac:dyDescent="0.3">
      <c r="A89" s="111"/>
    </row>
    <row r="90" spans="1:25" s="83" customFormat="1" ht="18.75" customHeight="1" x14ac:dyDescent="0.3">
      <c r="A90" s="181" t="s">
        <v>100</v>
      </c>
      <c r="B90" s="184" t="s">
        <v>79</v>
      </c>
      <c r="C90" s="185"/>
      <c r="D90" s="186"/>
      <c r="E90" s="184" t="s">
        <v>80</v>
      </c>
      <c r="F90" s="185"/>
      <c r="G90" s="186"/>
      <c r="H90" s="184" t="s">
        <v>81</v>
      </c>
      <c r="I90" s="185"/>
      <c r="J90" s="186"/>
      <c r="K90" s="184" t="s">
        <v>82</v>
      </c>
      <c r="L90" s="185"/>
      <c r="M90" s="186"/>
      <c r="N90" s="184" t="s">
        <v>83</v>
      </c>
      <c r="O90" s="185"/>
      <c r="P90" s="186"/>
      <c r="Q90" s="184" t="s">
        <v>84</v>
      </c>
      <c r="R90" s="185"/>
      <c r="S90" s="186"/>
      <c r="T90" s="184" t="s">
        <v>85</v>
      </c>
      <c r="U90" s="185"/>
      <c r="V90" s="186"/>
      <c r="W90" s="184" t="s">
        <v>86</v>
      </c>
      <c r="X90" s="185"/>
      <c r="Y90" s="186"/>
    </row>
    <row r="91" spans="1:25" s="83" customFormat="1" ht="19.5" thickBot="1" x14ac:dyDescent="0.35">
      <c r="A91" s="182"/>
      <c r="B91" s="187">
        <v>5000</v>
      </c>
      <c r="C91" s="188"/>
      <c r="D91" s="189"/>
      <c r="E91" s="187">
        <v>10000</v>
      </c>
      <c r="F91" s="188"/>
      <c r="G91" s="189"/>
      <c r="H91" s="187">
        <v>15000</v>
      </c>
      <c r="I91" s="188"/>
      <c r="J91" s="189"/>
      <c r="K91" s="187">
        <v>20000</v>
      </c>
      <c r="L91" s="188"/>
      <c r="M91" s="189"/>
      <c r="N91" s="187">
        <v>30000</v>
      </c>
      <c r="O91" s="188"/>
      <c r="P91" s="189"/>
      <c r="Q91" s="187">
        <v>40000</v>
      </c>
      <c r="R91" s="188"/>
      <c r="S91" s="189"/>
      <c r="T91" s="187">
        <v>50000</v>
      </c>
      <c r="U91" s="188"/>
      <c r="V91" s="189"/>
      <c r="W91" s="187">
        <v>100000</v>
      </c>
      <c r="X91" s="188"/>
      <c r="Y91" s="189"/>
    </row>
    <row r="92" spans="1:25" s="82" customFormat="1" ht="18.75" x14ac:dyDescent="0.3">
      <c r="A92" s="183"/>
      <c r="B92" s="94" t="s">
        <v>77</v>
      </c>
      <c r="C92" s="103" t="s">
        <v>78</v>
      </c>
      <c r="D92" s="106"/>
      <c r="E92" s="94" t="s">
        <v>77</v>
      </c>
      <c r="F92" s="103" t="s">
        <v>78</v>
      </c>
      <c r="G92" s="117"/>
      <c r="H92" s="94" t="s">
        <v>77</v>
      </c>
      <c r="I92" s="103" t="s">
        <v>78</v>
      </c>
      <c r="J92" s="117"/>
      <c r="K92" s="94" t="s">
        <v>77</v>
      </c>
      <c r="L92" s="103" t="s">
        <v>78</v>
      </c>
      <c r="M92" s="117"/>
      <c r="N92" s="94" t="s">
        <v>77</v>
      </c>
      <c r="O92" s="103" t="s">
        <v>78</v>
      </c>
      <c r="P92" s="117"/>
      <c r="Q92" s="94" t="s">
        <v>77</v>
      </c>
      <c r="R92" s="103" t="s">
        <v>78</v>
      </c>
      <c r="S92" s="117"/>
      <c r="T92" s="94" t="s">
        <v>77</v>
      </c>
      <c r="U92" s="103" t="s">
        <v>78</v>
      </c>
      <c r="V92" s="117"/>
      <c r="W92" s="94" t="s">
        <v>77</v>
      </c>
      <c r="X92" s="103" t="s">
        <v>78</v>
      </c>
      <c r="Y92" s="117"/>
    </row>
    <row r="93" spans="1:25" x14ac:dyDescent="0.25">
      <c r="A93" s="109" t="s">
        <v>125</v>
      </c>
      <c r="B93" s="88">
        <f t="shared" ref="B93:B103" si="1">B78/1000*(((365*$E$41/100)+($B$48*$B$41/100)))</f>
        <v>33.486190691881959</v>
      </c>
      <c r="C93" s="87">
        <f t="shared" ref="C93:C103" si="2">(C78/(1000))*((365*$E$42/100)+($B$48*$B$42/100))</f>
        <v>177.59731124272832</v>
      </c>
      <c r="D93" s="107"/>
      <c r="E93" s="88">
        <f t="shared" ref="E93:E103" si="3">E78/1000*(((365*$E$41/100)+($B$48*$B$41/100)))</f>
        <v>66.972381383763917</v>
      </c>
      <c r="F93" s="87">
        <f t="shared" ref="F93:F103" si="4">(F78/(1000))*((365*$E$42/100)+($B$48*$B$42/100))</f>
        <v>355.19462248545665</v>
      </c>
      <c r="G93" s="118"/>
      <c r="H93" s="88">
        <f t="shared" ref="H93:H103" si="5">H78/1000*(((365*$E$41/100)+($B$48*$B$41/100)))</f>
        <v>100.45857207564588</v>
      </c>
      <c r="I93" s="87">
        <f t="shared" ref="I93:I103" si="6">(I78/(1000))*((365*$E$42/100)+($B$48*$B$42/100))</f>
        <v>532.79193372818497</v>
      </c>
      <c r="J93" s="118"/>
      <c r="K93" s="88">
        <f t="shared" ref="K93:K103" si="7">K78/1000*(((365*$E$41/100)+($B$48*$B$41/100)))</f>
        <v>133.94476276752783</v>
      </c>
      <c r="L93" s="87">
        <f t="shared" ref="L93:L103" si="8">(L78/(1000))*((365*$E$42/100)+($B$48*$B$42/100))</f>
        <v>710.3892449709133</v>
      </c>
      <c r="M93" s="118"/>
      <c r="N93" s="88">
        <f t="shared" ref="N93:N103" si="9">N78/1000*(((365*$E$41/100)+($B$48*$B$41/100)))</f>
        <v>200.91714415129175</v>
      </c>
      <c r="O93" s="87">
        <f t="shared" ref="O93:O103" si="10">(O78/(1000))*((365*$E$42/100)+($B$48*$B$42/100))</f>
        <v>1065.5838674563699</v>
      </c>
      <c r="P93" s="118"/>
      <c r="Q93" s="88">
        <f t="shared" ref="Q93:Q103" si="11">Q78/1000*(((365*$E$41/100)+($B$48*$B$41/100)))</f>
        <v>267.88952553505567</v>
      </c>
      <c r="R93" s="87">
        <f t="shared" ref="R93:R103" si="12">(R78/(1000))*((365*$E$42/100)+($B$48*$B$42/100))</f>
        <v>1420.7784899418266</v>
      </c>
      <c r="S93" s="118"/>
      <c r="T93" s="88">
        <f t="shared" ref="T93:T103" si="13">T78/1000*(((365*$E$41/100)+($B$48*$B$41/100)))</f>
        <v>334.86190691881961</v>
      </c>
      <c r="U93" s="87">
        <f t="shared" ref="U93:U103" si="14">(U78/(1000))*((365*$E$42/100)+($B$48*$B$42/100))</f>
        <v>1775.9731124272832</v>
      </c>
      <c r="V93" s="118"/>
      <c r="W93" s="88">
        <f t="shared" ref="W93:W103" si="15">W78/1000*(((365*$E$41/100)+($B$48*$B$41/100)))</f>
        <v>669.72381383763923</v>
      </c>
      <c r="X93" s="87">
        <f t="shared" ref="X93:X103" si="16">(X78/(1000))*((365*$E$42/100)+($B$48*$B$42/100))</f>
        <v>3551.9462248545665</v>
      </c>
      <c r="Y93" s="118"/>
    </row>
    <row r="94" spans="1:25" x14ac:dyDescent="0.25">
      <c r="A94" s="109" t="s">
        <v>97</v>
      </c>
      <c r="B94" s="88">
        <f t="shared" si="1"/>
        <v>66.972381383763917</v>
      </c>
      <c r="C94" s="87">
        <f t="shared" si="2"/>
        <v>157.86427666020296</v>
      </c>
      <c r="D94" s="107"/>
      <c r="E94" s="88">
        <f t="shared" si="3"/>
        <v>133.94476276752783</v>
      </c>
      <c r="F94" s="87">
        <f t="shared" si="4"/>
        <v>315.72855332040592</v>
      </c>
      <c r="G94" s="118"/>
      <c r="H94" s="88">
        <f t="shared" si="5"/>
        <v>200.91714415129175</v>
      </c>
      <c r="I94" s="87">
        <f t="shared" si="6"/>
        <v>473.59282998060888</v>
      </c>
      <c r="J94" s="118"/>
      <c r="K94" s="88">
        <f t="shared" si="7"/>
        <v>267.88952553505567</v>
      </c>
      <c r="L94" s="87">
        <f t="shared" si="8"/>
        <v>631.45710664081184</v>
      </c>
      <c r="M94" s="118"/>
      <c r="N94" s="88">
        <f t="shared" si="9"/>
        <v>401.8342883025835</v>
      </c>
      <c r="O94" s="87">
        <f t="shared" si="10"/>
        <v>947.18565996121777</v>
      </c>
      <c r="P94" s="118"/>
      <c r="Q94" s="88">
        <f t="shared" si="11"/>
        <v>535.77905107011134</v>
      </c>
      <c r="R94" s="87">
        <f t="shared" si="12"/>
        <v>1262.9142132816237</v>
      </c>
      <c r="S94" s="118"/>
      <c r="T94" s="88">
        <f t="shared" si="13"/>
        <v>669.72381383763923</v>
      </c>
      <c r="U94" s="87">
        <f t="shared" si="14"/>
        <v>1578.6427666020295</v>
      </c>
      <c r="V94" s="118"/>
      <c r="W94" s="88">
        <f t="shared" si="15"/>
        <v>1339.4476276752785</v>
      </c>
      <c r="X94" s="87">
        <f t="shared" si="16"/>
        <v>3157.285533204059</v>
      </c>
      <c r="Y94" s="118"/>
    </row>
    <row r="95" spans="1:25" x14ac:dyDescent="0.25">
      <c r="A95" s="109" t="s">
        <v>102</v>
      </c>
      <c r="B95" s="88">
        <f t="shared" si="1"/>
        <v>133.94476276752783</v>
      </c>
      <c r="C95" s="87">
        <f t="shared" si="2"/>
        <v>118.39820749515222</v>
      </c>
      <c r="D95" s="107"/>
      <c r="E95" s="88">
        <f t="shared" si="3"/>
        <v>267.88952553505567</v>
      </c>
      <c r="F95" s="87">
        <f t="shared" si="4"/>
        <v>236.79641499030444</v>
      </c>
      <c r="G95" s="118"/>
      <c r="H95" s="88">
        <f t="shared" si="5"/>
        <v>401.8342883025835</v>
      </c>
      <c r="I95" s="87">
        <f t="shared" si="6"/>
        <v>355.19462248545665</v>
      </c>
      <c r="J95" s="118"/>
      <c r="K95" s="88">
        <f t="shared" si="7"/>
        <v>535.77905107011134</v>
      </c>
      <c r="L95" s="87">
        <f t="shared" si="8"/>
        <v>473.59282998060888</v>
      </c>
      <c r="M95" s="118"/>
      <c r="N95" s="88">
        <f t="shared" si="9"/>
        <v>803.668576605167</v>
      </c>
      <c r="O95" s="87">
        <f t="shared" si="10"/>
        <v>710.3892449709133</v>
      </c>
      <c r="P95" s="118"/>
      <c r="Q95" s="88">
        <f t="shared" si="11"/>
        <v>1071.5581021402227</v>
      </c>
      <c r="R95" s="87">
        <f t="shared" si="12"/>
        <v>947.18565996121777</v>
      </c>
      <c r="S95" s="118"/>
      <c r="T95" s="88">
        <f t="shared" si="13"/>
        <v>1339.4476276752785</v>
      </c>
      <c r="U95" s="87">
        <f t="shared" si="14"/>
        <v>1183.9820749515222</v>
      </c>
      <c r="V95" s="118"/>
      <c r="W95" s="88">
        <f t="shared" si="15"/>
        <v>2678.8952553505569</v>
      </c>
      <c r="X95" s="87">
        <f t="shared" si="16"/>
        <v>2367.9641499030445</v>
      </c>
      <c r="Y95" s="118"/>
    </row>
    <row r="96" spans="1:25" x14ac:dyDescent="0.25">
      <c r="A96" s="109" t="s">
        <v>103</v>
      </c>
      <c r="B96" s="88">
        <f t="shared" si="1"/>
        <v>150.68785811346882</v>
      </c>
      <c r="C96" s="87">
        <f t="shared" si="2"/>
        <v>108.53169020388954</v>
      </c>
      <c r="D96" s="107"/>
      <c r="E96" s="88">
        <f t="shared" si="3"/>
        <v>301.37571622693764</v>
      </c>
      <c r="F96" s="87">
        <f t="shared" si="4"/>
        <v>217.06338040777908</v>
      </c>
      <c r="G96" s="118"/>
      <c r="H96" s="88">
        <f t="shared" si="5"/>
        <v>452.06357434040643</v>
      </c>
      <c r="I96" s="87">
        <f t="shared" si="6"/>
        <v>325.59507061166863</v>
      </c>
      <c r="J96" s="118"/>
      <c r="K96" s="88">
        <f t="shared" si="7"/>
        <v>602.75143245387528</v>
      </c>
      <c r="L96" s="87">
        <f t="shared" si="8"/>
        <v>434.12676081555816</v>
      </c>
      <c r="M96" s="118"/>
      <c r="N96" s="88">
        <f t="shared" si="9"/>
        <v>904.12714868081287</v>
      </c>
      <c r="O96" s="87">
        <f t="shared" si="10"/>
        <v>651.19014122333726</v>
      </c>
      <c r="P96" s="118"/>
      <c r="Q96" s="88">
        <f t="shared" si="11"/>
        <v>1205.5028649077506</v>
      </c>
      <c r="R96" s="87">
        <f t="shared" si="12"/>
        <v>868.25352163111631</v>
      </c>
      <c r="S96" s="118"/>
      <c r="T96" s="88">
        <f t="shared" si="13"/>
        <v>1506.8785811346881</v>
      </c>
      <c r="U96" s="87">
        <f t="shared" si="14"/>
        <v>1085.3169020388955</v>
      </c>
      <c r="V96" s="118"/>
      <c r="W96" s="88">
        <f t="shared" si="15"/>
        <v>3013.7571622693763</v>
      </c>
      <c r="X96" s="87">
        <f t="shared" si="16"/>
        <v>2170.633804077791</v>
      </c>
      <c r="Y96" s="118"/>
    </row>
    <row r="97" spans="1:25" x14ac:dyDescent="0.25">
      <c r="A97" s="109" t="s">
        <v>104</v>
      </c>
      <c r="B97" s="88">
        <f t="shared" si="1"/>
        <v>160.7337153210334</v>
      </c>
      <c r="C97" s="87">
        <f t="shared" si="2"/>
        <v>102.61177982913193</v>
      </c>
      <c r="D97" s="107"/>
      <c r="E97" s="88">
        <f t="shared" si="3"/>
        <v>321.4674306420668</v>
      </c>
      <c r="F97" s="87">
        <f t="shared" si="4"/>
        <v>205.22355965826387</v>
      </c>
      <c r="G97" s="118"/>
      <c r="H97" s="88">
        <f t="shared" si="5"/>
        <v>482.2011459631002</v>
      </c>
      <c r="I97" s="87">
        <f t="shared" si="6"/>
        <v>307.83533948739574</v>
      </c>
      <c r="J97" s="118"/>
      <c r="K97" s="88">
        <f t="shared" si="7"/>
        <v>642.9348612841336</v>
      </c>
      <c r="L97" s="87">
        <f t="shared" si="8"/>
        <v>410.44711931652773</v>
      </c>
      <c r="M97" s="118"/>
      <c r="N97" s="88">
        <f t="shared" si="9"/>
        <v>964.40229192620041</v>
      </c>
      <c r="O97" s="87">
        <f t="shared" si="10"/>
        <v>615.67067897479149</v>
      </c>
      <c r="P97" s="118"/>
      <c r="Q97" s="88">
        <f t="shared" si="11"/>
        <v>1285.8697225682672</v>
      </c>
      <c r="R97" s="87">
        <f t="shared" si="12"/>
        <v>820.89423863305547</v>
      </c>
      <c r="S97" s="118"/>
      <c r="T97" s="88">
        <f t="shared" si="13"/>
        <v>1607.337153210334</v>
      </c>
      <c r="U97" s="87">
        <f t="shared" si="14"/>
        <v>1026.1177982913193</v>
      </c>
      <c r="V97" s="118"/>
      <c r="W97" s="88">
        <f t="shared" si="15"/>
        <v>3214.674306420668</v>
      </c>
      <c r="X97" s="87">
        <f t="shared" si="16"/>
        <v>2052.2355965826387</v>
      </c>
      <c r="Y97" s="118"/>
    </row>
    <row r="98" spans="1:25" x14ac:dyDescent="0.25">
      <c r="A98" s="109" t="s">
        <v>105</v>
      </c>
      <c r="B98" s="88">
        <f t="shared" si="1"/>
        <v>174.12819159778618</v>
      </c>
      <c r="C98" s="87">
        <f t="shared" si="2"/>
        <v>94.718565996121768</v>
      </c>
      <c r="D98" s="107"/>
      <c r="E98" s="88">
        <f t="shared" si="3"/>
        <v>348.25638319557237</v>
      </c>
      <c r="F98" s="87">
        <f t="shared" si="4"/>
        <v>189.43713199224354</v>
      </c>
      <c r="G98" s="118"/>
      <c r="H98" s="88">
        <f t="shared" si="5"/>
        <v>522.38457479335852</v>
      </c>
      <c r="I98" s="87">
        <f t="shared" si="6"/>
        <v>284.15569798836532</v>
      </c>
      <c r="J98" s="118"/>
      <c r="K98" s="88">
        <f t="shared" si="7"/>
        <v>696.51276639114474</v>
      </c>
      <c r="L98" s="87">
        <f t="shared" si="8"/>
        <v>378.87426398448707</v>
      </c>
      <c r="M98" s="118"/>
      <c r="N98" s="88">
        <f t="shared" si="9"/>
        <v>1044.769149586717</v>
      </c>
      <c r="O98" s="87">
        <f t="shared" si="10"/>
        <v>568.31139597673064</v>
      </c>
      <c r="P98" s="118"/>
      <c r="Q98" s="88">
        <f t="shared" si="11"/>
        <v>1393.0255327822895</v>
      </c>
      <c r="R98" s="87">
        <f t="shared" si="12"/>
        <v>757.74852796897414</v>
      </c>
      <c r="S98" s="118"/>
      <c r="T98" s="88">
        <f t="shared" si="13"/>
        <v>1741.2819159778619</v>
      </c>
      <c r="U98" s="87">
        <f t="shared" si="14"/>
        <v>947.18565996121777</v>
      </c>
      <c r="V98" s="118"/>
      <c r="W98" s="88">
        <f t="shared" si="15"/>
        <v>3482.5638319557238</v>
      </c>
      <c r="X98" s="87">
        <f t="shared" si="16"/>
        <v>1894.3713199224355</v>
      </c>
      <c r="Y98" s="118"/>
    </row>
    <row r="99" spans="1:25" x14ac:dyDescent="0.25">
      <c r="A99" s="109" t="s">
        <v>106</v>
      </c>
      <c r="B99" s="88">
        <f t="shared" si="1"/>
        <v>184.17404880535076</v>
      </c>
      <c r="C99" s="87">
        <f t="shared" si="2"/>
        <v>88.798655621364162</v>
      </c>
      <c r="D99" s="107"/>
      <c r="E99" s="88">
        <f t="shared" si="3"/>
        <v>368.34809761070153</v>
      </c>
      <c r="F99" s="87">
        <f t="shared" si="4"/>
        <v>177.59731124272832</v>
      </c>
      <c r="G99" s="118"/>
      <c r="H99" s="88">
        <f t="shared" si="5"/>
        <v>552.52214641605235</v>
      </c>
      <c r="I99" s="87">
        <f t="shared" si="6"/>
        <v>266.39596686409249</v>
      </c>
      <c r="J99" s="118"/>
      <c r="K99" s="88">
        <f t="shared" si="7"/>
        <v>736.69619522140306</v>
      </c>
      <c r="L99" s="87">
        <f t="shared" si="8"/>
        <v>355.19462248545665</v>
      </c>
      <c r="M99" s="118"/>
      <c r="N99" s="88">
        <f t="shared" si="9"/>
        <v>1105.0442928321047</v>
      </c>
      <c r="O99" s="87">
        <f t="shared" si="10"/>
        <v>532.79193372818497</v>
      </c>
      <c r="P99" s="118"/>
      <c r="Q99" s="88">
        <f t="shared" si="11"/>
        <v>1473.3923904428061</v>
      </c>
      <c r="R99" s="87">
        <f t="shared" si="12"/>
        <v>710.3892449709133</v>
      </c>
      <c r="S99" s="118"/>
      <c r="T99" s="88">
        <f t="shared" si="13"/>
        <v>1841.740488053508</v>
      </c>
      <c r="U99" s="87">
        <f t="shared" si="14"/>
        <v>887.98655621364162</v>
      </c>
      <c r="V99" s="118"/>
      <c r="W99" s="88">
        <f t="shared" si="15"/>
        <v>3683.480976107016</v>
      </c>
      <c r="X99" s="87">
        <f t="shared" si="16"/>
        <v>1775.9731124272832</v>
      </c>
      <c r="Y99" s="118"/>
    </row>
    <row r="100" spans="1:25" x14ac:dyDescent="0.25">
      <c r="A100" s="109" t="s">
        <v>107</v>
      </c>
      <c r="B100" s="88">
        <f t="shared" si="1"/>
        <v>200.91714415129175</v>
      </c>
      <c r="C100" s="87">
        <f t="shared" si="2"/>
        <v>78.932138330101481</v>
      </c>
      <c r="D100" s="107"/>
      <c r="E100" s="88">
        <f t="shared" si="3"/>
        <v>401.8342883025835</v>
      </c>
      <c r="F100" s="87">
        <f t="shared" si="4"/>
        <v>157.86427666020296</v>
      </c>
      <c r="G100" s="118"/>
      <c r="H100" s="88">
        <f t="shared" si="5"/>
        <v>602.75143245387528</v>
      </c>
      <c r="I100" s="87">
        <f t="shared" si="6"/>
        <v>236.79641499030444</v>
      </c>
      <c r="J100" s="118"/>
      <c r="K100" s="88">
        <f t="shared" si="7"/>
        <v>803.668576605167</v>
      </c>
      <c r="L100" s="87">
        <f t="shared" si="8"/>
        <v>315.72855332040592</v>
      </c>
      <c r="M100" s="118"/>
      <c r="N100" s="88">
        <f t="shared" si="9"/>
        <v>1205.5028649077506</v>
      </c>
      <c r="O100" s="87">
        <f t="shared" si="10"/>
        <v>473.59282998060888</v>
      </c>
      <c r="P100" s="118"/>
      <c r="Q100" s="88">
        <f t="shared" si="11"/>
        <v>1607.337153210334</v>
      </c>
      <c r="R100" s="87">
        <f t="shared" si="12"/>
        <v>631.45710664081184</v>
      </c>
      <c r="S100" s="118"/>
      <c r="T100" s="88">
        <f t="shared" si="13"/>
        <v>2009.1714415129175</v>
      </c>
      <c r="U100" s="87">
        <f t="shared" si="14"/>
        <v>789.32138330101475</v>
      </c>
      <c r="V100" s="118"/>
      <c r="W100" s="88">
        <f t="shared" si="15"/>
        <v>4018.3428830258349</v>
      </c>
      <c r="X100" s="87">
        <f t="shared" si="16"/>
        <v>1578.6427666020295</v>
      </c>
      <c r="Y100" s="118"/>
    </row>
    <row r="101" spans="1:25" s="161" customFormat="1" x14ac:dyDescent="0.25">
      <c r="A101" s="136" t="s">
        <v>147</v>
      </c>
      <c r="B101" s="90">
        <f t="shared" si="1"/>
        <v>247.46294921300768</v>
      </c>
      <c r="C101" s="167">
        <f t="shared" si="2"/>
        <v>51.503220260391217</v>
      </c>
      <c r="D101" s="170"/>
      <c r="E101" s="90">
        <f t="shared" si="3"/>
        <v>494.92589842601535</v>
      </c>
      <c r="F101" s="167">
        <f t="shared" si="4"/>
        <v>103.00644052078243</v>
      </c>
      <c r="G101" s="166"/>
      <c r="H101" s="90">
        <f t="shared" si="5"/>
        <v>742.38884763902308</v>
      </c>
      <c r="I101" s="167">
        <f t="shared" si="6"/>
        <v>154.50966078117364</v>
      </c>
      <c r="J101" s="166"/>
      <c r="K101" s="90">
        <f t="shared" si="7"/>
        <v>989.8517968520307</v>
      </c>
      <c r="L101" s="167">
        <f t="shared" si="8"/>
        <v>206.01288104156487</v>
      </c>
      <c r="M101" s="166"/>
      <c r="N101" s="90">
        <f t="shared" si="9"/>
        <v>1484.7776952780462</v>
      </c>
      <c r="O101" s="167">
        <f t="shared" si="10"/>
        <v>309.01932156234727</v>
      </c>
      <c r="P101" s="166"/>
      <c r="Q101" s="90">
        <f t="shared" si="11"/>
        <v>1979.7035937040614</v>
      </c>
      <c r="R101" s="167">
        <f t="shared" si="12"/>
        <v>412.02576208312973</v>
      </c>
      <c r="S101" s="166"/>
      <c r="T101" s="90">
        <f t="shared" si="13"/>
        <v>2474.6294921300769</v>
      </c>
      <c r="U101" s="167">
        <f t="shared" si="14"/>
        <v>515.0322026039122</v>
      </c>
      <c r="V101" s="166"/>
      <c r="W101" s="90">
        <f t="shared" si="15"/>
        <v>4949.2589842601537</v>
      </c>
      <c r="X101" s="167">
        <f t="shared" si="16"/>
        <v>1030.0644052078244</v>
      </c>
      <c r="Y101" s="166"/>
    </row>
    <row r="102" spans="1:25" x14ac:dyDescent="0.25">
      <c r="A102" s="109" t="s">
        <v>108</v>
      </c>
      <c r="B102" s="88">
        <f t="shared" si="1"/>
        <v>267.88952553505567</v>
      </c>
      <c r="C102" s="87">
        <f t="shared" si="2"/>
        <v>39.46606916505074</v>
      </c>
      <c r="D102" s="107"/>
      <c r="E102" s="88">
        <f t="shared" si="3"/>
        <v>535.77905107011134</v>
      </c>
      <c r="F102" s="87">
        <f t="shared" si="4"/>
        <v>78.932138330101481</v>
      </c>
      <c r="G102" s="118"/>
      <c r="H102" s="88">
        <f t="shared" si="5"/>
        <v>803.668576605167</v>
      </c>
      <c r="I102" s="87">
        <f t="shared" si="6"/>
        <v>118.39820749515222</v>
      </c>
      <c r="J102" s="118"/>
      <c r="K102" s="88">
        <f t="shared" si="7"/>
        <v>1071.5581021402227</v>
      </c>
      <c r="L102" s="87">
        <f t="shared" si="8"/>
        <v>157.86427666020296</v>
      </c>
      <c r="M102" s="118"/>
      <c r="N102" s="88">
        <f t="shared" si="9"/>
        <v>1607.337153210334</v>
      </c>
      <c r="O102" s="87">
        <f t="shared" si="10"/>
        <v>236.79641499030444</v>
      </c>
      <c r="P102" s="118"/>
      <c r="Q102" s="88">
        <f t="shared" si="11"/>
        <v>2143.1162042804453</v>
      </c>
      <c r="R102" s="87">
        <f t="shared" si="12"/>
        <v>315.72855332040592</v>
      </c>
      <c r="S102" s="118"/>
      <c r="T102" s="88">
        <f t="shared" si="13"/>
        <v>2678.8952553505569</v>
      </c>
      <c r="U102" s="87">
        <f t="shared" si="14"/>
        <v>394.66069165050737</v>
      </c>
      <c r="V102" s="118"/>
      <c r="W102" s="88">
        <f t="shared" si="15"/>
        <v>5357.7905107011138</v>
      </c>
      <c r="X102" s="87">
        <f t="shared" si="16"/>
        <v>789.32138330101475</v>
      </c>
      <c r="Y102" s="118"/>
    </row>
    <row r="103" spans="1:25" ht="15.75" thickBot="1" x14ac:dyDescent="0.3">
      <c r="A103" s="110" t="s">
        <v>109</v>
      </c>
      <c r="B103" s="89">
        <f t="shared" si="1"/>
        <v>301.37571622693764</v>
      </c>
      <c r="C103" s="120">
        <f t="shared" si="2"/>
        <v>19.73303458252537</v>
      </c>
      <c r="D103" s="108"/>
      <c r="E103" s="89">
        <f t="shared" si="3"/>
        <v>602.75143245387528</v>
      </c>
      <c r="F103" s="120">
        <f t="shared" si="4"/>
        <v>39.46606916505074</v>
      </c>
      <c r="G103" s="119"/>
      <c r="H103" s="89">
        <f t="shared" si="5"/>
        <v>904.12714868081287</v>
      </c>
      <c r="I103" s="120">
        <f t="shared" si="6"/>
        <v>59.19910374757611</v>
      </c>
      <c r="J103" s="119"/>
      <c r="K103" s="89">
        <f t="shared" si="7"/>
        <v>1205.5028649077506</v>
      </c>
      <c r="L103" s="120">
        <f t="shared" si="8"/>
        <v>78.932138330101481</v>
      </c>
      <c r="M103" s="119"/>
      <c r="N103" s="89">
        <f t="shared" si="9"/>
        <v>1808.2542973616257</v>
      </c>
      <c r="O103" s="120">
        <f t="shared" si="10"/>
        <v>118.39820749515222</v>
      </c>
      <c r="P103" s="119"/>
      <c r="Q103" s="89">
        <f t="shared" si="11"/>
        <v>2411.0057298155011</v>
      </c>
      <c r="R103" s="120">
        <f t="shared" si="12"/>
        <v>157.86427666020296</v>
      </c>
      <c r="S103" s="119"/>
      <c r="T103" s="89">
        <f t="shared" si="13"/>
        <v>3013.7571622693763</v>
      </c>
      <c r="U103" s="120">
        <f t="shared" si="14"/>
        <v>197.33034582525369</v>
      </c>
      <c r="V103" s="119"/>
      <c r="W103" s="89">
        <f t="shared" si="15"/>
        <v>6027.5143245387526</v>
      </c>
      <c r="X103" s="120">
        <f t="shared" si="16"/>
        <v>394.66069165050737</v>
      </c>
      <c r="Y103" s="119"/>
    </row>
    <row r="104" spans="1:25" ht="15.75" thickBot="1" x14ac:dyDescent="0.3">
      <c r="A104" s="111"/>
    </row>
    <row r="105" spans="1:25" s="83" customFormat="1" ht="18.75" customHeight="1" x14ac:dyDescent="0.3">
      <c r="A105" s="181" t="s">
        <v>99</v>
      </c>
      <c r="B105" s="184" t="s">
        <v>79</v>
      </c>
      <c r="C105" s="185"/>
      <c r="D105" s="186"/>
      <c r="E105" s="184" t="s">
        <v>80</v>
      </c>
      <c r="F105" s="185"/>
      <c r="G105" s="186"/>
      <c r="H105" s="184" t="s">
        <v>81</v>
      </c>
      <c r="I105" s="185"/>
      <c r="J105" s="186"/>
      <c r="K105" s="184" t="s">
        <v>82</v>
      </c>
      <c r="L105" s="185"/>
      <c r="M105" s="186"/>
      <c r="N105" s="184" t="s">
        <v>83</v>
      </c>
      <c r="O105" s="185"/>
      <c r="P105" s="186"/>
      <c r="Q105" s="184" t="s">
        <v>84</v>
      </c>
      <c r="R105" s="185"/>
      <c r="S105" s="186"/>
      <c r="T105" s="184" t="s">
        <v>85</v>
      </c>
      <c r="U105" s="185"/>
      <c r="V105" s="186"/>
      <c r="W105" s="184" t="s">
        <v>86</v>
      </c>
      <c r="X105" s="185"/>
      <c r="Y105" s="186"/>
    </row>
    <row r="106" spans="1:25" s="83" customFormat="1" ht="19.5" thickBot="1" x14ac:dyDescent="0.35">
      <c r="A106" s="182"/>
      <c r="B106" s="187">
        <v>5000</v>
      </c>
      <c r="C106" s="188"/>
      <c r="D106" s="189"/>
      <c r="E106" s="187">
        <v>10000</v>
      </c>
      <c r="F106" s="188"/>
      <c r="G106" s="189"/>
      <c r="H106" s="187">
        <v>15000</v>
      </c>
      <c r="I106" s="188"/>
      <c r="J106" s="189"/>
      <c r="K106" s="187">
        <v>20000</v>
      </c>
      <c r="L106" s="188"/>
      <c r="M106" s="189"/>
      <c r="N106" s="187">
        <v>30000</v>
      </c>
      <c r="O106" s="188"/>
      <c r="P106" s="189"/>
      <c r="Q106" s="187">
        <v>40000</v>
      </c>
      <c r="R106" s="188"/>
      <c r="S106" s="189"/>
      <c r="T106" s="187">
        <v>50000</v>
      </c>
      <c r="U106" s="188"/>
      <c r="V106" s="189"/>
      <c r="W106" s="187">
        <v>100000</v>
      </c>
      <c r="X106" s="188"/>
      <c r="Y106" s="189"/>
    </row>
    <row r="107" spans="1:25" s="82" customFormat="1" ht="18.75" x14ac:dyDescent="0.3">
      <c r="A107" s="183"/>
      <c r="B107" s="92" t="s">
        <v>77</v>
      </c>
      <c r="C107" s="103" t="s">
        <v>78</v>
      </c>
      <c r="D107" s="117"/>
      <c r="E107" s="92" t="s">
        <v>77</v>
      </c>
      <c r="F107" s="103" t="s">
        <v>78</v>
      </c>
      <c r="G107" s="117"/>
      <c r="H107" s="92" t="s">
        <v>77</v>
      </c>
      <c r="I107" s="103" t="s">
        <v>78</v>
      </c>
      <c r="J107" s="117"/>
      <c r="K107" s="92" t="s">
        <v>77</v>
      </c>
      <c r="L107" s="103" t="s">
        <v>78</v>
      </c>
      <c r="M107" s="117"/>
      <c r="N107" s="92" t="s">
        <v>77</v>
      </c>
      <c r="O107" s="103" t="s">
        <v>78</v>
      </c>
      <c r="P107" s="117"/>
      <c r="Q107" s="92" t="s">
        <v>77</v>
      </c>
      <c r="R107" s="103" t="s">
        <v>78</v>
      </c>
      <c r="S107" s="117"/>
      <c r="T107" s="92" t="s">
        <v>77</v>
      </c>
      <c r="U107" s="103" t="s">
        <v>78</v>
      </c>
      <c r="V107" s="117"/>
      <c r="W107" s="92" t="s">
        <v>77</v>
      </c>
      <c r="X107" s="103" t="s">
        <v>78</v>
      </c>
      <c r="Y107" s="117"/>
    </row>
    <row r="108" spans="1:25" x14ac:dyDescent="0.25">
      <c r="A108" s="109" t="s">
        <v>125</v>
      </c>
      <c r="B108" s="85">
        <f>B$76*$C$37*0.1</f>
        <v>165</v>
      </c>
      <c r="C108" s="84">
        <f>B$76*$C$37*0.9</f>
        <v>1485</v>
      </c>
      <c r="D108" s="118"/>
      <c r="E108" s="85">
        <f>E$76*$C$37*0.1</f>
        <v>330</v>
      </c>
      <c r="F108" s="84">
        <f>E$76*$C$37*0.9</f>
        <v>2970</v>
      </c>
      <c r="G108" s="118"/>
      <c r="H108" s="85">
        <f>H$76*$C$37*0.1</f>
        <v>495</v>
      </c>
      <c r="I108" s="84">
        <f>H$76*$C$37*0.9</f>
        <v>4455</v>
      </c>
      <c r="J108" s="118"/>
      <c r="K108" s="85">
        <f>K$76*$C$37*0.1</f>
        <v>660</v>
      </c>
      <c r="L108" s="84">
        <f>K$76*$C$37*0.9</f>
        <v>5940</v>
      </c>
      <c r="M108" s="118"/>
      <c r="N108" s="85">
        <f>N$76*$C$37*0.1</f>
        <v>990</v>
      </c>
      <c r="O108" s="84">
        <f>N$76*$C$37*0.9</f>
        <v>8910</v>
      </c>
      <c r="P108" s="118"/>
      <c r="Q108" s="85">
        <f>Q$76*$C$37*0.1</f>
        <v>1320</v>
      </c>
      <c r="R108" s="84">
        <f>Q$76*$C$37*0.9</f>
        <v>11880</v>
      </c>
      <c r="S108" s="118"/>
      <c r="T108" s="85">
        <f>T$76*$C$37*0.1</f>
        <v>1650</v>
      </c>
      <c r="U108" s="84">
        <f>T$76*$C$37*0.9</f>
        <v>14850</v>
      </c>
      <c r="V108" s="118"/>
      <c r="W108" s="85">
        <f>W$76*$C$37*0.1</f>
        <v>3300</v>
      </c>
      <c r="X108" s="84">
        <f>W$76*$C$37*0.9</f>
        <v>29700</v>
      </c>
      <c r="Y108" s="118"/>
    </row>
    <row r="109" spans="1:25" x14ac:dyDescent="0.25">
      <c r="A109" s="109" t="s">
        <v>97</v>
      </c>
      <c r="B109" s="85">
        <f>B$76*$C$37*0.2</f>
        <v>330</v>
      </c>
      <c r="C109" s="84">
        <f>B$76*$C$37*0.8</f>
        <v>1320</v>
      </c>
      <c r="D109" s="118"/>
      <c r="E109" s="85">
        <f>E$76*$C$37*0.2</f>
        <v>660</v>
      </c>
      <c r="F109" s="84">
        <f>E$76*$C$37*0.8</f>
        <v>2640</v>
      </c>
      <c r="G109" s="118"/>
      <c r="H109" s="85">
        <f>H$76*$C$37*0.2</f>
        <v>990</v>
      </c>
      <c r="I109" s="84">
        <f>H$76*$C$37*0.8</f>
        <v>3960</v>
      </c>
      <c r="J109" s="118"/>
      <c r="K109" s="85">
        <f>K$76*$C$37*0.2</f>
        <v>1320</v>
      </c>
      <c r="L109" s="84">
        <f>K$76*$C$37*0.8</f>
        <v>5280</v>
      </c>
      <c r="M109" s="118"/>
      <c r="N109" s="85">
        <f>N$76*$C$37*0.2</f>
        <v>1980</v>
      </c>
      <c r="O109" s="84">
        <f>N$76*$C$37*0.8</f>
        <v>7920</v>
      </c>
      <c r="P109" s="118"/>
      <c r="Q109" s="85">
        <f>Q$76*$C$37*0.2</f>
        <v>2640</v>
      </c>
      <c r="R109" s="84">
        <f>Q$76*$C$37*0.8</f>
        <v>10560</v>
      </c>
      <c r="S109" s="118"/>
      <c r="T109" s="85">
        <f>T$76*$C$37*0.2</f>
        <v>3300</v>
      </c>
      <c r="U109" s="84">
        <f>T$76*$C$37*0.8</f>
        <v>13200</v>
      </c>
      <c r="V109" s="118"/>
      <c r="W109" s="85">
        <f>W$76*$C$37*0.2</f>
        <v>6600</v>
      </c>
      <c r="X109" s="84">
        <f>W$76*$C$37*0.8</f>
        <v>26400</v>
      </c>
      <c r="Y109" s="118"/>
    </row>
    <row r="110" spans="1:25" x14ac:dyDescent="0.25">
      <c r="A110" s="109" t="s">
        <v>102</v>
      </c>
      <c r="B110" s="85">
        <f>B$76*$C$37*0.4</f>
        <v>660</v>
      </c>
      <c r="C110" s="84">
        <f>B$76*$C$37*0.6</f>
        <v>990</v>
      </c>
      <c r="D110" s="118"/>
      <c r="E110" s="85">
        <f>E$76*$C$37*0.4</f>
        <v>1320</v>
      </c>
      <c r="F110" s="84">
        <f>E$76*$C$37*0.6</f>
        <v>1980</v>
      </c>
      <c r="G110" s="118"/>
      <c r="H110" s="85">
        <f>H$76*$C$37*0.4</f>
        <v>1980</v>
      </c>
      <c r="I110" s="84">
        <f>H$76*$C$37*0.6</f>
        <v>2970</v>
      </c>
      <c r="J110" s="118"/>
      <c r="K110" s="85">
        <f>K$76*$C$37*0.4</f>
        <v>2640</v>
      </c>
      <c r="L110" s="84">
        <f>K$76*$C$37*0.6</f>
        <v>3960</v>
      </c>
      <c r="M110" s="118"/>
      <c r="N110" s="85">
        <f>N$76*$C$37*0.4</f>
        <v>3960</v>
      </c>
      <c r="O110" s="84">
        <f>N$76*$C$37*0.6</f>
        <v>5940</v>
      </c>
      <c r="P110" s="118"/>
      <c r="Q110" s="85">
        <f>Q$76*$C$37*0.4</f>
        <v>5280</v>
      </c>
      <c r="R110" s="84">
        <f>Q$76*$C$37*0.6</f>
        <v>7920</v>
      </c>
      <c r="S110" s="118"/>
      <c r="T110" s="85">
        <f>T$76*$C$37*0.4</f>
        <v>6600</v>
      </c>
      <c r="U110" s="84">
        <f>T$76*$C$37*0.6</f>
        <v>9900</v>
      </c>
      <c r="V110" s="118"/>
      <c r="W110" s="85">
        <f>W$76*$C$37*0.4</f>
        <v>13200</v>
      </c>
      <c r="X110" s="84">
        <f>W$76*$C$37*0.6</f>
        <v>19800</v>
      </c>
      <c r="Y110" s="118"/>
    </row>
    <row r="111" spans="1:25" x14ac:dyDescent="0.25">
      <c r="A111" s="109" t="s">
        <v>103</v>
      </c>
      <c r="B111" s="85">
        <f>B$76*$C$37*0.45</f>
        <v>742.5</v>
      </c>
      <c r="C111" s="84">
        <f>B$76*$C$37*0.55</f>
        <v>907.50000000000011</v>
      </c>
      <c r="D111" s="118"/>
      <c r="E111" s="85">
        <f>E$76*$C$37*0.45</f>
        <v>1485</v>
      </c>
      <c r="F111" s="84">
        <f>E$76*$C$37*0.55</f>
        <v>1815.0000000000002</v>
      </c>
      <c r="G111" s="118"/>
      <c r="H111" s="85">
        <f>H$76*$C$37*0.45</f>
        <v>2227.5</v>
      </c>
      <c r="I111" s="84">
        <f>H$76*$C$37*0.55</f>
        <v>2722.5</v>
      </c>
      <c r="J111" s="118"/>
      <c r="K111" s="85">
        <f>K$76*$C$37*0.45</f>
        <v>2970</v>
      </c>
      <c r="L111" s="84">
        <f>K$76*$C$37*0.55</f>
        <v>3630.0000000000005</v>
      </c>
      <c r="M111" s="118"/>
      <c r="N111" s="85">
        <f>N$76*$C$37*0.45</f>
        <v>4455</v>
      </c>
      <c r="O111" s="84">
        <f>N$76*$C$37*0.55</f>
        <v>5445</v>
      </c>
      <c r="P111" s="118"/>
      <c r="Q111" s="85">
        <f>Q$76*$C$37*0.45</f>
        <v>5940</v>
      </c>
      <c r="R111" s="84">
        <f>Q$76*$C$37*0.55</f>
        <v>7260.0000000000009</v>
      </c>
      <c r="S111" s="118"/>
      <c r="T111" s="85">
        <f>T$76*$C$37*0.45</f>
        <v>7425</v>
      </c>
      <c r="U111" s="84">
        <f>T$76*$C$37*0.55</f>
        <v>9075</v>
      </c>
      <c r="V111" s="118"/>
      <c r="W111" s="85">
        <f>W$76*$C$37*0.45</f>
        <v>14850</v>
      </c>
      <c r="X111" s="84">
        <f>W$76*$C$37*0.55</f>
        <v>18150</v>
      </c>
      <c r="Y111" s="118"/>
    </row>
    <row r="112" spans="1:25" x14ac:dyDescent="0.25">
      <c r="A112" s="109" t="s">
        <v>104</v>
      </c>
      <c r="B112" s="85">
        <f>B$76*$C$37*0.48</f>
        <v>792</v>
      </c>
      <c r="C112" s="84">
        <f>B$76*$C$37*0.52</f>
        <v>858</v>
      </c>
      <c r="D112" s="118"/>
      <c r="E112" s="85">
        <f>E$76*$C$37*0.48</f>
        <v>1584</v>
      </c>
      <c r="F112" s="84">
        <f>E$76*$C$37*0.52</f>
        <v>1716</v>
      </c>
      <c r="G112" s="118"/>
      <c r="H112" s="85">
        <f>H$76*$C$37*0.48</f>
        <v>2376</v>
      </c>
      <c r="I112" s="84">
        <f>H$76*$C$37*0.52</f>
        <v>2574</v>
      </c>
      <c r="J112" s="118"/>
      <c r="K112" s="85">
        <f>K$76*$C$37*0.48</f>
        <v>3168</v>
      </c>
      <c r="L112" s="84">
        <f>K$76*$C$37*0.52</f>
        <v>3432</v>
      </c>
      <c r="M112" s="118"/>
      <c r="N112" s="85">
        <f>N$76*$C$37*0.48</f>
        <v>4752</v>
      </c>
      <c r="O112" s="84">
        <f>N$76*$C$37*0.52</f>
        <v>5148</v>
      </c>
      <c r="P112" s="118"/>
      <c r="Q112" s="85">
        <f>Q$76*$C$37*0.48</f>
        <v>6336</v>
      </c>
      <c r="R112" s="84">
        <f>Q$76*$C$37*0.52</f>
        <v>6864</v>
      </c>
      <c r="S112" s="118"/>
      <c r="T112" s="85">
        <f>T$76*$C$37*0.48</f>
        <v>7920</v>
      </c>
      <c r="U112" s="84">
        <f>T$76*$C$37*0.52</f>
        <v>8580</v>
      </c>
      <c r="V112" s="118"/>
      <c r="W112" s="85">
        <f>W$76*$C$37*0.48</f>
        <v>15840</v>
      </c>
      <c r="X112" s="84">
        <f>W$76*$C$37*0.52</f>
        <v>17160</v>
      </c>
      <c r="Y112" s="118"/>
    </row>
    <row r="113" spans="1:25" x14ac:dyDescent="0.25">
      <c r="A113" s="109" t="s">
        <v>105</v>
      </c>
      <c r="B113" s="85">
        <f>B$76*$C$37*0.52</f>
        <v>858</v>
      </c>
      <c r="C113" s="84">
        <f>B$76*$C$37*0.48</f>
        <v>792</v>
      </c>
      <c r="D113" s="118"/>
      <c r="E113" s="85">
        <f>E$76*$C$37*0.52</f>
        <v>1716</v>
      </c>
      <c r="F113" s="84">
        <f>E$76*$C$37*0.48</f>
        <v>1584</v>
      </c>
      <c r="G113" s="118"/>
      <c r="H113" s="85">
        <f>H$76*$C$37*0.52</f>
        <v>2574</v>
      </c>
      <c r="I113" s="84">
        <f>H$76*$C$37*0.48</f>
        <v>2376</v>
      </c>
      <c r="J113" s="118"/>
      <c r="K113" s="85">
        <f>K$76*$C$37*0.52</f>
        <v>3432</v>
      </c>
      <c r="L113" s="84">
        <f>K$76*$C$37*0.48</f>
        <v>3168</v>
      </c>
      <c r="M113" s="118"/>
      <c r="N113" s="85">
        <f>N$76*$C$37*0.52</f>
        <v>5148</v>
      </c>
      <c r="O113" s="84">
        <f>N$76*$C$37*0.48</f>
        <v>4752</v>
      </c>
      <c r="P113" s="118"/>
      <c r="Q113" s="85">
        <f>Q$76*$C$37*0.52</f>
        <v>6864</v>
      </c>
      <c r="R113" s="84">
        <f>Q$76*$C$37*0.48</f>
        <v>6336</v>
      </c>
      <c r="S113" s="118"/>
      <c r="T113" s="85">
        <f>T$76*$C$37*0.52</f>
        <v>8580</v>
      </c>
      <c r="U113" s="84">
        <f>T$76*$C$37*0.48</f>
        <v>7920</v>
      </c>
      <c r="V113" s="118"/>
      <c r="W113" s="85">
        <f>W$76*$C$37*0.52</f>
        <v>17160</v>
      </c>
      <c r="X113" s="84">
        <f>W$76*$C$37*0.48</f>
        <v>15840</v>
      </c>
      <c r="Y113" s="118"/>
    </row>
    <row r="114" spans="1:25" x14ac:dyDescent="0.25">
      <c r="A114" s="109" t="s">
        <v>106</v>
      </c>
      <c r="B114" s="85">
        <f>B$76*$C$37*0.55</f>
        <v>907.50000000000011</v>
      </c>
      <c r="C114" s="84">
        <f>B$76*$C$37*0.45</f>
        <v>742.5</v>
      </c>
      <c r="D114" s="118"/>
      <c r="E114" s="85">
        <f>E$76*$C$37*0.55</f>
        <v>1815.0000000000002</v>
      </c>
      <c r="F114" s="84">
        <f>E$76*$C$37*0.45</f>
        <v>1485</v>
      </c>
      <c r="G114" s="118"/>
      <c r="H114" s="85">
        <f>H$76*$C$37*0.55</f>
        <v>2722.5</v>
      </c>
      <c r="I114" s="84">
        <f>H$76*$C$37*0.45</f>
        <v>2227.5</v>
      </c>
      <c r="J114" s="118"/>
      <c r="K114" s="85">
        <f>K$76*$C$37*0.55</f>
        <v>3630.0000000000005</v>
      </c>
      <c r="L114" s="84">
        <f>K$76*$C$37*0.45</f>
        <v>2970</v>
      </c>
      <c r="M114" s="118"/>
      <c r="N114" s="85">
        <f>N$76*$C$37*0.55</f>
        <v>5445</v>
      </c>
      <c r="O114" s="84">
        <f>N$76*$C$37*0.45</f>
        <v>4455</v>
      </c>
      <c r="P114" s="118"/>
      <c r="Q114" s="85">
        <f>Q$76*$C$37*0.55</f>
        <v>7260.0000000000009</v>
      </c>
      <c r="R114" s="84">
        <f>Q$76*$C$37*0.45</f>
        <v>5940</v>
      </c>
      <c r="S114" s="118"/>
      <c r="T114" s="85">
        <f>T$76*$C$37*0.55</f>
        <v>9075</v>
      </c>
      <c r="U114" s="84">
        <f>T$76*$C$37*0.45</f>
        <v>7425</v>
      </c>
      <c r="V114" s="118"/>
      <c r="W114" s="85">
        <f>W$76*$C$37*0.55</f>
        <v>18150</v>
      </c>
      <c r="X114" s="84">
        <f>W$76*$C$37*0.45</f>
        <v>14850</v>
      </c>
      <c r="Y114" s="118"/>
    </row>
    <row r="115" spans="1:25" x14ac:dyDescent="0.25">
      <c r="A115" s="109" t="s">
        <v>107</v>
      </c>
      <c r="B115" s="85">
        <f>B$76*$C$37*0.6</f>
        <v>990</v>
      </c>
      <c r="C115" s="84">
        <f>B$76*$C$37*0.4</f>
        <v>660</v>
      </c>
      <c r="D115" s="118"/>
      <c r="E115" s="85">
        <f>E$76*$C$37*0.6</f>
        <v>1980</v>
      </c>
      <c r="F115" s="84">
        <f>E$76*$C$37*0.4</f>
        <v>1320</v>
      </c>
      <c r="G115" s="118"/>
      <c r="H115" s="85">
        <f>H$76*$C$37*0.6</f>
        <v>2970</v>
      </c>
      <c r="I115" s="84">
        <f>H$76*$C$37*0.4</f>
        <v>1980</v>
      </c>
      <c r="J115" s="118"/>
      <c r="K115" s="85">
        <f>K$76*$C$37*0.6</f>
        <v>3960</v>
      </c>
      <c r="L115" s="84">
        <f>K$76*$C$37*0.4</f>
        <v>2640</v>
      </c>
      <c r="M115" s="118"/>
      <c r="N115" s="85">
        <f>N$76*$C$37*0.6</f>
        <v>5940</v>
      </c>
      <c r="O115" s="84">
        <f>N$76*$C$37*0.4</f>
        <v>3960</v>
      </c>
      <c r="P115" s="118"/>
      <c r="Q115" s="85">
        <f>Q$76*$C$37*0.6</f>
        <v>7920</v>
      </c>
      <c r="R115" s="84">
        <f>Q$76*$C$37*0.4</f>
        <v>5280</v>
      </c>
      <c r="S115" s="118"/>
      <c r="T115" s="85">
        <f>T$76*$C$37*0.6</f>
        <v>9900</v>
      </c>
      <c r="U115" s="84">
        <f>T$76*$C$37*0.4</f>
        <v>6600</v>
      </c>
      <c r="V115" s="118"/>
      <c r="W115" s="85">
        <f>W$76*$C$37*0.6</f>
        <v>19800</v>
      </c>
      <c r="X115" s="84">
        <f>W$76*$C$37*0.4</f>
        <v>13200</v>
      </c>
      <c r="Y115" s="118"/>
    </row>
    <row r="116" spans="1:25" s="161" customFormat="1" x14ac:dyDescent="0.25">
      <c r="A116" s="136" t="s">
        <v>147</v>
      </c>
      <c r="B116" s="169">
        <f>B$76*$C$37*0.739</f>
        <v>1219.3499999999999</v>
      </c>
      <c r="C116" s="168">
        <f>B$76*$C$37*0.261</f>
        <v>430.65000000000003</v>
      </c>
      <c r="D116" s="166"/>
      <c r="E116" s="169">
        <f>E$76*$C$37*0.739</f>
        <v>2438.6999999999998</v>
      </c>
      <c r="F116" s="168">
        <f>E$76*$C$37*0.261</f>
        <v>861.30000000000007</v>
      </c>
      <c r="G116" s="166"/>
      <c r="H116" s="169">
        <f>H$76*$C$37*0.739</f>
        <v>3658.0499999999997</v>
      </c>
      <c r="I116" s="168">
        <f>H$76*$C$37*0.261</f>
        <v>1291.95</v>
      </c>
      <c r="J116" s="166"/>
      <c r="K116" s="169">
        <f>K$76*$C$37*0.739</f>
        <v>4877.3999999999996</v>
      </c>
      <c r="L116" s="168">
        <f>K$76*$C$37*0.261</f>
        <v>1722.6000000000001</v>
      </c>
      <c r="M116" s="166"/>
      <c r="N116" s="169">
        <f>N$76*$C$37*0.739</f>
        <v>7316.0999999999995</v>
      </c>
      <c r="O116" s="168">
        <f>N$76*$C$37*0.261</f>
        <v>2583.9</v>
      </c>
      <c r="P116" s="166"/>
      <c r="Q116" s="169">
        <f>Q$76*$C$37*0.739</f>
        <v>9754.7999999999993</v>
      </c>
      <c r="R116" s="168">
        <f>Q$76*$C$37*0.261</f>
        <v>3445.2000000000003</v>
      </c>
      <c r="S116" s="166"/>
      <c r="T116" s="169">
        <f>T$76*$C$37*0.739</f>
        <v>12193.5</v>
      </c>
      <c r="U116" s="168">
        <f>T$76*$C$37*0.261</f>
        <v>4306.5</v>
      </c>
      <c r="V116" s="166"/>
      <c r="W116" s="169">
        <f>W$76*$C$37*0.739</f>
        <v>24387</v>
      </c>
      <c r="X116" s="168">
        <f>W$76*$C$37*0.261</f>
        <v>8613</v>
      </c>
      <c r="Y116" s="166"/>
    </row>
    <row r="117" spans="1:25" x14ac:dyDescent="0.25">
      <c r="A117" s="109" t="s">
        <v>108</v>
      </c>
      <c r="B117" s="85">
        <f>B$76*$C$37*0.8</f>
        <v>1320</v>
      </c>
      <c r="C117" s="84">
        <f>B$76*$C$37*0.2</f>
        <v>330</v>
      </c>
      <c r="D117" s="118"/>
      <c r="E117" s="85">
        <f>E$76*$C$37*0.8</f>
        <v>2640</v>
      </c>
      <c r="F117" s="84">
        <f>E$76*$C$37*0.2</f>
        <v>660</v>
      </c>
      <c r="G117" s="118"/>
      <c r="H117" s="85">
        <f>H$76*$C$37*0.8</f>
        <v>3960</v>
      </c>
      <c r="I117" s="84">
        <f>H$76*$C$37*0.2</f>
        <v>990</v>
      </c>
      <c r="J117" s="118"/>
      <c r="K117" s="85">
        <f>K$76*$C$37*0.8</f>
        <v>5280</v>
      </c>
      <c r="L117" s="84">
        <f>K$76*$C$37*0.2</f>
        <v>1320</v>
      </c>
      <c r="M117" s="118"/>
      <c r="N117" s="85">
        <f>N$76*$C$37*0.8</f>
        <v>7920</v>
      </c>
      <c r="O117" s="84">
        <f>N$76*$C$37*0.2</f>
        <v>1980</v>
      </c>
      <c r="P117" s="118"/>
      <c r="Q117" s="85">
        <f>Q$76*$C$37*0.8</f>
        <v>10560</v>
      </c>
      <c r="R117" s="84">
        <f>Q$76*$C$37*0.2</f>
        <v>2640</v>
      </c>
      <c r="S117" s="118"/>
      <c r="T117" s="85">
        <f>T$76*$C$37*0.8</f>
        <v>13200</v>
      </c>
      <c r="U117" s="84">
        <f>T$76*$C$37*0.2</f>
        <v>3300</v>
      </c>
      <c r="V117" s="118"/>
      <c r="W117" s="85">
        <f>W$76*$C$37*0.8</f>
        <v>26400</v>
      </c>
      <c r="X117" s="84">
        <f>W$76*$C$37*0.2</f>
        <v>6600</v>
      </c>
      <c r="Y117" s="118"/>
    </row>
    <row r="118" spans="1:25" ht="15.75" thickBot="1" x14ac:dyDescent="0.3">
      <c r="A118" s="110" t="s">
        <v>109</v>
      </c>
      <c r="B118" s="86">
        <f>B$76*$C$37*0.9</f>
        <v>1485</v>
      </c>
      <c r="C118" s="121">
        <f>B$76*$C$37*0.1</f>
        <v>165</v>
      </c>
      <c r="D118" s="119"/>
      <c r="E118" s="86">
        <f>E$76*$C$37*0.9</f>
        <v>2970</v>
      </c>
      <c r="F118" s="121">
        <f>E$76*$C$37*0.1</f>
        <v>330</v>
      </c>
      <c r="G118" s="119"/>
      <c r="H118" s="86">
        <f>H$76*$C$37*0.9</f>
        <v>4455</v>
      </c>
      <c r="I118" s="121">
        <f>H$76*$C$37*0.1</f>
        <v>495</v>
      </c>
      <c r="J118" s="119"/>
      <c r="K118" s="86">
        <f>K$76*$C$37*0.9</f>
        <v>5940</v>
      </c>
      <c r="L118" s="121">
        <f>K$76*$C$37*0.1</f>
        <v>660</v>
      </c>
      <c r="M118" s="119"/>
      <c r="N118" s="86">
        <f>N$76*$C$37*0.9</f>
        <v>8910</v>
      </c>
      <c r="O118" s="121">
        <f>N$76*$C$37*0.1</f>
        <v>990</v>
      </c>
      <c r="P118" s="119"/>
      <c r="Q118" s="86">
        <f>Q$76*$C$37*0.9</f>
        <v>11880</v>
      </c>
      <c r="R118" s="121">
        <f>Q$76*$C$37*0.1</f>
        <v>1320</v>
      </c>
      <c r="S118" s="119"/>
      <c r="T118" s="86">
        <f>T$76*$C$37*0.9</f>
        <v>14850</v>
      </c>
      <c r="U118" s="121">
        <f>T$76*$C$37*0.1</f>
        <v>1650</v>
      </c>
      <c r="V118" s="119"/>
      <c r="W118" s="86">
        <f>W$76*$C$37*0.9</f>
        <v>29700</v>
      </c>
      <c r="X118" s="121">
        <f>W$76*$C$37*0.1</f>
        <v>3300</v>
      </c>
      <c r="Y118" s="119"/>
    </row>
    <row r="119" spans="1:25" x14ac:dyDescent="0.25">
      <c r="A119" s="111"/>
    </row>
    <row r="120" spans="1:25" ht="15.75" thickBot="1" x14ac:dyDescent="0.3">
      <c r="A120" s="111"/>
    </row>
    <row r="121" spans="1:25" s="83" customFormat="1" ht="18.75" customHeight="1" x14ac:dyDescent="0.3">
      <c r="A121" s="181" t="s">
        <v>98</v>
      </c>
      <c r="B121" s="184" t="s">
        <v>79</v>
      </c>
      <c r="C121" s="185"/>
      <c r="D121" s="186"/>
      <c r="E121" s="184" t="s">
        <v>80</v>
      </c>
      <c r="F121" s="185"/>
      <c r="G121" s="186"/>
      <c r="H121" s="184" t="s">
        <v>81</v>
      </c>
      <c r="I121" s="185"/>
      <c r="J121" s="186"/>
      <c r="K121" s="184" t="s">
        <v>82</v>
      </c>
      <c r="L121" s="185"/>
      <c r="M121" s="186"/>
      <c r="N121" s="184" t="s">
        <v>83</v>
      </c>
      <c r="O121" s="185"/>
      <c r="P121" s="186"/>
      <c r="Q121" s="184" t="s">
        <v>84</v>
      </c>
      <c r="R121" s="185"/>
      <c r="S121" s="186"/>
      <c r="T121" s="184" t="s">
        <v>85</v>
      </c>
      <c r="U121" s="185"/>
      <c r="V121" s="186"/>
      <c r="W121" s="184" t="s">
        <v>86</v>
      </c>
      <c r="X121" s="185"/>
      <c r="Y121" s="186"/>
    </row>
    <row r="122" spans="1:25" s="83" customFormat="1" ht="19.5" thickBot="1" x14ac:dyDescent="0.35">
      <c r="A122" s="182"/>
      <c r="B122" s="187">
        <v>5000</v>
      </c>
      <c r="C122" s="188"/>
      <c r="D122" s="189"/>
      <c r="E122" s="187">
        <v>10000</v>
      </c>
      <c r="F122" s="188"/>
      <c r="G122" s="189"/>
      <c r="H122" s="187">
        <v>15000</v>
      </c>
      <c r="I122" s="188"/>
      <c r="J122" s="189"/>
      <c r="K122" s="187">
        <v>20000</v>
      </c>
      <c r="L122" s="188"/>
      <c r="M122" s="189"/>
      <c r="N122" s="187">
        <v>30000</v>
      </c>
      <c r="O122" s="188"/>
      <c r="P122" s="189"/>
      <c r="Q122" s="187">
        <v>40000</v>
      </c>
      <c r="R122" s="188"/>
      <c r="S122" s="189"/>
      <c r="T122" s="187">
        <v>50000</v>
      </c>
      <c r="U122" s="188"/>
      <c r="V122" s="189"/>
      <c r="W122" s="187">
        <v>100000</v>
      </c>
      <c r="X122" s="188"/>
      <c r="Y122" s="189"/>
    </row>
    <row r="123" spans="1:25" s="82" customFormat="1" ht="18.75" x14ac:dyDescent="0.3">
      <c r="A123" s="183"/>
      <c r="B123" s="94" t="s">
        <v>77</v>
      </c>
      <c r="C123" s="103" t="s">
        <v>78</v>
      </c>
      <c r="D123" s="117"/>
      <c r="E123" s="94" t="s">
        <v>77</v>
      </c>
      <c r="F123" s="103" t="s">
        <v>78</v>
      </c>
      <c r="G123" s="117"/>
      <c r="H123" s="94" t="s">
        <v>77</v>
      </c>
      <c r="I123" s="103" t="s">
        <v>78</v>
      </c>
      <c r="J123" s="117"/>
      <c r="K123" s="94" t="s">
        <v>77</v>
      </c>
      <c r="L123" s="103" t="s">
        <v>78</v>
      </c>
      <c r="M123" s="117"/>
      <c r="N123" s="94" t="s">
        <v>77</v>
      </c>
      <c r="O123" s="103" t="s">
        <v>78</v>
      </c>
      <c r="P123" s="117"/>
      <c r="Q123" s="94" t="s">
        <v>77</v>
      </c>
      <c r="R123" s="103" t="s">
        <v>78</v>
      </c>
      <c r="S123" s="117"/>
      <c r="T123" s="94" t="s">
        <v>77</v>
      </c>
      <c r="U123" s="103" t="s">
        <v>78</v>
      </c>
      <c r="V123" s="117"/>
      <c r="W123" s="94" t="s">
        <v>77</v>
      </c>
      <c r="X123" s="103" t="s">
        <v>78</v>
      </c>
      <c r="Y123" s="117"/>
    </row>
    <row r="124" spans="1:25" x14ac:dyDescent="0.25">
      <c r="A124" s="109" t="s">
        <v>125</v>
      </c>
      <c r="B124" s="88">
        <f t="shared" ref="B124:B134" si="17">($B$38/(1000))*(($B$4/100*(B108*$B$53))+($B$5/100*(B108*$B$55))+($B$6/100*(B108*$B$57))+($B$7/100*(B108*$B$59)))</f>
        <v>0.59102999999999994</v>
      </c>
      <c r="C124" s="87">
        <f t="shared" ref="C124:C134" si="18">($B$38/(1000))*(($B$8/100*(C108*$B$54))+($B$9/100*(C108*$B$56))+($B$10/100*(C108*$B$58))+($B$11/100*(C108*$B$60)))</f>
        <v>3.1333500000000001</v>
      </c>
      <c r="D124" s="118"/>
      <c r="E124" s="88">
        <f t="shared" ref="E124:E134" si="19">($B$38/(1000))*(($B$4/100*(E108*$B$53))+($B$5/100*(E108*$B$55))+($B$6/100*(E108*$B$57))+($B$7/100*(E108*$B$59)))</f>
        <v>1.1820599999999999</v>
      </c>
      <c r="F124" s="87">
        <f t="shared" ref="F124:F134" si="20">($B$38/(1000))*(($B$8/100*(F108*$B$54))+($B$9/100*(F108*$B$56))+($B$10/100*(F108*$B$58))+($B$11/100*(F108*$B$60)))</f>
        <v>6.2667000000000002</v>
      </c>
      <c r="G124" s="118"/>
      <c r="H124" s="88">
        <f t="shared" ref="H124:H134" si="21">($B$38/(1000))*(($B$4/100*(H108*$B$53))+($B$5/100*(H108*$B$55))+($B$6/100*(H108*$B$57))+($B$7/100*(H108*$B$59)))</f>
        <v>1.7730899999999998</v>
      </c>
      <c r="I124" s="87">
        <f t="shared" ref="I124:I134" si="22">($B$38/(1000))*(($B$8/100*(I108*$B$54))+($B$9/100*(I108*$B$56))+($B$10/100*(I108*$B$58))+($B$11/100*(I108*$B$60)))</f>
        <v>9.4000499999999985</v>
      </c>
      <c r="J124" s="118"/>
      <c r="K124" s="88">
        <f t="shared" ref="K124:K134" si="23">($B$38/(1000))*(($B$4/100*(K108*$B$53))+($B$5/100*(K108*$B$55))+($B$6/100*(K108*$B$57))+($B$7/100*(K108*$B$59)))</f>
        <v>2.3641199999999998</v>
      </c>
      <c r="L124" s="87">
        <f t="shared" ref="L124:L134" si="24">($B$38/(1000))*(($B$8/100*(L108*$B$54))+($B$9/100*(L108*$B$56))+($B$10/100*(L108*$B$58))+($B$11/100*(L108*$B$60)))</f>
        <v>12.5334</v>
      </c>
      <c r="M124" s="118"/>
      <c r="N124" s="88">
        <f t="shared" ref="N124:N134" si="25">($B$38/(1000))*(($B$4/100*(N108*$B$53))+($B$5/100*(N108*$B$55))+($B$6/100*(N108*$B$57))+($B$7/100*(N108*$B$59)))</f>
        <v>3.5461799999999997</v>
      </c>
      <c r="O124" s="87">
        <f t="shared" ref="O124:O134" si="26">($B$38/(1000))*(($B$8/100*(O108*$B$54))+($B$9/100*(O108*$B$56))+($B$10/100*(O108*$B$58))+($B$11/100*(O108*$B$60)))</f>
        <v>18.800099999999997</v>
      </c>
      <c r="P124" s="118"/>
      <c r="Q124" s="88">
        <f t="shared" ref="Q124:Q134" si="27">($B$38/(1000))*(($B$4/100*(Q108*$B$53))+($B$5/100*(Q108*$B$55))+($B$6/100*(Q108*$B$57))+($B$7/100*(Q108*$B$59)))</f>
        <v>4.7282399999999996</v>
      </c>
      <c r="R124" s="87">
        <f t="shared" ref="R124:R134" si="28">($B$38/(1000))*(($B$8/100*(R108*$B$54))+($B$9/100*(R108*$B$56))+($B$10/100*(R108*$B$58))+($B$11/100*(R108*$B$60)))</f>
        <v>25.066800000000001</v>
      </c>
      <c r="S124" s="118"/>
      <c r="T124" s="88">
        <f t="shared" ref="T124:T134" si="29">($B$38/(1000))*(($B$4/100*(T108*$B$53))+($B$5/100*(T108*$B$55))+($B$6/100*(T108*$B$57))+($B$7/100*(T108*$B$59)))</f>
        <v>5.9102999999999994</v>
      </c>
      <c r="U124" s="87">
        <f t="shared" ref="U124:U134" si="30">($B$38/(1000))*(($B$8/100*(U108*$B$54))+($B$9/100*(U108*$B$56))+($B$10/100*(U108*$B$58))+($B$11/100*(U108*$B$60)))</f>
        <v>31.333500000000001</v>
      </c>
      <c r="V124" s="118"/>
      <c r="W124" s="88">
        <f t="shared" ref="W124:W134" si="31">($B$38/(1000))*(($B$4/100*(W108*$B$53))+($B$5/100*(W108*$B$55))+($B$6/100*(W108*$B$57))+($B$7/100*(W108*$B$59)))</f>
        <v>11.820599999999999</v>
      </c>
      <c r="X124" s="87">
        <f t="shared" ref="X124:X134" si="32">($B$38/(1000))*(($B$8/100*(X108*$B$54))+($B$9/100*(X108*$B$56))+($B$10/100*(X108*$B$58))+($B$11/100*(X108*$B$60)))</f>
        <v>62.667000000000002</v>
      </c>
      <c r="Y124" s="118"/>
    </row>
    <row r="125" spans="1:25" x14ac:dyDescent="0.25">
      <c r="A125" s="109" t="s">
        <v>97</v>
      </c>
      <c r="B125" s="88">
        <f t="shared" si="17"/>
        <v>1.1820599999999999</v>
      </c>
      <c r="C125" s="87">
        <f t="shared" si="18"/>
        <v>2.7851999999999997</v>
      </c>
      <c r="D125" s="118"/>
      <c r="E125" s="88">
        <f t="shared" si="19"/>
        <v>2.3641199999999998</v>
      </c>
      <c r="F125" s="87">
        <f t="shared" si="20"/>
        <v>5.5703999999999994</v>
      </c>
      <c r="G125" s="118"/>
      <c r="H125" s="88">
        <f t="shared" si="21"/>
        <v>3.5461799999999997</v>
      </c>
      <c r="I125" s="87">
        <f t="shared" si="22"/>
        <v>8.355599999999999</v>
      </c>
      <c r="J125" s="118"/>
      <c r="K125" s="88">
        <f t="shared" si="23"/>
        <v>4.7282399999999996</v>
      </c>
      <c r="L125" s="87">
        <f t="shared" si="24"/>
        <v>11.140799999999999</v>
      </c>
      <c r="M125" s="118"/>
      <c r="N125" s="88">
        <f t="shared" si="25"/>
        <v>7.0923599999999993</v>
      </c>
      <c r="O125" s="87">
        <f t="shared" si="26"/>
        <v>16.711199999999998</v>
      </c>
      <c r="P125" s="118"/>
      <c r="Q125" s="88">
        <f t="shared" si="27"/>
        <v>9.4564799999999991</v>
      </c>
      <c r="R125" s="87">
        <f t="shared" si="28"/>
        <v>22.281599999999997</v>
      </c>
      <c r="S125" s="118"/>
      <c r="T125" s="88">
        <f t="shared" si="29"/>
        <v>11.820599999999999</v>
      </c>
      <c r="U125" s="87">
        <f t="shared" si="30"/>
        <v>27.852</v>
      </c>
      <c r="V125" s="118"/>
      <c r="W125" s="88">
        <f t="shared" si="31"/>
        <v>23.641199999999998</v>
      </c>
      <c r="X125" s="87">
        <f t="shared" si="32"/>
        <v>55.704000000000001</v>
      </c>
      <c r="Y125" s="118"/>
    </row>
    <row r="126" spans="1:25" x14ac:dyDescent="0.25">
      <c r="A126" s="109" t="s">
        <v>102</v>
      </c>
      <c r="B126" s="88">
        <f t="shared" si="17"/>
        <v>2.3641199999999998</v>
      </c>
      <c r="C126" s="87">
        <f t="shared" si="18"/>
        <v>2.0888999999999998</v>
      </c>
      <c r="D126" s="118"/>
      <c r="E126" s="88">
        <f t="shared" si="19"/>
        <v>4.7282399999999996</v>
      </c>
      <c r="F126" s="87">
        <f t="shared" si="20"/>
        <v>4.1777999999999995</v>
      </c>
      <c r="G126" s="118"/>
      <c r="H126" s="88">
        <f t="shared" si="21"/>
        <v>7.0923599999999993</v>
      </c>
      <c r="I126" s="87">
        <f t="shared" si="22"/>
        <v>6.2667000000000002</v>
      </c>
      <c r="J126" s="118"/>
      <c r="K126" s="88">
        <f t="shared" si="23"/>
        <v>9.4564799999999991</v>
      </c>
      <c r="L126" s="87">
        <f t="shared" si="24"/>
        <v>8.355599999999999</v>
      </c>
      <c r="M126" s="118"/>
      <c r="N126" s="88">
        <f t="shared" si="25"/>
        <v>14.184719999999999</v>
      </c>
      <c r="O126" s="87">
        <f t="shared" si="26"/>
        <v>12.5334</v>
      </c>
      <c r="P126" s="118"/>
      <c r="Q126" s="88">
        <f t="shared" si="27"/>
        <v>18.912959999999998</v>
      </c>
      <c r="R126" s="87">
        <f t="shared" si="28"/>
        <v>16.711199999999998</v>
      </c>
      <c r="S126" s="118"/>
      <c r="T126" s="88">
        <f t="shared" si="29"/>
        <v>23.641199999999998</v>
      </c>
      <c r="U126" s="87">
        <f t="shared" si="30"/>
        <v>20.888999999999999</v>
      </c>
      <c r="V126" s="118"/>
      <c r="W126" s="88">
        <f t="shared" si="31"/>
        <v>47.282399999999996</v>
      </c>
      <c r="X126" s="87">
        <f t="shared" si="32"/>
        <v>41.777999999999999</v>
      </c>
      <c r="Y126" s="118"/>
    </row>
    <row r="127" spans="1:25" x14ac:dyDescent="0.25">
      <c r="A127" s="109" t="s">
        <v>103</v>
      </c>
      <c r="B127" s="88">
        <f t="shared" si="17"/>
        <v>2.6596349999999997</v>
      </c>
      <c r="C127" s="87">
        <f t="shared" si="18"/>
        <v>1.9148250000000002</v>
      </c>
      <c r="D127" s="118"/>
      <c r="E127" s="88">
        <f t="shared" si="19"/>
        <v>5.3192699999999995</v>
      </c>
      <c r="F127" s="87">
        <f t="shared" si="20"/>
        <v>3.8296500000000004</v>
      </c>
      <c r="G127" s="118"/>
      <c r="H127" s="88">
        <f t="shared" si="21"/>
        <v>7.9789049999999992</v>
      </c>
      <c r="I127" s="87">
        <f t="shared" si="22"/>
        <v>5.7444749999999996</v>
      </c>
      <c r="J127" s="118"/>
      <c r="K127" s="88">
        <f t="shared" si="23"/>
        <v>10.638539999999999</v>
      </c>
      <c r="L127" s="87">
        <f t="shared" si="24"/>
        <v>7.6593000000000009</v>
      </c>
      <c r="M127" s="118"/>
      <c r="N127" s="88">
        <f t="shared" si="25"/>
        <v>15.957809999999998</v>
      </c>
      <c r="O127" s="87">
        <f t="shared" si="26"/>
        <v>11.488949999999999</v>
      </c>
      <c r="P127" s="118"/>
      <c r="Q127" s="88">
        <f t="shared" si="27"/>
        <v>21.277079999999998</v>
      </c>
      <c r="R127" s="87">
        <f t="shared" si="28"/>
        <v>15.318600000000002</v>
      </c>
      <c r="S127" s="118"/>
      <c r="T127" s="88">
        <f t="shared" si="29"/>
        <v>26.596350000000001</v>
      </c>
      <c r="U127" s="87">
        <f t="shared" si="30"/>
        <v>19.148250000000001</v>
      </c>
      <c r="V127" s="118"/>
      <c r="W127" s="88">
        <f t="shared" si="31"/>
        <v>53.192700000000002</v>
      </c>
      <c r="X127" s="87">
        <f t="shared" si="32"/>
        <v>38.296500000000002</v>
      </c>
      <c r="Y127" s="118"/>
    </row>
    <row r="128" spans="1:25" x14ac:dyDescent="0.25">
      <c r="A128" s="109" t="s">
        <v>104</v>
      </c>
      <c r="B128" s="88">
        <f t="shared" si="17"/>
        <v>2.8369439999999999</v>
      </c>
      <c r="C128" s="87">
        <f t="shared" si="18"/>
        <v>1.8103799999999997</v>
      </c>
      <c r="D128" s="118"/>
      <c r="E128" s="88">
        <f t="shared" si="19"/>
        <v>5.6738879999999998</v>
      </c>
      <c r="F128" s="87">
        <f t="shared" si="20"/>
        <v>3.6207599999999993</v>
      </c>
      <c r="G128" s="118"/>
      <c r="H128" s="88">
        <f t="shared" si="21"/>
        <v>8.5108319999999988</v>
      </c>
      <c r="I128" s="87">
        <f t="shared" si="22"/>
        <v>5.4311399999999992</v>
      </c>
      <c r="J128" s="118"/>
      <c r="K128" s="88">
        <f t="shared" si="23"/>
        <v>11.347776</v>
      </c>
      <c r="L128" s="87">
        <f t="shared" si="24"/>
        <v>7.2415199999999986</v>
      </c>
      <c r="M128" s="118"/>
      <c r="N128" s="88">
        <f t="shared" si="25"/>
        <v>17.021663999999998</v>
      </c>
      <c r="O128" s="87">
        <f t="shared" si="26"/>
        <v>10.862279999999998</v>
      </c>
      <c r="P128" s="118"/>
      <c r="Q128" s="88">
        <f t="shared" si="27"/>
        <v>22.695551999999999</v>
      </c>
      <c r="R128" s="87">
        <f t="shared" si="28"/>
        <v>14.483039999999997</v>
      </c>
      <c r="S128" s="118"/>
      <c r="T128" s="88">
        <f t="shared" si="29"/>
        <v>28.369439999999997</v>
      </c>
      <c r="U128" s="87">
        <f t="shared" si="30"/>
        <v>18.1038</v>
      </c>
      <c r="V128" s="118"/>
      <c r="W128" s="88">
        <f t="shared" si="31"/>
        <v>56.738879999999995</v>
      </c>
      <c r="X128" s="87">
        <f t="shared" si="32"/>
        <v>36.207599999999999</v>
      </c>
      <c r="Y128" s="118"/>
    </row>
    <row r="129" spans="1:28" x14ac:dyDescent="0.25">
      <c r="A129" s="109" t="s">
        <v>105</v>
      </c>
      <c r="B129" s="88">
        <f t="shared" si="17"/>
        <v>3.073356</v>
      </c>
      <c r="C129" s="87">
        <f t="shared" si="18"/>
        <v>1.6711199999999999</v>
      </c>
      <c r="D129" s="118"/>
      <c r="E129" s="88">
        <f t="shared" si="19"/>
        <v>6.146712</v>
      </c>
      <c r="F129" s="87">
        <f t="shared" si="20"/>
        <v>3.3422399999999999</v>
      </c>
      <c r="G129" s="118"/>
      <c r="H129" s="88">
        <f t="shared" si="21"/>
        <v>9.2200679999999995</v>
      </c>
      <c r="I129" s="87">
        <f t="shared" si="22"/>
        <v>5.0133599999999996</v>
      </c>
      <c r="J129" s="118"/>
      <c r="K129" s="88">
        <f t="shared" si="23"/>
        <v>12.293424</v>
      </c>
      <c r="L129" s="87">
        <f t="shared" si="24"/>
        <v>6.6844799999999998</v>
      </c>
      <c r="M129" s="118"/>
      <c r="N129" s="88">
        <f t="shared" si="25"/>
        <v>18.440135999999999</v>
      </c>
      <c r="O129" s="87">
        <f t="shared" si="26"/>
        <v>10.026719999999999</v>
      </c>
      <c r="P129" s="118"/>
      <c r="Q129" s="88">
        <f t="shared" si="27"/>
        <v>24.586848</v>
      </c>
      <c r="R129" s="87">
        <f t="shared" si="28"/>
        <v>13.36896</v>
      </c>
      <c r="S129" s="118"/>
      <c r="T129" s="88">
        <f t="shared" si="29"/>
        <v>30.733560000000001</v>
      </c>
      <c r="U129" s="87">
        <f t="shared" si="30"/>
        <v>16.711199999999998</v>
      </c>
      <c r="V129" s="118"/>
      <c r="W129" s="88">
        <f t="shared" si="31"/>
        <v>61.467120000000001</v>
      </c>
      <c r="X129" s="87">
        <f t="shared" si="32"/>
        <v>33.422399999999996</v>
      </c>
      <c r="Y129" s="118"/>
    </row>
    <row r="130" spans="1:28" x14ac:dyDescent="0.25">
      <c r="A130" s="109" t="s">
        <v>106</v>
      </c>
      <c r="B130" s="88">
        <f t="shared" si="17"/>
        <v>3.2506650000000001</v>
      </c>
      <c r="C130" s="87">
        <f t="shared" si="18"/>
        <v>1.566675</v>
      </c>
      <c r="D130" s="118"/>
      <c r="E130" s="88">
        <f t="shared" si="19"/>
        <v>6.5013300000000003</v>
      </c>
      <c r="F130" s="87">
        <f t="shared" si="20"/>
        <v>3.1333500000000001</v>
      </c>
      <c r="G130" s="118"/>
      <c r="H130" s="88">
        <f t="shared" si="21"/>
        <v>9.7519950000000009</v>
      </c>
      <c r="I130" s="87">
        <f t="shared" si="22"/>
        <v>4.7000249999999992</v>
      </c>
      <c r="J130" s="118"/>
      <c r="K130" s="88">
        <f t="shared" si="23"/>
        <v>13.002660000000001</v>
      </c>
      <c r="L130" s="87">
        <f t="shared" si="24"/>
        <v>6.2667000000000002</v>
      </c>
      <c r="M130" s="118"/>
      <c r="N130" s="88">
        <f t="shared" si="25"/>
        <v>19.503990000000002</v>
      </c>
      <c r="O130" s="87">
        <f t="shared" si="26"/>
        <v>9.4000499999999985</v>
      </c>
      <c r="P130" s="118"/>
      <c r="Q130" s="88">
        <f t="shared" si="27"/>
        <v>26.005320000000001</v>
      </c>
      <c r="R130" s="87">
        <f t="shared" si="28"/>
        <v>12.5334</v>
      </c>
      <c r="S130" s="118"/>
      <c r="T130" s="88">
        <f t="shared" si="29"/>
        <v>32.50665</v>
      </c>
      <c r="U130" s="87">
        <f t="shared" si="30"/>
        <v>15.66675</v>
      </c>
      <c r="V130" s="118"/>
      <c r="W130" s="88">
        <f t="shared" si="31"/>
        <v>65.013300000000001</v>
      </c>
      <c r="X130" s="87">
        <f t="shared" si="32"/>
        <v>31.333500000000001</v>
      </c>
      <c r="Y130" s="118"/>
    </row>
    <row r="131" spans="1:28" x14ac:dyDescent="0.25">
      <c r="A131" s="109" t="s">
        <v>107</v>
      </c>
      <c r="B131" s="88">
        <f t="shared" si="17"/>
        <v>3.5461799999999997</v>
      </c>
      <c r="C131" s="87">
        <f t="shared" si="18"/>
        <v>1.3925999999999998</v>
      </c>
      <c r="D131" s="118"/>
      <c r="E131" s="88">
        <f t="shared" si="19"/>
        <v>7.0923599999999993</v>
      </c>
      <c r="F131" s="87">
        <f t="shared" si="20"/>
        <v>2.7851999999999997</v>
      </c>
      <c r="G131" s="118"/>
      <c r="H131" s="88">
        <f t="shared" si="21"/>
        <v>10.638539999999999</v>
      </c>
      <c r="I131" s="87">
        <f t="shared" si="22"/>
        <v>4.1777999999999995</v>
      </c>
      <c r="J131" s="118"/>
      <c r="K131" s="88">
        <f t="shared" si="23"/>
        <v>14.184719999999999</v>
      </c>
      <c r="L131" s="87">
        <f t="shared" si="24"/>
        <v>5.5703999999999994</v>
      </c>
      <c r="M131" s="118"/>
      <c r="N131" s="88">
        <f t="shared" si="25"/>
        <v>21.277079999999998</v>
      </c>
      <c r="O131" s="87">
        <f t="shared" si="26"/>
        <v>8.355599999999999</v>
      </c>
      <c r="P131" s="118"/>
      <c r="Q131" s="88">
        <f t="shared" si="27"/>
        <v>28.369439999999997</v>
      </c>
      <c r="R131" s="87">
        <f t="shared" si="28"/>
        <v>11.140799999999999</v>
      </c>
      <c r="S131" s="118"/>
      <c r="T131" s="88">
        <f t="shared" si="29"/>
        <v>35.461800000000004</v>
      </c>
      <c r="U131" s="87">
        <f t="shared" si="30"/>
        <v>13.926</v>
      </c>
      <c r="V131" s="118"/>
      <c r="W131" s="88">
        <f t="shared" si="31"/>
        <v>70.923600000000008</v>
      </c>
      <c r="X131" s="87">
        <f t="shared" si="32"/>
        <v>27.852</v>
      </c>
      <c r="Y131" s="118"/>
    </row>
    <row r="132" spans="1:28" s="161" customFormat="1" x14ac:dyDescent="0.25">
      <c r="A132" s="136" t="s">
        <v>147</v>
      </c>
      <c r="B132" s="90">
        <f t="shared" si="17"/>
        <v>4.3677117000000001</v>
      </c>
      <c r="C132" s="167">
        <f t="shared" si="18"/>
        <v>0.90867150000000008</v>
      </c>
      <c r="D132" s="166"/>
      <c r="E132" s="90">
        <f t="shared" si="19"/>
        <v>8.7354234000000002</v>
      </c>
      <c r="F132" s="167">
        <f t="shared" si="20"/>
        <v>1.8173430000000002</v>
      </c>
      <c r="G132" s="166"/>
      <c r="H132" s="90">
        <f t="shared" si="21"/>
        <v>13.103135099999998</v>
      </c>
      <c r="I132" s="167">
        <f t="shared" si="22"/>
        <v>2.7260144999999998</v>
      </c>
      <c r="J132" s="166"/>
      <c r="K132" s="90">
        <f t="shared" si="23"/>
        <v>17.4708468</v>
      </c>
      <c r="L132" s="167">
        <f t="shared" si="24"/>
        <v>3.6346860000000003</v>
      </c>
      <c r="M132" s="166"/>
      <c r="N132" s="90">
        <f t="shared" si="25"/>
        <v>26.206270199999995</v>
      </c>
      <c r="O132" s="167">
        <f t="shared" si="26"/>
        <v>5.4520289999999996</v>
      </c>
      <c r="P132" s="166"/>
      <c r="Q132" s="90">
        <f t="shared" si="27"/>
        <v>34.941693600000001</v>
      </c>
      <c r="R132" s="167">
        <f t="shared" si="28"/>
        <v>7.2693720000000006</v>
      </c>
      <c r="S132" s="166"/>
      <c r="T132" s="90">
        <f t="shared" si="29"/>
        <v>43.677117000000003</v>
      </c>
      <c r="U132" s="167">
        <f t="shared" si="30"/>
        <v>9.0867149999999981</v>
      </c>
      <c r="V132" s="166"/>
      <c r="W132" s="90">
        <f t="shared" si="31"/>
        <v>87.354234000000005</v>
      </c>
      <c r="X132" s="167">
        <f t="shared" si="32"/>
        <v>18.173429999999996</v>
      </c>
      <c r="Y132" s="166"/>
    </row>
    <row r="133" spans="1:28" x14ac:dyDescent="0.25">
      <c r="A133" s="109" t="s">
        <v>108</v>
      </c>
      <c r="B133" s="88">
        <f t="shared" si="17"/>
        <v>4.7282399999999996</v>
      </c>
      <c r="C133" s="87">
        <f t="shared" si="18"/>
        <v>0.69629999999999992</v>
      </c>
      <c r="D133" s="118"/>
      <c r="E133" s="88">
        <f t="shared" si="19"/>
        <v>9.4564799999999991</v>
      </c>
      <c r="F133" s="87">
        <f t="shared" si="20"/>
        <v>1.3925999999999998</v>
      </c>
      <c r="G133" s="118"/>
      <c r="H133" s="88">
        <f t="shared" si="21"/>
        <v>14.184719999999999</v>
      </c>
      <c r="I133" s="87">
        <f t="shared" si="22"/>
        <v>2.0888999999999998</v>
      </c>
      <c r="J133" s="118"/>
      <c r="K133" s="88">
        <f t="shared" si="23"/>
        <v>18.912959999999998</v>
      </c>
      <c r="L133" s="87">
        <f t="shared" si="24"/>
        <v>2.7851999999999997</v>
      </c>
      <c r="M133" s="118"/>
      <c r="N133" s="88">
        <f t="shared" si="25"/>
        <v>28.369439999999997</v>
      </c>
      <c r="O133" s="87">
        <f t="shared" si="26"/>
        <v>4.1777999999999995</v>
      </c>
      <c r="P133" s="118"/>
      <c r="Q133" s="88">
        <f t="shared" si="27"/>
        <v>37.825919999999996</v>
      </c>
      <c r="R133" s="87">
        <f t="shared" si="28"/>
        <v>5.5703999999999994</v>
      </c>
      <c r="S133" s="118"/>
      <c r="T133" s="88">
        <f t="shared" si="29"/>
        <v>47.282399999999996</v>
      </c>
      <c r="U133" s="87">
        <f t="shared" si="30"/>
        <v>6.9630000000000001</v>
      </c>
      <c r="V133" s="118"/>
      <c r="W133" s="88">
        <f t="shared" si="31"/>
        <v>94.564799999999991</v>
      </c>
      <c r="X133" s="87">
        <f t="shared" si="32"/>
        <v>13.926</v>
      </c>
      <c r="Y133" s="118"/>
    </row>
    <row r="134" spans="1:28" ht="15.75" thickBot="1" x14ac:dyDescent="0.3">
      <c r="A134" s="110" t="s">
        <v>109</v>
      </c>
      <c r="B134" s="89">
        <f t="shared" si="17"/>
        <v>5.3192699999999995</v>
      </c>
      <c r="C134" s="120">
        <f t="shared" si="18"/>
        <v>0.34814999999999996</v>
      </c>
      <c r="D134" s="119"/>
      <c r="E134" s="89">
        <f t="shared" si="19"/>
        <v>10.638539999999999</v>
      </c>
      <c r="F134" s="120">
        <f t="shared" si="20"/>
        <v>0.69629999999999992</v>
      </c>
      <c r="G134" s="119"/>
      <c r="H134" s="89">
        <f t="shared" si="21"/>
        <v>15.957809999999998</v>
      </c>
      <c r="I134" s="120">
        <f t="shared" si="22"/>
        <v>1.0444499999999999</v>
      </c>
      <c r="J134" s="119"/>
      <c r="K134" s="89">
        <f t="shared" si="23"/>
        <v>21.277079999999998</v>
      </c>
      <c r="L134" s="120">
        <f t="shared" si="24"/>
        <v>1.3925999999999998</v>
      </c>
      <c r="M134" s="119"/>
      <c r="N134" s="89">
        <f t="shared" si="25"/>
        <v>31.915619999999997</v>
      </c>
      <c r="O134" s="120">
        <f t="shared" si="26"/>
        <v>2.0888999999999998</v>
      </c>
      <c r="P134" s="119"/>
      <c r="Q134" s="89">
        <f t="shared" si="27"/>
        <v>42.554159999999996</v>
      </c>
      <c r="R134" s="120">
        <f t="shared" si="28"/>
        <v>2.7851999999999997</v>
      </c>
      <c r="S134" s="119"/>
      <c r="T134" s="89">
        <f t="shared" si="29"/>
        <v>53.192700000000002</v>
      </c>
      <c r="U134" s="120">
        <f t="shared" si="30"/>
        <v>3.4815</v>
      </c>
      <c r="V134" s="119"/>
      <c r="W134" s="89">
        <f t="shared" si="31"/>
        <v>106.3854</v>
      </c>
      <c r="X134" s="120">
        <f t="shared" si="32"/>
        <v>6.9630000000000001</v>
      </c>
      <c r="Y134" s="119"/>
    </row>
    <row r="135" spans="1:28" x14ac:dyDescent="0.25">
      <c r="A135" s="111"/>
    </row>
    <row r="136" spans="1:28" ht="15.75" thickBot="1" x14ac:dyDescent="0.3">
      <c r="A136" s="111"/>
      <c r="C136" s="100">
        <f>((B108*$B$38/1000)*((($B$53*$B$4/100)+($B$55*$B$5/100)+($B$57*$B$6/100)+($B$59*$B$7/100))))+((C108*$B$38/1000)*((($B$54*$B$8/100)+($B$56*$B$9/100)+($B$58*$B$10/100)+($B$60*$B$11/100))))</f>
        <v>3.7243799999999996</v>
      </c>
      <c r="D136" s="100"/>
    </row>
    <row r="137" spans="1:28" s="83" customFormat="1" ht="18.75" customHeight="1" x14ac:dyDescent="0.3">
      <c r="A137" s="181" t="s">
        <v>98</v>
      </c>
      <c r="B137" s="184" t="s">
        <v>79</v>
      </c>
      <c r="C137" s="185"/>
      <c r="D137" s="186"/>
      <c r="E137" s="184" t="s">
        <v>80</v>
      </c>
      <c r="F137" s="185"/>
      <c r="G137" s="186"/>
      <c r="H137" s="184" t="s">
        <v>81</v>
      </c>
      <c r="I137" s="185"/>
      <c r="J137" s="186"/>
      <c r="K137" s="184" t="s">
        <v>82</v>
      </c>
      <c r="L137" s="185"/>
      <c r="M137" s="186"/>
      <c r="N137" s="184" t="s">
        <v>83</v>
      </c>
      <c r="O137" s="185"/>
      <c r="P137" s="186"/>
      <c r="Q137" s="184" t="s">
        <v>84</v>
      </c>
      <c r="R137" s="185"/>
      <c r="S137" s="186"/>
      <c r="T137" s="184" t="s">
        <v>85</v>
      </c>
      <c r="U137" s="185"/>
      <c r="V137" s="186"/>
      <c r="W137" s="184" t="s">
        <v>86</v>
      </c>
      <c r="X137" s="185"/>
      <c r="Y137" s="186"/>
    </row>
    <row r="138" spans="1:28" s="83" customFormat="1" ht="19.5" thickBot="1" x14ac:dyDescent="0.35">
      <c r="A138" s="182"/>
      <c r="B138" s="187">
        <v>5000</v>
      </c>
      <c r="C138" s="188"/>
      <c r="D138" s="189"/>
      <c r="E138" s="187">
        <v>10000</v>
      </c>
      <c r="F138" s="188"/>
      <c r="G138" s="189"/>
      <c r="H138" s="187">
        <v>15000</v>
      </c>
      <c r="I138" s="188"/>
      <c r="J138" s="189"/>
      <c r="K138" s="187">
        <v>20000</v>
      </c>
      <c r="L138" s="188"/>
      <c r="M138" s="189"/>
      <c r="N138" s="187">
        <v>30000</v>
      </c>
      <c r="O138" s="188"/>
      <c r="P138" s="189"/>
      <c r="Q138" s="187">
        <v>40000</v>
      </c>
      <c r="R138" s="188"/>
      <c r="S138" s="189"/>
      <c r="T138" s="187">
        <v>50000</v>
      </c>
      <c r="U138" s="188"/>
      <c r="V138" s="189"/>
      <c r="W138" s="187">
        <v>100000</v>
      </c>
      <c r="X138" s="188"/>
      <c r="Y138" s="189"/>
    </row>
    <row r="139" spans="1:28" s="82" customFormat="1" ht="37.5" x14ac:dyDescent="0.3">
      <c r="A139" s="183"/>
      <c r="B139" s="94" t="s">
        <v>92</v>
      </c>
      <c r="C139" s="104" t="s">
        <v>93</v>
      </c>
      <c r="D139" s="104" t="s">
        <v>134</v>
      </c>
      <c r="E139" s="105" t="s">
        <v>92</v>
      </c>
      <c r="F139" s="104" t="s">
        <v>93</v>
      </c>
      <c r="G139" s="104" t="s">
        <v>134</v>
      </c>
      <c r="H139" s="92" t="s">
        <v>92</v>
      </c>
      <c r="I139" s="104" t="s">
        <v>93</v>
      </c>
      <c r="J139" s="104" t="s">
        <v>134</v>
      </c>
      <c r="K139" s="92" t="s">
        <v>92</v>
      </c>
      <c r="L139" s="104" t="s">
        <v>93</v>
      </c>
      <c r="M139" s="104" t="s">
        <v>134</v>
      </c>
      <c r="N139" s="92" t="s">
        <v>92</v>
      </c>
      <c r="O139" s="104" t="s">
        <v>93</v>
      </c>
      <c r="P139" s="104" t="s">
        <v>134</v>
      </c>
      <c r="Q139" s="92" t="s">
        <v>92</v>
      </c>
      <c r="R139" s="104" t="s">
        <v>93</v>
      </c>
      <c r="S139" s="104" t="s">
        <v>134</v>
      </c>
      <c r="T139" s="92" t="s">
        <v>92</v>
      </c>
      <c r="U139" s="104" t="s">
        <v>93</v>
      </c>
      <c r="V139" s="104" t="s">
        <v>134</v>
      </c>
      <c r="W139" s="94" t="s">
        <v>92</v>
      </c>
      <c r="X139" s="104" t="s">
        <v>93</v>
      </c>
      <c r="Y139" s="104" t="s">
        <v>134</v>
      </c>
    </row>
    <row r="140" spans="1:28" ht="18.75" x14ac:dyDescent="0.3">
      <c r="A140" s="109" t="s">
        <v>125</v>
      </c>
      <c r="B140" s="88">
        <f t="shared" ref="B140:B150" si="33">B124+C124</f>
        <v>3.72438</v>
      </c>
      <c r="C140" s="115">
        <f>((B108*$B$38/1000)*((($B$53*$B$8/100)+($B$55*$B$9/100)+($B$57*$B$10/100)+($B$59*$B$11/100))))+((C108*$B$38/1000)*((($B$54*$B$8/100)+($B$56*$B$9/100)+($B$58*$B$10/100)+($B$60*$B$11/100))))</f>
        <v>3.4814999999999996</v>
      </c>
      <c r="D140" s="126">
        <f t="shared" ref="D140:D150" si="34">((B108*$B$38/1000)*(($B$53*$D$4/100)+($B$55*$D$5/100)+($B$57*$D$6/100)+($B$59*$D$7/100)))+((C108*$B$38/1000)*(($B$54*$D$8/100)+($B$56*$D$9/100)+($B$58*$D$10/100)+($B$60*$D$11/100)))</f>
        <v>5.0392329925846822</v>
      </c>
      <c r="E140" s="98">
        <f t="shared" ref="E140:E150" si="35">E124+F124</f>
        <v>7.44876</v>
      </c>
      <c r="F140" s="115">
        <f>((E108*$B$38/1000)*((($B$53*$B$8/100)+($B$55*$B$9/100)+($B$57*$B$10/100)+($B$59*$B$11/100))))+((F108*$B$38/1000)*((($B$54*$B$8/100)+($B$56*$B$9/100)+($B$58*$B$10/100)+($B$60*$B$11/100))))</f>
        <v>6.9629999999999992</v>
      </c>
      <c r="G140" s="126">
        <f t="shared" ref="G140:G150" si="36">((E108*$B$38/1000)*(($B$53*$D$4/100)+($B$55*$D$5/100)+($B$57*$D$6/100)+($B$59*$D$7/100)))+((F108*$B$38/1000)*(($B$54*$D$8/100)+($B$56*$D$9/100)+($B$58*$D$10/100)+($B$60*$D$11/100)))</f>
        <v>10.078465985169364</v>
      </c>
      <c r="H140" s="88">
        <f t="shared" ref="H140:H150" si="37">H124+I124</f>
        <v>11.173139999999998</v>
      </c>
      <c r="I140" s="115">
        <f>((H108*$B$38/1000)*((($B$53*$B$8/100)+($B$55*$B$9/100)+($B$57*$B$10/100)+($B$59*$B$11/100))))+((I108*$B$38/1000)*((($B$54*$B$8/100)+($B$56*$B$9/100)+($B$58*$B$10/100)+($B$60*$B$11/100))))</f>
        <v>10.444499999999998</v>
      </c>
      <c r="J140" s="126">
        <f t="shared" ref="J140:J150" si="38">((H108*$B$38/1000)*(($B$53*$D$4/100)+($B$55*$D$5/100)+($B$57*$D$6/100)+($B$59*$D$7/100)))+((I108*$B$38/1000)*(($B$54*$D$8/100)+($B$56*$D$9/100)+($B$58*$D$10/100)+($B$60*$D$11/100)))</f>
        <v>15.117698977754047</v>
      </c>
      <c r="K140" s="88">
        <f t="shared" ref="K140:K150" si="39">K124+L124</f>
        <v>14.89752</v>
      </c>
      <c r="L140" s="115">
        <f>((K108*$B$38/1000)*((($B$53*$B$8/100)+($B$55*$B$9/100)+($B$57*$B$10/100)+($B$59*$B$11/100))))+((L108*$B$38/1000)*((($B$54*$B$8/100)+($B$56*$B$9/100)+($B$58*$B$10/100)+($B$60*$B$11/100))))</f>
        <v>13.925999999999998</v>
      </c>
      <c r="M140" s="126">
        <f t="shared" ref="M140:M150" si="40">((K108*$B$38/1000)*(($B$53*$D$4/100)+($B$55*$D$5/100)+($B$57*$D$6/100)+($B$59*$D$7/100)))+((L108*$B$38/1000)*(($B$54*$D$8/100)+($B$56*$D$9/100)+($B$58*$D$10/100)+($B$60*$D$11/100)))</f>
        <v>20.156931970338729</v>
      </c>
      <c r="N140" s="88">
        <f t="shared" ref="N140:N150" si="41">N124+O124</f>
        <v>22.346279999999997</v>
      </c>
      <c r="O140" s="115">
        <f>((N108*$B$38/1000)*((($B$53*$B$8/100)+($B$55*$B$9/100)+($B$57*$B$10/100)+($B$59*$B$11/100))))+((O108*$B$38/1000)*((($B$54*$B$8/100)+($B$56*$B$9/100)+($B$58*$B$10/100)+($B$60*$B$11/100))))</f>
        <v>20.888999999999996</v>
      </c>
      <c r="P140" s="126">
        <f t="shared" ref="P140:P150" si="42">((N108*$B$38/1000)*(($B$53*$D$4/100)+($B$55*$D$5/100)+($B$57*$D$6/100)+($B$59*$D$7/100)))+((O108*$B$38/1000)*(($B$54*$D$8/100)+($B$56*$D$9/100)+($B$58*$D$10/100)+($B$60*$D$11/100)))</f>
        <v>30.235397955508095</v>
      </c>
      <c r="Q140" s="88">
        <f t="shared" ref="Q140:Q150" si="43">Q124+R124</f>
        <v>29.79504</v>
      </c>
      <c r="R140" s="115">
        <f>((Q108*$B$38/1000)*((($B$53*$B$8/100)+($B$55*$B$9/100)+($B$57*$B$10/100)+($B$59*$B$11/100))))+((R108*$B$38/1000)*((($B$54*$B$8/100)+($B$56*$B$9/100)+($B$58*$B$10/100)+($B$60*$B$11/100))))</f>
        <v>27.851999999999997</v>
      </c>
      <c r="S140" s="126">
        <f t="shared" ref="S140:S150" si="44">((Q108*$B$38/1000)*(($B$53*$D$4/100)+($B$55*$D$5/100)+($B$57*$D$6/100)+($B$59*$D$7/100)))+((R108*$B$38/1000)*(($B$54*$D$8/100)+($B$56*$D$9/100)+($B$58*$D$10/100)+($B$60*$D$11/100)))</f>
        <v>40.313863940677457</v>
      </c>
      <c r="T140" s="88">
        <f t="shared" ref="T140:T150" si="45">T124+U124</f>
        <v>37.2438</v>
      </c>
      <c r="U140" s="115">
        <f>((T108*$B$38/1000)*((($B$53*$B$8/100)+($B$55*$B$9/100)+($B$57*$B$10/100)+($B$59*$B$11/100))))+((U108*$B$38/1000)*((($B$54*$B$8/100)+($B$56*$B$9/100)+($B$58*$B$10/100)+($B$60*$B$11/100))))</f>
        <v>34.814999999999998</v>
      </c>
      <c r="V140" s="126">
        <f t="shared" ref="V140:V150" si="46">((T108*$B$38/1000)*(($B$53*$D$4/100)+($B$55*$D$5/100)+($B$57*$D$6/100)+($B$59*$D$7/100)))+((U108*$B$38/1000)*(($B$54*$D$8/100)+($B$56*$D$9/100)+($B$58*$D$10/100)+($B$60*$D$11/100)))</f>
        <v>50.392329925846823</v>
      </c>
      <c r="W140" s="88">
        <f t="shared" ref="W140:W150" si="47">W124+X124</f>
        <v>74.4876</v>
      </c>
      <c r="X140" s="115">
        <f>((W108*$B$38/1000)*((($B$53*$B$8/100)+($B$55*$B$9/100)+($B$57*$B$10/100)+($B$59*$B$11/100))))+((X108*$B$38/1000)*((($B$54*$B$8/100)+($B$56*$B$9/100)+($B$58*$B$10/100)+($B$60*$B$11/100))))</f>
        <v>69.63</v>
      </c>
      <c r="Y140" s="126">
        <f t="shared" ref="Y140:Y150" si="48">((W108*$B$38/1000)*(($B$53*$D$4/100)+($B$55*$D$5/100)+($B$57*$D$6/100)+($B$59*$D$7/100)))+((X108*$B$38/1000)*(($B$54*$D$8/100)+($B$56*$D$9/100)+($B$58*$D$10/100)+($B$60*$D$11/100)))</f>
        <v>100.78465985169365</v>
      </c>
      <c r="Z140" s="82"/>
      <c r="AA140" s="82"/>
      <c r="AB140" s="82"/>
    </row>
    <row r="141" spans="1:28" ht="18.75" x14ac:dyDescent="0.3">
      <c r="A141" s="109" t="s">
        <v>97</v>
      </c>
      <c r="B141" s="88">
        <f t="shared" si="33"/>
        <v>3.9672599999999996</v>
      </c>
      <c r="C141" s="115">
        <f>((B109*$B$38/1000)*((($B$53*$B$8/100)+($B$55*$B$9/100)+($B$57*$B$10/100)+($B$59*$B$11/100))))+((C109*$B$38/1000)*((($B$54*$B$8/100)+($B$56*$B$9/100)+($B$58*$B$10/100)+($B$60*$B$11/100))))</f>
        <v>3.4814999999999996</v>
      </c>
      <c r="D141" s="127">
        <f t="shared" si="34"/>
        <v>5.0390610606231441</v>
      </c>
      <c r="E141" s="98">
        <f t="shared" si="35"/>
        <v>7.9345199999999991</v>
      </c>
      <c r="F141" s="115">
        <f>((E109*$B$38/1000)*((($B$53*$B$8/100)+($B$55*$B$9/100)+($B$57*$B$10/100)+($B$59*$B$11/100))))+((F109*$B$38/1000)*((($B$54*$B$8/100)+($B$56*$B$9/100)+($B$58*$B$10/100)+($B$60*$B$11/100))))</f>
        <v>6.9629999999999992</v>
      </c>
      <c r="G141" s="127">
        <f t="shared" si="36"/>
        <v>10.078122121246288</v>
      </c>
      <c r="H141" s="88">
        <f t="shared" si="37"/>
        <v>11.901779999999999</v>
      </c>
      <c r="I141" s="115">
        <f>((H109*$B$38/1000)*((($B$53*$B$8/100)+($B$55*$B$9/100)+($B$57*$B$10/100)+($B$59*$B$11/100))))+((I109*$B$38/1000)*((($B$54*$B$8/100)+($B$56*$B$9/100)+($B$58*$B$10/100)+($B$60*$B$11/100))))</f>
        <v>10.444499999999998</v>
      </c>
      <c r="J141" s="127">
        <f t="shared" si="38"/>
        <v>15.117183181869434</v>
      </c>
      <c r="K141" s="88">
        <f t="shared" si="39"/>
        <v>15.869039999999998</v>
      </c>
      <c r="L141" s="115">
        <f>((K109*$B$38/1000)*((($B$53*$B$8/100)+($B$55*$B$9/100)+($B$57*$B$10/100)+($B$59*$B$11/100))))+((L109*$B$38/1000)*((($B$54*$B$8/100)+($B$56*$B$9/100)+($B$58*$B$10/100)+($B$60*$B$11/100))))</f>
        <v>13.925999999999998</v>
      </c>
      <c r="M141" s="127">
        <f t="shared" si="40"/>
        <v>20.156244242492576</v>
      </c>
      <c r="N141" s="88">
        <f t="shared" si="41"/>
        <v>23.803559999999997</v>
      </c>
      <c r="O141" s="115">
        <f>((N109*$B$38/1000)*((($B$53*$B$8/100)+($B$55*$B$9/100)+($B$57*$B$10/100)+($B$59*$B$11/100))))+((O109*$B$38/1000)*((($B$54*$B$8/100)+($B$56*$B$9/100)+($B$58*$B$10/100)+($B$60*$B$11/100))))</f>
        <v>20.888999999999996</v>
      </c>
      <c r="P141" s="127">
        <f t="shared" si="42"/>
        <v>30.234366363738868</v>
      </c>
      <c r="Q141" s="88">
        <f t="shared" si="43"/>
        <v>31.738079999999997</v>
      </c>
      <c r="R141" s="115">
        <f>((Q109*$B$38/1000)*((($B$53*$B$8/100)+($B$55*$B$9/100)+($B$57*$B$10/100)+($B$59*$B$11/100))))+((R109*$B$38/1000)*((($B$54*$B$8/100)+($B$56*$B$9/100)+($B$58*$B$10/100)+($B$60*$B$11/100))))</f>
        <v>27.851999999999997</v>
      </c>
      <c r="S141" s="127">
        <f t="shared" si="44"/>
        <v>40.312488484985153</v>
      </c>
      <c r="T141" s="88">
        <f t="shared" si="45"/>
        <v>39.672600000000003</v>
      </c>
      <c r="U141" s="115">
        <f>((T109*$B$38/1000)*((($B$53*$B$8/100)+($B$55*$B$9/100)+($B$57*$B$10/100)+($B$59*$B$11/100))))+((U109*$B$38/1000)*((($B$54*$B$8/100)+($B$56*$B$9/100)+($B$58*$B$10/100)+($B$60*$B$11/100))))</f>
        <v>34.814999999999998</v>
      </c>
      <c r="V141" s="127">
        <f t="shared" si="46"/>
        <v>50.390610606231441</v>
      </c>
      <c r="W141" s="88">
        <f t="shared" si="47"/>
        <v>79.345200000000006</v>
      </c>
      <c r="X141" s="115">
        <f>((W109*$B$38/1000)*((($B$53*$B$8/100)+($B$55*$B$9/100)+($B$57*$B$10/100)+($B$59*$B$11/100))))+((X109*$B$38/1000)*((($B$54*$B$8/100)+($B$56*$B$9/100)+($B$58*$B$10/100)+($B$60*$B$11/100))))</f>
        <v>69.63</v>
      </c>
      <c r="Y141" s="127">
        <f t="shared" si="48"/>
        <v>100.78122121246288</v>
      </c>
      <c r="Z141" s="82"/>
      <c r="AA141" s="82"/>
      <c r="AB141" s="82"/>
    </row>
    <row r="142" spans="1:28" ht="18.75" x14ac:dyDescent="0.3">
      <c r="A142" s="109" t="s">
        <v>102</v>
      </c>
      <c r="B142" s="88">
        <f t="shared" si="33"/>
        <v>4.4530199999999995</v>
      </c>
      <c r="C142" s="115">
        <f>((B110*$B$38/1000)*((($B$53*$B$8/100)+($B$55*$B$9/100)+($B$57*$B$10/100)+($B$59*$B$11/100))))+((C110*$B$38/1000)*((($B$54*$B$8/100)+($B$56*$B$9/100)+($B$58*$B$10/100)+($B$60*$B$11/100))))</f>
        <v>3.4814999999999996</v>
      </c>
      <c r="D142" s="127">
        <f t="shared" si="34"/>
        <v>5.0387171967000679</v>
      </c>
      <c r="E142" s="98">
        <f t="shared" si="35"/>
        <v>8.9060399999999991</v>
      </c>
      <c r="F142" s="115">
        <f>((E110*$B$38/1000)*((($B$53*$B$8/100)+($B$55*$B$9/100)+($B$57*$B$10/100)+($B$59*$B$11/100))))+((F110*$B$38/1000)*((($B$54*$B$8/100)+($B$56*$B$9/100)+($B$58*$B$10/100)+($B$60*$B$11/100))))</f>
        <v>6.9629999999999992</v>
      </c>
      <c r="G142" s="127">
        <f t="shared" si="36"/>
        <v>10.077434393400136</v>
      </c>
      <c r="H142" s="88">
        <f t="shared" si="37"/>
        <v>13.359059999999999</v>
      </c>
      <c r="I142" s="115">
        <f>((H110*$B$38/1000)*((($B$53*$B$8/100)+($B$55*$B$9/100)+($B$57*$B$10/100)+($B$59*$B$11/100))))+((I110*$B$38/1000)*((($B$54*$B$8/100)+($B$56*$B$9/100)+($B$58*$B$10/100)+($B$60*$B$11/100))))</f>
        <v>10.444499999999998</v>
      </c>
      <c r="J142" s="127">
        <f t="shared" si="38"/>
        <v>15.116151590100204</v>
      </c>
      <c r="K142" s="88">
        <f t="shared" si="39"/>
        <v>17.812079999999998</v>
      </c>
      <c r="L142" s="115">
        <f>((K110*$B$38/1000)*((($B$53*$B$8/100)+($B$55*$B$9/100)+($B$57*$B$10/100)+($B$59*$B$11/100))))+((L110*$B$38/1000)*((($B$54*$B$8/100)+($B$56*$B$9/100)+($B$58*$B$10/100)+($B$60*$B$11/100))))</f>
        <v>13.925999999999998</v>
      </c>
      <c r="M142" s="127">
        <f t="shared" si="40"/>
        <v>20.154868786800272</v>
      </c>
      <c r="N142" s="88">
        <f t="shared" si="41"/>
        <v>26.718119999999999</v>
      </c>
      <c r="O142" s="115">
        <f>((N110*$B$38/1000)*((($B$53*$B$8/100)+($B$55*$B$9/100)+($B$57*$B$10/100)+($B$59*$B$11/100))))+((O110*$B$38/1000)*((($B$54*$B$8/100)+($B$56*$B$9/100)+($B$58*$B$10/100)+($B$60*$B$11/100))))</f>
        <v>20.888999999999996</v>
      </c>
      <c r="P142" s="127">
        <f t="shared" si="42"/>
        <v>30.232303180200407</v>
      </c>
      <c r="Q142" s="88">
        <f t="shared" si="43"/>
        <v>35.624159999999996</v>
      </c>
      <c r="R142" s="115">
        <f>((Q110*$B$38/1000)*((($B$53*$B$8/100)+($B$55*$B$9/100)+($B$57*$B$10/100)+($B$59*$B$11/100))))+((R110*$B$38/1000)*((($B$54*$B$8/100)+($B$56*$B$9/100)+($B$58*$B$10/100)+($B$60*$B$11/100))))</f>
        <v>27.851999999999997</v>
      </c>
      <c r="S142" s="127">
        <f t="shared" si="44"/>
        <v>40.309737573600543</v>
      </c>
      <c r="T142" s="88">
        <f t="shared" si="45"/>
        <v>44.530199999999994</v>
      </c>
      <c r="U142" s="115">
        <f>((T110*$B$38/1000)*((($B$53*$B$8/100)+($B$55*$B$9/100)+($B$57*$B$10/100)+($B$59*$B$11/100))))+((U110*$B$38/1000)*((($B$54*$B$8/100)+($B$56*$B$9/100)+($B$58*$B$10/100)+($B$60*$B$11/100))))</f>
        <v>34.814999999999998</v>
      </c>
      <c r="V142" s="127">
        <f t="shared" si="46"/>
        <v>50.387171967000683</v>
      </c>
      <c r="W142" s="88">
        <f t="shared" si="47"/>
        <v>89.060399999999987</v>
      </c>
      <c r="X142" s="115">
        <f>((W110*$B$38/1000)*((($B$53*$B$8/100)+($B$55*$B$9/100)+($B$57*$B$10/100)+($B$59*$B$11/100))))+((X110*$B$38/1000)*((($B$54*$B$8/100)+($B$56*$B$9/100)+($B$58*$B$10/100)+($B$60*$B$11/100))))</f>
        <v>69.63</v>
      </c>
      <c r="Y142" s="127">
        <f t="shared" si="48"/>
        <v>100.77434393400137</v>
      </c>
      <c r="Z142" s="82"/>
      <c r="AA142" s="82"/>
      <c r="AB142" s="82"/>
    </row>
    <row r="143" spans="1:28" ht="18.75" x14ac:dyDescent="0.3">
      <c r="A143" s="109" t="s">
        <v>103</v>
      </c>
      <c r="B143" s="88">
        <f t="shared" si="33"/>
        <v>4.5744600000000002</v>
      </c>
      <c r="C143" s="115">
        <f>((B111*$B$38/1000)*((($B$53*$B$8/100)+($B$55*$B$9/100)+($B$57*$B$10/100)+($B$59*$B$11/100))))+((C111*$B$38/1000)*((($B$54*$B$8/100)+($B$56*$B$9/100)+($B$58*$B$10/100)+($B$60*$B$11/100))))</f>
        <v>3.4814999999999996</v>
      </c>
      <c r="D143" s="127">
        <f t="shared" si="34"/>
        <v>5.0386312307192993</v>
      </c>
      <c r="E143" s="98">
        <f t="shared" si="35"/>
        <v>9.1489200000000004</v>
      </c>
      <c r="F143" s="115">
        <f>((E111*$B$38/1000)*((($B$53*$B$8/100)+($B$55*$B$9/100)+($B$57*$B$10/100)+($B$59*$B$11/100))))+((F111*$B$38/1000)*((($B$54*$B$8/100)+($B$56*$B$9/100)+($B$58*$B$10/100)+($B$60*$B$11/100))))</f>
        <v>6.9629999999999992</v>
      </c>
      <c r="G143" s="127">
        <f t="shared" si="36"/>
        <v>10.077262461438599</v>
      </c>
      <c r="H143" s="88">
        <f t="shared" si="37"/>
        <v>13.723379999999999</v>
      </c>
      <c r="I143" s="115">
        <f>((H111*$B$38/1000)*((($B$53*$B$8/100)+($B$55*$B$9/100)+($B$57*$B$10/100)+($B$59*$B$11/100))))+((I111*$B$38/1000)*((($B$54*$B$8/100)+($B$56*$B$9/100)+($B$58*$B$10/100)+($B$60*$B$11/100))))</f>
        <v>10.444499999999998</v>
      </c>
      <c r="J143" s="127">
        <f t="shared" si="38"/>
        <v>15.115893692157897</v>
      </c>
      <c r="K143" s="88">
        <f t="shared" si="39"/>
        <v>18.297840000000001</v>
      </c>
      <c r="L143" s="115">
        <f>((K111*$B$38/1000)*((($B$53*$B$8/100)+($B$55*$B$9/100)+($B$57*$B$10/100)+($B$59*$B$11/100))))+((L111*$B$38/1000)*((($B$54*$B$8/100)+($B$56*$B$9/100)+($B$58*$B$10/100)+($B$60*$B$11/100))))</f>
        <v>13.925999999999998</v>
      </c>
      <c r="M143" s="127">
        <f t="shared" si="40"/>
        <v>20.154524922877197</v>
      </c>
      <c r="N143" s="88">
        <f t="shared" si="41"/>
        <v>27.446759999999998</v>
      </c>
      <c r="O143" s="115">
        <f>((N111*$B$38/1000)*((($B$53*$B$8/100)+($B$55*$B$9/100)+($B$57*$B$10/100)+($B$59*$B$11/100))))+((O111*$B$38/1000)*((($B$54*$B$8/100)+($B$56*$B$9/100)+($B$58*$B$10/100)+($B$60*$B$11/100))))</f>
        <v>20.888999999999996</v>
      </c>
      <c r="P143" s="127">
        <f t="shared" si="42"/>
        <v>30.231787384315794</v>
      </c>
      <c r="Q143" s="88">
        <f t="shared" si="43"/>
        <v>36.595680000000002</v>
      </c>
      <c r="R143" s="115">
        <f>((Q111*$B$38/1000)*((($B$53*$B$8/100)+($B$55*$B$9/100)+($B$57*$B$10/100)+($B$59*$B$11/100))))+((R111*$B$38/1000)*((($B$54*$B$8/100)+($B$56*$B$9/100)+($B$58*$B$10/100)+($B$60*$B$11/100))))</f>
        <v>27.851999999999997</v>
      </c>
      <c r="S143" s="127">
        <f t="shared" si="44"/>
        <v>40.309049845754394</v>
      </c>
      <c r="T143" s="88">
        <f t="shared" si="45"/>
        <v>45.744600000000005</v>
      </c>
      <c r="U143" s="115">
        <f>((T111*$B$38/1000)*((($B$53*$B$8/100)+($B$55*$B$9/100)+($B$57*$B$10/100)+($B$59*$B$11/100))))+((U111*$B$38/1000)*((($B$54*$B$8/100)+($B$56*$B$9/100)+($B$58*$B$10/100)+($B$60*$B$11/100))))</f>
        <v>34.814999999999998</v>
      </c>
      <c r="V143" s="127">
        <f t="shared" si="46"/>
        <v>50.386312307192995</v>
      </c>
      <c r="W143" s="88">
        <f t="shared" si="47"/>
        <v>91.489200000000011</v>
      </c>
      <c r="X143" s="115">
        <f>((W111*$B$38/1000)*((($B$53*$B$8/100)+($B$55*$B$9/100)+($B$57*$B$10/100)+($B$59*$B$11/100))))+((X111*$B$38/1000)*((($B$54*$B$8/100)+($B$56*$B$9/100)+($B$58*$B$10/100)+($B$60*$B$11/100))))</f>
        <v>69.63</v>
      </c>
      <c r="Y143" s="127">
        <f t="shared" si="48"/>
        <v>100.77262461438599</v>
      </c>
      <c r="Z143" s="82"/>
      <c r="AA143" s="82"/>
      <c r="AB143" s="82"/>
    </row>
    <row r="144" spans="1:28" ht="18.75" x14ac:dyDescent="0.3">
      <c r="A144" s="109" t="s">
        <v>104</v>
      </c>
      <c r="B144" s="88">
        <f t="shared" si="33"/>
        <v>4.6473239999999993</v>
      </c>
      <c r="C144" s="115">
        <f>((B112*$B$38/1000)*((($B$53*$B$8/100)+($B$55*$B$9/100)+($B$57*$B$10/100)+($B$59*$B$11/100))))+((C112*$B$38/1000)*((($B$54*$B$8/100)+($B$56*$B$9/100)+($B$58*$B$10/100)+($B$60*$B$11/100))))</f>
        <v>3.4814999999999996</v>
      </c>
      <c r="D144" s="127">
        <f t="shared" si="34"/>
        <v>5.0385796511308376</v>
      </c>
      <c r="E144" s="98">
        <f t="shared" si="35"/>
        <v>9.2946479999999987</v>
      </c>
      <c r="F144" s="115">
        <f>((E112*$B$38/1000)*((($B$53*$B$8/100)+($B$55*$B$9/100)+($B$57*$B$10/100)+($B$59*$B$11/100))))+((F112*$B$38/1000)*((($B$54*$B$8/100)+($B$56*$B$9/100)+($B$58*$B$10/100)+($B$60*$B$11/100))))</f>
        <v>6.9629999999999992</v>
      </c>
      <c r="G144" s="127">
        <f t="shared" si="36"/>
        <v>10.077159302261675</v>
      </c>
      <c r="H144" s="88">
        <f t="shared" si="37"/>
        <v>13.941971999999998</v>
      </c>
      <c r="I144" s="115">
        <f>((H112*$B$38/1000)*((($B$53*$B$8/100)+($B$55*$B$9/100)+($B$57*$B$10/100)+($B$59*$B$11/100))))+((I112*$B$38/1000)*((($B$54*$B$8/100)+($B$56*$B$9/100)+($B$58*$B$10/100)+($B$60*$B$11/100))))</f>
        <v>10.444499999999998</v>
      </c>
      <c r="J144" s="127">
        <f t="shared" si="38"/>
        <v>15.115738953392512</v>
      </c>
      <c r="K144" s="88">
        <f t="shared" si="39"/>
        <v>18.589295999999997</v>
      </c>
      <c r="L144" s="115">
        <f>((K112*$B$38/1000)*((($B$53*$B$8/100)+($B$55*$B$9/100)+($B$57*$B$10/100)+($B$59*$B$11/100))))+((L112*$B$38/1000)*((($B$54*$B$8/100)+($B$56*$B$9/100)+($B$58*$B$10/100)+($B$60*$B$11/100))))</f>
        <v>13.925999999999998</v>
      </c>
      <c r="M144" s="127">
        <f t="shared" si="40"/>
        <v>20.15431860452335</v>
      </c>
      <c r="N144" s="88">
        <f t="shared" si="41"/>
        <v>27.883943999999996</v>
      </c>
      <c r="O144" s="115">
        <f>((N112*$B$38/1000)*((($B$53*$B$8/100)+($B$55*$B$9/100)+($B$57*$B$10/100)+($B$59*$B$11/100))))+((O112*$B$38/1000)*((($B$54*$B$8/100)+($B$56*$B$9/100)+($B$58*$B$10/100)+($B$60*$B$11/100))))</f>
        <v>20.888999999999996</v>
      </c>
      <c r="P144" s="127">
        <f t="shared" si="42"/>
        <v>30.231477906785024</v>
      </c>
      <c r="Q144" s="88">
        <f t="shared" si="43"/>
        <v>37.178591999999995</v>
      </c>
      <c r="R144" s="115">
        <f>((Q112*$B$38/1000)*((($B$53*$B$8/100)+($B$55*$B$9/100)+($B$57*$B$10/100)+($B$59*$B$11/100))))+((R112*$B$38/1000)*((($B$54*$B$8/100)+($B$56*$B$9/100)+($B$58*$B$10/100)+($B$60*$B$11/100))))</f>
        <v>27.851999999999997</v>
      </c>
      <c r="S144" s="127">
        <f t="shared" si="44"/>
        <v>40.308637209046701</v>
      </c>
      <c r="T144" s="88">
        <f t="shared" si="45"/>
        <v>46.473239999999997</v>
      </c>
      <c r="U144" s="115">
        <f>((T112*$B$38/1000)*((($B$53*$B$8/100)+($B$55*$B$9/100)+($B$57*$B$10/100)+($B$59*$B$11/100))))+((U112*$B$38/1000)*((($B$54*$B$8/100)+($B$56*$B$9/100)+($B$58*$B$10/100)+($B$60*$B$11/100))))</f>
        <v>34.814999999999998</v>
      </c>
      <c r="V144" s="127">
        <f t="shared" si="46"/>
        <v>50.385796511308378</v>
      </c>
      <c r="W144" s="88">
        <f t="shared" si="47"/>
        <v>92.946479999999994</v>
      </c>
      <c r="X144" s="115">
        <f>((W112*$B$38/1000)*((($B$53*$B$8/100)+($B$55*$B$9/100)+($B$57*$B$10/100)+($B$59*$B$11/100))))+((X112*$B$38/1000)*((($B$54*$B$8/100)+($B$56*$B$9/100)+($B$58*$B$10/100)+($B$60*$B$11/100))))</f>
        <v>69.63</v>
      </c>
      <c r="Y144" s="127">
        <f t="shared" si="48"/>
        <v>100.77159302261676</v>
      </c>
      <c r="Z144" s="82"/>
      <c r="AA144" s="82"/>
      <c r="AB144" s="82"/>
    </row>
    <row r="145" spans="1:28" ht="18.75" x14ac:dyDescent="0.3">
      <c r="A145" s="109" t="s">
        <v>105</v>
      </c>
      <c r="B145" s="88">
        <f t="shared" si="33"/>
        <v>4.7444759999999997</v>
      </c>
      <c r="C145" s="115">
        <f t="shared" ref="C145:C150" si="49">((B113*$B$38/1000)*(($B$53*$B$4/100)+($B$55*$B$5/100)+($B$57*$B$6/100)+($B$59*$B$7/100)))+((C113*$B$38/1000)*(($B$54*$B$4/100)+($B$56*$B$5/100)+($B$58*$B$6/100)+($B$60*$B$7/100)))</f>
        <v>5.9102999999999994</v>
      </c>
      <c r="D145" s="127">
        <f t="shared" si="34"/>
        <v>5.0385108783462229</v>
      </c>
      <c r="E145" s="98">
        <f t="shared" si="35"/>
        <v>9.4889519999999994</v>
      </c>
      <c r="F145" s="115">
        <f t="shared" ref="F145:F150" si="50">((E113*$B$38/1000)*(($B$53*$B$4/100)+($B$55*$B$5/100)+($B$57*$B$6/100)+($B$59*$B$7/100)))+((F113*$B$38/1000)*(($B$54*$B$4/100)+($B$56*$B$5/100)+($B$58*$B$6/100)+($B$60*$B$7/100)))</f>
        <v>11.820599999999999</v>
      </c>
      <c r="G145" s="127">
        <f t="shared" si="36"/>
        <v>10.077021756692446</v>
      </c>
      <c r="H145" s="88">
        <f t="shared" si="37"/>
        <v>14.233428</v>
      </c>
      <c r="I145" s="115">
        <f t="shared" ref="I145:I150" si="51">((H113*$B$38/1000)*(($B$53*$B$4/100)+($B$55*$B$5/100)+($B$57*$B$6/100)+($B$59*$B$7/100)))+((I113*$B$38/1000)*(($B$54*$B$4/100)+($B$56*$B$5/100)+($B$58*$B$6/100)+($B$60*$B$7/100)))</f>
        <v>17.730899999999998</v>
      </c>
      <c r="J145" s="127">
        <f t="shared" si="38"/>
        <v>15.115532635038665</v>
      </c>
      <c r="K145" s="88">
        <f t="shared" si="39"/>
        <v>18.977903999999999</v>
      </c>
      <c r="L145" s="115">
        <f t="shared" ref="L145:L150" si="52">((K113*$B$38/1000)*(($B$53*$B$4/100)+($B$55*$B$5/100)+($B$57*$B$6/100)+($B$59*$B$7/100)))+((L113*$B$38/1000)*(($B$54*$B$4/100)+($B$56*$B$5/100)+($B$58*$B$6/100)+($B$60*$B$7/100)))</f>
        <v>23.641199999999998</v>
      </c>
      <c r="M145" s="127">
        <f t="shared" si="40"/>
        <v>20.154043513384892</v>
      </c>
      <c r="N145" s="88">
        <f t="shared" si="41"/>
        <v>28.466856</v>
      </c>
      <c r="O145" s="115">
        <f t="shared" ref="O145:O150" si="53">((N113*$B$38/1000)*(($B$53*$B$4/100)+($B$55*$B$5/100)+($B$57*$B$6/100)+($B$59*$B$7/100)))+((O113*$B$38/1000)*(($B$54*$B$4/100)+($B$56*$B$5/100)+($B$58*$B$6/100)+($B$60*$B$7/100)))</f>
        <v>35.461799999999997</v>
      </c>
      <c r="P145" s="127">
        <f t="shared" si="42"/>
        <v>30.23106527007733</v>
      </c>
      <c r="Q145" s="88">
        <f t="shared" si="43"/>
        <v>37.955807999999998</v>
      </c>
      <c r="R145" s="115">
        <f t="shared" ref="R145:R150" si="54">((Q113*$B$38/1000)*(($B$53*$B$4/100)+($B$55*$B$5/100)+($B$57*$B$6/100)+($B$59*$B$7/100)))+((R113*$B$38/1000)*(($B$54*$B$4/100)+($B$56*$B$5/100)+($B$58*$B$6/100)+($B$60*$B$7/100)))</f>
        <v>47.282399999999996</v>
      </c>
      <c r="S145" s="127">
        <f t="shared" si="44"/>
        <v>40.308087026769783</v>
      </c>
      <c r="T145" s="88">
        <f t="shared" si="45"/>
        <v>47.444760000000002</v>
      </c>
      <c r="U145" s="115">
        <f t="shared" ref="U145:U150" si="55">((T113*$B$38/1000)*(($B$53*$B$4/100)+($B$55*$B$5/100)+($B$57*$B$6/100)+($B$59*$B$7/100)))+((U113*$B$38/1000)*(($B$54*$B$4/100)+($B$56*$B$5/100)+($B$58*$B$6/100)+($B$60*$B$7/100)))</f>
        <v>59.102999999999994</v>
      </c>
      <c r="V145" s="127">
        <f t="shared" si="46"/>
        <v>50.385108783462229</v>
      </c>
      <c r="W145" s="88">
        <f t="shared" si="47"/>
        <v>94.889520000000005</v>
      </c>
      <c r="X145" s="115">
        <f t="shared" ref="X145:X150" si="56">((W113*$B$38/1000)*(($B$53*$B$4/100)+($B$55*$B$5/100)+($B$57*$B$6/100)+($B$59*$B$7/100)))+((X113*$B$38/1000)*(($B$54*$B$4/100)+($B$56*$B$5/100)+($B$58*$B$6/100)+($B$60*$B$7/100)))</f>
        <v>118.20599999999999</v>
      </c>
      <c r="Y145" s="127">
        <f t="shared" si="48"/>
        <v>100.77021756692446</v>
      </c>
      <c r="Z145" s="82"/>
      <c r="AA145" s="82"/>
      <c r="AB145" s="82"/>
    </row>
    <row r="146" spans="1:28" ht="18.75" x14ac:dyDescent="0.3">
      <c r="A146" s="109" t="s">
        <v>106</v>
      </c>
      <c r="B146" s="88">
        <f t="shared" si="33"/>
        <v>4.8173399999999997</v>
      </c>
      <c r="C146" s="115">
        <f t="shared" si="49"/>
        <v>5.9102999999999994</v>
      </c>
      <c r="D146" s="127">
        <f t="shared" si="34"/>
        <v>5.0384592987577612</v>
      </c>
      <c r="E146" s="98">
        <f t="shared" si="35"/>
        <v>9.6346799999999995</v>
      </c>
      <c r="F146" s="115">
        <f t="shared" si="50"/>
        <v>11.820599999999999</v>
      </c>
      <c r="G146" s="127">
        <f t="shared" si="36"/>
        <v>10.076918597515522</v>
      </c>
      <c r="H146" s="88">
        <f t="shared" si="37"/>
        <v>14.452020000000001</v>
      </c>
      <c r="I146" s="115">
        <f t="shared" si="51"/>
        <v>17.730899999999998</v>
      </c>
      <c r="J146" s="127">
        <f t="shared" si="38"/>
        <v>15.115377896273284</v>
      </c>
      <c r="K146" s="88">
        <f t="shared" si="39"/>
        <v>19.269359999999999</v>
      </c>
      <c r="L146" s="115">
        <f t="shared" si="52"/>
        <v>23.641199999999998</v>
      </c>
      <c r="M146" s="127">
        <f t="shared" si="40"/>
        <v>20.153837195031045</v>
      </c>
      <c r="N146" s="88">
        <f t="shared" si="41"/>
        <v>28.904040000000002</v>
      </c>
      <c r="O146" s="115">
        <f t="shared" si="53"/>
        <v>35.461799999999997</v>
      </c>
      <c r="P146" s="127">
        <f t="shared" si="42"/>
        <v>30.230755792546567</v>
      </c>
      <c r="Q146" s="88">
        <f t="shared" si="43"/>
        <v>38.538719999999998</v>
      </c>
      <c r="R146" s="115">
        <f t="shared" si="54"/>
        <v>47.282399999999996</v>
      </c>
      <c r="S146" s="127">
        <f t="shared" si="44"/>
        <v>40.30767439006209</v>
      </c>
      <c r="T146" s="88">
        <f t="shared" si="45"/>
        <v>48.173400000000001</v>
      </c>
      <c r="U146" s="115">
        <f t="shared" si="55"/>
        <v>59.102999999999994</v>
      </c>
      <c r="V146" s="127">
        <f t="shared" si="46"/>
        <v>50.384592987577612</v>
      </c>
      <c r="W146" s="88">
        <f t="shared" si="47"/>
        <v>96.346800000000002</v>
      </c>
      <c r="X146" s="115">
        <f t="shared" si="56"/>
        <v>118.20599999999999</v>
      </c>
      <c r="Y146" s="127">
        <f t="shared" si="48"/>
        <v>100.76918597515522</v>
      </c>
      <c r="Z146" s="82"/>
      <c r="AA146" s="82"/>
      <c r="AB146" s="82"/>
    </row>
    <row r="147" spans="1:28" ht="18.75" x14ac:dyDescent="0.3">
      <c r="A147" s="109" t="s">
        <v>107</v>
      </c>
      <c r="B147" s="88">
        <f t="shared" si="33"/>
        <v>4.9387799999999995</v>
      </c>
      <c r="C147" s="115">
        <f t="shared" si="49"/>
        <v>5.9102999999999994</v>
      </c>
      <c r="D147" s="127">
        <f t="shared" si="34"/>
        <v>5.0383733327769917</v>
      </c>
      <c r="E147" s="98">
        <f t="shared" si="35"/>
        <v>9.877559999999999</v>
      </c>
      <c r="F147" s="115">
        <f t="shared" si="50"/>
        <v>11.820599999999999</v>
      </c>
      <c r="G147" s="127">
        <f t="shared" si="36"/>
        <v>10.076746665553983</v>
      </c>
      <c r="H147" s="88">
        <f t="shared" si="37"/>
        <v>14.816339999999999</v>
      </c>
      <c r="I147" s="115">
        <f t="shared" si="51"/>
        <v>17.730899999999998</v>
      </c>
      <c r="J147" s="127">
        <f t="shared" si="38"/>
        <v>15.115119998330975</v>
      </c>
      <c r="K147" s="88">
        <f t="shared" si="39"/>
        <v>19.755119999999998</v>
      </c>
      <c r="L147" s="115">
        <f t="shared" si="52"/>
        <v>23.641199999999998</v>
      </c>
      <c r="M147" s="127">
        <f t="shared" si="40"/>
        <v>20.153493331107967</v>
      </c>
      <c r="N147" s="88">
        <f t="shared" si="41"/>
        <v>29.632679999999997</v>
      </c>
      <c r="O147" s="115">
        <f t="shared" si="53"/>
        <v>35.461799999999997</v>
      </c>
      <c r="P147" s="127">
        <f t="shared" si="42"/>
        <v>30.23023999666195</v>
      </c>
      <c r="Q147" s="88">
        <f t="shared" si="43"/>
        <v>39.510239999999996</v>
      </c>
      <c r="R147" s="115">
        <f t="shared" si="54"/>
        <v>47.282399999999996</v>
      </c>
      <c r="S147" s="127">
        <f t="shared" si="44"/>
        <v>40.306986662215934</v>
      </c>
      <c r="T147" s="88">
        <f t="shared" si="45"/>
        <v>49.387800000000006</v>
      </c>
      <c r="U147" s="115">
        <f t="shared" si="55"/>
        <v>59.102999999999994</v>
      </c>
      <c r="V147" s="127">
        <f t="shared" si="46"/>
        <v>50.383733327769917</v>
      </c>
      <c r="W147" s="88">
        <f t="shared" si="47"/>
        <v>98.775600000000011</v>
      </c>
      <c r="X147" s="115">
        <f t="shared" si="56"/>
        <v>118.20599999999999</v>
      </c>
      <c r="Y147" s="127">
        <f t="shared" si="48"/>
        <v>100.76746665553983</v>
      </c>
      <c r="Z147" s="82"/>
      <c r="AA147" s="82"/>
      <c r="AB147" s="82"/>
    </row>
    <row r="148" spans="1:28" s="161" customFormat="1" ht="18.75" x14ac:dyDescent="0.3">
      <c r="A148" s="136" t="s">
        <v>147</v>
      </c>
      <c r="B148" s="90">
        <f t="shared" si="33"/>
        <v>5.2763831999999997</v>
      </c>
      <c r="C148" s="164">
        <f t="shared" si="49"/>
        <v>5.9102999999999994</v>
      </c>
      <c r="D148" s="163">
        <f t="shared" si="34"/>
        <v>5.0381343473504536</v>
      </c>
      <c r="E148" s="101">
        <f t="shared" si="35"/>
        <v>10.552766399999999</v>
      </c>
      <c r="F148" s="164">
        <f t="shared" si="50"/>
        <v>11.820599999999999</v>
      </c>
      <c r="G148" s="163">
        <f t="shared" si="36"/>
        <v>10.076268694700907</v>
      </c>
      <c r="H148" s="90">
        <f t="shared" si="37"/>
        <v>15.829149599999997</v>
      </c>
      <c r="I148" s="164">
        <f t="shared" si="51"/>
        <v>17.730899999999998</v>
      </c>
      <c r="J148" s="163">
        <f t="shared" si="38"/>
        <v>15.114403042051363</v>
      </c>
      <c r="K148" s="90">
        <f t="shared" si="39"/>
        <v>21.105532799999999</v>
      </c>
      <c r="L148" s="164">
        <f t="shared" si="52"/>
        <v>23.641199999999998</v>
      </c>
      <c r="M148" s="163">
        <f t="shared" si="40"/>
        <v>20.152537389401814</v>
      </c>
      <c r="N148" s="90">
        <f t="shared" si="41"/>
        <v>31.658299199999995</v>
      </c>
      <c r="O148" s="164">
        <f t="shared" si="53"/>
        <v>35.461799999999997</v>
      </c>
      <c r="P148" s="163">
        <f t="shared" si="42"/>
        <v>30.228806084102725</v>
      </c>
      <c r="Q148" s="90">
        <f t="shared" si="43"/>
        <v>42.211065599999998</v>
      </c>
      <c r="R148" s="164">
        <f t="shared" si="54"/>
        <v>47.282399999999996</v>
      </c>
      <c r="S148" s="163">
        <f t="shared" si="44"/>
        <v>40.305074778803629</v>
      </c>
      <c r="T148" s="90">
        <f t="shared" si="45"/>
        <v>52.763832000000001</v>
      </c>
      <c r="U148" s="164">
        <f t="shared" si="55"/>
        <v>59.102999999999994</v>
      </c>
      <c r="V148" s="163">
        <f t="shared" si="46"/>
        <v>50.381343473504536</v>
      </c>
      <c r="W148" s="90">
        <f t="shared" si="47"/>
        <v>105.527664</v>
      </c>
      <c r="X148" s="164">
        <f t="shared" si="56"/>
        <v>118.20599999999999</v>
      </c>
      <c r="Y148" s="163">
        <f t="shared" si="48"/>
        <v>100.76268694700907</v>
      </c>
      <c r="Z148" s="162"/>
      <c r="AA148" s="162"/>
      <c r="AB148" s="162"/>
    </row>
    <row r="149" spans="1:28" ht="18.75" x14ac:dyDescent="0.3">
      <c r="A149" s="109" t="s">
        <v>108</v>
      </c>
      <c r="B149" s="88">
        <f t="shared" si="33"/>
        <v>5.4245399999999995</v>
      </c>
      <c r="C149" s="115">
        <f t="shared" si="49"/>
        <v>5.9102999999999994</v>
      </c>
      <c r="D149" s="127">
        <f t="shared" si="34"/>
        <v>5.0380294688539156</v>
      </c>
      <c r="E149" s="98">
        <f t="shared" si="35"/>
        <v>10.849079999999999</v>
      </c>
      <c r="F149" s="115">
        <f t="shared" si="50"/>
        <v>11.820599999999999</v>
      </c>
      <c r="G149" s="127">
        <f t="shared" si="36"/>
        <v>10.076058937707831</v>
      </c>
      <c r="H149" s="88">
        <f t="shared" si="37"/>
        <v>16.273619999999998</v>
      </c>
      <c r="I149" s="115">
        <f t="shared" si="51"/>
        <v>17.730899999999998</v>
      </c>
      <c r="J149" s="127">
        <f t="shared" si="38"/>
        <v>15.114088406561747</v>
      </c>
      <c r="K149" s="88">
        <f t="shared" si="39"/>
        <v>21.698159999999998</v>
      </c>
      <c r="L149" s="115">
        <f t="shared" si="52"/>
        <v>23.641199999999998</v>
      </c>
      <c r="M149" s="127">
        <f t="shared" si="40"/>
        <v>20.152117875415662</v>
      </c>
      <c r="N149" s="88">
        <f t="shared" si="41"/>
        <v>32.547239999999995</v>
      </c>
      <c r="O149" s="115">
        <f t="shared" si="53"/>
        <v>35.461799999999997</v>
      </c>
      <c r="P149" s="127">
        <f t="shared" si="42"/>
        <v>30.228176813123493</v>
      </c>
      <c r="Q149" s="88">
        <f t="shared" si="43"/>
        <v>43.396319999999996</v>
      </c>
      <c r="R149" s="115">
        <f t="shared" si="54"/>
        <v>47.282399999999996</v>
      </c>
      <c r="S149" s="127">
        <f t="shared" si="44"/>
        <v>40.304235750831324</v>
      </c>
      <c r="T149" s="88">
        <f t="shared" si="45"/>
        <v>54.245399999999997</v>
      </c>
      <c r="U149" s="115">
        <f t="shared" si="55"/>
        <v>59.102999999999994</v>
      </c>
      <c r="V149" s="127">
        <f t="shared" si="46"/>
        <v>50.380294688539152</v>
      </c>
      <c r="W149" s="88">
        <f t="shared" si="47"/>
        <v>108.49079999999999</v>
      </c>
      <c r="X149" s="115">
        <f t="shared" si="56"/>
        <v>118.20599999999999</v>
      </c>
      <c r="Y149" s="127">
        <f t="shared" si="48"/>
        <v>100.7605893770783</v>
      </c>
      <c r="Z149" s="82"/>
      <c r="AA149" s="82"/>
      <c r="AB149" s="82"/>
    </row>
    <row r="150" spans="1:28" ht="15.75" thickBot="1" x14ac:dyDescent="0.3">
      <c r="A150" s="110" t="s">
        <v>109</v>
      </c>
      <c r="B150" s="89">
        <f t="shared" si="33"/>
        <v>5.6674199999999999</v>
      </c>
      <c r="C150" s="116">
        <f t="shared" si="49"/>
        <v>5.9102999999999994</v>
      </c>
      <c r="D150" s="128">
        <f t="shared" si="34"/>
        <v>5.0378575368923775</v>
      </c>
      <c r="E150" s="99">
        <f t="shared" si="35"/>
        <v>11.33484</v>
      </c>
      <c r="F150" s="116">
        <f t="shared" si="50"/>
        <v>11.820599999999999</v>
      </c>
      <c r="G150" s="128">
        <f t="shared" si="36"/>
        <v>10.075715073784755</v>
      </c>
      <c r="H150" s="89">
        <f t="shared" si="37"/>
        <v>17.00226</v>
      </c>
      <c r="I150" s="116">
        <f t="shared" si="51"/>
        <v>17.730899999999998</v>
      </c>
      <c r="J150" s="128">
        <f t="shared" si="38"/>
        <v>15.113572610677133</v>
      </c>
      <c r="K150" s="89">
        <f t="shared" si="39"/>
        <v>22.66968</v>
      </c>
      <c r="L150" s="116">
        <f t="shared" si="52"/>
        <v>23.641199999999998</v>
      </c>
      <c r="M150" s="128">
        <f t="shared" si="40"/>
        <v>20.15143014756951</v>
      </c>
      <c r="N150" s="89">
        <f t="shared" si="41"/>
        <v>34.004519999999999</v>
      </c>
      <c r="O150" s="116">
        <f t="shared" si="53"/>
        <v>35.461799999999997</v>
      </c>
      <c r="P150" s="128">
        <f t="shared" si="42"/>
        <v>30.227145221354267</v>
      </c>
      <c r="Q150" s="89">
        <f t="shared" si="43"/>
        <v>45.339359999999999</v>
      </c>
      <c r="R150" s="116">
        <f t="shared" si="54"/>
        <v>47.282399999999996</v>
      </c>
      <c r="S150" s="128">
        <f t="shared" si="44"/>
        <v>40.30286029513902</v>
      </c>
      <c r="T150" s="89">
        <f t="shared" si="45"/>
        <v>56.674199999999999</v>
      </c>
      <c r="U150" s="116">
        <f t="shared" si="55"/>
        <v>59.102999999999994</v>
      </c>
      <c r="V150" s="128">
        <f t="shared" si="46"/>
        <v>50.378575368923777</v>
      </c>
      <c r="W150" s="89">
        <f t="shared" si="47"/>
        <v>113.3484</v>
      </c>
      <c r="X150" s="116">
        <f t="shared" si="56"/>
        <v>118.20599999999999</v>
      </c>
      <c r="Y150" s="128">
        <f t="shared" si="48"/>
        <v>100.75715073784755</v>
      </c>
    </row>
    <row r="151" spans="1:28" x14ac:dyDescent="0.25">
      <c r="A151" s="111"/>
    </row>
    <row r="152" spans="1:28" ht="15.75" thickBot="1" x14ac:dyDescent="0.3">
      <c r="A152" s="111"/>
    </row>
    <row r="153" spans="1:28" s="83" customFormat="1" ht="18.75" customHeight="1" x14ac:dyDescent="0.3">
      <c r="A153" s="181" t="s">
        <v>96</v>
      </c>
      <c r="B153" s="184" t="s">
        <v>79</v>
      </c>
      <c r="C153" s="185"/>
      <c r="D153" s="186"/>
      <c r="E153" s="184" t="s">
        <v>80</v>
      </c>
      <c r="F153" s="185"/>
      <c r="G153" s="186"/>
      <c r="H153" s="184" t="s">
        <v>81</v>
      </c>
      <c r="I153" s="185"/>
      <c r="J153" s="186"/>
      <c r="K153" s="184" t="s">
        <v>82</v>
      </c>
      <c r="L153" s="185"/>
      <c r="M153" s="186"/>
      <c r="N153" s="184" t="s">
        <v>83</v>
      </c>
      <c r="O153" s="185"/>
      <c r="P153" s="186"/>
      <c r="Q153" s="184" t="s">
        <v>84</v>
      </c>
      <c r="R153" s="185"/>
      <c r="S153" s="186"/>
      <c r="T153" s="184" t="s">
        <v>85</v>
      </c>
      <c r="U153" s="185"/>
      <c r="V153" s="186"/>
      <c r="W153" s="184" t="s">
        <v>86</v>
      </c>
      <c r="X153" s="185"/>
      <c r="Y153" s="186"/>
    </row>
    <row r="154" spans="1:28" s="83" customFormat="1" ht="19.5" thickBot="1" x14ac:dyDescent="0.35">
      <c r="A154" s="182"/>
      <c r="B154" s="187">
        <v>5000</v>
      </c>
      <c r="C154" s="188"/>
      <c r="D154" s="189"/>
      <c r="E154" s="187">
        <v>10000</v>
      </c>
      <c r="F154" s="188"/>
      <c r="G154" s="189"/>
      <c r="H154" s="187">
        <v>15000</v>
      </c>
      <c r="I154" s="188"/>
      <c r="J154" s="189"/>
      <c r="K154" s="187">
        <v>20000</v>
      </c>
      <c r="L154" s="188"/>
      <c r="M154" s="189"/>
      <c r="N154" s="187">
        <v>30000</v>
      </c>
      <c r="O154" s="188"/>
      <c r="P154" s="189"/>
      <c r="Q154" s="187">
        <v>40000</v>
      </c>
      <c r="R154" s="188"/>
      <c r="S154" s="189"/>
      <c r="T154" s="187">
        <v>50000</v>
      </c>
      <c r="U154" s="188"/>
      <c r="V154" s="189"/>
      <c r="W154" s="187">
        <v>100000</v>
      </c>
      <c r="X154" s="188"/>
      <c r="Y154" s="189"/>
    </row>
    <row r="155" spans="1:28" s="82" customFormat="1" ht="75" x14ac:dyDescent="0.3">
      <c r="A155" s="183"/>
      <c r="B155" s="94" t="s">
        <v>94</v>
      </c>
      <c r="C155" s="103" t="s">
        <v>127</v>
      </c>
      <c r="D155" s="95" t="s">
        <v>128</v>
      </c>
      <c r="E155" s="97" t="s">
        <v>94</v>
      </c>
      <c r="F155" s="103" t="s">
        <v>127</v>
      </c>
      <c r="G155" s="95" t="s">
        <v>128</v>
      </c>
      <c r="H155" s="92" t="s">
        <v>94</v>
      </c>
      <c r="I155" s="93" t="s">
        <v>127</v>
      </c>
      <c r="J155" s="95" t="s">
        <v>128</v>
      </c>
      <c r="K155" s="92" t="s">
        <v>94</v>
      </c>
      <c r="L155" s="93" t="s">
        <v>127</v>
      </c>
      <c r="M155" s="95" t="s">
        <v>128</v>
      </c>
      <c r="N155" s="92" t="s">
        <v>94</v>
      </c>
      <c r="O155" s="93" t="s">
        <v>127</v>
      </c>
      <c r="P155" s="95" t="s">
        <v>128</v>
      </c>
      <c r="Q155" s="92" t="s">
        <v>94</v>
      </c>
      <c r="R155" s="93" t="s">
        <v>127</v>
      </c>
      <c r="S155" s="95" t="s">
        <v>128</v>
      </c>
      <c r="T155" s="92" t="s">
        <v>94</v>
      </c>
      <c r="U155" s="93" t="s">
        <v>127</v>
      </c>
      <c r="V155" s="95" t="s">
        <v>128</v>
      </c>
      <c r="W155" s="92" t="s">
        <v>94</v>
      </c>
      <c r="X155" s="93" t="s">
        <v>127</v>
      </c>
      <c r="Y155" s="95" t="s">
        <v>128</v>
      </c>
    </row>
    <row r="156" spans="1:28" x14ac:dyDescent="0.25">
      <c r="A156" s="112" t="s">
        <v>125</v>
      </c>
      <c r="B156" s="88">
        <f t="shared" ref="B156:B166" si="57">B140-C140</f>
        <v>0.24288000000000043</v>
      </c>
      <c r="C156" s="32">
        <f t="shared" ref="C156:C166" si="58">B156/(B140)</f>
        <v>6.5213538897749543E-2</v>
      </c>
      <c r="D156" s="30">
        <f t="shared" ref="D156:D166" si="59">B156/(B93+C93+B140)</f>
        <v>1.1306847673026056E-3</v>
      </c>
      <c r="E156" s="98">
        <f t="shared" ref="E156:E166" si="60">E140-F140</f>
        <v>0.48576000000000086</v>
      </c>
      <c r="F156" s="32">
        <f t="shared" ref="F156:F166" si="61">E156/(E140)</f>
        <v>6.5213538897749543E-2</v>
      </c>
      <c r="G156" s="30">
        <f t="shared" ref="G156:G166" si="62">E156/(E93+F93+E140)</f>
        <v>1.1306847673026056E-3</v>
      </c>
      <c r="H156" s="88">
        <f t="shared" ref="H156:H166" si="63">H140-I140</f>
        <v>0.7286400000000004</v>
      </c>
      <c r="I156" s="32">
        <f t="shared" ref="I156:I166" si="64">H156/(H140)</f>
        <v>6.5213538897749473E-2</v>
      </c>
      <c r="J156" s="30">
        <f t="shared" ref="J156:J166" si="65">H156/(H93+I93+H140)</f>
        <v>1.1306847673026043E-3</v>
      </c>
      <c r="K156" s="88">
        <f t="shared" ref="K156:K166" si="66">K140-L140</f>
        <v>0.97152000000000172</v>
      </c>
      <c r="L156" s="32">
        <f t="shared" ref="L156:L166" si="67">K156/(K140)</f>
        <v>6.5213538897749543E-2</v>
      </c>
      <c r="M156" s="30">
        <f t="shared" ref="M156:M166" si="68">K156/(K93+L93+K140)</f>
        <v>1.1306847673026056E-3</v>
      </c>
      <c r="N156" s="88">
        <f t="shared" ref="N156:N166" si="69">N140-O140</f>
        <v>1.4572800000000008</v>
      </c>
      <c r="O156" s="32">
        <f t="shared" ref="O156:O166" si="70">N156/(N140)</f>
        <v>6.5213538897749473E-2</v>
      </c>
      <c r="P156" s="30">
        <f t="shared" ref="P156:P166" si="71">N156/(N93+O93+N140)</f>
        <v>1.1306847673026043E-3</v>
      </c>
      <c r="Q156" s="88">
        <f t="shared" ref="Q156:Q166" si="72">Q140-R140</f>
        <v>1.9430400000000034</v>
      </c>
      <c r="R156" s="32">
        <f t="shared" ref="R156:R166" si="73">Q156/(Q140)</f>
        <v>6.5213538897749543E-2</v>
      </c>
      <c r="S156" s="30">
        <f t="shared" ref="S156:S166" si="74">Q156/(Q93+R93+Q140)</f>
        <v>1.1306847673026056E-3</v>
      </c>
      <c r="T156" s="88">
        <f t="shared" ref="T156:T166" si="75">T140-U140</f>
        <v>2.4288000000000025</v>
      </c>
      <c r="U156" s="32">
        <f t="shared" ref="U156:U166" si="76">T156/(T140)</f>
        <v>6.5213538897749487E-2</v>
      </c>
      <c r="V156" s="30">
        <f t="shared" ref="V156:V166" si="77">T156/(T93+U93+T140)</f>
        <v>1.1306847673026048E-3</v>
      </c>
      <c r="W156" s="88">
        <f t="shared" ref="W156:W166" si="78">W140-X140</f>
        <v>4.857600000000005</v>
      </c>
      <c r="X156" s="32">
        <f t="shared" ref="X156:X166" si="79">W156/(W140)</f>
        <v>6.5213538897749487E-2</v>
      </c>
      <c r="Y156" s="30">
        <f t="shared" ref="Y156:Y166" si="80">W156/(W93+X93+W140)</f>
        <v>1.1306847673026048E-3</v>
      </c>
    </row>
    <row r="157" spans="1:28" x14ac:dyDescent="0.25">
      <c r="A157" s="112" t="s">
        <v>97</v>
      </c>
      <c r="B157" s="88">
        <f t="shared" si="57"/>
        <v>0.48575999999999997</v>
      </c>
      <c r="C157" s="32">
        <f t="shared" si="58"/>
        <v>0.12244218931958077</v>
      </c>
      <c r="D157" s="30">
        <f t="shared" si="59"/>
        <v>2.1230405674550401E-3</v>
      </c>
      <c r="E157" s="98">
        <f t="shared" si="60"/>
        <v>0.97151999999999994</v>
      </c>
      <c r="F157" s="32">
        <f t="shared" si="61"/>
        <v>0.12244218931958077</v>
      </c>
      <c r="G157" s="30">
        <f t="shared" si="62"/>
        <v>2.1230405674550401E-3</v>
      </c>
      <c r="H157" s="88">
        <f t="shared" si="63"/>
        <v>1.4572800000000008</v>
      </c>
      <c r="I157" s="32">
        <f t="shared" si="64"/>
        <v>0.12244218931958085</v>
      </c>
      <c r="J157" s="30">
        <f t="shared" si="65"/>
        <v>2.1230405674550414E-3</v>
      </c>
      <c r="K157" s="88">
        <f t="shared" si="66"/>
        <v>1.9430399999999999</v>
      </c>
      <c r="L157" s="32">
        <f t="shared" si="67"/>
        <v>0.12244218931958077</v>
      </c>
      <c r="M157" s="30">
        <f t="shared" si="68"/>
        <v>2.1230405674550401E-3</v>
      </c>
      <c r="N157" s="88">
        <f t="shared" si="69"/>
        <v>2.9145600000000016</v>
      </c>
      <c r="O157" s="32">
        <f t="shared" si="70"/>
        <v>0.12244218931958085</v>
      </c>
      <c r="P157" s="30">
        <f t="shared" si="71"/>
        <v>2.1230405674550414E-3</v>
      </c>
      <c r="Q157" s="88">
        <f t="shared" si="72"/>
        <v>3.8860799999999998</v>
      </c>
      <c r="R157" s="32">
        <f t="shared" si="73"/>
        <v>0.12244218931958077</v>
      </c>
      <c r="S157" s="30">
        <f t="shared" si="74"/>
        <v>2.1230405674550401E-3</v>
      </c>
      <c r="T157" s="88">
        <f t="shared" si="75"/>
        <v>4.857600000000005</v>
      </c>
      <c r="U157" s="32">
        <f t="shared" si="76"/>
        <v>0.12244218931958088</v>
      </c>
      <c r="V157" s="30">
        <f t="shared" si="77"/>
        <v>2.1230405674550427E-3</v>
      </c>
      <c r="W157" s="88">
        <f t="shared" si="78"/>
        <v>9.71520000000001</v>
      </c>
      <c r="X157" s="32">
        <f t="shared" si="79"/>
        <v>0.12244218931958088</v>
      </c>
      <c r="Y157" s="30">
        <f t="shared" si="80"/>
        <v>2.1230405674550427E-3</v>
      </c>
    </row>
    <row r="158" spans="1:28" x14ac:dyDescent="0.25">
      <c r="A158" s="112" t="s">
        <v>102</v>
      </c>
      <c r="B158" s="88">
        <f t="shared" si="57"/>
        <v>0.97151999999999994</v>
      </c>
      <c r="C158" s="32">
        <f t="shared" si="58"/>
        <v>0.21817103898028756</v>
      </c>
      <c r="D158" s="30">
        <f t="shared" si="59"/>
        <v>3.7832366424655583E-3</v>
      </c>
      <c r="E158" s="98">
        <f t="shared" si="60"/>
        <v>1.9430399999999999</v>
      </c>
      <c r="F158" s="32">
        <f t="shared" si="61"/>
        <v>0.21817103898028756</v>
      </c>
      <c r="G158" s="30">
        <f t="shared" si="62"/>
        <v>3.7832366424655583E-3</v>
      </c>
      <c r="H158" s="88">
        <f t="shared" si="63"/>
        <v>2.9145600000000016</v>
      </c>
      <c r="I158" s="32">
        <f t="shared" si="64"/>
        <v>0.21817103898028767</v>
      </c>
      <c r="J158" s="30">
        <f t="shared" si="65"/>
        <v>3.7832366424655609E-3</v>
      </c>
      <c r="K158" s="88">
        <f t="shared" si="66"/>
        <v>3.8860799999999998</v>
      </c>
      <c r="L158" s="32">
        <f t="shared" si="67"/>
        <v>0.21817103898028756</v>
      </c>
      <c r="M158" s="30">
        <f t="shared" si="68"/>
        <v>3.7832366424655583E-3</v>
      </c>
      <c r="N158" s="88">
        <f t="shared" si="69"/>
        <v>5.8291200000000032</v>
      </c>
      <c r="O158" s="32">
        <f t="shared" si="70"/>
        <v>0.21817103898028767</v>
      </c>
      <c r="P158" s="30">
        <f t="shared" si="71"/>
        <v>3.7832366424655609E-3</v>
      </c>
      <c r="Q158" s="88">
        <f t="shared" si="72"/>
        <v>7.7721599999999995</v>
      </c>
      <c r="R158" s="32">
        <f t="shared" si="73"/>
        <v>0.21817103898028756</v>
      </c>
      <c r="S158" s="30">
        <f t="shared" si="74"/>
        <v>3.7832366424655583E-3</v>
      </c>
      <c r="T158" s="88">
        <f t="shared" si="75"/>
        <v>9.7151999999999958</v>
      </c>
      <c r="U158" s="32">
        <f t="shared" si="76"/>
        <v>0.21817103898028747</v>
      </c>
      <c r="V158" s="30">
        <f t="shared" si="77"/>
        <v>3.783236642465557E-3</v>
      </c>
      <c r="W158" s="88">
        <f t="shared" si="78"/>
        <v>19.430399999999992</v>
      </c>
      <c r="X158" s="32">
        <f t="shared" si="79"/>
        <v>0.21817103898028747</v>
      </c>
      <c r="Y158" s="30">
        <f t="shared" si="80"/>
        <v>3.783236642465557E-3</v>
      </c>
    </row>
    <row r="159" spans="1:28" x14ac:dyDescent="0.25">
      <c r="A159" s="112" t="s">
        <v>103</v>
      </c>
      <c r="B159" s="88">
        <f t="shared" si="57"/>
        <v>1.0929600000000006</v>
      </c>
      <c r="C159" s="32">
        <f t="shared" si="58"/>
        <v>0.23892656182369079</v>
      </c>
      <c r="D159" s="30">
        <f t="shared" si="59"/>
        <v>4.1432328466123117E-3</v>
      </c>
      <c r="E159" s="98">
        <f t="shared" si="60"/>
        <v>2.1859200000000012</v>
      </c>
      <c r="F159" s="32">
        <f t="shared" si="61"/>
        <v>0.23892656182369079</v>
      </c>
      <c r="G159" s="30">
        <f t="shared" si="62"/>
        <v>4.1432328466123117E-3</v>
      </c>
      <c r="H159" s="88">
        <f t="shared" si="63"/>
        <v>3.2788800000000009</v>
      </c>
      <c r="I159" s="32">
        <f t="shared" si="64"/>
        <v>0.23892656182369076</v>
      </c>
      <c r="J159" s="30">
        <f t="shared" si="65"/>
        <v>4.1432328466123108E-3</v>
      </c>
      <c r="K159" s="88">
        <f t="shared" si="66"/>
        <v>4.3718400000000024</v>
      </c>
      <c r="L159" s="32">
        <f t="shared" si="67"/>
        <v>0.23892656182369079</v>
      </c>
      <c r="M159" s="30">
        <f t="shared" si="68"/>
        <v>4.1432328466123117E-3</v>
      </c>
      <c r="N159" s="88">
        <f t="shared" si="69"/>
        <v>6.5577600000000018</v>
      </c>
      <c r="O159" s="32">
        <f t="shared" si="70"/>
        <v>0.23892656182369076</v>
      </c>
      <c r="P159" s="30">
        <f t="shared" si="71"/>
        <v>4.1432328466123108E-3</v>
      </c>
      <c r="Q159" s="88">
        <f t="shared" si="72"/>
        <v>8.7436800000000048</v>
      </c>
      <c r="R159" s="32">
        <f t="shared" si="73"/>
        <v>0.23892656182369079</v>
      </c>
      <c r="S159" s="30">
        <f t="shared" si="74"/>
        <v>4.1432328466123117E-3</v>
      </c>
      <c r="T159" s="88">
        <f t="shared" si="75"/>
        <v>10.929600000000008</v>
      </c>
      <c r="U159" s="32">
        <f t="shared" si="76"/>
        <v>0.23892656182369082</v>
      </c>
      <c r="V159" s="30">
        <f t="shared" si="77"/>
        <v>4.1432328466123125E-3</v>
      </c>
      <c r="W159" s="88">
        <f t="shared" si="78"/>
        <v>21.859200000000016</v>
      </c>
      <c r="X159" s="32">
        <f t="shared" si="79"/>
        <v>0.23892656182369082</v>
      </c>
      <c r="Y159" s="30">
        <f t="shared" si="80"/>
        <v>4.1432328466123125E-3</v>
      </c>
    </row>
    <row r="160" spans="1:28" x14ac:dyDescent="0.25">
      <c r="A160" s="112" t="s">
        <v>104</v>
      </c>
      <c r="B160" s="88">
        <f t="shared" si="57"/>
        <v>1.1658239999999997</v>
      </c>
      <c r="C160" s="32">
        <f t="shared" si="58"/>
        <v>0.25085920413554119</v>
      </c>
      <c r="D160" s="30">
        <f t="shared" si="59"/>
        <v>4.3502061126001641E-3</v>
      </c>
      <c r="E160" s="98">
        <f t="shared" si="60"/>
        <v>2.3316479999999995</v>
      </c>
      <c r="F160" s="32">
        <f t="shared" si="61"/>
        <v>0.25085920413554119</v>
      </c>
      <c r="G160" s="30">
        <f t="shared" si="62"/>
        <v>4.3502061126001641E-3</v>
      </c>
      <c r="H160" s="88">
        <f t="shared" si="63"/>
        <v>3.4974720000000001</v>
      </c>
      <c r="I160" s="32">
        <f t="shared" si="64"/>
        <v>0.25085920413554125</v>
      </c>
      <c r="J160" s="30">
        <f t="shared" si="65"/>
        <v>4.3502061126001659E-3</v>
      </c>
      <c r="K160" s="88">
        <f t="shared" si="66"/>
        <v>4.663295999999999</v>
      </c>
      <c r="L160" s="32">
        <f t="shared" si="67"/>
        <v>0.25085920413554119</v>
      </c>
      <c r="M160" s="30">
        <f t="shared" si="68"/>
        <v>4.3502061126001641E-3</v>
      </c>
      <c r="N160" s="88">
        <f t="shared" si="69"/>
        <v>6.9949440000000003</v>
      </c>
      <c r="O160" s="32">
        <f t="shared" si="70"/>
        <v>0.25085920413554125</v>
      </c>
      <c r="P160" s="30">
        <f t="shared" si="71"/>
        <v>4.3502061126001659E-3</v>
      </c>
      <c r="Q160" s="88">
        <f t="shared" si="72"/>
        <v>9.326591999999998</v>
      </c>
      <c r="R160" s="32">
        <f t="shared" si="73"/>
        <v>0.25085920413554119</v>
      </c>
      <c r="S160" s="30">
        <f t="shared" si="74"/>
        <v>4.3502061126001641E-3</v>
      </c>
      <c r="T160" s="88">
        <f t="shared" si="75"/>
        <v>11.658239999999999</v>
      </c>
      <c r="U160" s="32">
        <f t="shared" si="76"/>
        <v>0.25085920413554125</v>
      </c>
      <c r="V160" s="30">
        <f t="shared" si="77"/>
        <v>4.3502061126001659E-3</v>
      </c>
      <c r="W160" s="88">
        <f t="shared" si="78"/>
        <v>23.316479999999999</v>
      </c>
      <c r="X160" s="32">
        <f t="shared" si="79"/>
        <v>0.25085920413554125</v>
      </c>
      <c r="Y160" s="30">
        <f t="shared" si="80"/>
        <v>4.3502061126001659E-3</v>
      </c>
    </row>
    <row r="161" spans="1:25" x14ac:dyDescent="0.25">
      <c r="A161" s="112" t="s">
        <v>105</v>
      </c>
      <c r="B161" s="88">
        <f t="shared" si="57"/>
        <v>-1.1658239999999997</v>
      </c>
      <c r="C161" s="32">
        <f t="shared" si="58"/>
        <v>-0.24572239379016772</v>
      </c>
      <c r="D161" s="30">
        <f t="shared" si="59"/>
        <v>-4.2611891641617236E-3</v>
      </c>
      <c r="E161" s="98">
        <f t="shared" si="60"/>
        <v>-2.3316479999999995</v>
      </c>
      <c r="F161" s="32">
        <f t="shared" si="61"/>
        <v>-0.24572239379016772</v>
      </c>
      <c r="G161" s="30">
        <f t="shared" si="62"/>
        <v>-4.2611891641617236E-3</v>
      </c>
      <c r="H161" s="88">
        <f t="shared" si="63"/>
        <v>-3.4974719999999984</v>
      </c>
      <c r="I161" s="32">
        <f t="shared" si="64"/>
        <v>-0.24572239379016766</v>
      </c>
      <c r="J161" s="30">
        <f t="shared" si="65"/>
        <v>-4.2611891641617236E-3</v>
      </c>
      <c r="K161" s="88">
        <f t="shared" si="66"/>
        <v>-4.663295999999999</v>
      </c>
      <c r="L161" s="32">
        <f t="shared" si="67"/>
        <v>-0.24572239379016772</v>
      </c>
      <c r="M161" s="30">
        <f t="shared" si="68"/>
        <v>-4.2611891641617236E-3</v>
      </c>
      <c r="N161" s="88">
        <f t="shared" si="69"/>
        <v>-6.9949439999999967</v>
      </c>
      <c r="O161" s="32">
        <f t="shared" si="70"/>
        <v>-0.24572239379016766</v>
      </c>
      <c r="P161" s="30">
        <f t="shared" si="71"/>
        <v>-4.2611891641617236E-3</v>
      </c>
      <c r="Q161" s="88">
        <f t="shared" si="72"/>
        <v>-9.326591999999998</v>
      </c>
      <c r="R161" s="32">
        <f t="shared" si="73"/>
        <v>-0.24572239379016772</v>
      </c>
      <c r="S161" s="30">
        <f t="shared" si="74"/>
        <v>-4.2611891641617236E-3</v>
      </c>
      <c r="T161" s="88">
        <f t="shared" si="75"/>
        <v>-11.658239999999992</v>
      </c>
      <c r="U161" s="32">
        <f t="shared" si="76"/>
        <v>-0.24572239379016758</v>
      </c>
      <c r="V161" s="30">
        <f t="shared" si="77"/>
        <v>-4.2611891641617227E-3</v>
      </c>
      <c r="W161" s="88">
        <f t="shared" si="78"/>
        <v>-23.316479999999984</v>
      </c>
      <c r="X161" s="32">
        <f t="shared" si="79"/>
        <v>-0.24572239379016758</v>
      </c>
      <c r="Y161" s="30">
        <f t="shared" si="80"/>
        <v>-4.2611891641617227E-3</v>
      </c>
    </row>
    <row r="162" spans="1:25" x14ac:dyDescent="0.25">
      <c r="A162" s="112" t="s">
        <v>106</v>
      </c>
      <c r="B162" s="88">
        <f t="shared" si="57"/>
        <v>-1.0929599999999997</v>
      </c>
      <c r="C162" s="32">
        <f t="shared" si="58"/>
        <v>-0.22688039457459921</v>
      </c>
      <c r="D162" s="30">
        <f t="shared" si="59"/>
        <v>-3.9344822535148068E-3</v>
      </c>
      <c r="E162" s="98">
        <f t="shared" si="60"/>
        <v>-2.1859199999999994</v>
      </c>
      <c r="F162" s="32">
        <f t="shared" si="61"/>
        <v>-0.22688039457459921</v>
      </c>
      <c r="G162" s="30">
        <f t="shared" si="62"/>
        <v>-3.9344822535148068E-3</v>
      </c>
      <c r="H162" s="88">
        <f t="shared" si="63"/>
        <v>-3.2788799999999974</v>
      </c>
      <c r="I162" s="32">
        <f t="shared" si="64"/>
        <v>-0.22688039457459905</v>
      </c>
      <c r="J162" s="30">
        <f t="shared" si="65"/>
        <v>-3.9344822535148051E-3</v>
      </c>
      <c r="K162" s="88">
        <f t="shared" si="66"/>
        <v>-4.3718399999999988</v>
      </c>
      <c r="L162" s="32">
        <f t="shared" si="67"/>
        <v>-0.22688039457459921</v>
      </c>
      <c r="M162" s="30">
        <f t="shared" si="68"/>
        <v>-3.9344822535148068E-3</v>
      </c>
      <c r="N162" s="88">
        <f t="shared" si="69"/>
        <v>-6.5577599999999947</v>
      </c>
      <c r="O162" s="32">
        <f t="shared" si="70"/>
        <v>-0.22688039457459905</v>
      </c>
      <c r="P162" s="30">
        <f t="shared" si="71"/>
        <v>-3.9344822535148051E-3</v>
      </c>
      <c r="Q162" s="88">
        <f t="shared" si="72"/>
        <v>-8.7436799999999977</v>
      </c>
      <c r="R162" s="32">
        <f t="shared" si="73"/>
        <v>-0.22688039457459921</v>
      </c>
      <c r="S162" s="30">
        <f t="shared" si="74"/>
        <v>-3.9344822535148068E-3</v>
      </c>
      <c r="T162" s="88">
        <f t="shared" si="75"/>
        <v>-10.929599999999994</v>
      </c>
      <c r="U162" s="32">
        <f t="shared" si="76"/>
        <v>-0.22688039457459913</v>
      </c>
      <c r="V162" s="30">
        <f t="shared" si="77"/>
        <v>-3.9344822535148051E-3</v>
      </c>
      <c r="W162" s="88">
        <f t="shared" si="78"/>
        <v>-21.859199999999987</v>
      </c>
      <c r="X162" s="32">
        <f t="shared" si="79"/>
        <v>-0.22688039457459913</v>
      </c>
      <c r="Y162" s="30">
        <f t="shared" si="80"/>
        <v>-3.9344822535148051E-3</v>
      </c>
    </row>
    <row r="163" spans="1:25" x14ac:dyDescent="0.25">
      <c r="A163" s="112" t="s">
        <v>107</v>
      </c>
      <c r="B163" s="88">
        <f t="shared" si="57"/>
        <v>-0.97151999999999994</v>
      </c>
      <c r="C163" s="32">
        <f t="shared" si="58"/>
        <v>-0.19671254844313779</v>
      </c>
      <c r="D163" s="30">
        <f t="shared" si="59"/>
        <v>-3.4113789445211549E-3</v>
      </c>
      <c r="E163" s="98">
        <f t="shared" si="60"/>
        <v>-1.9430399999999999</v>
      </c>
      <c r="F163" s="32">
        <f t="shared" si="61"/>
        <v>-0.19671254844313779</v>
      </c>
      <c r="G163" s="30">
        <f t="shared" si="62"/>
        <v>-3.4113789445211549E-3</v>
      </c>
      <c r="H163" s="88">
        <f t="shared" si="63"/>
        <v>-2.9145599999999998</v>
      </c>
      <c r="I163" s="32">
        <f t="shared" si="64"/>
        <v>-0.19671254844313779</v>
      </c>
      <c r="J163" s="30">
        <f t="shared" si="65"/>
        <v>-3.4113789445211549E-3</v>
      </c>
      <c r="K163" s="88">
        <f t="shared" si="66"/>
        <v>-3.8860799999999998</v>
      </c>
      <c r="L163" s="32">
        <f t="shared" si="67"/>
        <v>-0.19671254844313779</v>
      </c>
      <c r="M163" s="30">
        <f t="shared" si="68"/>
        <v>-3.4113789445211549E-3</v>
      </c>
      <c r="N163" s="88">
        <f t="shared" si="69"/>
        <v>-5.8291199999999996</v>
      </c>
      <c r="O163" s="32">
        <f t="shared" si="70"/>
        <v>-0.19671254844313779</v>
      </c>
      <c r="P163" s="30">
        <f t="shared" si="71"/>
        <v>-3.4113789445211549E-3</v>
      </c>
      <c r="Q163" s="88">
        <f t="shared" si="72"/>
        <v>-7.7721599999999995</v>
      </c>
      <c r="R163" s="32">
        <f t="shared" si="73"/>
        <v>-0.19671254844313779</v>
      </c>
      <c r="S163" s="30">
        <f t="shared" si="74"/>
        <v>-3.4113789445211549E-3</v>
      </c>
      <c r="T163" s="88">
        <f t="shared" si="75"/>
        <v>-9.7151999999999887</v>
      </c>
      <c r="U163" s="32">
        <f t="shared" si="76"/>
        <v>-0.19671254844313754</v>
      </c>
      <c r="V163" s="30">
        <f t="shared" si="77"/>
        <v>-3.4113789445211515E-3</v>
      </c>
      <c r="W163" s="88">
        <f t="shared" si="78"/>
        <v>-19.430399999999977</v>
      </c>
      <c r="X163" s="32">
        <f t="shared" si="79"/>
        <v>-0.19671254844313754</v>
      </c>
      <c r="Y163" s="30">
        <f t="shared" si="80"/>
        <v>-3.4113789445211515E-3</v>
      </c>
    </row>
    <row r="164" spans="1:25" x14ac:dyDescent="0.25">
      <c r="A164" s="136" t="s">
        <v>147</v>
      </c>
      <c r="B164" s="90">
        <f t="shared" si="57"/>
        <v>-0.63391679999999972</v>
      </c>
      <c r="C164" s="102">
        <f t="shared" si="58"/>
        <v>-0.12014229747376949</v>
      </c>
      <c r="D164" s="91">
        <f t="shared" si="59"/>
        <v>-2.0835901961436098E-3</v>
      </c>
      <c r="E164" s="101">
        <f t="shared" si="60"/>
        <v>-1.2678335999999994</v>
      </c>
      <c r="F164" s="102">
        <f t="shared" si="61"/>
        <v>-0.12014229747376949</v>
      </c>
      <c r="G164" s="91">
        <f t="shared" si="62"/>
        <v>-2.0835901961436098E-3</v>
      </c>
      <c r="H164" s="90">
        <f t="shared" si="63"/>
        <v>-1.901750400000001</v>
      </c>
      <c r="I164" s="102">
        <f t="shared" si="64"/>
        <v>-0.12014229747376962</v>
      </c>
      <c r="J164" s="91">
        <f t="shared" si="65"/>
        <v>-2.0835901961436115E-3</v>
      </c>
      <c r="K164" s="90">
        <f t="shared" si="66"/>
        <v>-2.5356671999999989</v>
      </c>
      <c r="L164" s="102">
        <f t="shared" si="67"/>
        <v>-0.12014229747376949</v>
      </c>
      <c r="M164" s="91">
        <f t="shared" si="68"/>
        <v>-2.0835901961436098E-3</v>
      </c>
      <c r="N164" s="90">
        <f t="shared" si="69"/>
        <v>-3.8035008000000019</v>
      </c>
      <c r="O164" s="102">
        <f t="shared" si="70"/>
        <v>-0.12014229747376962</v>
      </c>
      <c r="P164" s="91">
        <f t="shared" si="71"/>
        <v>-2.0835901961436115E-3</v>
      </c>
      <c r="Q164" s="90">
        <f t="shared" si="72"/>
        <v>-5.0713343999999978</v>
      </c>
      <c r="R164" s="102">
        <f t="shared" si="73"/>
        <v>-0.12014229747376949</v>
      </c>
      <c r="S164" s="91">
        <f t="shared" si="74"/>
        <v>-2.0835901961436098E-3</v>
      </c>
      <c r="T164" s="90">
        <f t="shared" si="75"/>
        <v>-6.3391679999999937</v>
      </c>
      <c r="U164" s="102">
        <f t="shared" si="76"/>
        <v>-0.12014229747376941</v>
      </c>
      <c r="V164" s="91">
        <f t="shared" si="77"/>
        <v>-2.0835901961436085E-3</v>
      </c>
      <c r="W164" s="90">
        <f t="shared" si="78"/>
        <v>-12.678335999999987</v>
      </c>
      <c r="X164" s="102">
        <f t="shared" si="79"/>
        <v>-0.12014229747376941</v>
      </c>
      <c r="Y164" s="91">
        <f t="shared" si="80"/>
        <v>-2.0835901961436085E-3</v>
      </c>
    </row>
    <row r="165" spans="1:25" x14ac:dyDescent="0.25">
      <c r="A165" s="112" t="s">
        <v>108</v>
      </c>
      <c r="B165" s="88">
        <f t="shared" si="57"/>
        <v>-0.48575999999999997</v>
      </c>
      <c r="C165" s="32">
        <f t="shared" si="58"/>
        <v>-8.9548606886482543E-2</v>
      </c>
      <c r="D165" s="30">
        <f t="shared" si="59"/>
        <v>-1.5530398069102014E-3</v>
      </c>
      <c r="E165" s="98">
        <f t="shared" si="60"/>
        <v>-0.97151999999999994</v>
      </c>
      <c r="F165" s="32">
        <f t="shared" si="61"/>
        <v>-8.9548606886482543E-2</v>
      </c>
      <c r="G165" s="30">
        <f t="shared" si="62"/>
        <v>-1.5530398069102014E-3</v>
      </c>
      <c r="H165" s="88">
        <f t="shared" si="63"/>
        <v>-1.4572800000000008</v>
      </c>
      <c r="I165" s="32">
        <f t="shared" si="64"/>
        <v>-8.9548606886482598E-2</v>
      </c>
      <c r="J165" s="30">
        <f t="shared" si="65"/>
        <v>-1.553039806910202E-3</v>
      </c>
      <c r="K165" s="88">
        <f t="shared" si="66"/>
        <v>-1.9430399999999999</v>
      </c>
      <c r="L165" s="32">
        <f t="shared" si="67"/>
        <v>-8.9548606886482543E-2</v>
      </c>
      <c r="M165" s="30">
        <f t="shared" si="68"/>
        <v>-1.5530398069102014E-3</v>
      </c>
      <c r="N165" s="88">
        <f t="shared" si="69"/>
        <v>-2.9145600000000016</v>
      </c>
      <c r="O165" s="32">
        <f t="shared" si="70"/>
        <v>-8.9548606886482598E-2</v>
      </c>
      <c r="P165" s="30">
        <f t="shared" si="71"/>
        <v>-1.553039806910202E-3</v>
      </c>
      <c r="Q165" s="88">
        <f t="shared" si="72"/>
        <v>-3.8860799999999998</v>
      </c>
      <c r="R165" s="32">
        <f t="shared" si="73"/>
        <v>-8.9548606886482543E-2</v>
      </c>
      <c r="S165" s="30">
        <f t="shared" si="74"/>
        <v>-1.5530398069102014E-3</v>
      </c>
      <c r="T165" s="88">
        <f t="shared" si="75"/>
        <v>-4.8575999999999979</v>
      </c>
      <c r="U165" s="32">
        <f t="shared" si="76"/>
        <v>-8.9548606886482501E-2</v>
      </c>
      <c r="V165" s="30">
        <f t="shared" si="77"/>
        <v>-1.5530398069102005E-3</v>
      </c>
      <c r="W165" s="88">
        <f t="shared" si="78"/>
        <v>-9.7151999999999958</v>
      </c>
      <c r="X165" s="32">
        <f t="shared" si="79"/>
        <v>-8.9548606886482501E-2</v>
      </c>
      <c r="Y165" s="30">
        <f t="shared" si="80"/>
        <v>-1.5530398069102005E-3</v>
      </c>
    </row>
    <row r="166" spans="1:25" ht="15.75" thickBot="1" x14ac:dyDescent="0.3">
      <c r="A166" s="114" t="s">
        <v>109</v>
      </c>
      <c r="B166" s="89">
        <f t="shared" si="57"/>
        <v>-0.24287999999999954</v>
      </c>
      <c r="C166" s="33">
        <f t="shared" si="58"/>
        <v>-4.2855479212763399E-2</v>
      </c>
      <c r="D166" s="31">
        <f t="shared" si="59"/>
        <v>-7.4326105051772048E-4</v>
      </c>
      <c r="E166" s="99">
        <f t="shared" si="60"/>
        <v>-0.48575999999999908</v>
      </c>
      <c r="F166" s="33">
        <f t="shared" si="61"/>
        <v>-4.2855479212763399E-2</v>
      </c>
      <c r="G166" s="31">
        <f t="shared" si="62"/>
        <v>-7.4326105051772048E-4</v>
      </c>
      <c r="H166" s="89">
        <f t="shared" si="63"/>
        <v>-0.72863999999999862</v>
      </c>
      <c r="I166" s="33">
        <f t="shared" si="64"/>
        <v>-4.2855479212763399E-2</v>
      </c>
      <c r="J166" s="31">
        <f t="shared" si="65"/>
        <v>-7.4326105051772048E-4</v>
      </c>
      <c r="K166" s="89">
        <f t="shared" si="66"/>
        <v>-0.97151999999999816</v>
      </c>
      <c r="L166" s="33">
        <f t="shared" si="67"/>
        <v>-4.2855479212763399E-2</v>
      </c>
      <c r="M166" s="31">
        <f t="shared" si="68"/>
        <v>-7.4326105051772048E-4</v>
      </c>
      <c r="N166" s="89">
        <f t="shared" si="69"/>
        <v>-1.4572799999999972</v>
      </c>
      <c r="O166" s="33">
        <f t="shared" si="70"/>
        <v>-4.2855479212763399E-2</v>
      </c>
      <c r="P166" s="31">
        <f t="shared" si="71"/>
        <v>-7.4326105051772048E-4</v>
      </c>
      <c r="Q166" s="89">
        <f t="shared" si="72"/>
        <v>-1.9430399999999963</v>
      </c>
      <c r="R166" s="33">
        <f t="shared" si="73"/>
        <v>-4.2855479212763399E-2</v>
      </c>
      <c r="S166" s="31">
        <f t="shared" si="74"/>
        <v>-7.4326105051772048E-4</v>
      </c>
      <c r="T166" s="89">
        <f t="shared" si="75"/>
        <v>-2.4287999999999954</v>
      </c>
      <c r="U166" s="33">
        <f t="shared" si="76"/>
        <v>-4.2855479212763399E-2</v>
      </c>
      <c r="V166" s="31">
        <f t="shared" si="77"/>
        <v>-7.4326105051772059E-4</v>
      </c>
      <c r="W166" s="89">
        <f t="shared" si="78"/>
        <v>-4.8575999999999908</v>
      </c>
      <c r="X166" s="33">
        <f t="shared" si="79"/>
        <v>-4.2855479212763399E-2</v>
      </c>
      <c r="Y166" s="31">
        <f t="shared" si="80"/>
        <v>-7.4326105051772059E-4</v>
      </c>
    </row>
    <row r="168" spans="1:25" ht="15.75" thickBot="1" x14ac:dyDescent="0.3"/>
    <row r="169" spans="1:25" s="83" customFormat="1" ht="18.75" customHeight="1" x14ac:dyDescent="0.3">
      <c r="A169" s="181" t="s">
        <v>135</v>
      </c>
      <c r="B169" s="184" t="s">
        <v>79</v>
      </c>
      <c r="C169" s="185"/>
      <c r="D169" s="186"/>
      <c r="E169" s="184" t="s">
        <v>79</v>
      </c>
      <c r="F169" s="185"/>
      <c r="G169" s="186"/>
      <c r="H169" s="184" t="s">
        <v>81</v>
      </c>
      <c r="I169" s="185"/>
      <c r="J169" s="186"/>
      <c r="K169" s="184" t="s">
        <v>82</v>
      </c>
      <c r="L169" s="185"/>
      <c r="M169" s="186"/>
      <c r="N169" s="184" t="s">
        <v>83</v>
      </c>
      <c r="O169" s="185"/>
      <c r="P169" s="186"/>
      <c r="Q169" s="184" t="s">
        <v>84</v>
      </c>
      <c r="R169" s="185"/>
      <c r="S169" s="186"/>
      <c r="T169" s="184" t="s">
        <v>85</v>
      </c>
      <c r="U169" s="185"/>
      <c r="V169" s="186"/>
      <c r="W169" s="184" t="s">
        <v>86</v>
      </c>
      <c r="X169" s="185"/>
      <c r="Y169" s="186"/>
    </row>
    <row r="170" spans="1:25" s="83" customFormat="1" ht="19.5" thickBot="1" x14ac:dyDescent="0.35">
      <c r="A170" s="182"/>
      <c r="B170" s="187">
        <v>5000</v>
      </c>
      <c r="C170" s="188"/>
      <c r="D170" s="189"/>
      <c r="E170" s="187">
        <v>10000</v>
      </c>
      <c r="F170" s="188"/>
      <c r="G170" s="189"/>
      <c r="H170" s="187">
        <v>15000</v>
      </c>
      <c r="I170" s="188"/>
      <c r="J170" s="189"/>
      <c r="K170" s="187">
        <v>20000</v>
      </c>
      <c r="L170" s="188"/>
      <c r="M170" s="189"/>
      <c r="N170" s="187">
        <v>30000</v>
      </c>
      <c r="O170" s="188"/>
      <c r="P170" s="189"/>
      <c r="Q170" s="187">
        <v>40000</v>
      </c>
      <c r="R170" s="188"/>
      <c r="S170" s="189"/>
      <c r="T170" s="187">
        <v>50000</v>
      </c>
      <c r="U170" s="188"/>
      <c r="V170" s="189"/>
      <c r="W170" s="187">
        <v>100000</v>
      </c>
      <c r="X170" s="188"/>
      <c r="Y170" s="189"/>
    </row>
    <row r="171" spans="1:25" s="82" customFormat="1" ht="75" x14ac:dyDescent="0.3">
      <c r="A171" s="183"/>
      <c r="B171" s="97" t="s">
        <v>94</v>
      </c>
      <c r="C171" s="103" t="s">
        <v>127</v>
      </c>
      <c r="D171" s="95" t="s">
        <v>128</v>
      </c>
      <c r="E171" s="97" t="s">
        <v>94</v>
      </c>
      <c r="F171" s="103" t="s">
        <v>127</v>
      </c>
      <c r="G171" s="95" t="s">
        <v>128</v>
      </c>
      <c r="H171" s="97" t="s">
        <v>94</v>
      </c>
      <c r="I171" s="103" t="s">
        <v>127</v>
      </c>
      <c r="J171" s="95" t="s">
        <v>128</v>
      </c>
      <c r="K171" s="97" t="s">
        <v>94</v>
      </c>
      <c r="L171" s="103" t="s">
        <v>127</v>
      </c>
      <c r="M171" s="95" t="s">
        <v>128</v>
      </c>
      <c r="N171" s="97" t="s">
        <v>94</v>
      </c>
      <c r="O171" s="103" t="s">
        <v>127</v>
      </c>
      <c r="P171" s="95" t="s">
        <v>128</v>
      </c>
      <c r="Q171" s="97" t="s">
        <v>94</v>
      </c>
      <c r="R171" s="103" t="s">
        <v>127</v>
      </c>
      <c r="S171" s="95" t="s">
        <v>128</v>
      </c>
      <c r="T171" s="97" t="s">
        <v>94</v>
      </c>
      <c r="U171" s="103" t="s">
        <v>127</v>
      </c>
      <c r="V171" s="95" t="s">
        <v>128</v>
      </c>
      <c r="W171" s="97" t="s">
        <v>94</v>
      </c>
      <c r="X171" s="103" t="s">
        <v>127</v>
      </c>
      <c r="Y171" s="95" t="s">
        <v>128</v>
      </c>
    </row>
    <row r="172" spans="1:25" x14ac:dyDescent="0.25">
      <c r="A172" s="112" t="s">
        <v>125</v>
      </c>
      <c r="B172" s="129">
        <f t="shared" ref="B172:B182" si="81">B140-D140</f>
        <v>-1.3148529925846821</v>
      </c>
      <c r="C172" s="130">
        <f t="shared" ref="C172:C182" si="82">B172/(B140)</f>
        <v>-0.35303943007552457</v>
      </c>
      <c r="D172" s="131">
        <f t="shared" ref="D172:D182" si="83">B172/(B93+C93+B140)</f>
        <v>-6.1210649290091542E-3</v>
      </c>
      <c r="E172" s="129">
        <f t="shared" ref="E172:E182" si="84">E140-G140</f>
        <v>-2.6297059851693643</v>
      </c>
      <c r="F172" s="130">
        <f t="shared" ref="F172:F182" si="85">E172/(E140)</f>
        <v>-0.35303943007552457</v>
      </c>
      <c r="G172" s="131">
        <f t="shared" ref="G172:G182" si="86">E172/(E93+F93+E140)</f>
        <v>-6.1210649290091542E-3</v>
      </c>
      <c r="H172" s="129">
        <f t="shared" ref="H172:H182" si="87">H140-J140</f>
        <v>-3.9445589777540491</v>
      </c>
      <c r="I172" s="130">
        <f t="shared" ref="I172:I182" si="88">H172/(H140)</f>
        <v>-0.35303943007552485</v>
      </c>
      <c r="J172" s="131">
        <f t="shared" ref="J172:J182" si="89">H172/(H93+I93+H140)</f>
        <v>-6.1210649290091585E-3</v>
      </c>
      <c r="K172" s="129">
        <f t="shared" ref="K172:K182" si="90">K140-M140</f>
        <v>-5.2594119703387285</v>
      </c>
      <c r="L172" s="130">
        <f t="shared" ref="L172:L182" si="91">K172/(K140)</f>
        <v>-0.35303943007552457</v>
      </c>
      <c r="M172" s="131">
        <f t="shared" ref="M172:M182" si="92">K172/(K93+L93+K140)</f>
        <v>-6.1210649290091542E-3</v>
      </c>
      <c r="N172" s="129">
        <f t="shared" ref="N172:N182" si="93">N140-P140</f>
        <v>-7.8891179555080981</v>
      </c>
      <c r="O172" s="130">
        <f t="shared" ref="O172:O182" si="94">N172/(N140)</f>
        <v>-0.35303943007552485</v>
      </c>
      <c r="P172" s="131">
        <f t="shared" ref="P172:P182" si="95">N172/(N93+O93+N140)</f>
        <v>-6.1210649290091585E-3</v>
      </c>
      <c r="Q172" s="129">
        <f t="shared" ref="Q172:Q182" si="96">Q140-S140</f>
        <v>-10.518823940677457</v>
      </c>
      <c r="R172" s="130">
        <f t="shared" ref="R172:R182" si="97">Q172/(Q140)</f>
        <v>-0.35303943007552457</v>
      </c>
      <c r="S172" s="131">
        <f t="shared" ref="S172:S182" si="98">Q172/(Q93+R93+Q140)</f>
        <v>-6.1210649290091542E-3</v>
      </c>
      <c r="T172" s="129">
        <f t="shared" ref="T172:T182" si="99">T140-V140</f>
        <v>-13.148529925846823</v>
      </c>
      <c r="U172" s="130">
        <f t="shared" ref="U172:U182" si="100">T172/(T140)</f>
        <v>-0.35303943007552457</v>
      </c>
      <c r="V172" s="131">
        <f t="shared" ref="V172:V182" si="101">T172/(T93+U93+T140)</f>
        <v>-6.121064929009155E-3</v>
      </c>
      <c r="W172" s="129">
        <f t="shared" ref="W172:W182" si="102">W140-Y140</f>
        <v>-26.297059851693646</v>
      </c>
      <c r="X172" s="130">
        <f t="shared" ref="X172:X182" si="103">W172/(W140)</f>
        <v>-0.35303943007552457</v>
      </c>
      <c r="Y172" s="131">
        <f t="shared" ref="Y172:Y182" si="104">W172/(W93+X93+W140)</f>
        <v>-6.121064929009155E-3</v>
      </c>
    </row>
    <row r="173" spans="1:25" x14ac:dyDescent="0.25">
      <c r="A173" s="112" t="s">
        <v>97</v>
      </c>
      <c r="B173" s="129">
        <f t="shared" si="81"/>
        <v>-1.0718010606231445</v>
      </c>
      <c r="C173" s="130">
        <f t="shared" si="82"/>
        <v>-0.27016153733890508</v>
      </c>
      <c r="D173" s="131">
        <f t="shared" si="83"/>
        <v>-4.6843649784755331E-3</v>
      </c>
      <c r="E173" s="129">
        <f t="shared" si="84"/>
        <v>-2.143602121246289</v>
      </c>
      <c r="F173" s="130">
        <f t="shared" si="85"/>
        <v>-0.27016153733890508</v>
      </c>
      <c r="G173" s="131">
        <f t="shared" si="86"/>
        <v>-4.6843649784755331E-3</v>
      </c>
      <c r="H173" s="129">
        <f t="shared" si="87"/>
        <v>-3.2154031818694353</v>
      </c>
      <c r="I173" s="130">
        <f t="shared" si="88"/>
        <v>-0.27016153733890524</v>
      </c>
      <c r="J173" s="131">
        <f t="shared" si="89"/>
        <v>-4.6843649784755349E-3</v>
      </c>
      <c r="K173" s="129">
        <f t="shared" si="90"/>
        <v>-4.287204242492578</v>
      </c>
      <c r="L173" s="130">
        <f t="shared" si="91"/>
        <v>-0.27016153733890508</v>
      </c>
      <c r="M173" s="131">
        <f t="shared" si="92"/>
        <v>-4.6843649784755331E-3</v>
      </c>
      <c r="N173" s="129">
        <f t="shared" si="93"/>
        <v>-6.4308063637388706</v>
      </c>
      <c r="O173" s="130">
        <f t="shared" si="94"/>
        <v>-0.27016153733890524</v>
      </c>
      <c r="P173" s="131">
        <f t="shared" si="95"/>
        <v>-4.6843649784755349E-3</v>
      </c>
      <c r="Q173" s="129">
        <f t="shared" si="96"/>
        <v>-8.5744084849851561</v>
      </c>
      <c r="R173" s="130">
        <f t="shared" si="97"/>
        <v>-0.27016153733890508</v>
      </c>
      <c r="S173" s="131">
        <f t="shared" si="98"/>
        <v>-4.6843649784755331E-3</v>
      </c>
      <c r="T173" s="129">
        <f t="shared" si="99"/>
        <v>-10.718010606231438</v>
      </c>
      <c r="U173" s="130">
        <f t="shared" si="100"/>
        <v>-0.27016153733890486</v>
      </c>
      <c r="V173" s="131">
        <f t="shared" si="101"/>
        <v>-4.6843649784755305E-3</v>
      </c>
      <c r="W173" s="129">
        <f t="shared" si="102"/>
        <v>-21.436021212462876</v>
      </c>
      <c r="X173" s="130">
        <f t="shared" si="103"/>
        <v>-0.27016153733890486</v>
      </c>
      <c r="Y173" s="131">
        <f t="shared" si="104"/>
        <v>-4.6843649784755305E-3</v>
      </c>
    </row>
    <row r="174" spans="1:25" x14ac:dyDescent="0.25">
      <c r="A174" s="112" t="s">
        <v>102</v>
      </c>
      <c r="B174" s="129">
        <f t="shared" si="81"/>
        <v>-0.58569719670006837</v>
      </c>
      <c r="C174" s="130">
        <f t="shared" si="82"/>
        <v>-0.13152808581593356</v>
      </c>
      <c r="D174" s="131">
        <f t="shared" si="83"/>
        <v>-2.2807879363729586E-3</v>
      </c>
      <c r="E174" s="129">
        <f t="shared" si="84"/>
        <v>-1.1713943934001367</v>
      </c>
      <c r="F174" s="130">
        <f t="shared" si="85"/>
        <v>-0.13152808581593356</v>
      </c>
      <c r="G174" s="131">
        <f t="shared" si="86"/>
        <v>-2.2807879363729586E-3</v>
      </c>
      <c r="H174" s="129">
        <f t="shared" si="87"/>
        <v>-1.7570915901002042</v>
      </c>
      <c r="I174" s="130">
        <f t="shared" si="88"/>
        <v>-0.13152808581593348</v>
      </c>
      <c r="J174" s="131">
        <f t="shared" si="89"/>
        <v>-2.2807879363729573E-3</v>
      </c>
      <c r="K174" s="129">
        <f t="shared" si="90"/>
        <v>-2.3427887868002735</v>
      </c>
      <c r="L174" s="130">
        <f t="shared" si="91"/>
        <v>-0.13152808581593356</v>
      </c>
      <c r="M174" s="131">
        <f t="shared" si="92"/>
        <v>-2.2807879363729586E-3</v>
      </c>
      <c r="N174" s="129">
        <f t="shared" si="93"/>
        <v>-3.5141831802004084</v>
      </c>
      <c r="O174" s="130">
        <f t="shared" si="94"/>
        <v>-0.13152808581593348</v>
      </c>
      <c r="P174" s="131">
        <f t="shared" si="95"/>
        <v>-2.2807879363729573E-3</v>
      </c>
      <c r="Q174" s="129">
        <f t="shared" si="96"/>
        <v>-4.6855775736005469</v>
      </c>
      <c r="R174" s="130">
        <f t="shared" si="97"/>
        <v>-0.13152808581593356</v>
      </c>
      <c r="S174" s="131">
        <f t="shared" si="98"/>
        <v>-2.2807879363729586E-3</v>
      </c>
      <c r="T174" s="129">
        <f t="shared" si="99"/>
        <v>-5.856971967000689</v>
      </c>
      <c r="U174" s="130">
        <f t="shared" si="100"/>
        <v>-0.13152808581593367</v>
      </c>
      <c r="V174" s="131">
        <f t="shared" si="101"/>
        <v>-2.2807879363729603E-3</v>
      </c>
      <c r="W174" s="129">
        <f t="shared" si="102"/>
        <v>-11.713943934001378</v>
      </c>
      <c r="X174" s="130">
        <f t="shared" si="103"/>
        <v>-0.13152808581593367</v>
      </c>
      <c r="Y174" s="131">
        <f t="shared" si="104"/>
        <v>-2.2807879363729603E-3</v>
      </c>
    </row>
    <row r="175" spans="1:25" x14ac:dyDescent="0.25">
      <c r="A175" s="112" t="s">
        <v>103</v>
      </c>
      <c r="B175" s="129">
        <f t="shared" si="81"/>
        <v>-0.46417123071929911</v>
      </c>
      <c r="C175" s="130">
        <f t="shared" si="82"/>
        <v>-0.10147016931382045</v>
      </c>
      <c r="D175" s="131">
        <f t="shared" si="83"/>
        <v>-1.7595973224716923E-3</v>
      </c>
      <c r="E175" s="129">
        <f t="shared" si="84"/>
        <v>-0.92834246143859822</v>
      </c>
      <c r="F175" s="130">
        <f t="shared" si="85"/>
        <v>-0.10147016931382045</v>
      </c>
      <c r="G175" s="131">
        <f t="shared" si="86"/>
        <v>-1.7595973224716923E-3</v>
      </c>
      <c r="H175" s="129">
        <f t="shared" si="87"/>
        <v>-1.3925136921578982</v>
      </c>
      <c r="I175" s="130">
        <f t="shared" si="88"/>
        <v>-0.10147016931382052</v>
      </c>
      <c r="J175" s="131">
        <f t="shared" si="89"/>
        <v>-1.7595973224716936E-3</v>
      </c>
      <c r="K175" s="129">
        <f t="shared" si="90"/>
        <v>-1.8566849228771964</v>
      </c>
      <c r="L175" s="130">
        <f t="shared" si="91"/>
        <v>-0.10147016931382045</v>
      </c>
      <c r="M175" s="131">
        <f t="shared" si="92"/>
        <v>-1.7595973224716923E-3</v>
      </c>
      <c r="N175" s="129">
        <f t="shared" si="93"/>
        <v>-2.7850273843157964</v>
      </c>
      <c r="O175" s="130">
        <f t="shared" si="94"/>
        <v>-0.10147016931382052</v>
      </c>
      <c r="P175" s="131">
        <f t="shared" si="95"/>
        <v>-1.7595973224716936E-3</v>
      </c>
      <c r="Q175" s="129">
        <f t="shared" si="96"/>
        <v>-3.7133698457543929</v>
      </c>
      <c r="R175" s="130">
        <f t="shared" si="97"/>
        <v>-0.10147016931382045</v>
      </c>
      <c r="S175" s="131">
        <f t="shared" si="98"/>
        <v>-1.7595973224716923E-3</v>
      </c>
      <c r="T175" s="129">
        <f t="shared" si="99"/>
        <v>-4.6417123071929893</v>
      </c>
      <c r="U175" s="130">
        <f t="shared" si="100"/>
        <v>-0.1014701693138204</v>
      </c>
      <c r="V175" s="131">
        <f t="shared" si="101"/>
        <v>-1.7595973224716916E-3</v>
      </c>
      <c r="W175" s="129">
        <f t="shared" si="102"/>
        <v>-9.2834246143859787</v>
      </c>
      <c r="X175" s="130">
        <f t="shared" si="103"/>
        <v>-0.1014701693138204</v>
      </c>
      <c r="Y175" s="131">
        <f t="shared" si="104"/>
        <v>-1.7595973224716916E-3</v>
      </c>
    </row>
    <row r="176" spans="1:25" x14ac:dyDescent="0.25">
      <c r="A176" s="112" t="s">
        <v>104</v>
      </c>
      <c r="B176" s="129">
        <f t="shared" si="81"/>
        <v>-0.39125565113083827</v>
      </c>
      <c r="C176" s="130">
        <f t="shared" si="82"/>
        <v>-8.4189449913722028E-2</v>
      </c>
      <c r="D176" s="131">
        <f t="shared" si="83"/>
        <v>-1.4599482641794392E-3</v>
      </c>
      <c r="E176" s="129">
        <f t="shared" si="84"/>
        <v>-0.78251130226167653</v>
      </c>
      <c r="F176" s="130">
        <f t="shared" si="85"/>
        <v>-8.4189449913722028E-2</v>
      </c>
      <c r="G176" s="131">
        <f t="shared" si="86"/>
        <v>-1.4599482641794392E-3</v>
      </c>
      <c r="H176" s="129">
        <f t="shared" si="87"/>
        <v>-1.1737669533925139</v>
      </c>
      <c r="I176" s="130">
        <f t="shared" si="88"/>
        <v>-8.4189449913721973E-2</v>
      </c>
      <c r="J176" s="131">
        <f t="shared" si="89"/>
        <v>-1.4599482641794383E-3</v>
      </c>
      <c r="K176" s="129">
        <f t="shared" si="90"/>
        <v>-1.5650226045233531</v>
      </c>
      <c r="L176" s="130">
        <f t="shared" si="91"/>
        <v>-8.4189449913722028E-2</v>
      </c>
      <c r="M176" s="131">
        <f t="shared" si="92"/>
        <v>-1.4599482641794392E-3</v>
      </c>
      <c r="N176" s="129">
        <f t="shared" si="93"/>
        <v>-2.3475339067850278</v>
      </c>
      <c r="O176" s="130">
        <f t="shared" si="94"/>
        <v>-8.4189449913721973E-2</v>
      </c>
      <c r="P176" s="131">
        <f t="shared" si="95"/>
        <v>-1.4599482641794383E-3</v>
      </c>
      <c r="Q176" s="129">
        <f t="shared" si="96"/>
        <v>-3.1300452090467061</v>
      </c>
      <c r="R176" s="130">
        <f t="shared" si="97"/>
        <v>-8.4189449913722028E-2</v>
      </c>
      <c r="S176" s="131">
        <f t="shared" si="98"/>
        <v>-1.4599482641794392E-3</v>
      </c>
      <c r="T176" s="129">
        <f t="shared" si="99"/>
        <v>-3.9125565113083809</v>
      </c>
      <c r="U176" s="130">
        <f t="shared" si="100"/>
        <v>-8.4189449913721986E-2</v>
      </c>
      <c r="V176" s="131">
        <f t="shared" si="101"/>
        <v>-1.4599482641794387E-3</v>
      </c>
      <c r="W176" s="129">
        <f t="shared" si="102"/>
        <v>-7.8251130226167618</v>
      </c>
      <c r="X176" s="130">
        <f t="shared" si="103"/>
        <v>-8.4189449913721986E-2</v>
      </c>
      <c r="Y176" s="131">
        <f t="shared" si="104"/>
        <v>-1.4599482641794387E-3</v>
      </c>
    </row>
    <row r="177" spans="1:25" x14ac:dyDescent="0.25">
      <c r="A177" s="112" t="s">
        <v>105</v>
      </c>
      <c r="B177" s="98">
        <f t="shared" si="81"/>
        <v>-0.29403487834622322</v>
      </c>
      <c r="C177" s="32">
        <f t="shared" si="82"/>
        <v>-6.1974152329197833E-2</v>
      </c>
      <c r="D177" s="30">
        <f t="shared" si="83"/>
        <v>-1.0747233180090111E-3</v>
      </c>
      <c r="E177" s="98">
        <f t="shared" si="84"/>
        <v>-0.58806975669244643</v>
      </c>
      <c r="F177" s="32">
        <f t="shared" si="85"/>
        <v>-6.1974152329197833E-2</v>
      </c>
      <c r="G177" s="30">
        <f t="shared" si="86"/>
        <v>-1.0747233180090111E-3</v>
      </c>
      <c r="H177" s="129">
        <f t="shared" si="87"/>
        <v>-0.88210463503866521</v>
      </c>
      <c r="I177" s="130">
        <f t="shared" si="88"/>
        <v>-6.1974152329197521E-2</v>
      </c>
      <c r="J177" s="131">
        <f t="shared" si="89"/>
        <v>-1.0747233180090059E-3</v>
      </c>
      <c r="K177" s="129">
        <f t="shared" si="90"/>
        <v>-1.1761395133848929</v>
      </c>
      <c r="L177" s="130">
        <f t="shared" si="91"/>
        <v>-6.1974152329197833E-2</v>
      </c>
      <c r="M177" s="131">
        <f t="shared" si="92"/>
        <v>-1.0747233180090111E-3</v>
      </c>
      <c r="N177" s="129">
        <f t="shared" si="93"/>
        <v>-1.7642092700773304</v>
      </c>
      <c r="O177" s="130">
        <f t="shared" si="94"/>
        <v>-6.1974152329197521E-2</v>
      </c>
      <c r="P177" s="131">
        <f t="shared" si="95"/>
        <v>-1.0747233180090059E-3</v>
      </c>
      <c r="Q177" s="129">
        <f t="shared" si="96"/>
        <v>-2.3522790267697857</v>
      </c>
      <c r="R177" s="130">
        <f t="shared" si="97"/>
        <v>-6.1974152329197833E-2</v>
      </c>
      <c r="S177" s="131">
        <f t="shared" si="98"/>
        <v>-1.0747233180090111E-3</v>
      </c>
      <c r="T177" s="129">
        <f t="shared" si="99"/>
        <v>-2.9403487834622268</v>
      </c>
      <c r="U177" s="130">
        <f t="shared" si="100"/>
        <v>-6.1974152329197715E-2</v>
      </c>
      <c r="V177" s="131">
        <f t="shared" si="101"/>
        <v>-1.0747233180090092E-3</v>
      </c>
      <c r="W177" s="129">
        <f t="shared" si="102"/>
        <v>-5.8806975669244537</v>
      </c>
      <c r="X177" s="130">
        <f t="shared" si="103"/>
        <v>-6.1974152329197715E-2</v>
      </c>
      <c r="Y177" s="131">
        <f t="shared" si="104"/>
        <v>-1.0747233180090092E-3</v>
      </c>
    </row>
    <row r="178" spans="1:25" x14ac:dyDescent="0.25">
      <c r="A178" s="112" t="s">
        <v>106</v>
      </c>
      <c r="B178" s="98">
        <f t="shared" si="81"/>
        <v>-0.22111929875776148</v>
      </c>
      <c r="C178" s="32">
        <f t="shared" si="82"/>
        <v>-4.5900704280320982E-2</v>
      </c>
      <c r="D178" s="30">
        <f t="shared" si="83"/>
        <v>-7.9599432446937808E-4</v>
      </c>
      <c r="E178" s="98">
        <f t="shared" si="84"/>
        <v>-0.44223859751552297</v>
      </c>
      <c r="F178" s="32">
        <f t="shared" si="85"/>
        <v>-4.5900704280320982E-2</v>
      </c>
      <c r="G178" s="30">
        <f t="shared" si="86"/>
        <v>-7.9599432446937808E-4</v>
      </c>
      <c r="H178" s="129">
        <f t="shared" si="87"/>
        <v>-0.66335789627328268</v>
      </c>
      <c r="I178" s="130">
        <f t="shared" si="88"/>
        <v>-4.5900704280320857E-2</v>
      </c>
      <c r="J178" s="131">
        <f t="shared" si="89"/>
        <v>-7.9599432446937602E-4</v>
      </c>
      <c r="K178" s="129">
        <f t="shared" si="90"/>
        <v>-0.88447719503104594</v>
      </c>
      <c r="L178" s="130">
        <f t="shared" si="91"/>
        <v>-4.5900704280320982E-2</v>
      </c>
      <c r="M178" s="131">
        <f t="shared" si="92"/>
        <v>-7.9599432446937808E-4</v>
      </c>
      <c r="N178" s="129">
        <f t="shared" si="93"/>
        <v>-1.3267157925465654</v>
      </c>
      <c r="O178" s="130">
        <f t="shared" si="94"/>
        <v>-4.5900704280320857E-2</v>
      </c>
      <c r="P178" s="131">
        <f t="shared" si="95"/>
        <v>-7.9599432446937602E-4</v>
      </c>
      <c r="Q178" s="129">
        <f t="shared" si="96"/>
        <v>-1.7689543900620919</v>
      </c>
      <c r="R178" s="130">
        <f t="shared" si="97"/>
        <v>-4.5900704280320982E-2</v>
      </c>
      <c r="S178" s="131">
        <f t="shared" si="98"/>
        <v>-7.9599432446937808E-4</v>
      </c>
      <c r="T178" s="129">
        <f t="shared" si="99"/>
        <v>-2.2111929875776113</v>
      </c>
      <c r="U178" s="130">
        <f t="shared" si="100"/>
        <v>-4.5900704280320906E-2</v>
      </c>
      <c r="V178" s="131">
        <f t="shared" si="101"/>
        <v>-7.9599432446937667E-4</v>
      </c>
      <c r="W178" s="129">
        <f t="shared" si="102"/>
        <v>-4.4223859751552226</v>
      </c>
      <c r="X178" s="130">
        <f t="shared" si="103"/>
        <v>-4.5900704280320906E-2</v>
      </c>
      <c r="Y178" s="131">
        <f t="shared" si="104"/>
        <v>-7.9599432446937667E-4</v>
      </c>
    </row>
    <row r="179" spans="1:25" x14ac:dyDescent="0.25">
      <c r="A179" s="112" t="s">
        <v>107</v>
      </c>
      <c r="B179" s="98">
        <f t="shared" si="81"/>
        <v>-9.9593332776992227E-2</v>
      </c>
      <c r="C179" s="32">
        <f t="shared" si="82"/>
        <v>-2.0165573841513944E-2</v>
      </c>
      <c r="D179" s="30">
        <f t="shared" si="83"/>
        <v>-3.4971034919519916E-4</v>
      </c>
      <c r="E179" s="98">
        <f t="shared" si="84"/>
        <v>-0.19918666555398445</v>
      </c>
      <c r="F179" s="32">
        <f t="shared" si="85"/>
        <v>-2.0165573841513944E-2</v>
      </c>
      <c r="G179" s="30">
        <f t="shared" si="86"/>
        <v>-3.4971034919519916E-4</v>
      </c>
      <c r="H179" s="129">
        <f t="shared" si="87"/>
        <v>-0.29877999833097668</v>
      </c>
      <c r="I179" s="130">
        <f t="shared" si="88"/>
        <v>-2.0165573841513944E-2</v>
      </c>
      <c r="J179" s="131">
        <f t="shared" si="89"/>
        <v>-3.4971034919519916E-4</v>
      </c>
      <c r="K179" s="129">
        <f t="shared" si="90"/>
        <v>-0.39837333110796891</v>
      </c>
      <c r="L179" s="130">
        <f t="shared" si="91"/>
        <v>-2.0165573841513944E-2</v>
      </c>
      <c r="M179" s="131">
        <f t="shared" si="92"/>
        <v>-3.4971034919519916E-4</v>
      </c>
      <c r="N179" s="129">
        <f t="shared" si="93"/>
        <v>-0.59755999666195336</v>
      </c>
      <c r="O179" s="130">
        <f t="shared" si="94"/>
        <v>-2.0165573841513944E-2</v>
      </c>
      <c r="P179" s="131">
        <f t="shared" si="95"/>
        <v>-3.4971034919519916E-4</v>
      </c>
      <c r="Q179" s="129">
        <f t="shared" si="96"/>
        <v>-0.79674666221593782</v>
      </c>
      <c r="R179" s="130">
        <f t="shared" si="97"/>
        <v>-2.0165573841513944E-2</v>
      </c>
      <c r="S179" s="131">
        <f t="shared" si="98"/>
        <v>-3.4971034919519916E-4</v>
      </c>
      <c r="T179" s="129">
        <f t="shared" si="99"/>
        <v>-0.99593332776991161</v>
      </c>
      <c r="U179" s="130">
        <f t="shared" si="100"/>
        <v>-2.0165573841513722E-2</v>
      </c>
      <c r="V179" s="131">
        <f t="shared" si="101"/>
        <v>-3.4971034919519542E-4</v>
      </c>
      <c r="W179" s="129">
        <f t="shared" si="102"/>
        <v>-1.9918666555398232</v>
      </c>
      <c r="X179" s="130">
        <f t="shared" si="103"/>
        <v>-2.0165573841513722E-2</v>
      </c>
      <c r="Y179" s="131">
        <f t="shared" si="104"/>
        <v>-3.4971034919519542E-4</v>
      </c>
    </row>
    <row r="180" spans="1:25" x14ac:dyDescent="0.25">
      <c r="A180" s="136" t="s">
        <v>147</v>
      </c>
      <c r="B180" s="101">
        <f t="shared" si="81"/>
        <v>0.23824885264954609</v>
      </c>
      <c r="C180" s="102">
        <f t="shared" si="82"/>
        <v>4.515381912548469E-2</v>
      </c>
      <c r="D180" s="91">
        <f t="shared" si="83"/>
        <v>7.830885277422178E-4</v>
      </c>
      <c r="E180" s="101">
        <f t="shared" si="84"/>
        <v>0.47649770529909219</v>
      </c>
      <c r="F180" s="102">
        <f t="shared" si="85"/>
        <v>4.515381912548469E-2</v>
      </c>
      <c r="G180" s="91">
        <f t="shared" si="86"/>
        <v>7.830885277422178E-4</v>
      </c>
      <c r="H180" s="101">
        <f t="shared" si="87"/>
        <v>0.71474655794863473</v>
      </c>
      <c r="I180" s="102">
        <f t="shared" si="88"/>
        <v>4.5153819125484468E-2</v>
      </c>
      <c r="J180" s="91">
        <f t="shared" si="89"/>
        <v>7.8308852774221379E-4</v>
      </c>
      <c r="K180" s="101">
        <f t="shared" si="90"/>
        <v>0.95299541059818438</v>
      </c>
      <c r="L180" s="102">
        <f t="shared" si="91"/>
        <v>4.515381912548469E-2</v>
      </c>
      <c r="M180" s="91">
        <f t="shared" si="92"/>
        <v>7.830885277422178E-4</v>
      </c>
      <c r="N180" s="101">
        <f t="shared" si="93"/>
        <v>1.4294931158972695</v>
      </c>
      <c r="O180" s="102">
        <f t="shared" si="94"/>
        <v>4.5153819125484468E-2</v>
      </c>
      <c r="P180" s="91">
        <f t="shared" si="95"/>
        <v>7.8308852774221379E-4</v>
      </c>
      <c r="Q180" s="101">
        <f t="shared" si="96"/>
        <v>1.9059908211963688</v>
      </c>
      <c r="R180" s="102">
        <f t="shared" si="97"/>
        <v>4.515381912548469E-2</v>
      </c>
      <c r="S180" s="91">
        <f t="shared" si="98"/>
        <v>7.830885277422178E-4</v>
      </c>
      <c r="T180" s="101">
        <f t="shared" si="99"/>
        <v>2.3824885264954645</v>
      </c>
      <c r="U180" s="102">
        <f t="shared" si="100"/>
        <v>4.5153819125484752E-2</v>
      </c>
      <c r="V180" s="91">
        <f t="shared" si="101"/>
        <v>7.8308852774221899E-4</v>
      </c>
      <c r="W180" s="101">
        <f t="shared" si="102"/>
        <v>4.764977052990929</v>
      </c>
      <c r="X180" s="102">
        <f t="shared" si="103"/>
        <v>4.5153819125484752E-2</v>
      </c>
      <c r="Y180" s="91">
        <f t="shared" si="104"/>
        <v>7.8308852774221899E-4</v>
      </c>
    </row>
    <row r="181" spans="1:25" x14ac:dyDescent="0.25">
      <c r="A181" s="112" t="s">
        <v>108</v>
      </c>
      <c r="B181" s="98">
        <f t="shared" si="81"/>
        <v>0.38651053114608391</v>
      </c>
      <c r="C181" s="32">
        <f t="shared" si="82"/>
        <v>7.1252222519528646E-2</v>
      </c>
      <c r="D181" s="30">
        <f t="shared" si="83"/>
        <v>1.2357259565626514E-3</v>
      </c>
      <c r="E181" s="98">
        <f t="shared" si="84"/>
        <v>0.77302106229216783</v>
      </c>
      <c r="F181" s="32">
        <f t="shared" si="85"/>
        <v>7.1252222519528646E-2</v>
      </c>
      <c r="G181" s="30">
        <f t="shared" si="86"/>
        <v>1.2357259565626514E-3</v>
      </c>
      <c r="H181" s="129">
        <f t="shared" si="87"/>
        <v>1.1595315934382509</v>
      </c>
      <c r="I181" s="130">
        <f t="shared" si="88"/>
        <v>7.1252222519528605E-2</v>
      </c>
      <c r="J181" s="131">
        <f t="shared" si="89"/>
        <v>1.2357259565626503E-3</v>
      </c>
      <c r="K181" s="129">
        <f t="shared" si="90"/>
        <v>1.5460421245843357</v>
      </c>
      <c r="L181" s="130">
        <f t="shared" si="91"/>
        <v>7.1252222519528646E-2</v>
      </c>
      <c r="M181" s="131">
        <f t="shared" si="92"/>
        <v>1.2357259565626514E-3</v>
      </c>
      <c r="N181" s="129">
        <f t="shared" si="93"/>
        <v>2.3190631868765017</v>
      </c>
      <c r="O181" s="130">
        <f t="shared" si="94"/>
        <v>7.1252222519528605E-2</v>
      </c>
      <c r="P181" s="131">
        <f t="shared" si="95"/>
        <v>1.2357259565626503E-3</v>
      </c>
      <c r="Q181" s="129">
        <f t="shared" si="96"/>
        <v>3.0920842491686713</v>
      </c>
      <c r="R181" s="130">
        <f t="shared" si="97"/>
        <v>7.1252222519528646E-2</v>
      </c>
      <c r="S181" s="131">
        <f t="shared" si="98"/>
        <v>1.2357259565626514E-3</v>
      </c>
      <c r="T181" s="129">
        <f t="shared" si="99"/>
        <v>3.8651053114608445</v>
      </c>
      <c r="U181" s="130">
        <f t="shared" si="100"/>
        <v>7.1252222519528743E-2</v>
      </c>
      <c r="V181" s="131">
        <f t="shared" si="101"/>
        <v>1.2357259565626529E-3</v>
      </c>
      <c r="W181" s="129">
        <f t="shared" si="102"/>
        <v>7.7302106229216889</v>
      </c>
      <c r="X181" s="130">
        <f t="shared" si="103"/>
        <v>7.1252222519528743E-2</v>
      </c>
      <c r="Y181" s="131">
        <f t="shared" si="104"/>
        <v>1.2357259565626529E-3</v>
      </c>
    </row>
    <row r="182" spans="1:25" ht="15.75" thickBot="1" x14ac:dyDescent="0.3">
      <c r="A182" s="114" t="s">
        <v>109</v>
      </c>
      <c r="B182" s="99">
        <f t="shared" si="81"/>
        <v>0.62956246310762243</v>
      </c>
      <c r="C182" s="33">
        <f t="shared" si="82"/>
        <v>0.11108449049260906</v>
      </c>
      <c r="D182" s="31">
        <f t="shared" si="83"/>
        <v>1.9265862059284255E-3</v>
      </c>
      <c r="E182" s="99">
        <f t="shared" si="84"/>
        <v>1.2591249262152449</v>
      </c>
      <c r="F182" s="33">
        <f t="shared" si="85"/>
        <v>0.11108449049260906</v>
      </c>
      <c r="G182" s="31">
        <f t="shared" si="86"/>
        <v>1.9265862059284255E-3</v>
      </c>
      <c r="H182" s="132">
        <f t="shared" si="87"/>
        <v>1.8886873893228664</v>
      </c>
      <c r="I182" s="133">
        <f t="shared" si="88"/>
        <v>0.111084490492609</v>
      </c>
      <c r="J182" s="134">
        <f t="shared" si="89"/>
        <v>1.9265862059284246E-3</v>
      </c>
      <c r="K182" s="132">
        <f t="shared" si="90"/>
        <v>2.5182498524304897</v>
      </c>
      <c r="L182" s="133">
        <f t="shared" si="91"/>
        <v>0.11108449049260906</v>
      </c>
      <c r="M182" s="134">
        <f t="shared" si="92"/>
        <v>1.9265862059284255E-3</v>
      </c>
      <c r="N182" s="132">
        <f t="shared" si="93"/>
        <v>3.7773747786457328</v>
      </c>
      <c r="O182" s="133">
        <f t="shared" si="94"/>
        <v>0.111084490492609</v>
      </c>
      <c r="P182" s="134">
        <f t="shared" si="95"/>
        <v>1.9265862059284246E-3</v>
      </c>
      <c r="Q182" s="132">
        <f t="shared" si="96"/>
        <v>5.0364997048609794</v>
      </c>
      <c r="R182" s="133">
        <f t="shared" si="97"/>
        <v>0.11108449049260906</v>
      </c>
      <c r="S182" s="134">
        <f t="shared" si="98"/>
        <v>1.9265862059284255E-3</v>
      </c>
      <c r="T182" s="132">
        <f t="shared" si="99"/>
        <v>6.2956246310762225</v>
      </c>
      <c r="U182" s="133">
        <f t="shared" si="100"/>
        <v>0.11108449049260903</v>
      </c>
      <c r="V182" s="134">
        <f t="shared" si="101"/>
        <v>1.926586205928425E-3</v>
      </c>
      <c r="W182" s="132">
        <f t="shared" si="102"/>
        <v>12.591249262152445</v>
      </c>
      <c r="X182" s="133">
        <f t="shared" si="103"/>
        <v>0.11108449049260903</v>
      </c>
      <c r="Y182" s="134">
        <f t="shared" si="104"/>
        <v>1.926586205928425E-3</v>
      </c>
    </row>
  </sheetData>
  <mergeCells count="134">
    <mergeCell ref="A64:R64"/>
    <mergeCell ref="A65:B65"/>
    <mergeCell ref="E90:G90"/>
    <mergeCell ref="H90:J90"/>
    <mergeCell ref="K90:M90"/>
    <mergeCell ref="N90:P90"/>
    <mergeCell ref="Q90:S90"/>
    <mergeCell ref="L66:O66"/>
    <mergeCell ref="A74:X74"/>
    <mergeCell ref="H75:J75"/>
    <mergeCell ref="H76:J76"/>
    <mergeCell ref="W90:Y90"/>
    <mergeCell ref="B75:D75"/>
    <mergeCell ref="B76:D76"/>
    <mergeCell ref="A75:A77"/>
    <mergeCell ref="E75:G75"/>
    <mergeCell ref="E76:G76"/>
    <mergeCell ref="W75:Y75"/>
    <mergeCell ref="A137:A139"/>
    <mergeCell ref="A121:A123"/>
    <mergeCell ref="A105:A107"/>
    <mergeCell ref="A90:A92"/>
    <mergeCell ref="L67:O67"/>
    <mergeCell ref="E70:H70"/>
    <mergeCell ref="L68:O68"/>
    <mergeCell ref="L70:O70"/>
    <mergeCell ref="E65:I65"/>
    <mergeCell ref="L65:Q65"/>
    <mergeCell ref="E69:H69"/>
    <mergeCell ref="E66:H66"/>
    <mergeCell ref="E67:H67"/>
    <mergeCell ref="E91:G91"/>
    <mergeCell ref="E72:H72"/>
    <mergeCell ref="B137:D137"/>
    <mergeCell ref="B138:D138"/>
    <mergeCell ref="B121:D121"/>
    <mergeCell ref="B122:D122"/>
    <mergeCell ref="H91:J91"/>
    <mergeCell ref="K91:M91"/>
    <mergeCell ref="N91:P91"/>
    <mergeCell ref="Q91:S91"/>
    <mergeCell ref="E68:H68"/>
    <mergeCell ref="B105:D105"/>
    <mergeCell ref="B106:D106"/>
    <mergeCell ref="B90:D90"/>
    <mergeCell ref="B91:D91"/>
    <mergeCell ref="T91:V91"/>
    <mergeCell ref="W91:Y91"/>
    <mergeCell ref="T90:V90"/>
    <mergeCell ref="T105:V105"/>
    <mergeCell ref="W105:Y105"/>
    <mergeCell ref="E106:G106"/>
    <mergeCell ref="W106:Y106"/>
    <mergeCell ref="W76:Y76"/>
    <mergeCell ref="T75:V75"/>
    <mergeCell ref="T76:V76"/>
    <mergeCell ref="K75:M75"/>
    <mergeCell ref="K76:M76"/>
    <mergeCell ref="N75:P75"/>
    <mergeCell ref="N76:P76"/>
    <mergeCell ref="Q75:S75"/>
    <mergeCell ref="Q76:S76"/>
    <mergeCell ref="E105:G105"/>
    <mergeCell ref="H105:J105"/>
    <mergeCell ref="K105:M105"/>
    <mergeCell ref="N105:P105"/>
    <mergeCell ref="Q105:S105"/>
    <mergeCell ref="T121:V121"/>
    <mergeCell ref="K121:M121"/>
    <mergeCell ref="N121:P121"/>
    <mergeCell ref="Q121:S121"/>
    <mergeCell ref="H106:J106"/>
    <mergeCell ref="K106:M106"/>
    <mergeCell ref="N106:P106"/>
    <mergeCell ref="Q106:S106"/>
    <mergeCell ref="T106:V106"/>
    <mergeCell ref="W121:Y121"/>
    <mergeCell ref="E122:G122"/>
    <mergeCell ref="H122:J122"/>
    <mergeCell ref="K122:M122"/>
    <mergeCell ref="N122:P122"/>
    <mergeCell ref="Q122:S122"/>
    <mergeCell ref="T122:V122"/>
    <mergeCell ref="W122:Y122"/>
    <mergeCell ref="E121:G121"/>
    <mergeCell ref="H121:J121"/>
    <mergeCell ref="H137:J137"/>
    <mergeCell ref="K137:M137"/>
    <mergeCell ref="N137:P137"/>
    <mergeCell ref="Q137:S137"/>
    <mergeCell ref="T153:V153"/>
    <mergeCell ref="W153:Y153"/>
    <mergeCell ref="T137:V137"/>
    <mergeCell ref="W137:Y137"/>
    <mergeCell ref="E138:G138"/>
    <mergeCell ref="H138:J138"/>
    <mergeCell ref="K138:M138"/>
    <mergeCell ref="N138:P138"/>
    <mergeCell ref="Q138:S138"/>
    <mergeCell ref="T138:V138"/>
    <mergeCell ref="W138:Y138"/>
    <mergeCell ref="E137:G137"/>
    <mergeCell ref="A169:A171"/>
    <mergeCell ref="B169:D169"/>
    <mergeCell ref="E169:G169"/>
    <mergeCell ref="H169:J169"/>
    <mergeCell ref="K169:M169"/>
    <mergeCell ref="N169:P169"/>
    <mergeCell ref="W154:Y154"/>
    <mergeCell ref="E153:G153"/>
    <mergeCell ref="H153:J153"/>
    <mergeCell ref="K153:M153"/>
    <mergeCell ref="N153:P153"/>
    <mergeCell ref="Q153:S153"/>
    <mergeCell ref="E154:G154"/>
    <mergeCell ref="H154:J154"/>
    <mergeCell ref="K154:M154"/>
    <mergeCell ref="N154:P154"/>
    <mergeCell ref="Q154:S154"/>
    <mergeCell ref="T154:V154"/>
    <mergeCell ref="B153:D153"/>
    <mergeCell ref="B154:D154"/>
    <mergeCell ref="A153:A155"/>
    <mergeCell ref="W170:Y170"/>
    <mergeCell ref="Q169:S169"/>
    <mergeCell ref="T169:V169"/>
    <mergeCell ref="W169:Y169"/>
    <mergeCell ref="B170:D170"/>
    <mergeCell ref="E170:G170"/>
    <mergeCell ref="H170:J170"/>
    <mergeCell ref="K170:M170"/>
    <mergeCell ref="N170:P170"/>
    <mergeCell ref="Q170:S170"/>
    <mergeCell ref="T170:V170"/>
  </mergeCells>
  <dataValidations count="1">
    <dataValidation type="decimal" operator="greaterThanOrEqual" allowBlank="1" showInputMessage="1" showErrorMessage="1" errorTitle="Volume data error" error="The volume must be a non-negative number." sqref="B18:B19">
      <formula1>0</formula1>
    </dataValidation>
  </dataValidations>
  <pageMargins left="0.25" right="0.25" top="0.75" bottom="0.75" header="0.3" footer="0.3"/>
  <pageSetup paperSize="8" scale="2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zoomScaleNormal="75" workbookViewId="0">
      <selection activeCell="A18" sqref="A18"/>
    </sheetView>
  </sheetViews>
  <sheetFormatPr defaultColWidth="8.85546875" defaultRowHeight="12.75" x14ac:dyDescent="0.2"/>
  <cols>
    <col min="1" max="1" width="44" style="2" customWidth="1"/>
    <col min="2" max="2" width="32.42578125" style="2" customWidth="1"/>
    <col min="3" max="3" width="28" style="2" customWidth="1"/>
    <col min="4" max="4" width="27.28515625" style="2" customWidth="1"/>
    <col min="5" max="5" width="25.140625" style="2" customWidth="1"/>
    <col min="6" max="6" width="13.42578125" style="2" customWidth="1"/>
    <col min="7" max="7" width="27.5703125" style="2" customWidth="1"/>
    <col min="8" max="8" width="28.5703125" style="2" customWidth="1"/>
    <col min="9" max="9" width="27.85546875" style="2" customWidth="1"/>
    <col min="10" max="10" width="24" style="2" customWidth="1"/>
    <col min="11" max="16384" width="8.85546875" style="2"/>
  </cols>
  <sheetData>
    <row r="1" spans="1:10" ht="18.75" thickBot="1" x14ac:dyDescent="0.3">
      <c r="A1" s="3" t="s">
        <v>5</v>
      </c>
    </row>
    <row r="2" spans="1:10" ht="77.25" thickBot="1" x14ac:dyDescent="0.3">
      <c r="A2" s="4" t="s">
        <v>6</v>
      </c>
      <c r="B2" s="5" t="s">
        <v>7</v>
      </c>
      <c r="C2" s="6" t="s">
        <v>8</v>
      </c>
      <c r="D2" s="7" t="s">
        <v>9</v>
      </c>
      <c r="E2" s="6" t="s">
        <v>8</v>
      </c>
      <c r="G2" s="159" t="s">
        <v>10</v>
      </c>
      <c r="H2" s="9" t="s">
        <v>11</v>
      </c>
      <c r="I2" s="9" t="s">
        <v>12</v>
      </c>
      <c r="J2" s="5" t="s">
        <v>4</v>
      </c>
    </row>
    <row r="3" spans="1:10" ht="42" customHeight="1" thickBot="1" x14ac:dyDescent="0.25">
      <c r="A3" s="10" t="s">
        <v>13</v>
      </c>
      <c r="B3" s="156">
        <v>0</v>
      </c>
      <c r="C3" s="155" t="s">
        <v>14</v>
      </c>
      <c r="D3" s="13">
        <v>0.94982699272846949</v>
      </c>
      <c r="E3" s="157" t="s">
        <v>15</v>
      </c>
      <c r="G3" s="158">
        <v>1</v>
      </c>
      <c r="H3" s="154">
        <f>B3*$G$3</f>
        <v>0</v>
      </c>
      <c r="I3" s="154">
        <f>H3*D3</f>
        <v>0</v>
      </c>
      <c r="J3" s="17">
        <f>I15/H15</f>
        <v>0.46866172934500333</v>
      </c>
    </row>
    <row r="4" spans="1:10" ht="26.25" thickBot="1" x14ac:dyDescent="0.25">
      <c r="A4" s="10" t="s">
        <v>16</v>
      </c>
      <c r="B4" s="156">
        <v>0</v>
      </c>
      <c r="C4" s="155" t="s">
        <v>17</v>
      </c>
      <c r="D4" s="13">
        <v>0.87897421514086893</v>
      </c>
      <c r="E4" s="157" t="s">
        <v>18</v>
      </c>
      <c r="H4" s="154">
        <f>B4*$G$3</f>
        <v>0</v>
      </c>
      <c r="I4" s="154">
        <f>H4*D4</f>
        <v>0</v>
      </c>
    </row>
    <row r="5" spans="1:10" ht="26.25" thickBot="1" x14ac:dyDescent="0.25">
      <c r="A5" s="10" t="s">
        <v>19</v>
      </c>
      <c r="B5" s="156">
        <v>0</v>
      </c>
      <c r="C5" s="155" t="s">
        <v>20</v>
      </c>
      <c r="D5" s="13">
        <v>0.82603963475743203</v>
      </c>
      <c r="E5" s="157" t="s">
        <v>21</v>
      </c>
      <c r="H5" s="154">
        <f>B5*$G$3</f>
        <v>0</v>
      </c>
      <c r="I5" s="154">
        <f>H5*D5</f>
        <v>0</v>
      </c>
    </row>
    <row r="6" spans="1:10" ht="26.25" thickBot="1" x14ac:dyDescent="0.25">
      <c r="A6" s="10" t="s">
        <v>22</v>
      </c>
      <c r="B6" s="156">
        <v>0</v>
      </c>
      <c r="C6" s="155" t="s">
        <v>23</v>
      </c>
      <c r="D6" s="13">
        <v>0.7722365871105803</v>
      </c>
      <c r="E6" s="157" t="s">
        <v>24</v>
      </c>
      <c r="H6" s="154">
        <f>B6*$G$3</f>
        <v>0</v>
      </c>
      <c r="I6" s="154">
        <f>H6*D6</f>
        <v>0</v>
      </c>
    </row>
    <row r="7" spans="1:10" ht="26.25" thickBot="1" x14ac:dyDescent="0.25">
      <c r="A7" s="18" t="s">
        <v>25</v>
      </c>
      <c r="B7" s="156">
        <v>0</v>
      </c>
      <c r="C7" s="155" t="s">
        <v>26</v>
      </c>
      <c r="D7" s="13">
        <v>0.70725751910079016</v>
      </c>
      <c r="E7" s="157" t="s">
        <v>27</v>
      </c>
      <c r="H7" s="154">
        <f>B7*$G$3</f>
        <v>0</v>
      </c>
      <c r="I7" s="154">
        <f>H7*D7</f>
        <v>0</v>
      </c>
    </row>
    <row r="8" spans="1:10" x14ac:dyDescent="0.2">
      <c r="A8" s="153"/>
      <c r="B8" s="153"/>
      <c r="C8" s="153"/>
      <c r="D8" s="153"/>
      <c r="E8" s="153"/>
      <c r="H8" s="152"/>
      <c r="I8" s="152"/>
    </row>
    <row r="9" spans="1:10" ht="18.75" thickBot="1" x14ac:dyDescent="0.3">
      <c r="A9" s="3" t="s">
        <v>28</v>
      </c>
      <c r="H9" s="21"/>
      <c r="I9" s="21"/>
    </row>
    <row r="10" spans="1:10" ht="77.25" thickBot="1" x14ac:dyDescent="0.25">
      <c r="A10" s="4" t="s">
        <v>6</v>
      </c>
      <c r="B10" s="22" t="s">
        <v>29</v>
      </c>
      <c r="C10" s="23" t="s">
        <v>30</v>
      </c>
      <c r="D10" s="24" t="s">
        <v>31</v>
      </c>
      <c r="E10" s="23" t="s">
        <v>30</v>
      </c>
      <c r="F10" s="24" t="s">
        <v>129</v>
      </c>
      <c r="H10" s="9" t="s">
        <v>11</v>
      </c>
      <c r="I10" s="9" t="s">
        <v>12</v>
      </c>
    </row>
    <row r="11" spans="1:10" ht="39" thickBot="1" x14ac:dyDescent="0.25">
      <c r="A11" s="25" t="s">
        <v>32</v>
      </c>
      <c r="B11" s="156">
        <v>7940</v>
      </c>
      <c r="C11" s="155" t="s">
        <v>33</v>
      </c>
      <c r="D11" s="13">
        <v>0.66400000000000003</v>
      </c>
      <c r="E11" s="26" t="s">
        <v>34</v>
      </c>
      <c r="F11" s="13">
        <f>B11/SUM(B11:B12)</f>
        <v>0.38184091564874484</v>
      </c>
      <c r="H11" s="154">
        <f>B11*$G$3</f>
        <v>7940</v>
      </c>
      <c r="I11" s="154">
        <f>H11*D11</f>
        <v>5272.16</v>
      </c>
    </row>
    <row r="12" spans="1:10" ht="39" thickBot="1" x14ac:dyDescent="0.25">
      <c r="A12" s="27" t="s">
        <v>35</v>
      </c>
      <c r="B12" s="156">
        <v>12854</v>
      </c>
      <c r="C12" s="155" t="s">
        <v>36</v>
      </c>
      <c r="D12" s="13">
        <v>0.34799999999999998</v>
      </c>
      <c r="E12" s="26" t="s">
        <v>37</v>
      </c>
      <c r="F12" s="13">
        <f>B12/SUM(B11:B12)</f>
        <v>0.61815908435125522</v>
      </c>
      <c r="H12" s="154">
        <f>B12*$G$3</f>
        <v>12854</v>
      </c>
      <c r="I12" s="154">
        <f>H12*D12</f>
        <v>4473.192</v>
      </c>
    </row>
    <row r="13" spans="1:10" x14ac:dyDescent="0.2">
      <c r="B13" s="21"/>
      <c r="H13" s="21"/>
      <c r="I13" s="21"/>
    </row>
    <row r="14" spans="1:10" ht="13.5" thickBot="1" x14ac:dyDescent="0.25">
      <c r="A14" s="153"/>
      <c r="B14" s="152"/>
      <c r="C14" s="153"/>
      <c r="D14" s="153"/>
      <c r="E14" s="153"/>
      <c r="H14" s="152"/>
      <c r="I14" s="152"/>
    </row>
    <row r="15" spans="1:10" ht="39" thickBot="1" x14ac:dyDescent="0.25">
      <c r="A15" s="28" t="s">
        <v>7</v>
      </c>
      <c r="B15" s="29">
        <f>SUM(B3:B7,B11:B12)</f>
        <v>20794</v>
      </c>
      <c r="H15" s="29">
        <f>SUM(H3:H7,H11:H12)</f>
        <v>20794</v>
      </c>
      <c r="I15" s="29">
        <f>SUM(I3:I7,I11:I12)</f>
        <v>9745.351999999999</v>
      </c>
    </row>
  </sheetData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Footer>&amp;L&amp;Z&amp;F&amp;R&amp;D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2"/>
  <sheetViews>
    <sheetView view="pageBreakPreview" topLeftCell="A91" zoomScaleNormal="70" zoomScaleSheetLayoutView="100" workbookViewId="0">
      <selection activeCell="A18" sqref="A18"/>
    </sheetView>
  </sheetViews>
  <sheetFormatPr defaultRowHeight="15" x14ac:dyDescent="0.25"/>
  <cols>
    <col min="1" max="1" width="52.42578125" style="139" customWidth="1"/>
    <col min="2" max="25" width="25.7109375" style="139" customWidth="1"/>
    <col min="26" max="16384" width="9.140625" style="139"/>
  </cols>
  <sheetData>
    <row r="1" spans="1:25" ht="19.5" x14ac:dyDescent="0.3">
      <c r="A1" s="70" t="s">
        <v>45</v>
      </c>
    </row>
    <row r="2" spans="1:25" ht="19.5" x14ac:dyDescent="0.3">
      <c r="A2" s="70" t="s">
        <v>46</v>
      </c>
      <c r="B2" s="1" t="s">
        <v>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Y2" s="1"/>
    </row>
    <row r="3" spans="1:25" s="1" customFormat="1" ht="19.5" x14ac:dyDescent="0.3">
      <c r="A3" s="70" t="s">
        <v>44</v>
      </c>
      <c r="C3" s="1" t="s">
        <v>133</v>
      </c>
      <c r="D3" s="1" t="s">
        <v>131</v>
      </c>
    </row>
    <row r="4" spans="1:25" x14ac:dyDescent="0.25">
      <c r="A4" s="139" t="s">
        <v>59</v>
      </c>
      <c r="B4" s="138">
        <v>1.038</v>
      </c>
      <c r="C4" s="139">
        <f>B4/(1-$B$46)</f>
        <v>1.5920245398773005</v>
      </c>
      <c r="D4" s="139">
        <f t="shared" ref="D4:D11" si="0">C4*(1-$D$37)</f>
        <v>0.84590356585872173</v>
      </c>
      <c r="E4" s="1"/>
      <c r="F4" s="1"/>
    </row>
    <row r="5" spans="1:25" x14ac:dyDescent="0.25">
      <c r="A5" s="139" t="s">
        <v>51</v>
      </c>
      <c r="B5" s="138">
        <v>1.36</v>
      </c>
      <c r="C5" s="139">
        <f>B5/(1-$B$46)</f>
        <v>2.0858895705521472</v>
      </c>
      <c r="D5" s="139">
        <f t="shared" si="0"/>
        <v>1.1083129571944716</v>
      </c>
      <c r="E5" s="1"/>
      <c r="F5" s="1"/>
    </row>
    <row r="6" spans="1:25" x14ac:dyDescent="0.25">
      <c r="A6" s="139" t="s">
        <v>52</v>
      </c>
      <c r="B6" s="138">
        <v>2.2080000000000002</v>
      </c>
      <c r="C6" s="139">
        <f>B6/(1-$B$46)</f>
        <v>3.3865030674846626</v>
      </c>
      <c r="D6" s="139">
        <f t="shared" si="0"/>
        <v>1.7993786834451422</v>
      </c>
      <c r="E6" s="1"/>
      <c r="F6" s="1"/>
    </row>
    <row r="7" spans="1:25" x14ac:dyDescent="0.25">
      <c r="A7" s="139" t="s">
        <v>53</v>
      </c>
      <c r="B7" s="138">
        <v>0.78900000000000003</v>
      </c>
      <c r="C7" s="139">
        <f>B7/(1-$B$46)</f>
        <v>1.2101226993865031</v>
      </c>
      <c r="D7" s="139">
        <f t="shared" si="0"/>
        <v>0.64298450237238103</v>
      </c>
      <c r="E7" s="1"/>
      <c r="F7" s="1"/>
    </row>
    <row r="8" spans="1:25" x14ac:dyDescent="0.25">
      <c r="A8" s="139" t="s">
        <v>60</v>
      </c>
      <c r="B8" s="138">
        <v>0.53600000000000003</v>
      </c>
      <c r="C8" s="139">
        <f>B8/(1-$B$47)</f>
        <v>1.5952380952380956</v>
      </c>
      <c r="D8" s="139">
        <f t="shared" si="0"/>
        <v>0.84761105080678067</v>
      </c>
      <c r="E8" s="1"/>
      <c r="F8" s="1"/>
    </row>
    <row r="9" spans="1:25" x14ac:dyDescent="0.25">
      <c r="A9" s="139" t="s">
        <v>54</v>
      </c>
      <c r="B9" s="138">
        <v>0.70199999999999996</v>
      </c>
      <c r="C9" s="139">
        <f>B9/(1-$B$47)</f>
        <v>2.0892857142857144</v>
      </c>
      <c r="D9" s="139">
        <f t="shared" si="0"/>
        <v>1.1101174583327611</v>
      </c>
    </row>
    <row r="10" spans="1:25" x14ac:dyDescent="0.25">
      <c r="A10" s="139" t="s">
        <v>55</v>
      </c>
      <c r="B10" s="138">
        <v>1.1399999999999999</v>
      </c>
      <c r="C10" s="139">
        <f>B10/(1-$B$47)</f>
        <v>3.3928571428571428</v>
      </c>
      <c r="D10" s="139">
        <f t="shared" si="0"/>
        <v>1.8027548468651675</v>
      </c>
    </row>
    <row r="11" spans="1:25" x14ac:dyDescent="0.25">
      <c r="A11" s="139" t="s">
        <v>56</v>
      </c>
      <c r="B11" s="138">
        <v>0.40699999999999997</v>
      </c>
      <c r="C11" s="139">
        <f>B11/(1-$B$47)</f>
        <v>1.2113095238095239</v>
      </c>
      <c r="D11" s="139">
        <f t="shared" si="0"/>
        <v>0.64361510760888008</v>
      </c>
    </row>
    <row r="12" spans="1:25" x14ac:dyDescent="0.25">
      <c r="D12" s="73" t="s">
        <v>40</v>
      </c>
      <c r="E12" s="73" t="s">
        <v>41</v>
      </c>
      <c r="F12" s="73" t="s">
        <v>42</v>
      </c>
    </row>
    <row r="13" spans="1:25" x14ac:dyDescent="0.25">
      <c r="A13" s="66" t="s">
        <v>67</v>
      </c>
      <c r="B13" s="53"/>
      <c r="C13" s="54"/>
      <c r="D13" s="138">
        <v>15.96</v>
      </c>
      <c r="E13" s="138">
        <v>0.79500000000000004</v>
      </c>
      <c r="F13" s="138">
        <v>0.40400000000000003</v>
      </c>
    </row>
    <row r="14" spans="1:25" x14ac:dyDescent="0.25">
      <c r="A14" s="66" t="s">
        <v>68</v>
      </c>
      <c r="B14" s="53"/>
      <c r="C14" s="54"/>
      <c r="D14" s="138">
        <v>8.2379999999999995</v>
      </c>
      <c r="E14" s="138">
        <v>0.41</v>
      </c>
      <c r="F14" s="138">
        <v>0.20899999999999999</v>
      </c>
    </row>
    <row r="15" spans="1:25" ht="39" x14ac:dyDescent="0.3">
      <c r="A15" s="36" t="s">
        <v>43</v>
      </c>
    </row>
    <row r="16" spans="1:25" x14ac:dyDescent="0.25">
      <c r="A16" s="139" t="s">
        <v>58</v>
      </c>
      <c r="B16" s="137">
        <v>158.55910714285716</v>
      </c>
      <c r="C16" s="171"/>
    </row>
    <row r="17" spans="1:4" x14ac:dyDescent="0.25">
      <c r="A17" s="139" t="s">
        <v>57</v>
      </c>
      <c r="B17" s="137">
        <v>154.10742857142858</v>
      </c>
      <c r="C17" s="171"/>
    </row>
    <row r="18" spans="1:4" x14ac:dyDescent="0.25">
      <c r="A18" s="139" t="s">
        <v>61</v>
      </c>
      <c r="B18" s="137">
        <v>252.39728571428572</v>
      </c>
      <c r="C18" s="171"/>
    </row>
    <row r="19" spans="1:4" x14ac:dyDescent="0.25">
      <c r="A19" s="139" t="s">
        <v>62</v>
      </c>
      <c r="B19" s="137">
        <v>339.56985714285713</v>
      </c>
      <c r="C19" s="171"/>
    </row>
    <row r="20" spans="1:4" x14ac:dyDescent="0.25">
      <c r="A20" s="139" t="s">
        <v>63</v>
      </c>
      <c r="B20" s="74">
        <v>0</v>
      </c>
    </row>
    <row r="21" spans="1:4" x14ac:dyDescent="0.25">
      <c r="A21" s="139" t="s">
        <v>64</v>
      </c>
      <c r="B21" s="74">
        <v>0</v>
      </c>
    </row>
    <row r="22" spans="1:4" x14ac:dyDescent="0.25">
      <c r="A22" s="139" t="s">
        <v>65</v>
      </c>
      <c r="B22" s="74">
        <v>0</v>
      </c>
    </row>
    <row r="23" spans="1:4" x14ac:dyDescent="0.25">
      <c r="A23" s="139" t="s">
        <v>66</v>
      </c>
      <c r="B23" s="137">
        <v>3</v>
      </c>
    </row>
    <row r="24" spans="1:4" x14ac:dyDescent="0.25">
      <c r="A24" s="66" t="s">
        <v>67</v>
      </c>
      <c r="B24" s="74">
        <v>0</v>
      </c>
    </row>
    <row r="25" spans="1:4" x14ac:dyDescent="0.25">
      <c r="A25" s="66" t="s">
        <v>68</v>
      </c>
      <c r="B25" s="137">
        <v>0</v>
      </c>
    </row>
    <row r="26" spans="1:4" ht="19.5" x14ac:dyDescent="0.3">
      <c r="A26" s="70" t="s">
        <v>39</v>
      </c>
    </row>
    <row r="28" spans="1:4" x14ac:dyDescent="0.25">
      <c r="B28" s="73" t="s">
        <v>40</v>
      </c>
      <c r="C28" s="73" t="s">
        <v>41</v>
      </c>
      <c r="D28" s="73" t="s">
        <v>42</v>
      </c>
    </row>
    <row r="29" spans="1:4" x14ac:dyDescent="0.25">
      <c r="A29" s="66" t="s">
        <v>0</v>
      </c>
      <c r="B29" s="48">
        <v>2.9452054794520548E-2</v>
      </c>
      <c r="C29" s="48">
        <v>0.45</v>
      </c>
      <c r="D29" s="48">
        <v>0.52</v>
      </c>
    </row>
    <row r="30" spans="1:4" x14ac:dyDescent="0.25">
      <c r="A30" s="66" t="s">
        <v>1</v>
      </c>
      <c r="B30" s="48">
        <v>5.7000000000000002E-2</v>
      </c>
      <c r="C30" s="48">
        <v>0.193</v>
      </c>
      <c r="D30" s="48">
        <v>0.751</v>
      </c>
    </row>
    <row r="31" spans="1:4" x14ac:dyDescent="0.25">
      <c r="A31" s="66" t="s">
        <v>2</v>
      </c>
      <c r="B31" s="48">
        <v>0.106</v>
      </c>
      <c r="C31" s="48">
        <v>0.379</v>
      </c>
      <c r="D31" s="48">
        <v>0.51400000000000001</v>
      </c>
    </row>
    <row r="32" spans="1:4" x14ac:dyDescent="0.25">
      <c r="A32" s="66" t="s">
        <v>3</v>
      </c>
      <c r="B32" s="48">
        <v>8.0000000000000002E-3</v>
      </c>
      <c r="C32" s="48">
        <v>0.66800000000000004</v>
      </c>
      <c r="D32" s="48">
        <v>0.32400000000000001</v>
      </c>
    </row>
    <row r="35" spans="1:25" ht="19.5" x14ac:dyDescent="0.3">
      <c r="B35" s="36"/>
      <c r="C35" s="36"/>
      <c r="D35" s="36"/>
    </row>
    <row r="36" spans="1:25" ht="39" x14ac:dyDescent="0.3">
      <c r="B36" s="36" t="s">
        <v>88</v>
      </c>
      <c r="C36" s="36" t="s">
        <v>89</v>
      </c>
      <c r="D36" s="36" t="s">
        <v>131</v>
      </c>
    </row>
    <row r="37" spans="1:25" ht="78" x14ac:dyDescent="0.3">
      <c r="A37" s="36" t="s">
        <v>87</v>
      </c>
      <c r="B37" s="174" t="s">
        <v>110</v>
      </c>
      <c r="C37" s="173">
        <f>33%</f>
        <v>0.33</v>
      </c>
      <c r="D37" s="173">
        <f>'SPD UMS ALL Discount'!J3</f>
        <v>0.46866172934500333</v>
      </c>
    </row>
    <row r="38" spans="1:25" ht="39" x14ac:dyDescent="0.3">
      <c r="A38" s="36" t="s">
        <v>47</v>
      </c>
      <c r="B38" s="172">
        <v>200</v>
      </c>
      <c r="C38" s="171"/>
      <c r="D38" s="171"/>
    </row>
    <row r="39" spans="1:25" ht="19.5" x14ac:dyDescent="0.3">
      <c r="A39" s="36"/>
      <c r="B39" s="37"/>
    </row>
    <row r="40" spans="1:25" ht="19.5" x14ac:dyDescent="0.3">
      <c r="A40" s="70" t="s">
        <v>44</v>
      </c>
      <c r="B40" s="1" t="s">
        <v>111</v>
      </c>
      <c r="C40" s="1"/>
      <c r="D40" s="1"/>
      <c r="E40" s="1" t="s">
        <v>50</v>
      </c>
      <c r="F40" s="1"/>
    </row>
    <row r="41" spans="1:25" x14ac:dyDescent="0.25">
      <c r="A41" s="66" t="s">
        <v>48</v>
      </c>
      <c r="B41" s="138">
        <v>1.641</v>
      </c>
      <c r="C41" s="138">
        <v>0</v>
      </c>
      <c r="D41" s="138"/>
      <c r="E41" s="64">
        <v>3.25</v>
      </c>
      <c r="F41" s="64"/>
    </row>
    <row r="42" spans="1:25" x14ac:dyDescent="0.25">
      <c r="A42" s="66" t="s">
        <v>49</v>
      </c>
      <c r="B42" s="138">
        <v>0.84699999999999998</v>
      </c>
      <c r="C42" s="138">
        <v>0</v>
      </c>
      <c r="D42" s="138"/>
      <c r="E42" s="64">
        <v>1.68</v>
      </c>
      <c r="F42" s="64"/>
    </row>
    <row r="44" spans="1:25" ht="19.5" x14ac:dyDescent="0.3">
      <c r="A44" s="70" t="s">
        <v>69</v>
      </c>
    </row>
    <row r="45" spans="1:25" ht="30" x14ac:dyDescent="0.3">
      <c r="A45" s="70"/>
      <c r="B45" s="73" t="s">
        <v>70</v>
      </c>
      <c r="C45" s="73" t="s">
        <v>71</v>
      </c>
      <c r="D45" s="73" t="s">
        <v>72</v>
      </c>
      <c r="E45" s="73" t="s">
        <v>74</v>
      </c>
      <c r="F45" s="73" t="s">
        <v>75</v>
      </c>
      <c r="G45" s="73" t="s">
        <v>76</v>
      </c>
      <c r="H45" s="73" t="s">
        <v>76</v>
      </c>
    </row>
    <row r="46" spans="1:25" x14ac:dyDescent="0.25">
      <c r="A46" s="66" t="s">
        <v>48</v>
      </c>
      <c r="B46" s="67">
        <v>0.34799999999999998</v>
      </c>
      <c r="C46" s="68">
        <v>0.34799999999999998</v>
      </c>
      <c r="D46" s="74">
        <v>37692.951999999997</v>
      </c>
      <c r="E46" s="74">
        <v>0</v>
      </c>
      <c r="F46" s="74">
        <v>0</v>
      </c>
      <c r="G46" s="74">
        <v>12852.458000000001</v>
      </c>
      <c r="H46" s="135">
        <f>ROUND(G46,0)</f>
        <v>12852</v>
      </c>
    </row>
    <row r="47" spans="1:25" x14ac:dyDescent="0.25">
      <c r="A47" s="66" t="s">
        <v>49</v>
      </c>
      <c r="B47" s="67">
        <v>0.66400000000000003</v>
      </c>
      <c r="C47" s="68">
        <v>0.66400000000000003</v>
      </c>
      <c r="D47" s="74">
        <v>22948.007000000001</v>
      </c>
      <c r="E47" s="74">
        <v>0</v>
      </c>
      <c r="F47" s="74">
        <v>0</v>
      </c>
      <c r="G47" s="74">
        <v>7940.5050000000001</v>
      </c>
      <c r="H47" s="135">
        <f>ROUND(G47,0)</f>
        <v>7941</v>
      </c>
    </row>
    <row r="48" spans="1:25" ht="39" x14ac:dyDescent="0.3">
      <c r="A48" s="36" t="s">
        <v>73</v>
      </c>
      <c r="B48" s="38">
        <f>(D46+D47)*1000/(G46+G47)</f>
        <v>2916.4173956352447</v>
      </c>
      <c r="C48" s="37"/>
      <c r="D48" s="37"/>
      <c r="E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Y48" s="37"/>
    </row>
    <row r="49" spans="1:19" ht="58.5" x14ac:dyDescent="0.25">
      <c r="A49" s="149" t="s">
        <v>95</v>
      </c>
    </row>
    <row r="51" spans="1:19" ht="29.25" customHeight="1" x14ac:dyDescent="0.3">
      <c r="A51" s="36" t="s">
        <v>144</v>
      </c>
    </row>
    <row r="52" spans="1:19" ht="78" x14ac:dyDescent="0.3">
      <c r="A52" s="36" t="s">
        <v>126</v>
      </c>
    </row>
    <row r="53" spans="1:19" x14ac:dyDescent="0.25">
      <c r="A53" s="139" t="s">
        <v>58</v>
      </c>
      <c r="B53" s="96">
        <f>$B$16/($B$16+$B$18+$B$20+$B$22)</f>
        <v>0.38582951840823571</v>
      </c>
    </row>
    <row r="54" spans="1:19" x14ac:dyDescent="0.25">
      <c r="A54" s="139" t="s">
        <v>57</v>
      </c>
      <c r="B54" s="96">
        <f>$B$17/($B$17+$B$19+$B$21+$B$23)</f>
        <v>0.31027677931718239</v>
      </c>
    </row>
    <row r="55" spans="1:19" x14ac:dyDescent="0.25">
      <c r="A55" s="139" t="s">
        <v>61</v>
      </c>
      <c r="B55" s="96">
        <f>$B$18/($B$16+$B$18+$B$20+$B$22)</f>
        <v>0.61417048159176424</v>
      </c>
    </row>
    <row r="56" spans="1:19" x14ac:dyDescent="0.25">
      <c r="A56" s="139" t="s">
        <v>62</v>
      </c>
      <c r="B56" s="96">
        <f>$B$19/($B$17+$B$19+$B$21+$B$23)</f>
        <v>0.68368308136844236</v>
      </c>
      <c r="S56" s="80"/>
    </row>
    <row r="57" spans="1:19" x14ac:dyDescent="0.25">
      <c r="A57" s="139" t="s">
        <v>63</v>
      </c>
      <c r="B57" s="96">
        <f>$B$20/($B$16+$B$18+$B$20+$B$22)</f>
        <v>0</v>
      </c>
      <c r="S57" s="80"/>
    </row>
    <row r="58" spans="1:19" x14ac:dyDescent="0.25">
      <c r="A58" s="139" t="s">
        <v>64</v>
      </c>
      <c r="B58" s="96">
        <f>$B$21/($B$17+$B$19+$B$21+$B$23)</f>
        <v>0</v>
      </c>
      <c r="S58" s="80"/>
    </row>
    <row r="59" spans="1:19" x14ac:dyDescent="0.25">
      <c r="A59" s="139" t="s">
        <v>65</v>
      </c>
      <c r="B59" s="96">
        <f>$B$22/($B$16+$B$18+$B$20+$B$22)</f>
        <v>0</v>
      </c>
      <c r="S59" s="80"/>
    </row>
    <row r="60" spans="1:19" x14ac:dyDescent="0.25">
      <c r="A60" s="139" t="s">
        <v>66</v>
      </c>
      <c r="B60" s="96">
        <f>$B$23/($B$17+$B$19+$B$21+$B$23)</f>
        <v>6.0401393143751569E-3</v>
      </c>
      <c r="S60" s="80"/>
    </row>
    <row r="61" spans="1:19" x14ac:dyDescent="0.25">
      <c r="A61" s="66" t="s">
        <v>67</v>
      </c>
      <c r="B61" s="74">
        <v>0</v>
      </c>
      <c r="S61" s="80"/>
    </row>
    <row r="62" spans="1:19" x14ac:dyDescent="0.25">
      <c r="A62" s="66" t="s">
        <v>68</v>
      </c>
      <c r="B62" s="74">
        <v>0</v>
      </c>
      <c r="S62" s="80"/>
    </row>
    <row r="63" spans="1:19" ht="58.5" x14ac:dyDescent="0.25">
      <c r="A63" s="149" t="s">
        <v>132</v>
      </c>
      <c r="B63" s="76">
        <f>G47/G46</f>
        <v>0.61781995319494531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</row>
    <row r="64" spans="1:19" ht="39" customHeight="1" x14ac:dyDescent="0.25">
      <c r="A64" s="178" t="s">
        <v>123</v>
      </c>
      <c r="B64" s="178"/>
      <c r="C64" s="178"/>
      <c r="D64" s="178"/>
      <c r="E64" s="178"/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80"/>
    </row>
    <row r="65" spans="1:25" ht="42" customHeight="1" x14ac:dyDescent="0.3">
      <c r="A65" s="179" t="s">
        <v>116</v>
      </c>
      <c r="B65" s="179"/>
      <c r="E65" s="179" t="s">
        <v>117</v>
      </c>
      <c r="F65" s="179"/>
      <c r="G65" s="179"/>
      <c r="H65" s="179"/>
      <c r="I65" s="179"/>
      <c r="J65" s="151"/>
      <c r="L65" s="179" t="s">
        <v>121</v>
      </c>
      <c r="M65" s="179"/>
      <c r="N65" s="179"/>
      <c r="O65" s="179"/>
      <c r="P65" s="179"/>
      <c r="Q65" s="179"/>
      <c r="S65" s="80"/>
    </row>
    <row r="66" spans="1:25" ht="61.5" customHeight="1" x14ac:dyDescent="0.25">
      <c r="A66" s="149" t="s">
        <v>90</v>
      </c>
      <c r="B66" s="78">
        <f>(B16*1000*B4/100)+(B18*1000*B5/100)+(B20*1000*B6/100)+(B22*1000*B7/100)</f>
        <v>5078.4466178571438</v>
      </c>
      <c r="C66" s="80"/>
      <c r="D66" s="80"/>
      <c r="E66" s="177" t="s">
        <v>114</v>
      </c>
      <c r="F66" s="177"/>
      <c r="G66" s="177"/>
      <c r="H66" s="177"/>
      <c r="I66" s="78">
        <f>(B16*1000*B4/100)+(B18*1000*B5/100)+(B20*1000*B6/100)+(B22*1000*B7/100)</f>
        <v>5078.4466178571438</v>
      </c>
      <c r="J66" s="78"/>
      <c r="K66" s="80"/>
      <c r="L66" s="177" t="s">
        <v>114</v>
      </c>
      <c r="M66" s="177"/>
      <c r="N66" s="177"/>
      <c r="O66" s="177"/>
      <c r="P66" s="149"/>
      <c r="Q66" s="78">
        <f>(D46*1000*B41/100)+(365*G46*E41/100)</f>
        <v>771003.62534500007</v>
      </c>
      <c r="R66" s="80"/>
      <c r="S66" s="80"/>
    </row>
    <row r="67" spans="1:25" ht="39" x14ac:dyDescent="0.25">
      <c r="A67" s="149" t="s">
        <v>91</v>
      </c>
      <c r="B67" s="78">
        <f>(B17*1000*B8/100)+(B19*1000*B9/100)+(B21*1000*B10/100)+(B23*1000*B11/100)</f>
        <v>3222.0062142857141</v>
      </c>
      <c r="C67" s="80"/>
      <c r="D67" s="80"/>
      <c r="E67" s="177" t="s">
        <v>91</v>
      </c>
      <c r="F67" s="177"/>
      <c r="G67" s="177"/>
      <c r="H67" s="177"/>
      <c r="I67" s="78">
        <f>(B17*1000*B4/100)+(B19*1000*B5/100)+(B21*1000*B6/100)+(B23*1000*B7/100)</f>
        <v>6241.4551657142865</v>
      </c>
      <c r="J67" s="78"/>
      <c r="K67" s="80"/>
      <c r="L67" s="177" t="s">
        <v>136</v>
      </c>
      <c r="M67" s="177"/>
      <c r="N67" s="177"/>
      <c r="O67" s="177"/>
      <c r="P67" s="149"/>
      <c r="Q67" s="78">
        <f>(D47*1000*B42/100)+(365*G47*E42/100)</f>
        <v>243060.79594999997</v>
      </c>
      <c r="R67" s="80"/>
      <c r="S67" s="80"/>
    </row>
    <row r="68" spans="1:25" ht="39" x14ac:dyDescent="0.25">
      <c r="A68" s="149" t="s">
        <v>113</v>
      </c>
      <c r="B68" s="78">
        <f>SUM(B66:B67)</f>
        <v>8300.4528321428588</v>
      </c>
      <c r="C68" s="80"/>
      <c r="D68" s="80"/>
      <c r="E68" s="177" t="s">
        <v>113</v>
      </c>
      <c r="F68" s="177"/>
      <c r="G68" s="177"/>
      <c r="H68" s="177"/>
      <c r="I68" s="78">
        <f>SUM(I66:I67)</f>
        <v>11319.901783571429</v>
      </c>
      <c r="J68" s="78"/>
      <c r="K68" s="80"/>
      <c r="L68" s="177" t="s">
        <v>137</v>
      </c>
      <c r="M68" s="177"/>
      <c r="N68" s="177"/>
      <c r="O68" s="177"/>
      <c r="P68" s="149"/>
      <c r="Q68" s="78">
        <f>SUM(Q66:Q67)</f>
        <v>1014064.421295</v>
      </c>
      <c r="R68" s="80"/>
      <c r="S68" s="80"/>
    </row>
    <row r="69" spans="1:25" ht="58.5" x14ac:dyDescent="0.25">
      <c r="A69" s="149" t="s">
        <v>122</v>
      </c>
      <c r="B69" s="76">
        <f>B68/Q68</f>
        <v>8.1853308900659925E-3</v>
      </c>
      <c r="C69" s="80"/>
      <c r="D69" s="80"/>
      <c r="E69" s="177" t="s">
        <v>96</v>
      </c>
      <c r="F69" s="177"/>
      <c r="G69" s="177"/>
      <c r="H69" s="177"/>
      <c r="I69" s="78">
        <f>B68-I68</f>
        <v>-3019.4489514285706</v>
      </c>
      <c r="J69" s="78"/>
      <c r="K69" s="80"/>
      <c r="L69" s="80"/>
      <c r="M69" s="80"/>
      <c r="N69" s="80"/>
      <c r="O69" s="80"/>
      <c r="P69" s="80"/>
      <c r="Q69" s="80"/>
      <c r="R69" s="80"/>
      <c r="S69" s="80"/>
    </row>
    <row r="70" spans="1:25" ht="58.5" x14ac:dyDescent="0.25">
      <c r="A70" s="149" t="s">
        <v>118</v>
      </c>
      <c r="B70" s="78">
        <f>B68-I68</f>
        <v>-3019.4489514285706</v>
      </c>
      <c r="C70" s="80"/>
      <c r="D70" s="80"/>
      <c r="E70" s="177" t="s">
        <v>119</v>
      </c>
      <c r="F70" s="177"/>
      <c r="G70" s="177"/>
      <c r="H70" s="177"/>
      <c r="I70" s="76">
        <f>B70/B68</f>
        <v>-0.3637691837409146</v>
      </c>
      <c r="J70" s="76"/>
      <c r="K70" s="80"/>
      <c r="L70" s="177" t="s">
        <v>120</v>
      </c>
      <c r="M70" s="177"/>
      <c r="N70" s="177"/>
      <c r="O70" s="177"/>
      <c r="P70" s="149"/>
      <c r="Q70" s="76">
        <f>B70/Q68</f>
        <v>-2.9775711365286005E-3</v>
      </c>
      <c r="R70" s="80"/>
      <c r="S70" s="80"/>
    </row>
    <row r="71" spans="1:25" ht="19.5" x14ac:dyDescent="0.25">
      <c r="A71" s="149"/>
      <c r="B71" s="78"/>
      <c r="C71" s="80"/>
      <c r="D71" s="80"/>
      <c r="E71" s="149"/>
      <c r="F71" s="149"/>
      <c r="G71" s="149"/>
      <c r="H71" s="149"/>
      <c r="I71" s="76"/>
      <c r="J71" s="76"/>
      <c r="K71" s="80"/>
      <c r="L71" s="149"/>
      <c r="M71" s="149"/>
      <c r="N71" s="149"/>
      <c r="O71" s="149"/>
      <c r="P71" s="149"/>
      <c r="Q71" s="76"/>
      <c r="R71" s="80"/>
      <c r="S71" s="80"/>
    </row>
    <row r="72" spans="1:25" ht="39" customHeight="1" x14ac:dyDescent="0.25">
      <c r="A72" s="149" t="s">
        <v>115</v>
      </c>
      <c r="B72" s="76">
        <f>B68/Q68</f>
        <v>8.1853308900659925E-3</v>
      </c>
      <c r="C72" s="80"/>
      <c r="D72" s="80"/>
      <c r="E72" s="177"/>
      <c r="F72" s="177"/>
      <c r="G72" s="177"/>
      <c r="H72" s="177"/>
      <c r="I72" s="78"/>
      <c r="J72" s="78"/>
      <c r="K72" s="80"/>
      <c r="L72" s="80"/>
      <c r="M72" s="80"/>
      <c r="N72" s="80"/>
      <c r="O72" s="80"/>
      <c r="P72" s="80"/>
      <c r="Q72" s="80"/>
      <c r="R72" s="80"/>
      <c r="S72" s="80"/>
    </row>
    <row r="73" spans="1:25" ht="19.5" x14ac:dyDescent="0.25">
      <c r="A73" s="149"/>
      <c r="B73" s="76"/>
      <c r="C73" s="80"/>
      <c r="D73" s="80"/>
      <c r="E73" s="149"/>
      <c r="F73" s="149"/>
      <c r="G73" s="149"/>
      <c r="H73" s="149"/>
      <c r="I73" s="78"/>
      <c r="J73" s="78"/>
      <c r="K73" s="80"/>
      <c r="L73" s="80"/>
      <c r="M73" s="80"/>
      <c r="N73" s="80"/>
      <c r="O73" s="80"/>
      <c r="P73" s="80"/>
      <c r="Q73" s="80"/>
      <c r="R73" s="80"/>
      <c r="S73" s="80"/>
    </row>
    <row r="74" spans="1:25" ht="19.5" customHeight="1" thickBot="1" x14ac:dyDescent="0.3">
      <c r="A74" s="180" t="s">
        <v>124</v>
      </c>
      <c r="B74" s="18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50"/>
    </row>
    <row r="75" spans="1:25" s="83" customFormat="1" ht="18.75" customHeight="1" x14ac:dyDescent="0.3">
      <c r="A75" s="181" t="s">
        <v>101</v>
      </c>
      <c r="B75" s="184" t="s">
        <v>79</v>
      </c>
      <c r="C75" s="185"/>
      <c r="D75" s="186"/>
      <c r="E75" s="184" t="s">
        <v>80</v>
      </c>
      <c r="F75" s="185"/>
      <c r="G75" s="186"/>
      <c r="H75" s="184" t="s">
        <v>81</v>
      </c>
      <c r="I75" s="185"/>
      <c r="J75" s="186"/>
      <c r="K75" s="184" t="s">
        <v>82</v>
      </c>
      <c r="L75" s="185"/>
      <c r="M75" s="186"/>
      <c r="N75" s="184" t="s">
        <v>83</v>
      </c>
      <c r="O75" s="185"/>
      <c r="P75" s="186"/>
      <c r="Q75" s="184" t="s">
        <v>84</v>
      </c>
      <c r="R75" s="185"/>
      <c r="S75" s="186"/>
      <c r="T75" s="184" t="s">
        <v>85</v>
      </c>
      <c r="U75" s="185"/>
      <c r="V75" s="186"/>
      <c r="W75" s="184" t="s">
        <v>86</v>
      </c>
      <c r="X75" s="185"/>
      <c r="Y75" s="186"/>
    </row>
    <row r="76" spans="1:25" s="83" customFormat="1" ht="19.5" thickBot="1" x14ac:dyDescent="0.35">
      <c r="A76" s="182"/>
      <c r="B76" s="187">
        <v>5000</v>
      </c>
      <c r="C76" s="188"/>
      <c r="D76" s="189"/>
      <c r="E76" s="187">
        <v>10000</v>
      </c>
      <c r="F76" s="188"/>
      <c r="G76" s="189"/>
      <c r="H76" s="187">
        <v>15000</v>
      </c>
      <c r="I76" s="188"/>
      <c r="J76" s="189"/>
      <c r="K76" s="187">
        <v>20000</v>
      </c>
      <c r="L76" s="188"/>
      <c r="M76" s="189"/>
      <c r="N76" s="187">
        <v>30000</v>
      </c>
      <c r="O76" s="188"/>
      <c r="P76" s="189"/>
      <c r="Q76" s="187">
        <v>40000</v>
      </c>
      <c r="R76" s="188"/>
      <c r="S76" s="189"/>
      <c r="T76" s="187">
        <v>50000</v>
      </c>
      <c r="U76" s="188"/>
      <c r="V76" s="189"/>
      <c r="W76" s="187">
        <v>100000</v>
      </c>
      <c r="X76" s="188"/>
      <c r="Y76" s="189"/>
    </row>
    <row r="77" spans="1:25" s="82" customFormat="1" ht="18.75" x14ac:dyDescent="0.3">
      <c r="A77" s="183"/>
      <c r="B77" s="92" t="s">
        <v>77</v>
      </c>
      <c r="C77" s="103" t="s">
        <v>78</v>
      </c>
      <c r="D77" s="117"/>
      <c r="E77" s="92" t="s">
        <v>77</v>
      </c>
      <c r="F77" s="103" t="s">
        <v>78</v>
      </c>
      <c r="G77" s="117"/>
      <c r="H77" s="92" t="s">
        <v>77</v>
      </c>
      <c r="I77" s="103" t="s">
        <v>78</v>
      </c>
      <c r="J77" s="117"/>
      <c r="K77" s="92" t="s">
        <v>77</v>
      </c>
      <c r="L77" s="103" t="s">
        <v>78</v>
      </c>
      <c r="M77" s="117"/>
      <c r="N77" s="92" t="s">
        <v>77</v>
      </c>
      <c r="O77" s="103" t="s">
        <v>78</v>
      </c>
      <c r="P77" s="117"/>
      <c r="Q77" s="92" t="s">
        <v>77</v>
      </c>
      <c r="R77" s="103" t="s">
        <v>78</v>
      </c>
      <c r="S77" s="117"/>
      <c r="T77" s="92" t="s">
        <v>77</v>
      </c>
      <c r="U77" s="103" t="s">
        <v>78</v>
      </c>
      <c r="V77" s="117"/>
      <c r="W77" s="92" t="s">
        <v>77</v>
      </c>
      <c r="X77" s="103" t="s">
        <v>78</v>
      </c>
      <c r="Y77" s="117"/>
    </row>
    <row r="78" spans="1:25" x14ac:dyDescent="0.25">
      <c r="A78" s="109" t="s">
        <v>125</v>
      </c>
      <c r="B78" s="85">
        <f>B$76*0.1</f>
        <v>500</v>
      </c>
      <c r="C78" s="84">
        <f>B$76*0.9</f>
        <v>4500</v>
      </c>
      <c r="D78" s="118"/>
      <c r="E78" s="85">
        <f>E$76*0.1</f>
        <v>1000</v>
      </c>
      <c r="F78" s="84">
        <f>E$76*0.9</f>
        <v>9000</v>
      </c>
      <c r="G78" s="118"/>
      <c r="H78" s="85">
        <f>H$76*0.1</f>
        <v>1500</v>
      </c>
      <c r="I78" s="84">
        <f>H$76*0.9</f>
        <v>13500</v>
      </c>
      <c r="J78" s="118"/>
      <c r="K78" s="85">
        <f>K$76*0.1</f>
        <v>2000</v>
      </c>
      <c r="L78" s="84">
        <f>K$76*0.9</f>
        <v>18000</v>
      </c>
      <c r="M78" s="118"/>
      <c r="N78" s="85">
        <f>N$76*0.1</f>
        <v>3000</v>
      </c>
      <c r="O78" s="84">
        <f>N$76*0.9</f>
        <v>27000</v>
      </c>
      <c r="P78" s="118"/>
      <c r="Q78" s="85">
        <f>Q$76*0.1</f>
        <v>4000</v>
      </c>
      <c r="R78" s="84">
        <f>Q$76*0.9</f>
        <v>36000</v>
      </c>
      <c r="S78" s="118"/>
      <c r="T78" s="85">
        <f>T$76*0.1</f>
        <v>5000</v>
      </c>
      <c r="U78" s="84">
        <f>T$76*0.9</f>
        <v>45000</v>
      </c>
      <c r="V78" s="118"/>
      <c r="W78" s="85">
        <f>W$76*0.1</f>
        <v>10000</v>
      </c>
      <c r="X78" s="84">
        <f>W$76*0.9</f>
        <v>90000</v>
      </c>
      <c r="Y78" s="118"/>
    </row>
    <row r="79" spans="1:25" x14ac:dyDescent="0.25">
      <c r="A79" s="109" t="s">
        <v>97</v>
      </c>
      <c r="B79" s="85">
        <f>B$76*0.2</f>
        <v>1000</v>
      </c>
      <c r="C79" s="84">
        <f>B$76*0.8</f>
        <v>4000</v>
      </c>
      <c r="D79" s="118"/>
      <c r="E79" s="85">
        <f>E$76*0.2</f>
        <v>2000</v>
      </c>
      <c r="F79" s="84">
        <f>E$76*0.8</f>
        <v>8000</v>
      </c>
      <c r="G79" s="118"/>
      <c r="H79" s="85">
        <f>H$76*0.2</f>
        <v>3000</v>
      </c>
      <c r="I79" s="84">
        <f>H$76*0.8</f>
        <v>12000</v>
      </c>
      <c r="J79" s="118"/>
      <c r="K79" s="85">
        <f>K$76*0.2</f>
        <v>4000</v>
      </c>
      <c r="L79" s="84">
        <f>K$76*0.8</f>
        <v>16000</v>
      </c>
      <c r="M79" s="118"/>
      <c r="N79" s="85">
        <f>N$76*0.2</f>
        <v>6000</v>
      </c>
      <c r="O79" s="84">
        <f>N$76*0.8</f>
        <v>24000</v>
      </c>
      <c r="P79" s="118"/>
      <c r="Q79" s="85">
        <f>Q$76*0.2</f>
        <v>8000</v>
      </c>
      <c r="R79" s="84">
        <f>Q$76*0.8</f>
        <v>32000</v>
      </c>
      <c r="S79" s="118"/>
      <c r="T79" s="85">
        <f>T$76*0.2</f>
        <v>10000</v>
      </c>
      <c r="U79" s="84">
        <f>T$76*0.8</f>
        <v>40000</v>
      </c>
      <c r="V79" s="118"/>
      <c r="W79" s="85">
        <f>W$76*0.2</f>
        <v>20000</v>
      </c>
      <c r="X79" s="84">
        <f>W$76*0.8</f>
        <v>80000</v>
      </c>
      <c r="Y79" s="118"/>
    </row>
    <row r="80" spans="1:25" x14ac:dyDescent="0.25">
      <c r="A80" s="109" t="s">
        <v>102</v>
      </c>
      <c r="B80" s="85">
        <f>B$76*0.4</f>
        <v>2000</v>
      </c>
      <c r="C80" s="84">
        <f>B$76*0.6</f>
        <v>3000</v>
      </c>
      <c r="D80" s="118"/>
      <c r="E80" s="85">
        <f>E$76*0.4</f>
        <v>4000</v>
      </c>
      <c r="F80" s="84">
        <f>E$76*0.6</f>
        <v>6000</v>
      </c>
      <c r="G80" s="118"/>
      <c r="H80" s="85">
        <f>H$76*0.4</f>
        <v>6000</v>
      </c>
      <c r="I80" s="84">
        <f>H$76*0.6</f>
        <v>9000</v>
      </c>
      <c r="J80" s="118"/>
      <c r="K80" s="85">
        <f>K$76*0.4</f>
        <v>8000</v>
      </c>
      <c r="L80" s="84">
        <f>K$76*0.6</f>
        <v>12000</v>
      </c>
      <c r="M80" s="118"/>
      <c r="N80" s="85">
        <f>N$76*0.4</f>
        <v>12000</v>
      </c>
      <c r="O80" s="84">
        <f>N$76*0.6</f>
        <v>18000</v>
      </c>
      <c r="P80" s="118"/>
      <c r="Q80" s="85">
        <f>Q$76*0.4</f>
        <v>16000</v>
      </c>
      <c r="R80" s="84">
        <f>Q$76*0.6</f>
        <v>24000</v>
      </c>
      <c r="S80" s="118"/>
      <c r="T80" s="85">
        <f>T$76*0.4</f>
        <v>20000</v>
      </c>
      <c r="U80" s="84">
        <f>T$76*0.6</f>
        <v>30000</v>
      </c>
      <c r="V80" s="118"/>
      <c r="W80" s="85">
        <f>W$76*0.4</f>
        <v>40000</v>
      </c>
      <c r="X80" s="84">
        <f>W$76*0.6</f>
        <v>60000</v>
      </c>
      <c r="Y80" s="118"/>
    </row>
    <row r="81" spans="1:25" x14ac:dyDescent="0.25">
      <c r="A81" s="109" t="s">
        <v>103</v>
      </c>
      <c r="B81" s="85">
        <f>B$76*0.45</f>
        <v>2250</v>
      </c>
      <c r="C81" s="84">
        <f>B$76*0.55</f>
        <v>2750</v>
      </c>
      <c r="D81" s="118"/>
      <c r="E81" s="85">
        <f>E$76*0.45</f>
        <v>4500</v>
      </c>
      <c r="F81" s="84">
        <f>E$76*0.55</f>
        <v>5500</v>
      </c>
      <c r="G81" s="118"/>
      <c r="H81" s="85">
        <f>H$76*0.45</f>
        <v>6750</v>
      </c>
      <c r="I81" s="84">
        <f>H$76*0.55</f>
        <v>8250</v>
      </c>
      <c r="J81" s="118"/>
      <c r="K81" s="85">
        <f>K$76*0.45</f>
        <v>9000</v>
      </c>
      <c r="L81" s="84">
        <f>K$76*0.55</f>
        <v>11000</v>
      </c>
      <c r="M81" s="118"/>
      <c r="N81" s="85">
        <f>N$76*0.45</f>
        <v>13500</v>
      </c>
      <c r="O81" s="84">
        <f>N$76*0.55</f>
        <v>16500</v>
      </c>
      <c r="P81" s="118"/>
      <c r="Q81" s="85">
        <f>Q$76*0.45</f>
        <v>18000</v>
      </c>
      <c r="R81" s="84">
        <f>Q$76*0.55</f>
        <v>22000</v>
      </c>
      <c r="S81" s="118"/>
      <c r="T81" s="85">
        <f>T$76*0.45</f>
        <v>22500</v>
      </c>
      <c r="U81" s="84">
        <f>T$76*0.55</f>
        <v>27500.000000000004</v>
      </c>
      <c r="V81" s="118"/>
      <c r="W81" s="85">
        <f>W$76*0.45</f>
        <v>45000</v>
      </c>
      <c r="X81" s="84">
        <f>W$76*0.55</f>
        <v>55000.000000000007</v>
      </c>
      <c r="Y81" s="118"/>
    </row>
    <row r="82" spans="1:25" x14ac:dyDescent="0.25">
      <c r="A82" s="109" t="s">
        <v>104</v>
      </c>
      <c r="B82" s="85">
        <f>B$76*0.48</f>
        <v>2400</v>
      </c>
      <c r="C82" s="84">
        <f>B$76*0.52</f>
        <v>2600</v>
      </c>
      <c r="D82" s="118"/>
      <c r="E82" s="85">
        <f>E$76*0.48</f>
        <v>4800</v>
      </c>
      <c r="F82" s="84">
        <f>E$76*0.52</f>
        <v>5200</v>
      </c>
      <c r="G82" s="118"/>
      <c r="H82" s="85">
        <f>H$76*0.48</f>
        <v>7200</v>
      </c>
      <c r="I82" s="84">
        <f>H$76*0.52</f>
        <v>7800</v>
      </c>
      <c r="J82" s="118"/>
      <c r="K82" s="85">
        <f>K$76*0.48</f>
        <v>9600</v>
      </c>
      <c r="L82" s="84">
        <f>K$76*0.52</f>
        <v>10400</v>
      </c>
      <c r="M82" s="118"/>
      <c r="N82" s="85">
        <f>N$76*0.48</f>
        <v>14400</v>
      </c>
      <c r="O82" s="84">
        <f>N$76*0.52</f>
        <v>15600</v>
      </c>
      <c r="P82" s="118"/>
      <c r="Q82" s="85">
        <f>Q$76*0.48</f>
        <v>19200</v>
      </c>
      <c r="R82" s="84">
        <f>Q$76*0.52</f>
        <v>20800</v>
      </c>
      <c r="S82" s="118"/>
      <c r="T82" s="85">
        <f>T$76*0.48</f>
        <v>24000</v>
      </c>
      <c r="U82" s="84">
        <f>T$76*0.52</f>
        <v>26000</v>
      </c>
      <c r="V82" s="118"/>
      <c r="W82" s="85">
        <f>W$76*0.48</f>
        <v>48000</v>
      </c>
      <c r="X82" s="84">
        <f>W$76*0.52</f>
        <v>52000</v>
      </c>
      <c r="Y82" s="118"/>
    </row>
    <row r="83" spans="1:25" x14ac:dyDescent="0.25">
      <c r="A83" s="109" t="s">
        <v>105</v>
      </c>
      <c r="B83" s="85">
        <f>B$76*0.52</f>
        <v>2600</v>
      </c>
      <c r="C83" s="84">
        <f>B$76*0.48</f>
        <v>2400</v>
      </c>
      <c r="D83" s="118"/>
      <c r="E83" s="85">
        <f>E$76*0.52</f>
        <v>5200</v>
      </c>
      <c r="F83" s="84">
        <f>E$76*0.48</f>
        <v>4800</v>
      </c>
      <c r="G83" s="118"/>
      <c r="H83" s="85">
        <f>H$76*0.52</f>
        <v>7800</v>
      </c>
      <c r="I83" s="84">
        <f>H$76*0.48</f>
        <v>7200</v>
      </c>
      <c r="J83" s="118"/>
      <c r="K83" s="85">
        <f>K$76*0.52</f>
        <v>10400</v>
      </c>
      <c r="L83" s="84">
        <f>K$76*0.48</f>
        <v>9600</v>
      </c>
      <c r="M83" s="118"/>
      <c r="N83" s="85">
        <f>N$76*0.52</f>
        <v>15600</v>
      </c>
      <c r="O83" s="84">
        <f>N$76*0.48</f>
        <v>14400</v>
      </c>
      <c r="P83" s="118"/>
      <c r="Q83" s="85">
        <f>Q$76*0.52</f>
        <v>20800</v>
      </c>
      <c r="R83" s="84">
        <f>Q$76*0.48</f>
        <v>19200</v>
      </c>
      <c r="S83" s="118"/>
      <c r="T83" s="85">
        <f>T$76*0.52</f>
        <v>26000</v>
      </c>
      <c r="U83" s="84">
        <f>T$76*0.48</f>
        <v>24000</v>
      </c>
      <c r="V83" s="118"/>
      <c r="W83" s="85">
        <f>W$76*0.52</f>
        <v>52000</v>
      </c>
      <c r="X83" s="84">
        <f>W$76*0.48</f>
        <v>48000</v>
      </c>
      <c r="Y83" s="118"/>
    </row>
    <row r="84" spans="1:25" x14ac:dyDescent="0.25">
      <c r="A84" s="109" t="s">
        <v>106</v>
      </c>
      <c r="B84" s="85">
        <f>B$76*0.55</f>
        <v>2750</v>
      </c>
      <c r="C84" s="84">
        <f>B$76*0.45</f>
        <v>2250</v>
      </c>
      <c r="D84" s="118"/>
      <c r="E84" s="85">
        <f>E$76*0.55</f>
        <v>5500</v>
      </c>
      <c r="F84" s="84">
        <f>E$76*0.45</f>
        <v>4500</v>
      </c>
      <c r="G84" s="118"/>
      <c r="H84" s="85">
        <f>H$76*0.55</f>
        <v>8250</v>
      </c>
      <c r="I84" s="84">
        <f>H$76*0.45</f>
        <v>6750</v>
      </c>
      <c r="J84" s="118"/>
      <c r="K84" s="85">
        <f>K$76*0.55</f>
        <v>11000</v>
      </c>
      <c r="L84" s="84">
        <f>K$76*0.45</f>
        <v>9000</v>
      </c>
      <c r="M84" s="118"/>
      <c r="N84" s="85">
        <f>N$76*0.55</f>
        <v>16500</v>
      </c>
      <c r="O84" s="84">
        <f>N$76*0.45</f>
        <v>13500</v>
      </c>
      <c r="P84" s="118"/>
      <c r="Q84" s="85">
        <f>Q$76*0.55</f>
        <v>22000</v>
      </c>
      <c r="R84" s="84">
        <f>Q$76*0.45</f>
        <v>18000</v>
      </c>
      <c r="S84" s="118"/>
      <c r="T84" s="85">
        <f>T$76*0.55</f>
        <v>27500.000000000004</v>
      </c>
      <c r="U84" s="84">
        <f>T$76*0.45</f>
        <v>22500</v>
      </c>
      <c r="V84" s="118"/>
      <c r="W84" s="85">
        <f>W$76*0.55</f>
        <v>55000.000000000007</v>
      </c>
      <c r="X84" s="84">
        <f>W$76*0.45</f>
        <v>45000</v>
      </c>
      <c r="Y84" s="118"/>
    </row>
    <row r="85" spans="1:25" x14ac:dyDescent="0.25">
      <c r="A85" s="109" t="s">
        <v>107</v>
      </c>
      <c r="B85" s="85">
        <f>B$76*0.6</f>
        <v>3000</v>
      </c>
      <c r="C85" s="84">
        <f>B$76*0.4</f>
        <v>2000</v>
      </c>
      <c r="D85" s="118"/>
      <c r="E85" s="85">
        <f>E$76*0.6</f>
        <v>6000</v>
      </c>
      <c r="F85" s="84">
        <f>E$76*0.4</f>
        <v>4000</v>
      </c>
      <c r="G85" s="118"/>
      <c r="H85" s="85">
        <f>H$76*0.6</f>
        <v>9000</v>
      </c>
      <c r="I85" s="84">
        <f>H$76*0.4</f>
        <v>6000</v>
      </c>
      <c r="J85" s="118"/>
      <c r="K85" s="85">
        <f>K$76*0.6</f>
        <v>12000</v>
      </c>
      <c r="L85" s="84">
        <f>K$76*0.4</f>
        <v>8000</v>
      </c>
      <c r="M85" s="118"/>
      <c r="N85" s="85">
        <f>N$76*0.6</f>
        <v>18000</v>
      </c>
      <c r="O85" s="84">
        <f>N$76*0.4</f>
        <v>12000</v>
      </c>
      <c r="P85" s="118"/>
      <c r="Q85" s="85">
        <f>Q$76*0.6</f>
        <v>24000</v>
      </c>
      <c r="R85" s="84">
        <f>Q$76*0.4</f>
        <v>16000</v>
      </c>
      <c r="S85" s="118"/>
      <c r="T85" s="85">
        <f>T$76*0.6</f>
        <v>30000</v>
      </c>
      <c r="U85" s="84">
        <f>T$76*0.4</f>
        <v>20000</v>
      </c>
      <c r="V85" s="118"/>
      <c r="W85" s="85">
        <f>W$76*0.6</f>
        <v>60000</v>
      </c>
      <c r="X85" s="84">
        <f>W$76*0.4</f>
        <v>40000</v>
      </c>
      <c r="Y85" s="118"/>
    </row>
    <row r="86" spans="1:25" s="161" customFormat="1" x14ac:dyDescent="0.25">
      <c r="A86" s="136" t="s">
        <v>148</v>
      </c>
      <c r="B86" s="169">
        <f>B$76*0.739</f>
        <v>3695</v>
      </c>
      <c r="C86" s="168">
        <f>B$76*0.261</f>
        <v>1305</v>
      </c>
      <c r="D86" s="166"/>
      <c r="E86" s="169">
        <f>E$76*0.739</f>
        <v>7390</v>
      </c>
      <c r="F86" s="168">
        <f>E$76*0.261</f>
        <v>2610</v>
      </c>
      <c r="G86" s="166"/>
      <c r="H86" s="169">
        <f>H$76*0.739</f>
        <v>11085</v>
      </c>
      <c r="I86" s="168">
        <f>H$76*0.261</f>
        <v>3915</v>
      </c>
      <c r="J86" s="166"/>
      <c r="K86" s="169">
        <f>K$76*0.739</f>
        <v>14780</v>
      </c>
      <c r="L86" s="168">
        <f>K$76*0.261</f>
        <v>5220</v>
      </c>
      <c r="M86" s="166"/>
      <c r="N86" s="169">
        <f>N$76*0.739</f>
        <v>22170</v>
      </c>
      <c r="O86" s="168">
        <f>N$76*0.261</f>
        <v>7830</v>
      </c>
      <c r="P86" s="166"/>
      <c r="Q86" s="169">
        <f>Q$76*0.739</f>
        <v>29560</v>
      </c>
      <c r="R86" s="168">
        <f>Q$76*0.261</f>
        <v>10440</v>
      </c>
      <c r="S86" s="166"/>
      <c r="T86" s="169">
        <f>T$76*0.739</f>
        <v>36950</v>
      </c>
      <c r="U86" s="168">
        <f>T$76*0.261</f>
        <v>13050</v>
      </c>
      <c r="V86" s="166"/>
      <c r="W86" s="169">
        <f>W$76*0.739</f>
        <v>73900</v>
      </c>
      <c r="X86" s="168">
        <f>W$76*0.261</f>
        <v>26100</v>
      </c>
      <c r="Y86" s="166"/>
    </row>
    <row r="87" spans="1:25" x14ac:dyDescent="0.25">
      <c r="A87" s="109" t="s">
        <v>108</v>
      </c>
      <c r="B87" s="85">
        <f>B$76*0.8</f>
        <v>4000</v>
      </c>
      <c r="C87" s="84">
        <f>B$76*0.2</f>
        <v>1000</v>
      </c>
      <c r="D87" s="118"/>
      <c r="E87" s="85">
        <f>E$76*0.8</f>
        <v>8000</v>
      </c>
      <c r="F87" s="84">
        <f>E$76*0.2</f>
        <v>2000</v>
      </c>
      <c r="G87" s="118"/>
      <c r="H87" s="85">
        <f>H$76*0.8</f>
        <v>12000</v>
      </c>
      <c r="I87" s="84">
        <f>H$76*0.2</f>
        <v>3000</v>
      </c>
      <c r="J87" s="118"/>
      <c r="K87" s="85">
        <f>K$76*0.8</f>
        <v>16000</v>
      </c>
      <c r="L87" s="84">
        <f>K$76*0.2</f>
        <v>4000</v>
      </c>
      <c r="M87" s="118"/>
      <c r="N87" s="85">
        <f>N$76*0.8</f>
        <v>24000</v>
      </c>
      <c r="O87" s="84">
        <f>N$76*0.2</f>
        <v>6000</v>
      </c>
      <c r="P87" s="118"/>
      <c r="Q87" s="85">
        <f>Q$76*0.8</f>
        <v>32000</v>
      </c>
      <c r="R87" s="84">
        <f>Q$76*0.2</f>
        <v>8000</v>
      </c>
      <c r="S87" s="118"/>
      <c r="T87" s="85">
        <f>T$76*0.8</f>
        <v>40000</v>
      </c>
      <c r="U87" s="84">
        <f>T$76*0.2</f>
        <v>10000</v>
      </c>
      <c r="V87" s="118"/>
      <c r="W87" s="85">
        <f>W$76*0.8</f>
        <v>80000</v>
      </c>
      <c r="X87" s="84">
        <f>W$76*0.2</f>
        <v>20000</v>
      </c>
      <c r="Y87" s="118"/>
    </row>
    <row r="88" spans="1:25" ht="15.75" thickBot="1" x14ac:dyDescent="0.3">
      <c r="A88" s="110" t="s">
        <v>109</v>
      </c>
      <c r="B88" s="86">
        <f>B$76*0.9</f>
        <v>4500</v>
      </c>
      <c r="C88" s="121">
        <f>B$76*0.1</f>
        <v>500</v>
      </c>
      <c r="D88" s="119"/>
      <c r="E88" s="86">
        <f>E$76*0.9</f>
        <v>9000</v>
      </c>
      <c r="F88" s="121">
        <f>E$76*0.1</f>
        <v>1000</v>
      </c>
      <c r="G88" s="119"/>
      <c r="H88" s="86">
        <f>H$76*0.9</f>
        <v>13500</v>
      </c>
      <c r="I88" s="121">
        <f>H$76*0.1</f>
        <v>1500</v>
      </c>
      <c r="J88" s="119"/>
      <c r="K88" s="86">
        <f>K$76*0.9</f>
        <v>18000</v>
      </c>
      <c r="L88" s="121">
        <f>K$76*0.1</f>
        <v>2000</v>
      </c>
      <c r="M88" s="119"/>
      <c r="N88" s="86">
        <f>N$76*0.9</f>
        <v>27000</v>
      </c>
      <c r="O88" s="121">
        <f>N$76*0.1</f>
        <v>3000</v>
      </c>
      <c r="P88" s="119"/>
      <c r="Q88" s="86">
        <f>Q$76*0.9</f>
        <v>36000</v>
      </c>
      <c r="R88" s="121">
        <f>Q$76*0.1</f>
        <v>4000</v>
      </c>
      <c r="S88" s="119"/>
      <c r="T88" s="86">
        <f>T$76*0.9</f>
        <v>45000</v>
      </c>
      <c r="U88" s="121">
        <f>T$76*0.1</f>
        <v>5000</v>
      </c>
      <c r="V88" s="119"/>
      <c r="W88" s="86">
        <f>W$76*0.9</f>
        <v>90000</v>
      </c>
      <c r="X88" s="121">
        <f>W$76*0.1</f>
        <v>10000</v>
      </c>
      <c r="Y88" s="119"/>
    </row>
    <row r="89" spans="1:25" ht="15.75" thickBot="1" x14ac:dyDescent="0.3">
      <c r="A89" s="111"/>
    </row>
    <row r="90" spans="1:25" s="83" customFormat="1" ht="18.75" customHeight="1" x14ac:dyDescent="0.3">
      <c r="A90" s="181" t="s">
        <v>100</v>
      </c>
      <c r="B90" s="184" t="s">
        <v>79</v>
      </c>
      <c r="C90" s="185"/>
      <c r="D90" s="186"/>
      <c r="E90" s="184" t="s">
        <v>80</v>
      </c>
      <c r="F90" s="185"/>
      <c r="G90" s="186"/>
      <c r="H90" s="184" t="s">
        <v>81</v>
      </c>
      <c r="I90" s="185"/>
      <c r="J90" s="186"/>
      <c r="K90" s="184" t="s">
        <v>82</v>
      </c>
      <c r="L90" s="185"/>
      <c r="M90" s="186"/>
      <c r="N90" s="184" t="s">
        <v>83</v>
      </c>
      <c r="O90" s="185"/>
      <c r="P90" s="186"/>
      <c r="Q90" s="184" t="s">
        <v>84</v>
      </c>
      <c r="R90" s="185"/>
      <c r="S90" s="186"/>
      <c r="T90" s="184" t="s">
        <v>85</v>
      </c>
      <c r="U90" s="185"/>
      <c r="V90" s="186"/>
      <c r="W90" s="184" t="s">
        <v>86</v>
      </c>
      <c r="X90" s="185"/>
      <c r="Y90" s="186"/>
    </row>
    <row r="91" spans="1:25" s="83" customFormat="1" ht="19.5" thickBot="1" x14ac:dyDescent="0.35">
      <c r="A91" s="182"/>
      <c r="B91" s="187">
        <v>5000</v>
      </c>
      <c r="C91" s="188"/>
      <c r="D91" s="189"/>
      <c r="E91" s="187">
        <v>10000</v>
      </c>
      <c r="F91" s="188"/>
      <c r="G91" s="189"/>
      <c r="H91" s="187">
        <v>15000</v>
      </c>
      <c r="I91" s="188"/>
      <c r="J91" s="189"/>
      <c r="K91" s="187">
        <v>20000</v>
      </c>
      <c r="L91" s="188"/>
      <c r="M91" s="189"/>
      <c r="N91" s="187">
        <v>30000</v>
      </c>
      <c r="O91" s="188"/>
      <c r="P91" s="189"/>
      <c r="Q91" s="187">
        <v>40000</v>
      </c>
      <c r="R91" s="188"/>
      <c r="S91" s="189"/>
      <c r="T91" s="187">
        <v>50000</v>
      </c>
      <c r="U91" s="188"/>
      <c r="V91" s="189"/>
      <c r="W91" s="187">
        <v>100000</v>
      </c>
      <c r="X91" s="188"/>
      <c r="Y91" s="189"/>
    </row>
    <row r="92" spans="1:25" s="82" customFormat="1" ht="18.75" x14ac:dyDescent="0.3">
      <c r="A92" s="183"/>
      <c r="B92" s="94" t="s">
        <v>77</v>
      </c>
      <c r="C92" s="103" t="s">
        <v>78</v>
      </c>
      <c r="D92" s="106"/>
      <c r="E92" s="94" t="s">
        <v>77</v>
      </c>
      <c r="F92" s="103" t="s">
        <v>78</v>
      </c>
      <c r="G92" s="117"/>
      <c r="H92" s="94" t="s">
        <v>77</v>
      </c>
      <c r="I92" s="103" t="s">
        <v>78</v>
      </c>
      <c r="J92" s="117"/>
      <c r="K92" s="94" t="s">
        <v>77</v>
      </c>
      <c r="L92" s="103" t="s">
        <v>78</v>
      </c>
      <c r="M92" s="117"/>
      <c r="N92" s="94" t="s">
        <v>77</v>
      </c>
      <c r="O92" s="103" t="s">
        <v>78</v>
      </c>
      <c r="P92" s="117"/>
      <c r="Q92" s="94" t="s">
        <v>77</v>
      </c>
      <c r="R92" s="103" t="s">
        <v>78</v>
      </c>
      <c r="S92" s="117"/>
      <c r="T92" s="94" t="s">
        <v>77</v>
      </c>
      <c r="U92" s="103" t="s">
        <v>78</v>
      </c>
      <c r="V92" s="117"/>
      <c r="W92" s="94" t="s">
        <v>77</v>
      </c>
      <c r="X92" s="103" t="s">
        <v>78</v>
      </c>
      <c r="Y92" s="117"/>
    </row>
    <row r="93" spans="1:25" x14ac:dyDescent="0.25">
      <c r="A93" s="109" t="s">
        <v>125</v>
      </c>
      <c r="B93" s="88">
        <f t="shared" ref="B93:B103" si="1">B78/1000*(((365*$E$41/100)+($B$48*$B$41/100)))</f>
        <v>29.860454731187183</v>
      </c>
      <c r="C93" s="87">
        <f t="shared" ref="C93:C103" si="2">(C78/(1000))*((365*$E$42/100)+($B$48*$B$42/100))</f>
        <v>138.75324903463735</v>
      </c>
      <c r="D93" s="107"/>
      <c r="E93" s="88">
        <f t="shared" ref="E93:E103" si="3">E78/1000*(((365*$E$41/100)+($B$48*$B$41/100)))</f>
        <v>59.720909462374365</v>
      </c>
      <c r="F93" s="87">
        <f t="shared" ref="F93:F103" si="4">(F78/(1000))*((365*$E$42/100)+($B$48*$B$42/100))</f>
        <v>277.5064980692747</v>
      </c>
      <c r="G93" s="118"/>
      <c r="H93" s="88">
        <f t="shared" ref="H93:H103" si="5">H78/1000*(((365*$E$41/100)+($B$48*$B$41/100)))</f>
        <v>89.581364193561541</v>
      </c>
      <c r="I93" s="87">
        <f t="shared" ref="I93:I103" si="6">(I78/(1000))*((365*$E$42/100)+($B$48*$B$42/100))</f>
        <v>416.25974710391205</v>
      </c>
      <c r="J93" s="118"/>
      <c r="K93" s="88">
        <f t="shared" ref="K93:K103" si="7">K78/1000*(((365*$E$41/100)+($B$48*$B$41/100)))</f>
        <v>119.44181892474873</v>
      </c>
      <c r="L93" s="87">
        <f t="shared" ref="L93:L103" si="8">(L78/(1000))*((365*$E$42/100)+($B$48*$B$42/100))</f>
        <v>555.0129961385494</v>
      </c>
      <c r="M93" s="118"/>
      <c r="N93" s="88">
        <f t="shared" ref="N93:N103" si="9">N78/1000*(((365*$E$41/100)+($B$48*$B$41/100)))</f>
        <v>179.16272838712308</v>
      </c>
      <c r="O93" s="87">
        <f t="shared" ref="O93:O103" si="10">(O78/(1000))*((365*$E$42/100)+($B$48*$B$42/100))</f>
        <v>832.5194942078241</v>
      </c>
      <c r="P93" s="118"/>
      <c r="Q93" s="88">
        <f t="shared" ref="Q93:Q103" si="11">Q78/1000*(((365*$E$41/100)+($B$48*$B$41/100)))</f>
        <v>238.88363784949746</v>
      </c>
      <c r="R93" s="87">
        <f t="shared" ref="R93:R103" si="12">(R78/(1000))*((365*$E$42/100)+($B$48*$B$42/100))</f>
        <v>1110.0259922770988</v>
      </c>
      <c r="S93" s="118"/>
      <c r="T93" s="88">
        <f t="shared" ref="T93:T103" si="13">T78/1000*(((365*$E$41/100)+($B$48*$B$41/100)))</f>
        <v>298.60454731187184</v>
      </c>
      <c r="U93" s="87">
        <f t="shared" ref="U93:U103" si="14">(U78/(1000))*((365*$E$42/100)+($B$48*$B$42/100))</f>
        <v>1387.5324903463734</v>
      </c>
      <c r="V93" s="118"/>
      <c r="W93" s="88">
        <f t="shared" ref="W93:W103" si="15">W78/1000*(((365*$E$41/100)+($B$48*$B$41/100)))</f>
        <v>597.20909462374368</v>
      </c>
      <c r="X93" s="87">
        <f t="shared" ref="X93:X103" si="16">(X78/(1000))*((365*$E$42/100)+($B$48*$B$42/100))</f>
        <v>2775.0649806927468</v>
      </c>
      <c r="Y93" s="118"/>
    </row>
    <row r="94" spans="1:25" x14ac:dyDescent="0.25">
      <c r="A94" s="109" t="s">
        <v>97</v>
      </c>
      <c r="B94" s="88">
        <f t="shared" si="1"/>
        <v>59.720909462374365</v>
      </c>
      <c r="C94" s="87">
        <f t="shared" si="2"/>
        <v>123.33622136412208</v>
      </c>
      <c r="D94" s="107"/>
      <c r="E94" s="88">
        <f t="shared" si="3"/>
        <v>119.44181892474873</v>
      </c>
      <c r="F94" s="87">
        <f t="shared" si="4"/>
        <v>246.67244272824416</v>
      </c>
      <c r="G94" s="118"/>
      <c r="H94" s="88">
        <f t="shared" si="5"/>
        <v>179.16272838712308</v>
      </c>
      <c r="I94" s="87">
        <f t="shared" si="6"/>
        <v>370.00866409236625</v>
      </c>
      <c r="J94" s="118"/>
      <c r="K94" s="88">
        <f t="shared" si="7"/>
        <v>238.88363784949746</v>
      </c>
      <c r="L94" s="87">
        <f t="shared" si="8"/>
        <v>493.34488545648833</v>
      </c>
      <c r="M94" s="118"/>
      <c r="N94" s="88">
        <f t="shared" si="9"/>
        <v>358.32545677424616</v>
      </c>
      <c r="O94" s="87">
        <f t="shared" si="10"/>
        <v>740.01732818473249</v>
      </c>
      <c r="P94" s="118"/>
      <c r="Q94" s="88">
        <f t="shared" si="11"/>
        <v>477.76727569899492</v>
      </c>
      <c r="R94" s="87">
        <f t="shared" si="12"/>
        <v>986.68977091297666</v>
      </c>
      <c r="S94" s="118"/>
      <c r="T94" s="88">
        <f t="shared" si="13"/>
        <v>597.20909462374368</v>
      </c>
      <c r="U94" s="87">
        <f t="shared" si="14"/>
        <v>1233.3622136412209</v>
      </c>
      <c r="V94" s="118"/>
      <c r="W94" s="88">
        <f t="shared" si="15"/>
        <v>1194.4181892474874</v>
      </c>
      <c r="X94" s="87">
        <f t="shared" si="16"/>
        <v>2466.7244272824419</v>
      </c>
      <c r="Y94" s="118"/>
    </row>
    <row r="95" spans="1:25" x14ac:dyDescent="0.25">
      <c r="A95" s="109" t="s">
        <v>102</v>
      </c>
      <c r="B95" s="88">
        <f t="shared" si="1"/>
        <v>119.44181892474873</v>
      </c>
      <c r="C95" s="87">
        <f t="shared" si="2"/>
        <v>92.502166023091561</v>
      </c>
      <c r="D95" s="107"/>
      <c r="E95" s="88">
        <f t="shared" si="3"/>
        <v>238.88363784949746</v>
      </c>
      <c r="F95" s="87">
        <f t="shared" si="4"/>
        <v>185.00433204618312</v>
      </c>
      <c r="G95" s="118"/>
      <c r="H95" s="88">
        <f t="shared" si="5"/>
        <v>358.32545677424616</v>
      </c>
      <c r="I95" s="87">
        <f t="shared" si="6"/>
        <v>277.5064980692747</v>
      </c>
      <c r="J95" s="118"/>
      <c r="K95" s="88">
        <f t="shared" si="7"/>
        <v>477.76727569899492</v>
      </c>
      <c r="L95" s="87">
        <f t="shared" si="8"/>
        <v>370.00866409236625</v>
      </c>
      <c r="M95" s="118"/>
      <c r="N95" s="88">
        <f t="shared" si="9"/>
        <v>716.65091354849233</v>
      </c>
      <c r="O95" s="87">
        <f t="shared" si="10"/>
        <v>555.0129961385494</v>
      </c>
      <c r="P95" s="118"/>
      <c r="Q95" s="88">
        <f t="shared" si="11"/>
        <v>955.53455139798984</v>
      </c>
      <c r="R95" s="87">
        <f t="shared" si="12"/>
        <v>740.01732818473249</v>
      </c>
      <c r="S95" s="118"/>
      <c r="T95" s="88">
        <f t="shared" si="13"/>
        <v>1194.4181892474874</v>
      </c>
      <c r="U95" s="87">
        <f t="shared" si="14"/>
        <v>925.02166023091559</v>
      </c>
      <c r="V95" s="118"/>
      <c r="W95" s="88">
        <f t="shared" si="15"/>
        <v>2388.8363784949747</v>
      </c>
      <c r="X95" s="87">
        <f t="shared" si="16"/>
        <v>1850.0433204618312</v>
      </c>
      <c r="Y95" s="118"/>
    </row>
    <row r="96" spans="1:25" x14ac:dyDescent="0.25">
      <c r="A96" s="109" t="s">
        <v>103</v>
      </c>
      <c r="B96" s="88">
        <f t="shared" si="1"/>
        <v>134.37204629034233</v>
      </c>
      <c r="C96" s="87">
        <f t="shared" si="2"/>
        <v>84.793652187833928</v>
      </c>
      <c r="D96" s="107"/>
      <c r="E96" s="88">
        <f t="shared" si="3"/>
        <v>268.74409258068465</v>
      </c>
      <c r="F96" s="87">
        <f t="shared" si="4"/>
        <v>169.58730437566786</v>
      </c>
      <c r="G96" s="118"/>
      <c r="H96" s="88">
        <f t="shared" si="5"/>
        <v>403.11613887102698</v>
      </c>
      <c r="I96" s="87">
        <f t="shared" si="6"/>
        <v>254.3809565635018</v>
      </c>
      <c r="J96" s="118"/>
      <c r="K96" s="88">
        <f t="shared" si="7"/>
        <v>537.4881851613693</v>
      </c>
      <c r="L96" s="87">
        <f t="shared" si="8"/>
        <v>339.17460875133571</v>
      </c>
      <c r="M96" s="118"/>
      <c r="N96" s="88">
        <f t="shared" si="9"/>
        <v>806.23227774205395</v>
      </c>
      <c r="O96" s="87">
        <f t="shared" si="10"/>
        <v>508.7619131270036</v>
      </c>
      <c r="P96" s="118"/>
      <c r="Q96" s="88">
        <f t="shared" si="11"/>
        <v>1074.9763703227386</v>
      </c>
      <c r="R96" s="87">
        <f t="shared" si="12"/>
        <v>678.34921750267142</v>
      </c>
      <c r="S96" s="118"/>
      <c r="T96" s="88">
        <f t="shared" si="13"/>
        <v>1343.7204629034231</v>
      </c>
      <c r="U96" s="87">
        <f t="shared" si="14"/>
        <v>847.93652187833948</v>
      </c>
      <c r="V96" s="118"/>
      <c r="W96" s="88">
        <f t="shared" si="15"/>
        <v>2687.4409258068463</v>
      </c>
      <c r="X96" s="87">
        <f t="shared" si="16"/>
        <v>1695.873043756679</v>
      </c>
      <c r="Y96" s="118"/>
    </row>
    <row r="97" spans="1:25" x14ac:dyDescent="0.25">
      <c r="A97" s="109" t="s">
        <v>104</v>
      </c>
      <c r="B97" s="88">
        <f t="shared" si="1"/>
        <v>143.33018270969848</v>
      </c>
      <c r="C97" s="87">
        <f t="shared" si="2"/>
        <v>80.168543886679359</v>
      </c>
      <c r="D97" s="107"/>
      <c r="E97" s="88">
        <f t="shared" si="3"/>
        <v>286.66036541939695</v>
      </c>
      <c r="F97" s="87">
        <f t="shared" si="4"/>
        <v>160.33708777335872</v>
      </c>
      <c r="G97" s="118"/>
      <c r="H97" s="88">
        <f t="shared" si="5"/>
        <v>429.99054812909543</v>
      </c>
      <c r="I97" s="87">
        <f t="shared" si="6"/>
        <v>240.50563166003806</v>
      </c>
      <c r="J97" s="118"/>
      <c r="K97" s="88">
        <f t="shared" si="7"/>
        <v>573.32073083879391</v>
      </c>
      <c r="L97" s="87">
        <f t="shared" si="8"/>
        <v>320.67417554671744</v>
      </c>
      <c r="M97" s="118"/>
      <c r="N97" s="88">
        <f t="shared" si="9"/>
        <v>859.98109625819086</v>
      </c>
      <c r="O97" s="87">
        <f t="shared" si="10"/>
        <v>481.01126332007613</v>
      </c>
      <c r="P97" s="118"/>
      <c r="Q97" s="88">
        <f t="shared" si="11"/>
        <v>1146.6414616775878</v>
      </c>
      <c r="R97" s="87">
        <f t="shared" si="12"/>
        <v>641.34835109343487</v>
      </c>
      <c r="S97" s="118"/>
      <c r="T97" s="88">
        <f t="shared" si="13"/>
        <v>1433.3018270969847</v>
      </c>
      <c r="U97" s="87">
        <f t="shared" si="14"/>
        <v>801.68543886679356</v>
      </c>
      <c r="V97" s="118"/>
      <c r="W97" s="88">
        <f t="shared" si="15"/>
        <v>2866.6036541939693</v>
      </c>
      <c r="X97" s="87">
        <f t="shared" si="16"/>
        <v>1603.3708777335871</v>
      </c>
      <c r="Y97" s="118"/>
    </row>
    <row r="98" spans="1:25" x14ac:dyDescent="0.25">
      <c r="A98" s="109" t="s">
        <v>105</v>
      </c>
      <c r="B98" s="88">
        <f t="shared" si="1"/>
        <v>155.27436460217336</v>
      </c>
      <c r="C98" s="87">
        <f t="shared" si="2"/>
        <v>74.001732818473243</v>
      </c>
      <c r="D98" s="107"/>
      <c r="E98" s="88">
        <f t="shared" si="3"/>
        <v>310.54872920434673</v>
      </c>
      <c r="F98" s="87">
        <f t="shared" si="4"/>
        <v>148.00346563694649</v>
      </c>
      <c r="G98" s="118"/>
      <c r="H98" s="88">
        <f t="shared" si="5"/>
        <v>465.82309380652003</v>
      </c>
      <c r="I98" s="87">
        <f t="shared" si="6"/>
        <v>222.00519845541976</v>
      </c>
      <c r="J98" s="118"/>
      <c r="K98" s="88">
        <f t="shared" si="7"/>
        <v>621.09745840869346</v>
      </c>
      <c r="L98" s="87">
        <f t="shared" si="8"/>
        <v>296.00693127389297</v>
      </c>
      <c r="M98" s="118"/>
      <c r="N98" s="88">
        <f t="shared" si="9"/>
        <v>931.64618761304007</v>
      </c>
      <c r="O98" s="87">
        <f t="shared" si="10"/>
        <v>444.01039691083952</v>
      </c>
      <c r="P98" s="118"/>
      <c r="Q98" s="88">
        <f t="shared" si="11"/>
        <v>1242.1949168173869</v>
      </c>
      <c r="R98" s="87">
        <f t="shared" si="12"/>
        <v>592.01386254778595</v>
      </c>
      <c r="S98" s="118"/>
      <c r="T98" s="88">
        <f t="shared" si="13"/>
        <v>1552.7436460217334</v>
      </c>
      <c r="U98" s="87">
        <f t="shared" si="14"/>
        <v>740.01732818473249</v>
      </c>
      <c r="V98" s="118"/>
      <c r="W98" s="88">
        <f t="shared" si="15"/>
        <v>3105.4872920434668</v>
      </c>
      <c r="X98" s="87">
        <f t="shared" si="16"/>
        <v>1480.034656369465</v>
      </c>
      <c r="Y98" s="118"/>
    </row>
    <row r="99" spans="1:25" x14ac:dyDescent="0.25">
      <c r="A99" s="109" t="s">
        <v>106</v>
      </c>
      <c r="B99" s="88">
        <f t="shared" si="1"/>
        <v>164.23250102152952</v>
      </c>
      <c r="C99" s="87">
        <f t="shared" si="2"/>
        <v>69.376624517318675</v>
      </c>
      <c r="D99" s="107"/>
      <c r="E99" s="88">
        <f t="shared" si="3"/>
        <v>328.46500204305903</v>
      </c>
      <c r="F99" s="87">
        <f t="shared" si="4"/>
        <v>138.75324903463735</v>
      </c>
      <c r="G99" s="118"/>
      <c r="H99" s="88">
        <f t="shared" si="5"/>
        <v>492.69750306458849</v>
      </c>
      <c r="I99" s="87">
        <f t="shared" si="6"/>
        <v>208.12987355195602</v>
      </c>
      <c r="J99" s="118"/>
      <c r="K99" s="88">
        <f t="shared" si="7"/>
        <v>656.93000408611806</v>
      </c>
      <c r="L99" s="87">
        <f t="shared" si="8"/>
        <v>277.5064980692747</v>
      </c>
      <c r="M99" s="118"/>
      <c r="N99" s="88">
        <f t="shared" si="9"/>
        <v>985.39500612917698</v>
      </c>
      <c r="O99" s="87">
        <f t="shared" si="10"/>
        <v>416.25974710391205</v>
      </c>
      <c r="P99" s="118"/>
      <c r="Q99" s="88">
        <f t="shared" si="11"/>
        <v>1313.8600081722361</v>
      </c>
      <c r="R99" s="87">
        <f t="shared" si="12"/>
        <v>555.0129961385494</v>
      </c>
      <c r="S99" s="118"/>
      <c r="T99" s="88">
        <f t="shared" si="13"/>
        <v>1642.3250102152952</v>
      </c>
      <c r="U99" s="87">
        <f t="shared" si="14"/>
        <v>693.76624517318669</v>
      </c>
      <c r="V99" s="118"/>
      <c r="W99" s="88">
        <f t="shared" si="15"/>
        <v>3284.6500204305903</v>
      </c>
      <c r="X99" s="87">
        <f t="shared" si="16"/>
        <v>1387.5324903463734</v>
      </c>
      <c r="Y99" s="118"/>
    </row>
    <row r="100" spans="1:25" x14ac:dyDescent="0.25">
      <c r="A100" s="109" t="s">
        <v>107</v>
      </c>
      <c r="B100" s="88">
        <f t="shared" si="1"/>
        <v>179.16272838712308</v>
      </c>
      <c r="C100" s="87">
        <f t="shared" si="2"/>
        <v>61.668110682061041</v>
      </c>
      <c r="D100" s="107"/>
      <c r="E100" s="88">
        <f t="shared" si="3"/>
        <v>358.32545677424616</v>
      </c>
      <c r="F100" s="87">
        <f t="shared" si="4"/>
        <v>123.33622136412208</v>
      </c>
      <c r="G100" s="118"/>
      <c r="H100" s="88">
        <f t="shared" si="5"/>
        <v>537.4881851613693</v>
      </c>
      <c r="I100" s="87">
        <f t="shared" si="6"/>
        <v>185.00433204618312</v>
      </c>
      <c r="J100" s="118"/>
      <c r="K100" s="88">
        <f t="shared" si="7"/>
        <v>716.65091354849233</v>
      </c>
      <c r="L100" s="87">
        <f t="shared" si="8"/>
        <v>246.67244272824416</v>
      </c>
      <c r="M100" s="118"/>
      <c r="N100" s="88">
        <f t="shared" si="9"/>
        <v>1074.9763703227386</v>
      </c>
      <c r="O100" s="87">
        <f t="shared" si="10"/>
        <v>370.00866409236625</v>
      </c>
      <c r="P100" s="118"/>
      <c r="Q100" s="88">
        <f t="shared" si="11"/>
        <v>1433.3018270969847</v>
      </c>
      <c r="R100" s="87">
        <f t="shared" si="12"/>
        <v>493.34488545648833</v>
      </c>
      <c r="S100" s="118"/>
      <c r="T100" s="88">
        <f t="shared" si="13"/>
        <v>1791.6272838712309</v>
      </c>
      <c r="U100" s="87">
        <f t="shared" si="14"/>
        <v>616.68110682061047</v>
      </c>
      <c r="V100" s="118"/>
      <c r="W100" s="88">
        <f t="shared" si="15"/>
        <v>3583.2545677424619</v>
      </c>
      <c r="X100" s="87">
        <f t="shared" si="16"/>
        <v>1233.3622136412209</v>
      </c>
      <c r="Y100" s="118"/>
    </row>
    <row r="101" spans="1:25" s="161" customFormat="1" x14ac:dyDescent="0.25">
      <c r="A101" s="136" t="s">
        <v>148</v>
      </c>
      <c r="B101" s="90">
        <f t="shared" si="1"/>
        <v>220.66876046347326</v>
      </c>
      <c r="C101" s="167">
        <f t="shared" si="2"/>
        <v>40.238442220044824</v>
      </c>
      <c r="D101" s="170"/>
      <c r="E101" s="90">
        <f t="shared" si="3"/>
        <v>441.33752092694652</v>
      </c>
      <c r="F101" s="167">
        <f t="shared" si="4"/>
        <v>80.476884440089648</v>
      </c>
      <c r="G101" s="166"/>
      <c r="H101" s="90">
        <f t="shared" si="5"/>
        <v>662.00628139041987</v>
      </c>
      <c r="I101" s="167">
        <f t="shared" si="6"/>
        <v>120.71532666013449</v>
      </c>
      <c r="J101" s="166"/>
      <c r="K101" s="90">
        <f t="shared" si="7"/>
        <v>882.67504185389305</v>
      </c>
      <c r="L101" s="167">
        <f t="shared" si="8"/>
        <v>160.9537688801793</v>
      </c>
      <c r="M101" s="166"/>
      <c r="N101" s="90">
        <f t="shared" si="9"/>
        <v>1324.0125627808397</v>
      </c>
      <c r="O101" s="167">
        <f t="shared" si="10"/>
        <v>241.43065332026899</v>
      </c>
      <c r="P101" s="166"/>
      <c r="Q101" s="90">
        <f t="shared" si="11"/>
        <v>1765.3500837077861</v>
      </c>
      <c r="R101" s="167">
        <f t="shared" si="12"/>
        <v>321.90753776035859</v>
      </c>
      <c r="S101" s="166"/>
      <c r="T101" s="90">
        <f t="shared" si="13"/>
        <v>2206.6876046347329</v>
      </c>
      <c r="U101" s="167">
        <f t="shared" si="14"/>
        <v>402.38442220044834</v>
      </c>
      <c r="V101" s="166"/>
      <c r="W101" s="90">
        <f t="shared" si="15"/>
        <v>4413.3752092694658</v>
      </c>
      <c r="X101" s="167">
        <f t="shared" si="16"/>
        <v>804.76884440089668</v>
      </c>
      <c r="Y101" s="166"/>
    </row>
    <row r="102" spans="1:25" x14ac:dyDescent="0.25">
      <c r="A102" s="109" t="s">
        <v>108</v>
      </c>
      <c r="B102" s="88">
        <f t="shared" si="1"/>
        <v>238.88363784949746</v>
      </c>
      <c r="C102" s="87">
        <f t="shared" si="2"/>
        <v>30.83405534103052</v>
      </c>
      <c r="D102" s="107"/>
      <c r="E102" s="88">
        <f t="shared" si="3"/>
        <v>477.76727569899492</v>
      </c>
      <c r="F102" s="87">
        <f t="shared" si="4"/>
        <v>61.668110682061041</v>
      </c>
      <c r="G102" s="118"/>
      <c r="H102" s="88">
        <f t="shared" si="5"/>
        <v>716.65091354849233</v>
      </c>
      <c r="I102" s="87">
        <f t="shared" si="6"/>
        <v>92.502166023091561</v>
      </c>
      <c r="J102" s="118"/>
      <c r="K102" s="88">
        <f t="shared" si="7"/>
        <v>955.53455139798984</v>
      </c>
      <c r="L102" s="87">
        <f t="shared" si="8"/>
        <v>123.33622136412208</v>
      </c>
      <c r="M102" s="118"/>
      <c r="N102" s="88">
        <f t="shared" si="9"/>
        <v>1433.3018270969847</v>
      </c>
      <c r="O102" s="87">
        <f t="shared" si="10"/>
        <v>185.00433204618312</v>
      </c>
      <c r="P102" s="118"/>
      <c r="Q102" s="88">
        <f t="shared" si="11"/>
        <v>1911.0691027959797</v>
      </c>
      <c r="R102" s="87">
        <f t="shared" si="12"/>
        <v>246.67244272824416</v>
      </c>
      <c r="S102" s="118"/>
      <c r="T102" s="88">
        <f t="shared" si="13"/>
        <v>2388.8363784949747</v>
      </c>
      <c r="U102" s="87">
        <f t="shared" si="14"/>
        <v>308.34055341030523</v>
      </c>
      <c r="V102" s="118"/>
      <c r="W102" s="88">
        <f t="shared" si="15"/>
        <v>4777.6727569899494</v>
      </c>
      <c r="X102" s="87">
        <f t="shared" si="16"/>
        <v>616.68110682061047</v>
      </c>
      <c r="Y102" s="118"/>
    </row>
    <row r="103" spans="1:25" ht="15.75" thickBot="1" x14ac:dyDescent="0.3">
      <c r="A103" s="110" t="s">
        <v>109</v>
      </c>
      <c r="B103" s="89">
        <f t="shared" si="1"/>
        <v>268.74409258068465</v>
      </c>
      <c r="C103" s="120">
        <f t="shared" si="2"/>
        <v>15.41702767051526</v>
      </c>
      <c r="D103" s="108"/>
      <c r="E103" s="89">
        <f t="shared" si="3"/>
        <v>537.4881851613693</v>
      </c>
      <c r="F103" s="120">
        <f t="shared" si="4"/>
        <v>30.83405534103052</v>
      </c>
      <c r="G103" s="119"/>
      <c r="H103" s="89">
        <f t="shared" si="5"/>
        <v>806.23227774205395</v>
      </c>
      <c r="I103" s="120">
        <f t="shared" si="6"/>
        <v>46.251083011545781</v>
      </c>
      <c r="J103" s="119"/>
      <c r="K103" s="89">
        <f t="shared" si="7"/>
        <v>1074.9763703227386</v>
      </c>
      <c r="L103" s="120">
        <f t="shared" si="8"/>
        <v>61.668110682061041</v>
      </c>
      <c r="M103" s="119"/>
      <c r="N103" s="89">
        <f t="shared" si="9"/>
        <v>1612.4645554841079</v>
      </c>
      <c r="O103" s="120">
        <f t="shared" si="10"/>
        <v>92.502166023091561</v>
      </c>
      <c r="P103" s="119"/>
      <c r="Q103" s="89">
        <f t="shared" si="11"/>
        <v>2149.9527406454772</v>
      </c>
      <c r="R103" s="120">
        <f t="shared" si="12"/>
        <v>123.33622136412208</v>
      </c>
      <c r="S103" s="119"/>
      <c r="T103" s="89">
        <f t="shared" si="13"/>
        <v>2687.4409258068463</v>
      </c>
      <c r="U103" s="120">
        <f t="shared" si="14"/>
        <v>154.17027670515262</v>
      </c>
      <c r="V103" s="119"/>
      <c r="W103" s="89">
        <f t="shared" si="15"/>
        <v>5374.8818516136926</v>
      </c>
      <c r="X103" s="120">
        <f t="shared" si="16"/>
        <v>308.34055341030523</v>
      </c>
      <c r="Y103" s="119"/>
    </row>
    <row r="104" spans="1:25" ht="15.75" thickBot="1" x14ac:dyDescent="0.3">
      <c r="A104" s="111"/>
    </row>
    <row r="105" spans="1:25" s="83" customFormat="1" ht="18.75" customHeight="1" x14ac:dyDescent="0.3">
      <c r="A105" s="181" t="s">
        <v>99</v>
      </c>
      <c r="B105" s="184" t="s">
        <v>79</v>
      </c>
      <c r="C105" s="185"/>
      <c r="D105" s="186"/>
      <c r="E105" s="184" t="s">
        <v>80</v>
      </c>
      <c r="F105" s="185"/>
      <c r="G105" s="186"/>
      <c r="H105" s="184" t="s">
        <v>81</v>
      </c>
      <c r="I105" s="185"/>
      <c r="J105" s="186"/>
      <c r="K105" s="184" t="s">
        <v>82</v>
      </c>
      <c r="L105" s="185"/>
      <c r="M105" s="186"/>
      <c r="N105" s="184" t="s">
        <v>83</v>
      </c>
      <c r="O105" s="185"/>
      <c r="P105" s="186"/>
      <c r="Q105" s="184" t="s">
        <v>84</v>
      </c>
      <c r="R105" s="185"/>
      <c r="S105" s="186"/>
      <c r="T105" s="184" t="s">
        <v>85</v>
      </c>
      <c r="U105" s="185"/>
      <c r="V105" s="186"/>
      <c r="W105" s="184" t="s">
        <v>86</v>
      </c>
      <c r="X105" s="185"/>
      <c r="Y105" s="186"/>
    </row>
    <row r="106" spans="1:25" s="83" customFormat="1" ht="19.5" thickBot="1" x14ac:dyDescent="0.35">
      <c r="A106" s="182"/>
      <c r="B106" s="187">
        <v>5000</v>
      </c>
      <c r="C106" s="188"/>
      <c r="D106" s="189"/>
      <c r="E106" s="187">
        <v>10000</v>
      </c>
      <c r="F106" s="188"/>
      <c r="G106" s="189"/>
      <c r="H106" s="187">
        <v>15000</v>
      </c>
      <c r="I106" s="188"/>
      <c r="J106" s="189"/>
      <c r="K106" s="187">
        <v>20000</v>
      </c>
      <c r="L106" s="188"/>
      <c r="M106" s="189"/>
      <c r="N106" s="187">
        <v>30000</v>
      </c>
      <c r="O106" s="188"/>
      <c r="P106" s="189"/>
      <c r="Q106" s="187">
        <v>40000</v>
      </c>
      <c r="R106" s="188"/>
      <c r="S106" s="189"/>
      <c r="T106" s="187">
        <v>50000</v>
      </c>
      <c r="U106" s="188"/>
      <c r="V106" s="189"/>
      <c r="W106" s="187">
        <v>100000</v>
      </c>
      <c r="X106" s="188"/>
      <c r="Y106" s="189"/>
    </row>
    <row r="107" spans="1:25" s="82" customFormat="1" ht="18.75" x14ac:dyDescent="0.3">
      <c r="A107" s="183"/>
      <c r="B107" s="92" t="s">
        <v>77</v>
      </c>
      <c r="C107" s="103" t="s">
        <v>78</v>
      </c>
      <c r="D107" s="117"/>
      <c r="E107" s="92" t="s">
        <v>77</v>
      </c>
      <c r="F107" s="103" t="s">
        <v>78</v>
      </c>
      <c r="G107" s="117"/>
      <c r="H107" s="92" t="s">
        <v>77</v>
      </c>
      <c r="I107" s="103" t="s">
        <v>78</v>
      </c>
      <c r="J107" s="117"/>
      <c r="K107" s="92" t="s">
        <v>77</v>
      </c>
      <c r="L107" s="103" t="s">
        <v>78</v>
      </c>
      <c r="M107" s="117"/>
      <c r="N107" s="92" t="s">
        <v>77</v>
      </c>
      <c r="O107" s="103" t="s">
        <v>78</v>
      </c>
      <c r="P107" s="117"/>
      <c r="Q107" s="92" t="s">
        <v>77</v>
      </c>
      <c r="R107" s="103" t="s">
        <v>78</v>
      </c>
      <c r="S107" s="117"/>
      <c r="T107" s="92" t="s">
        <v>77</v>
      </c>
      <c r="U107" s="103" t="s">
        <v>78</v>
      </c>
      <c r="V107" s="117"/>
      <c r="W107" s="92" t="s">
        <v>77</v>
      </c>
      <c r="X107" s="103" t="s">
        <v>78</v>
      </c>
      <c r="Y107" s="117"/>
    </row>
    <row r="108" spans="1:25" x14ac:dyDescent="0.25">
      <c r="A108" s="109" t="s">
        <v>125</v>
      </c>
      <c r="B108" s="85">
        <f>B$76*$C$37*0.1</f>
        <v>165</v>
      </c>
      <c r="C108" s="84">
        <f>B$76*$C$37*0.9</f>
        <v>1485</v>
      </c>
      <c r="D108" s="118"/>
      <c r="E108" s="85">
        <f>E$76*$C$37*0.1</f>
        <v>330</v>
      </c>
      <c r="F108" s="84">
        <f>E$76*$C$37*0.9</f>
        <v>2970</v>
      </c>
      <c r="G108" s="118"/>
      <c r="H108" s="85">
        <f>H$76*$C$37*0.1</f>
        <v>495</v>
      </c>
      <c r="I108" s="84">
        <f>H$76*$C$37*0.9</f>
        <v>4455</v>
      </c>
      <c r="J108" s="118"/>
      <c r="K108" s="85">
        <f>K$76*$C$37*0.1</f>
        <v>660</v>
      </c>
      <c r="L108" s="84">
        <f>K$76*$C$37*0.9</f>
        <v>5940</v>
      </c>
      <c r="M108" s="118"/>
      <c r="N108" s="85">
        <f>N$76*$C$37*0.1</f>
        <v>990</v>
      </c>
      <c r="O108" s="84">
        <f>N$76*$C$37*0.9</f>
        <v>8910</v>
      </c>
      <c r="P108" s="118"/>
      <c r="Q108" s="85">
        <f>Q$76*$C$37*0.1</f>
        <v>1320</v>
      </c>
      <c r="R108" s="84">
        <f>Q$76*$C$37*0.9</f>
        <v>11880</v>
      </c>
      <c r="S108" s="118"/>
      <c r="T108" s="85">
        <f>T$76*$C$37*0.1</f>
        <v>1650</v>
      </c>
      <c r="U108" s="84">
        <f>T$76*$C$37*0.9</f>
        <v>14850</v>
      </c>
      <c r="V108" s="118"/>
      <c r="W108" s="85">
        <f>W$76*$C$37*0.1</f>
        <v>3300</v>
      </c>
      <c r="X108" s="84">
        <f>W$76*$C$37*0.9</f>
        <v>29700</v>
      </c>
      <c r="Y108" s="118"/>
    </row>
    <row r="109" spans="1:25" x14ac:dyDescent="0.25">
      <c r="A109" s="109" t="s">
        <v>97</v>
      </c>
      <c r="B109" s="85">
        <f>B$76*$C$37*0.2</f>
        <v>330</v>
      </c>
      <c r="C109" s="84">
        <f>B$76*$C$37*0.8</f>
        <v>1320</v>
      </c>
      <c r="D109" s="118"/>
      <c r="E109" s="85">
        <f>E$76*$C$37*0.2</f>
        <v>660</v>
      </c>
      <c r="F109" s="84">
        <f>E$76*$C$37*0.8</f>
        <v>2640</v>
      </c>
      <c r="G109" s="118"/>
      <c r="H109" s="85">
        <f>H$76*$C$37*0.2</f>
        <v>990</v>
      </c>
      <c r="I109" s="84">
        <f>H$76*$C$37*0.8</f>
        <v>3960</v>
      </c>
      <c r="J109" s="118"/>
      <c r="K109" s="85">
        <f>K$76*$C$37*0.2</f>
        <v>1320</v>
      </c>
      <c r="L109" s="84">
        <f>K$76*$C$37*0.8</f>
        <v>5280</v>
      </c>
      <c r="M109" s="118"/>
      <c r="N109" s="85">
        <f>N$76*$C$37*0.2</f>
        <v>1980</v>
      </c>
      <c r="O109" s="84">
        <f>N$76*$C$37*0.8</f>
        <v>7920</v>
      </c>
      <c r="P109" s="118"/>
      <c r="Q109" s="85">
        <f>Q$76*$C$37*0.2</f>
        <v>2640</v>
      </c>
      <c r="R109" s="84">
        <f>Q$76*$C$37*0.8</f>
        <v>10560</v>
      </c>
      <c r="S109" s="118"/>
      <c r="T109" s="85">
        <f>T$76*$C$37*0.2</f>
        <v>3300</v>
      </c>
      <c r="U109" s="84">
        <f>T$76*$C$37*0.8</f>
        <v>13200</v>
      </c>
      <c r="V109" s="118"/>
      <c r="W109" s="85">
        <f>W$76*$C$37*0.2</f>
        <v>6600</v>
      </c>
      <c r="X109" s="84">
        <f>W$76*$C$37*0.8</f>
        <v>26400</v>
      </c>
      <c r="Y109" s="118"/>
    </row>
    <row r="110" spans="1:25" x14ac:dyDescent="0.25">
      <c r="A110" s="109" t="s">
        <v>102</v>
      </c>
      <c r="B110" s="85">
        <f>B$76*$C$37*0.4</f>
        <v>660</v>
      </c>
      <c r="C110" s="84">
        <f>B$76*$C$37*0.6</f>
        <v>990</v>
      </c>
      <c r="D110" s="118"/>
      <c r="E110" s="85">
        <f>E$76*$C$37*0.4</f>
        <v>1320</v>
      </c>
      <c r="F110" s="84">
        <f>E$76*$C$37*0.6</f>
        <v>1980</v>
      </c>
      <c r="G110" s="118"/>
      <c r="H110" s="85">
        <f>H$76*$C$37*0.4</f>
        <v>1980</v>
      </c>
      <c r="I110" s="84">
        <f>H$76*$C$37*0.6</f>
        <v>2970</v>
      </c>
      <c r="J110" s="118"/>
      <c r="K110" s="85">
        <f>K$76*$C$37*0.4</f>
        <v>2640</v>
      </c>
      <c r="L110" s="84">
        <f>K$76*$C$37*0.6</f>
        <v>3960</v>
      </c>
      <c r="M110" s="118"/>
      <c r="N110" s="85">
        <f>N$76*$C$37*0.4</f>
        <v>3960</v>
      </c>
      <c r="O110" s="84">
        <f>N$76*$C$37*0.6</f>
        <v>5940</v>
      </c>
      <c r="P110" s="118"/>
      <c r="Q110" s="85">
        <f>Q$76*$C$37*0.4</f>
        <v>5280</v>
      </c>
      <c r="R110" s="84">
        <f>Q$76*$C$37*0.6</f>
        <v>7920</v>
      </c>
      <c r="S110" s="118"/>
      <c r="T110" s="85">
        <f>T$76*$C$37*0.4</f>
        <v>6600</v>
      </c>
      <c r="U110" s="84">
        <f>T$76*$C$37*0.6</f>
        <v>9900</v>
      </c>
      <c r="V110" s="118"/>
      <c r="W110" s="85">
        <f>W$76*$C$37*0.4</f>
        <v>13200</v>
      </c>
      <c r="X110" s="84">
        <f>W$76*$C$37*0.6</f>
        <v>19800</v>
      </c>
      <c r="Y110" s="118"/>
    </row>
    <row r="111" spans="1:25" x14ac:dyDescent="0.25">
      <c r="A111" s="109" t="s">
        <v>103</v>
      </c>
      <c r="B111" s="85">
        <f>B$76*$C$37*0.45</f>
        <v>742.5</v>
      </c>
      <c r="C111" s="84">
        <f>B$76*$C$37*0.55</f>
        <v>907.50000000000011</v>
      </c>
      <c r="D111" s="118"/>
      <c r="E111" s="85">
        <f>E$76*$C$37*0.45</f>
        <v>1485</v>
      </c>
      <c r="F111" s="84">
        <f>E$76*$C$37*0.55</f>
        <v>1815.0000000000002</v>
      </c>
      <c r="G111" s="118"/>
      <c r="H111" s="85">
        <f>H$76*$C$37*0.45</f>
        <v>2227.5</v>
      </c>
      <c r="I111" s="84">
        <f>H$76*$C$37*0.55</f>
        <v>2722.5</v>
      </c>
      <c r="J111" s="118"/>
      <c r="K111" s="85">
        <f>K$76*$C$37*0.45</f>
        <v>2970</v>
      </c>
      <c r="L111" s="84">
        <f>K$76*$C$37*0.55</f>
        <v>3630.0000000000005</v>
      </c>
      <c r="M111" s="118"/>
      <c r="N111" s="85">
        <f>N$76*$C$37*0.45</f>
        <v>4455</v>
      </c>
      <c r="O111" s="84">
        <f>N$76*$C$37*0.55</f>
        <v>5445</v>
      </c>
      <c r="P111" s="118"/>
      <c r="Q111" s="85">
        <f>Q$76*$C$37*0.45</f>
        <v>5940</v>
      </c>
      <c r="R111" s="84">
        <f>Q$76*$C$37*0.55</f>
        <v>7260.0000000000009</v>
      </c>
      <c r="S111" s="118"/>
      <c r="T111" s="85">
        <f>T$76*$C$37*0.45</f>
        <v>7425</v>
      </c>
      <c r="U111" s="84">
        <f>T$76*$C$37*0.55</f>
        <v>9075</v>
      </c>
      <c r="V111" s="118"/>
      <c r="W111" s="85">
        <f>W$76*$C$37*0.45</f>
        <v>14850</v>
      </c>
      <c r="X111" s="84">
        <f>W$76*$C$37*0.55</f>
        <v>18150</v>
      </c>
      <c r="Y111" s="118"/>
    </row>
    <row r="112" spans="1:25" x14ac:dyDescent="0.25">
      <c r="A112" s="109" t="s">
        <v>104</v>
      </c>
      <c r="B112" s="85">
        <f>B$76*$C$37*0.48</f>
        <v>792</v>
      </c>
      <c r="C112" s="84">
        <f>B$76*$C$37*0.52</f>
        <v>858</v>
      </c>
      <c r="D112" s="118"/>
      <c r="E112" s="85">
        <f>E$76*$C$37*0.48</f>
        <v>1584</v>
      </c>
      <c r="F112" s="84">
        <f>E$76*$C$37*0.52</f>
        <v>1716</v>
      </c>
      <c r="G112" s="118"/>
      <c r="H112" s="85">
        <f>H$76*$C$37*0.48</f>
        <v>2376</v>
      </c>
      <c r="I112" s="84">
        <f>H$76*$C$37*0.52</f>
        <v>2574</v>
      </c>
      <c r="J112" s="118"/>
      <c r="K112" s="85">
        <f>K$76*$C$37*0.48</f>
        <v>3168</v>
      </c>
      <c r="L112" s="84">
        <f>K$76*$C$37*0.52</f>
        <v>3432</v>
      </c>
      <c r="M112" s="118"/>
      <c r="N112" s="85">
        <f>N$76*$C$37*0.48</f>
        <v>4752</v>
      </c>
      <c r="O112" s="84">
        <f>N$76*$C$37*0.52</f>
        <v>5148</v>
      </c>
      <c r="P112" s="118"/>
      <c r="Q112" s="85">
        <f>Q$76*$C$37*0.48</f>
        <v>6336</v>
      </c>
      <c r="R112" s="84">
        <f>Q$76*$C$37*0.52</f>
        <v>6864</v>
      </c>
      <c r="S112" s="118"/>
      <c r="T112" s="85">
        <f>T$76*$C$37*0.48</f>
        <v>7920</v>
      </c>
      <c r="U112" s="84">
        <f>T$76*$C$37*0.52</f>
        <v>8580</v>
      </c>
      <c r="V112" s="118"/>
      <c r="W112" s="85">
        <f>W$76*$C$37*0.48</f>
        <v>15840</v>
      </c>
      <c r="X112" s="84">
        <f>W$76*$C$37*0.52</f>
        <v>17160</v>
      </c>
      <c r="Y112" s="118"/>
    </row>
    <row r="113" spans="1:25" x14ac:dyDescent="0.25">
      <c r="A113" s="109" t="s">
        <v>105</v>
      </c>
      <c r="B113" s="85">
        <f>B$76*$C$37*0.52</f>
        <v>858</v>
      </c>
      <c r="C113" s="84">
        <f>B$76*$C$37*0.48</f>
        <v>792</v>
      </c>
      <c r="D113" s="118"/>
      <c r="E113" s="85">
        <f>E$76*$C$37*0.52</f>
        <v>1716</v>
      </c>
      <c r="F113" s="84">
        <f>E$76*$C$37*0.48</f>
        <v>1584</v>
      </c>
      <c r="G113" s="118"/>
      <c r="H113" s="85">
        <f>H$76*$C$37*0.52</f>
        <v>2574</v>
      </c>
      <c r="I113" s="84">
        <f>H$76*$C$37*0.48</f>
        <v>2376</v>
      </c>
      <c r="J113" s="118"/>
      <c r="K113" s="85">
        <f>K$76*$C$37*0.52</f>
        <v>3432</v>
      </c>
      <c r="L113" s="84">
        <f>K$76*$C$37*0.48</f>
        <v>3168</v>
      </c>
      <c r="M113" s="118"/>
      <c r="N113" s="85">
        <f>N$76*$C$37*0.52</f>
        <v>5148</v>
      </c>
      <c r="O113" s="84">
        <f>N$76*$C$37*0.48</f>
        <v>4752</v>
      </c>
      <c r="P113" s="118"/>
      <c r="Q113" s="85">
        <f>Q$76*$C$37*0.52</f>
        <v>6864</v>
      </c>
      <c r="R113" s="84">
        <f>Q$76*$C$37*0.48</f>
        <v>6336</v>
      </c>
      <c r="S113" s="118"/>
      <c r="T113" s="85">
        <f>T$76*$C$37*0.52</f>
        <v>8580</v>
      </c>
      <c r="U113" s="84">
        <f>T$76*$C$37*0.48</f>
        <v>7920</v>
      </c>
      <c r="V113" s="118"/>
      <c r="W113" s="85">
        <f>W$76*$C$37*0.52</f>
        <v>17160</v>
      </c>
      <c r="X113" s="84">
        <f>W$76*$C$37*0.48</f>
        <v>15840</v>
      </c>
      <c r="Y113" s="118"/>
    </row>
    <row r="114" spans="1:25" x14ac:dyDescent="0.25">
      <c r="A114" s="109" t="s">
        <v>106</v>
      </c>
      <c r="B114" s="85">
        <f>B$76*$C$37*0.55</f>
        <v>907.50000000000011</v>
      </c>
      <c r="C114" s="84">
        <f>B$76*$C$37*0.45</f>
        <v>742.5</v>
      </c>
      <c r="D114" s="118"/>
      <c r="E114" s="85">
        <f>E$76*$C$37*0.55</f>
        <v>1815.0000000000002</v>
      </c>
      <c r="F114" s="84">
        <f>E$76*$C$37*0.45</f>
        <v>1485</v>
      </c>
      <c r="G114" s="118"/>
      <c r="H114" s="85">
        <f>H$76*$C$37*0.55</f>
        <v>2722.5</v>
      </c>
      <c r="I114" s="84">
        <f>H$76*$C$37*0.45</f>
        <v>2227.5</v>
      </c>
      <c r="J114" s="118"/>
      <c r="K114" s="85">
        <f>K$76*$C$37*0.55</f>
        <v>3630.0000000000005</v>
      </c>
      <c r="L114" s="84">
        <f>K$76*$C$37*0.45</f>
        <v>2970</v>
      </c>
      <c r="M114" s="118"/>
      <c r="N114" s="85">
        <f>N$76*$C$37*0.55</f>
        <v>5445</v>
      </c>
      <c r="O114" s="84">
        <f>N$76*$C$37*0.45</f>
        <v>4455</v>
      </c>
      <c r="P114" s="118"/>
      <c r="Q114" s="85">
        <f>Q$76*$C$37*0.55</f>
        <v>7260.0000000000009</v>
      </c>
      <c r="R114" s="84">
        <f>Q$76*$C$37*0.45</f>
        <v>5940</v>
      </c>
      <c r="S114" s="118"/>
      <c r="T114" s="85">
        <f>T$76*$C$37*0.55</f>
        <v>9075</v>
      </c>
      <c r="U114" s="84">
        <f>T$76*$C$37*0.45</f>
        <v>7425</v>
      </c>
      <c r="V114" s="118"/>
      <c r="W114" s="85">
        <f>W$76*$C$37*0.55</f>
        <v>18150</v>
      </c>
      <c r="X114" s="84">
        <f>W$76*$C$37*0.45</f>
        <v>14850</v>
      </c>
      <c r="Y114" s="118"/>
    </row>
    <row r="115" spans="1:25" x14ac:dyDescent="0.25">
      <c r="A115" s="109" t="s">
        <v>107</v>
      </c>
      <c r="B115" s="85">
        <f>B$76*$C$37*0.6</f>
        <v>990</v>
      </c>
      <c r="C115" s="84">
        <f>B$76*$C$37*0.4</f>
        <v>660</v>
      </c>
      <c r="D115" s="118"/>
      <c r="E115" s="85">
        <f>E$76*$C$37*0.6</f>
        <v>1980</v>
      </c>
      <c r="F115" s="84">
        <f>E$76*$C$37*0.4</f>
        <v>1320</v>
      </c>
      <c r="G115" s="118"/>
      <c r="H115" s="85">
        <f>H$76*$C$37*0.6</f>
        <v>2970</v>
      </c>
      <c r="I115" s="84">
        <f>H$76*$C$37*0.4</f>
        <v>1980</v>
      </c>
      <c r="J115" s="118"/>
      <c r="K115" s="85">
        <f>K$76*$C$37*0.6</f>
        <v>3960</v>
      </c>
      <c r="L115" s="84">
        <f>K$76*$C$37*0.4</f>
        <v>2640</v>
      </c>
      <c r="M115" s="118"/>
      <c r="N115" s="85">
        <f>N$76*$C$37*0.6</f>
        <v>5940</v>
      </c>
      <c r="O115" s="84">
        <f>N$76*$C$37*0.4</f>
        <v>3960</v>
      </c>
      <c r="P115" s="118"/>
      <c r="Q115" s="85">
        <f>Q$76*$C$37*0.6</f>
        <v>7920</v>
      </c>
      <c r="R115" s="84">
        <f>Q$76*$C$37*0.4</f>
        <v>5280</v>
      </c>
      <c r="S115" s="118"/>
      <c r="T115" s="85">
        <f>T$76*$C$37*0.6</f>
        <v>9900</v>
      </c>
      <c r="U115" s="84">
        <f>T$76*$C$37*0.4</f>
        <v>6600</v>
      </c>
      <c r="V115" s="118"/>
      <c r="W115" s="85">
        <f>W$76*$C$37*0.6</f>
        <v>19800</v>
      </c>
      <c r="X115" s="84">
        <f>W$76*$C$37*0.4</f>
        <v>13200</v>
      </c>
      <c r="Y115" s="118"/>
    </row>
    <row r="116" spans="1:25" s="161" customFormat="1" x14ac:dyDescent="0.25">
      <c r="A116" s="136" t="s">
        <v>148</v>
      </c>
      <c r="B116" s="169">
        <f>B$76*$C$37*0.739</f>
        <v>1219.3499999999999</v>
      </c>
      <c r="C116" s="168">
        <f>B$76*$C$37*0.261</f>
        <v>430.65000000000003</v>
      </c>
      <c r="D116" s="166"/>
      <c r="E116" s="169">
        <f>E$76*$C$37*0.739</f>
        <v>2438.6999999999998</v>
      </c>
      <c r="F116" s="168">
        <f>E$76*$C$37*0.261</f>
        <v>861.30000000000007</v>
      </c>
      <c r="G116" s="166"/>
      <c r="H116" s="169">
        <f>H$76*$C$37*0.739</f>
        <v>3658.0499999999997</v>
      </c>
      <c r="I116" s="168">
        <f>H$76*$C$37*0.261</f>
        <v>1291.95</v>
      </c>
      <c r="J116" s="166"/>
      <c r="K116" s="169">
        <f>K$76*$C$37*0.739</f>
        <v>4877.3999999999996</v>
      </c>
      <c r="L116" s="168">
        <f>K$76*$C$37*0.261</f>
        <v>1722.6000000000001</v>
      </c>
      <c r="M116" s="166"/>
      <c r="N116" s="169">
        <f>N$76*$C$37*0.739</f>
        <v>7316.0999999999995</v>
      </c>
      <c r="O116" s="168">
        <f>N$76*$C$37*0.261</f>
        <v>2583.9</v>
      </c>
      <c r="P116" s="166"/>
      <c r="Q116" s="169">
        <f>Q$76*$C$37*0.739</f>
        <v>9754.7999999999993</v>
      </c>
      <c r="R116" s="168">
        <f>Q$76*$C$37*0.261</f>
        <v>3445.2000000000003</v>
      </c>
      <c r="S116" s="166"/>
      <c r="T116" s="169">
        <f>T$76*$C$37*0.739</f>
        <v>12193.5</v>
      </c>
      <c r="U116" s="168">
        <f>T$76*$C$37*0.261</f>
        <v>4306.5</v>
      </c>
      <c r="V116" s="166"/>
      <c r="W116" s="169">
        <f>W$76*$C$37*0.739</f>
        <v>24387</v>
      </c>
      <c r="X116" s="168">
        <f>W$76*$C$37*0.261</f>
        <v>8613</v>
      </c>
      <c r="Y116" s="166"/>
    </row>
    <row r="117" spans="1:25" x14ac:dyDescent="0.25">
      <c r="A117" s="109" t="s">
        <v>108</v>
      </c>
      <c r="B117" s="85">
        <f>B$76*$C$37*0.8</f>
        <v>1320</v>
      </c>
      <c r="C117" s="84">
        <f>B$76*$C$37*0.2</f>
        <v>330</v>
      </c>
      <c r="D117" s="118"/>
      <c r="E117" s="85">
        <f>E$76*$C$37*0.8</f>
        <v>2640</v>
      </c>
      <c r="F117" s="84">
        <f>E$76*$C$37*0.2</f>
        <v>660</v>
      </c>
      <c r="G117" s="118"/>
      <c r="H117" s="85">
        <f>H$76*$C$37*0.8</f>
        <v>3960</v>
      </c>
      <c r="I117" s="84">
        <f>H$76*$C$37*0.2</f>
        <v>990</v>
      </c>
      <c r="J117" s="118"/>
      <c r="K117" s="85">
        <f>K$76*$C$37*0.8</f>
        <v>5280</v>
      </c>
      <c r="L117" s="84">
        <f>K$76*$C$37*0.2</f>
        <v>1320</v>
      </c>
      <c r="M117" s="118"/>
      <c r="N117" s="85">
        <f>N$76*$C$37*0.8</f>
        <v>7920</v>
      </c>
      <c r="O117" s="84">
        <f>N$76*$C$37*0.2</f>
        <v>1980</v>
      </c>
      <c r="P117" s="118"/>
      <c r="Q117" s="85">
        <f>Q$76*$C$37*0.8</f>
        <v>10560</v>
      </c>
      <c r="R117" s="84">
        <f>Q$76*$C$37*0.2</f>
        <v>2640</v>
      </c>
      <c r="S117" s="118"/>
      <c r="T117" s="85">
        <f>T$76*$C$37*0.8</f>
        <v>13200</v>
      </c>
      <c r="U117" s="84">
        <f>T$76*$C$37*0.2</f>
        <v>3300</v>
      </c>
      <c r="V117" s="118"/>
      <c r="W117" s="85">
        <f>W$76*$C$37*0.8</f>
        <v>26400</v>
      </c>
      <c r="X117" s="84">
        <f>W$76*$C$37*0.2</f>
        <v>6600</v>
      </c>
      <c r="Y117" s="118"/>
    </row>
    <row r="118" spans="1:25" ht="15.75" thickBot="1" x14ac:dyDescent="0.3">
      <c r="A118" s="110" t="s">
        <v>109</v>
      </c>
      <c r="B118" s="86">
        <f>B$76*$C$37*0.9</f>
        <v>1485</v>
      </c>
      <c r="C118" s="121">
        <f>B$76*$C$37*0.1</f>
        <v>165</v>
      </c>
      <c r="D118" s="119"/>
      <c r="E118" s="86">
        <f>E$76*$C$37*0.9</f>
        <v>2970</v>
      </c>
      <c r="F118" s="121">
        <f>E$76*$C$37*0.1</f>
        <v>330</v>
      </c>
      <c r="G118" s="119"/>
      <c r="H118" s="86">
        <f>H$76*$C$37*0.9</f>
        <v>4455</v>
      </c>
      <c r="I118" s="121">
        <f>H$76*$C$37*0.1</f>
        <v>495</v>
      </c>
      <c r="J118" s="119"/>
      <c r="K118" s="86">
        <f>K$76*$C$37*0.9</f>
        <v>5940</v>
      </c>
      <c r="L118" s="121">
        <f>K$76*$C$37*0.1</f>
        <v>660</v>
      </c>
      <c r="M118" s="119"/>
      <c r="N118" s="86">
        <f>N$76*$C$37*0.9</f>
        <v>8910</v>
      </c>
      <c r="O118" s="121">
        <f>N$76*$C$37*0.1</f>
        <v>990</v>
      </c>
      <c r="P118" s="119"/>
      <c r="Q118" s="86">
        <f>Q$76*$C$37*0.9</f>
        <v>11880</v>
      </c>
      <c r="R118" s="121">
        <f>Q$76*$C$37*0.1</f>
        <v>1320</v>
      </c>
      <c r="S118" s="119"/>
      <c r="T118" s="86">
        <f>T$76*$C$37*0.9</f>
        <v>14850</v>
      </c>
      <c r="U118" s="121">
        <f>T$76*$C$37*0.1</f>
        <v>1650</v>
      </c>
      <c r="V118" s="119"/>
      <c r="W118" s="86">
        <f>W$76*$C$37*0.9</f>
        <v>29700</v>
      </c>
      <c r="X118" s="121">
        <f>W$76*$C$37*0.1</f>
        <v>3300</v>
      </c>
      <c r="Y118" s="119"/>
    </row>
    <row r="119" spans="1:25" x14ac:dyDescent="0.25">
      <c r="A119" s="111"/>
    </row>
    <row r="120" spans="1:25" ht="15.75" thickBot="1" x14ac:dyDescent="0.3">
      <c r="A120" s="111"/>
    </row>
    <row r="121" spans="1:25" s="83" customFormat="1" ht="18.75" customHeight="1" x14ac:dyDescent="0.3">
      <c r="A121" s="181" t="s">
        <v>98</v>
      </c>
      <c r="B121" s="184" t="s">
        <v>79</v>
      </c>
      <c r="C121" s="185"/>
      <c r="D121" s="186"/>
      <c r="E121" s="184" t="s">
        <v>80</v>
      </c>
      <c r="F121" s="185"/>
      <c r="G121" s="186"/>
      <c r="H121" s="184" t="s">
        <v>81</v>
      </c>
      <c r="I121" s="185"/>
      <c r="J121" s="186"/>
      <c r="K121" s="184" t="s">
        <v>82</v>
      </c>
      <c r="L121" s="185"/>
      <c r="M121" s="186"/>
      <c r="N121" s="184" t="s">
        <v>83</v>
      </c>
      <c r="O121" s="185"/>
      <c r="P121" s="186"/>
      <c r="Q121" s="184" t="s">
        <v>84</v>
      </c>
      <c r="R121" s="185"/>
      <c r="S121" s="186"/>
      <c r="T121" s="184" t="s">
        <v>85</v>
      </c>
      <c r="U121" s="185"/>
      <c r="V121" s="186"/>
      <c r="W121" s="184" t="s">
        <v>86</v>
      </c>
      <c r="X121" s="185"/>
      <c r="Y121" s="186"/>
    </row>
    <row r="122" spans="1:25" s="83" customFormat="1" ht="19.5" thickBot="1" x14ac:dyDescent="0.35">
      <c r="A122" s="182"/>
      <c r="B122" s="187">
        <v>5000</v>
      </c>
      <c r="C122" s="188"/>
      <c r="D122" s="189"/>
      <c r="E122" s="187">
        <v>10000</v>
      </c>
      <c r="F122" s="188"/>
      <c r="G122" s="189"/>
      <c r="H122" s="187">
        <v>15000</v>
      </c>
      <c r="I122" s="188"/>
      <c r="J122" s="189"/>
      <c r="K122" s="187">
        <v>20000</v>
      </c>
      <c r="L122" s="188"/>
      <c r="M122" s="189"/>
      <c r="N122" s="187">
        <v>30000</v>
      </c>
      <c r="O122" s="188"/>
      <c r="P122" s="189"/>
      <c r="Q122" s="187">
        <v>40000</v>
      </c>
      <c r="R122" s="188"/>
      <c r="S122" s="189"/>
      <c r="T122" s="187">
        <v>50000</v>
      </c>
      <c r="U122" s="188"/>
      <c r="V122" s="189"/>
      <c r="W122" s="187">
        <v>100000</v>
      </c>
      <c r="X122" s="188"/>
      <c r="Y122" s="189"/>
    </row>
    <row r="123" spans="1:25" s="82" customFormat="1" ht="18.75" x14ac:dyDescent="0.3">
      <c r="A123" s="183"/>
      <c r="B123" s="94" t="s">
        <v>77</v>
      </c>
      <c r="C123" s="103" t="s">
        <v>78</v>
      </c>
      <c r="D123" s="117"/>
      <c r="E123" s="94" t="s">
        <v>77</v>
      </c>
      <c r="F123" s="103" t="s">
        <v>78</v>
      </c>
      <c r="G123" s="117"/>
      <c r="H123" s="94" t="s">
        <v>77</v>
      </c>
      <c r="I123" s="103" t="s">
        <v>78</v>
      </c>
      <c r="J123" s="117"/>
      <c r="K123" s="94" t="s">
        <v>77</v>
      </c>
      <c r="L123" s="103" t="s">
        <v>78</v>
      </c>
      <c r="M123" s="117"/>
      <c r="N123" s="94" t="s">
        <v>77</v>
      </c>
      <c r="O123" s="103" t="s">
        <v>78</v>
      </c>
      <c r="P123" s="117"/>
      <c r="Q123" s="94" t="s">
        <v>77</v>
      </c>
      <c r="R123" s="103" t="s">
        <v>78</v>
      </c>
      <c r="S123" s="117"/>
      <c r="T123" s="94" t="s">
        <v>77</v>
      </c>
      <c r="U123" s="103" t="s">
        <v>78</v>
      </c>
      <c r="V123" s="117"/>
      <c r="W123" s="94" t="s">
        <v>77</v>
      </c>
      <c r="X123" s="103" t="s">
        <v>78</v>
      </c>
      <c r="Y123" s="117"/>
    </row>
    <row r="124" spans="1:25" x14ac:dyDescent="0.25">
      <c r="A124" s="109" t="s">
        <v>125</v>
      </c>
      <c r="B124" s="88">
        <f t="shared" ref="B124:B134" si="17">($B$38/(1000))*(($B$4/100*(B108*$B$53))+($B$5/100*(B108*$B$55))+($B$6/100*(B108*$B$57))+($B$7/100*(B108*$B$59)))</f>
        <v>0.40780175537394092</v>
      </c>
      <c r="C124" s="87">
        <f t="shared" ref="C124:C134" si="18">($B$38/(1000))*(($B$8/100*(C108*$B$54))+($B$9/100*(C108*$B$56))+($B$10/100*(C108*$B$58))+($B$11/100*(C108*$B$60)))</f>
        <v>1.9266752742007522</v>
      </c>
      <c r="D124" s="118"/>
      <c r="E124" s="88">
        <f t="shared" ref="E124:E134" si="19">($B$38/(1000))*(($B$4/100*(E108*$B$53))+($B$5/100*(E108*$B$55))+($B$6/100*(E108*$B$57))+($B$7/100*(E108*$B$59)))</f>
        <v>0.81560351074788184</v>
      </c>
      <c r="F124" s="87">
        <f t="shared" ref="F124:F134" si="20">($B$38/(1000))*(($B$8/100*(F108*$B$54))+($B$9/100*(F108*$B$56))+($B$10/100*(F108*$B$58))+($B$11/100*(F108*$B$60)))</f>
        <v>3.8533505484015045</v>
      </c>
      <c r="G124" s="118"/>
      <c r="H124" s="88">
        <f t="shared" ref="H124:H134" si="21">($B$38/(1000))*(($B$4/100*(H108*$B$53))+($B$5/100*(H108*$B$55))+($B$6/100*(H108*$B$57))+($B$7/100*(H108*$B$59)))</f>
        <v>1.2234052661218229</v>
      </c>
      <c r="I124" s="87">
        <f t="shared" ref="I124:I134" si="22">($B$38/(1000))*(($B$8/100*(I108*$B$54))+($B$9/100*(I108*$B$56))+($B$10/100*(I108*$B$58))+($B$11/100*(I108*$B$60)))</f>
        <v>5.7800258226022585</v>
      </c>
      <c r="J124" s="118"/>
      <c r="K124" s="88">
        <f t="shared" ref="K124:K134" si="23">($B$38/(1000))*(($B$4/100*(K108*$B$53))+($B$5/100*(K108*$B$55))+($B$6/100*(K108*$B$57))+($B$7/100*(K108*$B$59)))</f>
        <v>1.6312070214957637</v>
      </c>
      <c r="L124" s="87">
        <f t="shared" ref="L124:L134" si="24">($B$38/(1000))*(($B$8/100*(L108*$B$54))+($B$9/100*(L108*$B$56))+($B$10/100*(L108*$B$58))+($B$11/100*(L108*$B$60)))</f>
        <v>7.706701096803009</v>
      </c>
      <c r="M124" s="118"/>
      <c r="N124" s="88">
        <f t="shared" ref="N124:N134" si="25">($B$38/(1000))*(($B$4/100*(N108*$B$53))+($B$5/100*(N108*$B$55))+($B$6/100*(N108*$B$57))+($B$7/100*(N108*$B$59)))</f>
        <v>2.4468105322436458</v>
      </c>
      <c r="O124" s="87">
        <f t="shared" ref="O124:O134" si="26">($B$38/(1000))*(($B$8/100*(O108*$B$54))+($B$9/100*(O108*$B$56))+($B$10/100*(O108*$B$58))+($B$11/100*(O108*$B$60)))</f>
        <v>11.560051645204517</v>
      </c>
      <c r="P124" s="118"/>
      <c r="Q124" s="88">
        <f t="shared" ref="Q124:Q134" si="27">($B$38/(1000))*(($B$4/100*(Q108*$B$53))+($B$5/100*(Q108*$B$55))+($B$6/100*(Q108*$B$57))+($B$7/100*(Q108*$B$59)))</f>
        <v>3.2624140429915274</v>
      </c>
      <c r="R124" s="87">
        <f t="shared" ref="R124:R134" si="28">($B$38/(1000))*(($B$8/100*(R108*$B$54))+($B$9/100*(R108*$B$56))+($B$10/100*(R108*$B$58))+($B$11/100*(R108*$B$60)))</f>
        <v>15.413402193606018</v>
      </c>
      <c r="S124" s="118"/>
      <c r="T124" s="88">
        <f t="shared" ref="T124:T134" si="29">($B$38/(1000))*(($B$4/100*(T108*$B$53))+($B$5/100*(T108*$B$55))+($B$6/100*(T108*$B$57))+($B$7/100*(T108*$B$59)))</f>
        <v>4.078017553739409</v>
      </c>
      <c r="U124" s="87">
        <f t="shared" ref="U124:U134" si="30">($B$38/(1000))*(($B$8/100*(U108*$B$54))+($B$9/100*(U108*$B$56))+($B$10/100*(U108*$B$58))+($B$11/100*(U108*$B$60)))</f>
        <v>19.26675274200753</v>
      </c>
      <c r="V124" s="118"/>
      <c r="W124" s="88">
        <f t="shared" ref="W124:W134" si="31">($B$38/(1000))*(($B$4/100*(W108*$B$53))+($B$5/100*(W108*$B$55))+($B$6/100*(W108*$B$57))+($B$7/100*(W108*$B$59)))</f>
        <v>8.156035107478818</v>
      </c>
      <c r="X124" s="87">
        <f t="shared" ref="X124:X134" si="32">($B$38/(1000))*(($B$8/100*(X108*$B$54))+($B$9/100*(X108*$B$56))+($B$10/100*(X108*$B$58))+($B$11/100*(X108*$B$60)))</f>
        <v>38.533505484015059</v>
      </c>
      <c r="Y124" s="118"/>
    </row>
    <row r="125" spans="1:25" x14ac:dyDescent="0.25">
      <c r="A125" s="109" t="s">
        <v>97</v>
      </c>
      <c r="B125" s="88">
        <f t="shared" si="17"/>
        <v>0.81560351074788184</v>
      </c>
      <c r="C125" s="87">
        <f t="shared" si="18"/>
        <v>1.7126002437340024</v>
      </c>
      <c r="D125" s="118"/>
      <c r="E125" s="88">
        <f t="shared" si="19"/>
        <v>1.6312070214957637</v>
      </c>
      <c r="F125" s="87">
        <f t="shared" si="20"/>
        <v>3.4252004874680049</v>
      </c>
      <c r="G125" s="118"/>
      <c r="H125" s="88">
        <f t="shared" si="21"/>
        <v>2.4468105322436458</v>
      </c>
      <c r="I125" s="87">
        <f t="shared" si="22"/>
        <v>5.1378007312020069</v>
      </c>
      <c r="J125" s="118"/>
      <c r="K125" s="88">
        <f t="shared" si="23"/>
        <v>3.2624140429915274</v>
      </c>
      <c r="L125" s="87">
        <f t="shared" si="24"/>
        <v>6.8504009749360097</v>
      </c>
      <c r="M125" s="118"/>
      <c r="N125" s="88">
        <f t="shared" si="25"/>
        <v>4.8936210644872915</v>
      </c>
      <c r="O125" s="87">
        <f t="shared" si="26"/>
        <v>10.275601462404014</v>
      </c>
      <c r="P125" s="118"/>
      <c r="Q125" s="88">
        <f t="shared" si="27"/>
        <v>6.5248280859830547</v>
      </c>
      <c r="R125" s="87">
        <f t="shared" si="28"/>
        <v>13.700801949872019</v>
      </c>
      <c r="S125" s="118"/>
      <c r="T125" s="88">
        <f t="shared" si="29"/>
        <v>8.156035107478818</v>
      </c>
      <c r="U125" s="87">
        <f t="shared" si="30"/>
        <v>17.126002437340027</v>
      </c>
      <c r="V125" s="118"/>
      <c r="W125" s="88">
        <f t="shared" si="31"/>
        <v>16.312070214957636</v>
      </c>
      <c r="X125" s="87">
        <f t="shared" si="32"/>
        <v>34.252004874680054</v>
      </c>
      <c r="Y125" s="118"/>
    </row>
    <row r="126" spans="1:25" x14ac:dyDescent="0.25">
      <c r="A126" s="109" t="s">
        <v>102</v>
      </c>
      <c r="B126" s="88">
        <f t="shared" si="17"/>
        <v>1.6312070214957637</v>
      </c>
      <c r="C126" s="87">
        <f t="shared" si="18"/>
        <v>1.2844501828005017</v>
      </c>
      <c r="D126" s="118"/>
      <c r="E126" s="88">
        <f t="shared" si="19"/>
        <v>3.2624140429915274</v>
      </c>
      <c r="F126" s="87">
        <f t="shared" si="20"/>
        <v>2.5689003656010034</v>
      </c>
      <c r="G126" s="118"/>
      <c r="H126" s="88">
        <f t="shared" si="21"/>
        <v>4.8936210644872915</v>
      </c>
      <c r="I126" s="87">
        <f t="shared" si="22"/>
        <v>3.8533505484015045</v>
      </c>
      <c r="J126" s="118"/>
      <c r="K126" s="88">
        <f t="shared" si="23"/>
        <v>6.5248280859830547</v>
      </c>
      <c r="L126" s="87">
        <f t="shared" si="24"/>
        <v>5.1378007312020069</v>
      </c>
      <c r="M126" s="118"/>
      <c r="N126" s="88">
        <f t="shared" si="25"/>
        <v>9.787242128974583</v>
      </c>
      <c r="O126" s="87">
        <f t="shared" si="26"/>
        <v>7.706701096803009</v>
      </c>
      <c r="P126" s="118"/>
      <c r="Q126" s="88">
        <f t="shared" si="27"/>
        <v>13.049656171966109</v>
      </c>
      <c r="R126" s="87">
        <f t="shared" si="28"/>
        <v>10.275601462404014</v>
      </c>
      <c r="S126" s="118"/>
      <c r="T126" s="88">
        <f t="shared" si="29"/>
        <v>16.312070214957636</v>
      </c>
      <c r="U126" s="87">
        <f t="shared" si="30"/>
        <v>12.844501828005017</v>
      </c>
      <c r="V126" s="118"/>
      <c r="W126" s="88">
        <f t="shared" si="31"/>
        <v>32.624140429915272</v>
      </c>
      <c r="X126" s="87">
        <f t="shared" si="32"/>
        <v>25.689003656010033</v>
      </c>
      <c r="Y126" s="118"/>
    </row>
    <row r="127" spans="1:25" x14ac:dyDescent="0.25">
      <c r="A127" s="109" t="s">
        <v>103</v>
      </c>
      <c r="B127" s="88">
        <f t="shared" si="17"/>
        <v>1.8351078991827341</v>
      </c>
      <c r="C127" s="87">
        <f t="shared" si="18"/>
        <v>1.1774126675671266</v>
      </c>
      <c r="D127" s="118"/>
      <c r="E127" s="88">
        <f t="shared" si="19"/>
        <v>3.6702157983654682</v>
      </c>
      <c r="F127" s="87">
        <f t="shared" si="20"/>
        <v>2.3548253351342532</v>
      </c>
      <c r="G127" s="118"/>
      <c r="H127" s="88">
        <f t="shared" si="21"/>
        <v>5.5053236975482029</v>
      </c>
      <c r="I127" s="87">
        <f t="shared" si="22"/>
        <v>3.53223800270138</v>
      </c>
      <c r="J127" s="118"/>
      <c r="K127" s="88">
        <f t="shared" si="23"/>
        <v>7.3404315967309364</v>
      </c>
      <c r="L127" s="87">
        <f t="shared" si="24"/>
        <v>4.7096506702685064</v>
      </c>
      <c r="M127" s="118"/>
      <c r="N127" s="88">
        <f t="shared" si="25"/>
        <v>11.010647395096406</v>
      </c>
      <c r="O127" s="87">
        <f t="shared" si="26"/>
        <v>7.06447600540276</v>
      </c>
      <c r="P127" s="118"/>
      <c r="Q127" s="88">
        <f t="shared" si="27"/>
        <v>14.680863193461873</v>
      </c>
      <c r="R127" s="87">
        <f t="shared" si="28"/>
        <v>9.4193013405370127</v>
      </c>
      <c r="S127" s="118"/>
      <c r="T127" s="88">
        <f t="shared" si="29"/>
        <v>18.35107899182734</v>
      </c>
      <c r="U127" s="87">
        <f t="shared" si="30"/>
        <v>11.774126675671267</v>
      </c>
      <c r="V127" s="118"/>
      <c r="W127" s="88">
        <f t="shared" si="31"/>
        <v>36.702157983654679</v>
      </c>
      <c r="X127" s="87">
        <f t="shared" si="32"/>
        <v>23.548253351342535</v>
      </c>
      <c r="Y127" s="118"/>
    </row>
    <row r="128" spans="1:25" x14ac:dyDescent="0.25">
      <c r="A128" s="109" t="s">
        <v>104</v>
      </c>
      <c r="B128" s="88">
        <f t="shared" si="17"/>
        <v>1.9574484257949163</v>
      </c>
      <c r="C128" s="87">
        <f t="shared" si="18"/>
        <v>1.1131901584271016</v>
      </c>
      <c r="D128" s="118"/>
      <c r="E128" s="88">
        <f t="shared" si="19"/>
        <v>3.9148968515898326</v>
      </c>
      <c r="F128" s="87">
        <f t="shared" si="20"/>
        <v>2.2263803168542031</v>
      </c>
      <c r="G128" s="118"/>
      <c r="H128" s="88">
        <f t="shared" si="21"/>
        <v>5.8723452773847491</v>
      </c>
      <c r="I128" s="87">
        <f t="shared" si="22"/>
        <v>3.3395704752813047</v>
      </c>
      <c r="J128" s="118"/>
      <c r="K128" s="88">
        <f t="shared" si="23"/>
        <v>7.8297937031796652</v>
      </c>
      <c r="L128" s="87">
        <f t="shared" si="24"/>
        <v>4.4527606337084062</v>
      </c>
      <c r="M128" s="118"/>
      <c r="N128" s="88">
        <f t="shared" si="25"/>
        <v>11.744690554769498</v>
      </c>
      <c r="O128" s="87">
        <f t="shared" si="26"/>
        <v>6.6791409505626094</v>
      </c>
      <c r="P128" s="118"/>
      <c r="Q128" s="88">
        <f t="shared" si="27"/>
        <v>15.65958740635933</v>
      </c>
      <c r="R128" s="87">
        <f t="shared" si="28"/>
        <v>8.9055212674168125</v>
      </c>
      <c r="S128" s="118"/>
      <c r="T128" s="88">
        <f t="shared" si="29"/>
        <v>19.574484257949166</v>
      </c>
      <c r="U128" s="87">
        <f t="shared" si="30"/>
        <v>11.131901584271015</v>
      </c>
      <c r="V128" s="118"/>
      <c r="W128" s="88">
        <f t="shared" si="31"/>
        <v>39.148968515898332</v>
      </c>
      <c r="X128" s="87">
        <f t="shared" si="32"/>
        <v>22.263803168542029</v>
      </c>
      <c r="Y128" s="118"/>
    </row>
    <row r="129" spans="1:28" x14ac:dyDescent="0.25">
      <c r="A129" s="109" t="s">
        <v>105</v>
      </c>
      <c r="B129" s="88">
        <f t="shared" si="17"/>
        <v>2.1205691279444925</v>
      </c>
      <c r="C129" s="87">
        <f t="shared" si="18"/>
        <v>1.0275601462404014</v>
      </c>
      <c r="D129" s="118"/>
      <c r="E129" s="88">
        <f t="shared" si="19"/>
        <v>4.241138255888985</v>
      </c>
      <c r="F129" s="87">
        <f t="shared" si="20"/>
        <v>2.0551202924808027</v>
      </c>
      <c r="G129" s="118"/>
      <c r="H129" s="88">
        <f t="shared" si="21"/>
        <v>6.3617073838334779</v>
      </c>
      <c r="I129" s="87">
        <f t="shared" si="22"/>
        <v>3.082680438721205</v>
      </c>
      <c r="J129" s="118"/>
      <c r="K129" s="88">
        <f t="shared" si="23"/>
        <v>8.4822765117779699</v>
      </c>
      <c r="L129" s="87">
        <f t="shared" si="24"/>
        <v>4.1102405849616055</v>
      </c>
      <c r="M129" s="118"/>
      <c r="N129" s="88">
        <f t="shared" si="25"/>
        <v>12.723414767666956</v>
      </c>
      <c r="O129" s="87">
        <f t="shared" si="26"/>
        <v>6.16536087744241</v>
      </c>
      <c r="P129" s="118"/>
      <c r="Q129" s="88">
        <f t="shared" si="27"/>
        <v>16.96455302355594</v>
      </c>
      <c r="R129" s="87">
        <f t="shared" si="28"/>
        <v>8.220481169923211</v>
      </c>
      <c r="S129" s="118"/>
      <c r="T129" s="88">
        <f t="shared" si="29"/>
        <v>21.205691279444927</v>
      </c>
      <c r="U129" s="87">
        <f t="shared" si="30"/>
        <v>10.275601462404014</v>
      </c>
      <c r="V129" s="118"/>
      <c r="W129" s="88">
        <f t="shared" si="31"/>
        <v>42.411382558889855</v>
      </c>
      <c r="X129" s="87">
        <f t="shared" si="32"/>
        <v>20.551202924808027</v>
      </c>
      <c r="Y129" s="118"/>
    </row>
    <row r="130" spans="1:28" x14ac:dyDescent="0.25">
      <c r="A130" s="109" t="s">
        <v>106</v>
      </c>
      <c r="B130" s="88">
        <f t="shared" si="17"/>
        <v>2.2429096545566751</v>
      </c>
      <c r="C130" s="87">
        <f t="shared" si="18"/>
        <v>0.96333763710037612</v>
      </c>
      <c r="D130" s="118"/>
      <c r="E130" s="88">
        <f t="shared" si="19"/>
        <v>4.4858193091133503</v>
      </c>
      <c r="F130" s="87">
        <f t="shared" si="20"/>
        <v>1.9266752742007522</v>
      </c>
      <c r="G130" s="118"/>
      <c r="H130" s="88">
        <f t="shared" si="21"/>
        <v>6.7287289636700258</v>
      </c>
      <c r="I130" s="87">
        <f t="shared" si="22"/>
        <v>2.8900129113011293</v>
      </c>
      <c r="J130" s="118"/>
      <c r="K130" s="88">
        <f t="shared" si="23"/>
        <v>8.9716386182267005</v>
      </c>
      <c r="L130" s="87">
        <f t="shared" si="24"/>
        <v>3.8533505484015045</v>
      </c>
      <c r="M130" s="118"/>
      <c r="N130" s="88">
        <f t="shared" si="25"/>
        <v>13.457457927340052</v>
      </c>
      <c r="O130" s="87">
        <f t="shared" si="26"/>
        <v>5.7800258226022585</v>
      </c>
      <c r="P130" s="118"/>
      <c r="Q130" s="88">
        <f t="shared" si="27"/>
        <v>17.943277236453401</v>
      </c>
      <c r="R130" s="87">
        <f t="shared" si="28"/>
        <v>7.706701096803009</v>
      </c>
      <c r="S130" s="118"/>
      <c r="T130" s="88">
        <f t="shared" si="29"/>
        <v>22.42909654556675</v>
      </c>
      <c r="U130" s="87">
        <f t="shared" si="30"/>
        <v>9.6333763710037648</v>
      </c>
      <c r="V130" s="118"/>
      <c r="W130" s="88">
        <f t="shared" si="31"/>
        <v>44.858193091133501</v>
      </c>
      <c r="X130" s="87">
        <f t="shared" si="32"/>
        <v>19.26675274200753</v>
      </c>
      <c r="Y130" s="118"/>
    </row>
    <row r="131" spans="1:28" x14ac:dyDescent="0.25">
      <c r="A131" s="109" t="s">
        <v>107</v>
      </c>
      <c r="B131" s="88">
        <f t="shared" si="17"/>
        <v>2.4468105322436458</v>
      </c>
      <c r="C131" s="87">
        <f t="shared" si="18"/>
        <v>0.85630012186700122</v>
      </c>
      <c r="D131" s="118"/>
      <c r="E131" s="88">
        <f t="shared" si="19"/>
        <v>4.8936210644872915</v>
      </c>
      <c r="F131" s="87">
        <f t="shared" si="20"/>
        <v>1.7126002437340024</v>
      </c>
      <c r="G131" s="118"/>
      <c r="H131" s="88">
        <f t="shared" si="21"/>
        <v>7.3404315967309364</v>
      </c>
      <c r="I131" s="87">
        <f t="shared" si="22"/>
        <v>2.5689003656010034</v>
      </c>
      <c r="J131" s="118"/>
      <c r="K131" s="88">
        <f t="shared" si="23"/>
        <v>9.787242128974583</v>
      </c>
      <c r="L131" s="87">
        <f t="shared" si="24"/>
        <v>3.4252004874680049</v>
      </c>
      <c r="M131" s="118"/>
      <c r="N131" s="88">
        <f t="shared" si="25"/>
        <v>14.680863193461873</v>
      </c>
      <c r="O131" s="87">
        <f t="shared" si="26"/>
        <v>5.1378007312020069</v>
      </c>
      <c r="P131" s="118"/>
      <c r="Q131" s="88">
        <f t="shared" si="27"/>
        <v>19.574484257949166</v>
      </c>
      <c r="R131" s="87">
        <f t="shared" si="28"/>
        <v>6.8504009749360097</v>
      </c>
      <c r="S131" s="118"/>
      <c r="T131" s="88">
        <f t="shared" si="29"/>
        <v>24.468105322436454</v>
      </c>
      <c r="U131" s="87">
        <f t="shared" si="30"/>
        <v>8.5630012186700135</v>
      </c>
      <c r="V131" s="118"/>
      <c r="W131" s="88">
        <f t="shared" si="31"/>
        <v>48.936210644872908</v>
      </c>
      <c r="X131" s="87">
        <f t="shared" si="32"/>
        <v>17.126002437340027</v>
      </c>
      <c r="Y131" s="118"/>
    </row>
    <row r="132" spans="1:28" s="161" customFormat="1" x14ac:dyDescent="0.25">
      <c r="A132" s="136" t="s">
        <v>148</v>
      </c>
      <c r="B132" s="90">
        <f t="shared" si="17"/>
        <v>3.0136549722134234</v>
      </c>
      <c r="C132" s="167">
        <f t="shared" si="18"/>
        <v>0.55873582951821832</v>
      </c>
      <c r="D132" s="166"/>
      <c r="E132" s="90">
        <f t="shared" si="19"/>
        <v>6.0273099444268468</v>
      </c>
      <c r="F132" s="167">
        <f t="shared" si="20"/>
        <v>1.1174716590364366</v>
      </c>
      <c r="G132" s="166"/>
      <c r="H132" s="90">
        <f t="shared" si="21"/>
        <v>9.0409649166402684</v>
      </c>
      <c r="I132" s="167">
        <f t="shared" si="22"/>
        <v>1.6762074885546547</v>
      </c>
      <c r="J132" s="166"/>
      <c r="K132" s="90">
        <f t="shared" si="23"/>
        <v>12.054619888853694</v>
      </c>
      <c r="L132" s="167">
        <f t="shared" si="24"/>
        <v>2.2349433180728733</v>
      </c>
      <c r="M132" s="166"/>
      <c r="N132" s="90">
        <f t="shared" si="25"/>
        <v>18.081929833280537</v>
      </c>
      <c r="O132" s="167">
        <f t="shared" si="26"/>
        <v>3.3524149771093095</v>
      </c>
      <c r="P132" s="166"/>
      <c r="Q132" s="90">
        <f t="shared" si="27"/>
        <v>24.109239777707387</v>
      </c>
      <c r="R132" s="167">
        <f t="shared" si="28"/>
        <v>4.4698866361457466</v>
      </c>
      <c r="S132" s="166"/>
      <c r="T132" s="90">
        <f t="shared" si="29"/>
        <v>30.136549722134234</v>
      </c>
      <c r="U132" s="167">
        <f t="shared" si="30"/>
        <v>5.5873582951821827</v>
      </c>
      <c r="V132" s="166"/>
      <c r="W132" s="90">
        <f t="shared" si="31"/>
        <v>60.273099444268468</v>
      </c>
      <c r="X132" s="167">
        <f t="shared" si="32"/>
        <v>11.174716590364365</v>
      </c>
      <c r="Y132" s="166"/>
    </row>
    <row r="133" spans="1:28" x14ac:dyDescent="0.25">
      <c r="A133" s="109" t="s">
        <v>108</v>
      </c>
      <c r="B133" s="88">
        <f t="shared" si="17"/>
        <v>3.2624140429915274</v>
      </c>
      <c r="C133" s="87">
        <f t="shared" si="18"/>
        <v>0.42815006093350061</v>
      </c>
      <c r="D133" s="118"/>
      <c r="E133" s="88">
        <f t="shared" si="19"/>
        <v>6.5248280859830547</v>
      </c>
      <c r="F133" s="87">
        <f t="shared" si="20"/>
        <v>0.85630012186700122</v>
      </c>
      <c r="G133" s="118"/>
      <c r="H133" s="88">
        <f t="shared" si="21"/>
        <v>9.787242128974583</v>
      </c>
      <c r="I133" s="87">
        <f t="shared" si="22"/>
        <v>1.2844501828005017</v>
      </c>
      <c r="J133" s="118"/>
      <c r="K133" s="88">
        <f t="shared" si="23"/>
        <v>13.049656171966109</v>
      </c>
      <c r="L133" s="87">
        <f t="shared" si="24"/>
        <v>1.7126002437340024</v>
      </c>
      <c r="M133" s="118"/>
      <c r="N133" s="88">
        <f t="shared" si="25"/>
        <v>19.574484257949166</v>
      </c>
      <c r="O133" s="87">
        <f t="shared" si="26"/>
        <v>2.5689003656010034</v>
      </c>
      <c r="P133" s="118"/>
      <c r="Q133" s="88">
        <f t="shared" si="27"/>
        <v>26.099312343932219</v>
      </c>
      <c r="R133" s="87">
        <f t="shared" si="28"/>
        <v>3.4252004874680049</v>
      </c>
      <c r="S133" s="118"/>
      <c r="T133" s="88">
        <f t="shared" si="29"/>
        <v>32.624140429915272</v>
      </c>
      <c r="U133" s="87">
        <f t="shared" si="30"/>
        <v>4.2815006093350068</v>
      </c>
      <c r="V133" s="118"/>
      <c r="W133" s="88">
        <f t="shared" si="31"/>
        <v>65.248280859830544</v>
      </c>
      <c r="X133" s="87">
        <f t="shared" si="32"/>
        <v>8.5630012186700135</v>
      </c>
      <c r="Y133" s="118"/>
    </row>
    <row r="134" spans="1:28" ht="15.75" thickBot="1" x14ac:dyDescent="0.3">
      <c r="A134" s="110" t="s">
        <v>109</v>
      </c>
      <c r="B134" s="89">
        <f t="shared" si="17"/>
        <v>3.6702157983654682</v>
      </c>
      <c r="C134" s="120">
        <f t="shared" si="18"/>
        <v>0.2140750304667503</v>
      </c>
      <c r="D134" s="119"/>
      <c r="E134" s="89">
        <f t="shared" si="19"/>
        <v>7.3404315967309364</v>
      </c>
      <c r="F134" s="120">
        <f t="shared" si="20"/>
        <v>0.42815006093350061</v>
      </c>
      <c r="G134" s="119"/>
      <c r="H134" s="89">
        <f t="shared" si="21"/>
        <v>11.010647395096406</v>
      </c>
      <c r="I134" s="120">
        <f t="shared" si="22"/>
        <v>0.64222509140025086</v>
      </c>
      <c r="J134" s="119"/>
      <c r="K134" s="89">
        <f t="shared" si="23"/>
        <v>14.680863193461873</v>
      </c>
      <c r="L134" s="120">
        <f t="shared" si="24"/>
        <v>0.85630012186700122</v>
      </c>
      <c r="M134" s="119"/>
      <c r="N134" s="89">
        <f t="shared" si="25"/>
        <v>22.021294790192812</v>
      </c>
      <c r="O134" s="120">
        <f t="shared" si="26"/>
        <v>1.2844501828005017</v>
      </c>
      <c r="P134" s="119"/>
      <c r="Q134" s="89">
        <f t="shared" si="27"/>
        <v>29.361726386923745</v>
      </c>
      <c r="R134" s="120">
        <f t="shared" si="28"/>
        <v>1.7126002437340024</v>
      </c>
      <c r="S134" s="119"/>
      <c r="T134" s="89">
        <f t="shared" si="29"/>
        <v>36.702157983654679</v>
      </c>
      <c r="U134" s="120">
        <f t="shared" si="30"/>
        <v>2.1407503046675034</v>
      </c>
      <c r="V134" s="119"/>
      <c r="W134" s="89">
        <f t="shared" si="31"/>
        <v>73.404315967309358</v>
      </c>
      <c r="X134" s="120">
        <f t="shared" si="32"/>
        <v>4.2815006093350068</v>
      </c>
      <c r="Y134" s="119"/>
    </row>
    <row r="135" spans="1:28" x14ac:dyDescent="0.25">
      <c r="A135" s="111"/>
    </row>
    <row r="136" spans="1:28" ht="15.75" thickBot="1" x14ac:dyDescent="0.3">
      <c r="A136" s="111"/>
      <c r="C136" s="100">
        <f>((B108*$B$38/1000)*((($B$53*$B$4/100)+($B$55*$B$5/100)+($B$57*$B$6/100)+($B$59*$B$7/100))))+((C108*$B$38/1000)*((($B$54*$B$8/100)+($B$56*$B$9/100)+($B$58*$B$10/100)+($B$60*$B$11/100))))</f>
        <v>2.3344770295746935</v>
      </c>
      <c r="D136" s="100"/>
    </row>
    <row r="137" spans="1:28" s="83" customFormat="1" ht="18.75" customHeight="1" x14ac:dyDescent="0.3">
      <c r="A137" s="181" t="s">
        <v>98</v>
      </c>
      <c r="B137" s="184" t="s">
        <v>79</v>
      </c>
      <c r="C137" s="185"/>
      <c r="D137" s="186"/>
      <c r="E137" s="184" t="s">
        <v>80</v>
      </c>
      <c r="F137" s="185"/>
      <c r="G137" s="186"/>
      <c r="H137" s="184" t="s">
        <v>81</v>
      </c>
      <c r="I137" s="185"/>
      <c r="J137" s="186"/>
      <c r="K137" s="184" t="s">
        <v>82</v>
      </c>
      <c r="L137" s="185"/>
      <c r="M137" s="186"/>
      <c r="N137" s="184" t="s">
        <v>83</v>
      </c>
      <c r="O137" s="185"/>
      <c r="P137" s="186"/>
      <c r="Q137" s="184" t="s">
        <v>84</v>
      </c>
      <c r="R137" s="185"/>
      <c r="S137" s="186"/>
      <c r="T137" s="184" t="s">
        <v>85</v>
      </c>
      <c r="U137" s="185"/>
      <c r="V137" s="186"/>
      <c r="W137" s="184" t="s">
        <v>86</v>
      </c>
      <c r="X137" s="185"/>
      <c r="Y137" s="186"/>
    </row>
    <row r="138" spans="1:28" s="83" customFormat="1" ht="19.5" thickBot="1" x14ac:dyDescent="0.35">
      <c r="A138" s="182"/>
      <c r="B138" s="187">
        <v>5000</v>
      </c>
      <c r="C138" s="188"/>
      <c r="D138" s="189"/>
      <c r="E138" s="187">
        <v>10000</v>
      </c>
      <c r="F138" s="188"/>
      <c r="G138" s="189"/>
      <c r="H138" s="187">
        <v>15000</v>
      </c>
      <c r="I138" s="188"/>
      <c r="J138" s="189"/>
      <c r="K138" s="187">
        <v>20000</v>
      </c>
      <c r="L138" s="188"/>
      <c r="M138" s="189"/>
      <c r="N138" s="187">
        <v>30000</v>
      </c>
      <c r="O138" s="188"/>
      <c r="P138" s="189"/>
      <c r="Q138" s="187">
        <v>40000</v>
      </c>
      <c r="R138" s="188"/>
      <c r="S138" s="189"/>
      <c r="T138" s="187">
        <v>50000</v>
      </c>
      <c r="U138" s="188"/>
      <c r="V138" s="189"/>
      <c r="W138" s="187">
        <v>100000</v>
      </c>
      <c r="X138" s="188"/>
      <c r="Y138" s="189"/>
    </row>
    <row r="139" spans="1:28" s="82" customFormat="1" ht="37.5" x14ac:dyDescent="0.3">
      <c r="A139" s="183"/>
      <c r="B139" s="94" t="s">
        <v>92</v>
      </c>
      <c r="C139" s="104" t="s">
        <v>93</v>
      </c>
      <c r="D139" s="104" t="s">
        <v>134</v>
      </c>
      <c r="E139" s="105" t="s">
        <v>92</v>
      </c>
      <c r="F139" s="104" t="s">
        <v>93</v>
      </c>
      <c r="G139" s="104" t="s">
        <v>134</v>
      </c>
      <c r="H139" s="92" t="s">
        <v>92</v>
      </c>
      <c r="I139" s="104" t="s">
        <v>93</v>
      </c>
      <c r="J139" s="104" t="s">
        <v>134</v>
      </c>
      <c r="K139" s="92" t="s">
        <v>92</v>
      </c>
      <c r="L139" s="104" t="s">
        <v>93</v>
      </c>
      <c r="M139" s="104" t="s">
        <v>134</v>
      </c>
      <c r="N139" s="92" t="s">
        <v>92</v>
      </c>
      <c r="O139" s="104" t="s">
        <v>93</v>
      </c>
      <c r="P139" s="104" t="s">
        <v>134</v>
      </c>
      <c r="Q139" s="92" t="s">
        <v>92</v>
      </c>
      <c r="R139" s="104" t="s">
        <v>93</v>
      </c>
      <c r="S139" s="104" t="s">
        <v>134</v>
      </c>
      <c r="T139" s="92" t="s">
        <v>92</v>
      </c>
      <c r="U139" s="104" t="s">
        <v>93</v>
      </c>
      <c r="V139" s="104" t="s">
        <v>134</v>
      </c>
      <c r="W139" s="94" t="s">
        <v>92</v>
      </c>
      <c r="X139" s="104" t="s">
        <v>93</v>
      </c>
      <c r="Y139" s="104" t="s">
        <v>134</v>
      </c>
    </row>
    <row r="140" spans="1:28" ht="18.75" x14ac:dyDescent="0.3">
      <c r="A140" s="109" t="s">
        <v>125</v>
      </c>
      <c r="B140" s="88">
        <f t="shared" ref="B140:B150" si="33">B124+C124</f>
        <v>2.3344770295746931</v>
      </c>
      <c r="C140" s="115">
        <f>((B108*$B$38/1000)*((($B$53*$B$8/100)+($B$55*$B$9/100)+($B$57*$B$10/100)+($B$59*$B$11/100))))+((C108*$B$38/1000)*((($B$54*$B$8/100)+($B$56*$B$9/100)+($B$58*$B$10/100)+($B$60*$B$11/100))))</f>
        <v>2.1371995331823497</v>
      </c>
      <c r="D140" s="126">
        <f t="shared" ref="D140:D150" si="34">((B108*$B$38/1000)*(($B$53*$D$4/100)+($B$55*$D$5/100)+($B$57*$D$6/100)+($B$59*$D$7/100)))+((C108*$B$38/1000)*(($B$54*$D$8/100)+($B$56*$D$9/100)+($B$58*$D$10/100)+($B$60*$D$11/100)))</f>
        <v>3.379107057582031</v>
      </c>
      <c r="E140" s="98">
        <f t="shared" ref="E140:E150" si="35">E124+F124</f>
        <v>4.6689540591493861</v>
      </c>
      <c r="F140" s="115">
        <f>((E108*$B$38/1000)*((($B$53*$B$8/100)+($B$55*$B$9/100)+($B$57*$B$10/100)+($B$59*$B$11/100))))+((F108*$B$38/1000)*((($B$54*$B$8/100)+($B$56*$B$9/100)+($B$58*$B$10/100)+($B$60*$B$11/100))))</f>
        <v>4.2743990663646994</v>
      </c>
      <c r="G140" s="126">
        <f t="shared" ref="G140:G150" si="36">((E108*$B$38/1000)*(($B$53*$D$4/100)+($B$55*$D$5/100)+($B$57*$D$6/100)+($B$59*$D$7/100)))+((F108*$B$38/1000)*(($B$54*$D$8/100)+($B$56*$D$9/100)+($B$58*$D$10/100)+($B$60*$D$11/100)))</f>
        <v>6.758214115164062</v>
      </c>
      <c r="H140" s="88">
        <f t="shared" ref="H140:H150" si="37">H124+I124</f>
        <v>7.0034310887240814</v>
      </c>
      <c r="I140" s="115">
        <f>((H108*$B$38/1000)*((($B$53*$B$8/100)+($B$55*$B$9/100)+($B$57*$B$10/100)+($B$59*$B$11/100))))+((I108*$B$38/1000)*((($B$54*$B$8/100)+($B$56*$B$9/100)+($B$58*$B$10/100)+($B$60*$B$11/100))))</f>
        <v>6.4115985995470499</v>
      </c>
      <c r="J140" s="126">
        <f t="shared" ref="J140:J150" si="38">((H108*$B$38/1000)*(($B$53*$D$4/100)+($B$55*$D$5/100)+($B$57*$D$6/100)+($B$59*$D$7/100)))+((I108*$B$38/1000)*(($B$54*$D$8/100)+($B$56*$D$9/100)+($B$58*$D$10/100)+($B$60*$D$11/100)))</f>
        <v>10.137321172746093</v>
      </c>
      <c r="K140" s="88">
        <f t="shared" ref="K140:K150" si="39">K124+L124</f>
        <v>9.3379081182987722</v>
      </c>
      <c r="L140" s="115">
        <f>((K108*$B$38/1000)*((($B$53*$B$8/100)+($B$55*$B$9/100)+($B$57*$B$10/100)+($B$59*$B$11/100))))+((L108*$B$38/1000)*((($B$54*$B$8/100)+($B$56*$B$9/100)+($B$58*$B$10/100)+($B$60*$B$11/100))))</f>
        <v>8.5487981327293987</v>
      </c>
      <c r="M140" s="126">
        <f t="shared" ref="M140:M150" si="40">((K108*$B$38/1000)*(($B$53*$D$4/100)+($B$55*$D$5/100)+($B$57*$D$6/100)+($B$59*$D$7/100)))+((L108*$B$38/1000)*(($B$54*$D$8/100)+($B$56*$D$9/100)+($B$58*$D$10/100)+($B$60*$D$11/100)))</f>
        <v>13.516428230328124</v>
      </c>
      <c r="N140" s="88">
        <f t="shared" ref="N140:N150" si="41">N124+O124</f>
        <v>14.006862177448163</v>
      </c>
      <c r="O140" s="115">
        <f>((N108*$B$38/1000)*((($B$53*$B$8/100)+($B$55*$B$9/100)+($B$57*$B$10/100)+($B$59*$B$11/100))))+((O108*$B$38/1000)*((($B$54*$B$8/100)+($B$56*$B$9/100)+($B$58*$B$10/100)+($B$60*$B$11/100))))</f>
        <v>12.8231971990941</v>
      </c>
      <c r="P140" s="126">
        <f t="shared" ref="P140:P150" si="42">((N108*$B$38/1000)*(($B$53*$D$4/100)+($B$55*$D$5/100)+($B$57*$D$6/100)+($B$59*$D$7/100)))+((O108*$B$38/1000)*(($B$54*$D$8/100)+($B$56*$D$9/100)+($B$58*$D$10/100)+($B$60*$D$11/100)))</f>
        <v>20.274642345492186</v>
      </c>
      <c r="Q140" s="88">
        <f t="shared" ref="Q140:Q150" si="43">Q124+R124</f>
        <v>18.675816236597544</v>
      </c>
      <c r="R140" s="115">
        <f>((Q108*$B$38/1000)*((($B$53*$B$8/100)+($B$55*$B$9/100)+($B$57*$B$10/100)+($B$59*$B$11/100))))+((R108*$B$38/1000)*((($B$54*$B$8/100)+($B$56*$B$9/100)+($B$58*$B$10/100)+($B$60*$B$11/100))))</f>
        <v>17.097596265458797</v>
      </c>
      <c r="S140" s="126">
        <f t="shared" ref="S140:S150" si="44">((Q108*$B$38/1000)*(($B$53*$D$4/100)+($B$55*$D$5/100)+($B$57*$D$6/100)+($B$59*$D$7/100)))+((R108*$B$38/1000)*(($B$54*$D$8/100)+($B$56*$D$9/100)+($B$58*$D$10/100)+($B$60*$D$11/100)))</f>
        <v>27.032856460656248</v>
      </c>
      <c r="T140" s="88">
        <f t="shared" ref="T140:T150" si="45">T124+U124</f>
        <v>23.34477029574694</v>
      </c>
      <c r="U140" s="115">
        <f>((T108*$B$38/1000)*((($B$53*$B$8/100)+($B$55*$B$9/100)+($B$57*$B$10/100)+($B$59*$B$11/100))))+((U108*$B$38/1000)*((($B$54*$B$8/100)+($B$56*$B$9/100)+($B$58*$B$10/100)+($B$60*$B$11/100))))</f>
        <v>21.371995331823499</v>
      </c>
      <c r="V140" s="126">
        <f t="shared" ref="V140:V150" si="46">((T108*$B$38/1000)*(($B$53*$D$4/100)+($B$55*$D$5/100)+($B$57*$D$6/100)+($B$59*$D$7/100)))+((U108*$B$38/1000)*(($B$54*$D$8/100)+($B$56*$D$9/100)+($B$58*$D$10/100)+($B$60*$D$11/100)))</f>
        <v>33.791070575820314</v>
      </c>
      <c r="W140" s="88">
        <f t="shared" ref="W140:W150" si="47">W124+X124</f>
        <v>46.689540591493881</v>
      </c>
      <c r="X140" s="115">
        <f>((W108*$B$38/1000)*((($B$53*$B$8/100)+($B$55*$B$9/100)+($B$57*$B$10/100)+($B$59*$B$11/100))))+((X108*$B$38/1000)*((($B$54*$B$8/100)+($B$56*$B$9/100)+($B$58*$B$10/100)+($B$60*$B$11/100))))</f>
        <v>42.743990663646997</v>
      </c>
      <c r="Y140" s="126">
        <f t="shared" ref="Y140:Y150" si="48">((W108*$B$38/1000)*(($B$53*$D$4/100)+($B$55*$D$5/100)+($B$57*$D$6/100)+($B$59*$D$7/100)))+((X108*$B$38/1000)*(($B$54*$D$8/100)+($B$56*$D$9/100)+($B$58*$D$10/100)+($B$60*$D$11/100)))</f>
        <v>67.582141151640627</v>
      </c>
      <c r="Z140" s="82"/>
      <c r="AA140" s="82"/>
      <c r="AB140" s="82"/>
    </row>
    <row r="141" spans="1:28" ht="18.75" x14ac:dyDescent="0.3">
      <c r="A141" s="109" t="s">
        <v>97</v>
      </c>
      <c r="B141" s="88">
        <f t="shared" si="33"/>
        <v>2.5282037544818845</v>
      </c>
      <c r="C141" s="115">
        <f>((B109*$B$38/1000)*((($B$53*$B$8/100)+($B$55*$B$9/100)+($B$57*$B$10/100)+($B$59*$B$11/100))))+((C109*$B$38/1000)*((($B$54*$B$8/100)+($B$56*$B$9/100)+($B$58*$B$10/100)+($B$60*$B$11/100))))</f>
        <v>2.1336487616971964</v>
      </c>
      <c r="D141" s="127">
        <f t="shared" si="34"/>
        <v>3.3729088628242145</v>
      </c>
      <c r="E141" s="98">
        <f t="shared" si="35"/>
        <v>5.056407508963769</v>
      </c>
      <c r="F141" s="115">
        <f>((E109*$B$38/1000)*((($B$53*$B$8/100)+($B$55*$B$9/100)+($B$57*$B$10/100)+($B$59*$B$11/100))))+((F109*$B$38/1000)*((($B$54*$B$8/100)+($B$56*$B$9/100)+($B$58*$B$10/100)+($B$60*$B$11/100))))</f>
        <v>4.2672975233943928</v>
      </c>
      <c r="G141" s="127">
        <f t="shared" si="36"/>
        <v>6.7458177256484291</v>
      </c>
      <c r="H141" s="88">
        <f t="shared" si="37"/>
        <v>7.5846112634456526</v>
      </c>
      <c r="I141" s="115">
        <f>((H109*$B$38/1000)*((($B$53*$B$8/100)+($B$55*$B$9/100)+($B$57*$B$10/100)+($B$59*$B$11/100))))+((I109*$B$38/1000)*((($B$54*$B$8/100)+($B$56*$B$9/100)+($B$58*$B$10/100)+($B$60*$B$11/100))))</f>
        <v>6.4009462850915888</v>
      </c>
      <c r="J141" s="127">
        <f t="shared" si="38"/>
        <v>10.118726588472644</v>
      </c>
      <c r="K141" s="88">
        <f t="shared" si="39"/>
        <v>10.112815017927538</v>
      </c>
      <c r="L141" s="115">
        <f>((K109*$B$38/1000)*((($B$53*$B$8/100)+($B$55*$B$9/100)+($B$57*$B$10/100)+($B$59*$B$11/100))))+((L109*$B$38/1000)*((($B$54*$B$8/100)+($B$56*$B$9/100)+($B$58*$B$10/100)+($B$60*$B$11/100))))</f>
        <v>8.5345950467887857</v>
      </c>
      <c r="M141" s="127">
        <f t="shared" si="40"/>
        <v>13.491635451296858</v>
      </c>
      <c r="N141" s="88">
        <f t="shared" si="41"/>
        <v>15.169222526891305</v>
      </c>
      <c r="O141" s="115">
        <f>((N109*$B$38/1000)*((($B$53*$B$8/100)+($B$55*$B$9/100)+($B$57*$B$10/100)+($B$59*$B$11/100))))+((O109*$B$38/1000)*((($B$54*$B$8/100)+($B$56*$B$9/100)+($B$58*$B$10/100)+($B$60*$B$11/100))))</f>
        <v>12.801892570183178</v>
      </c>
      <c r="P141" s="127">
        <f t="shared" si="42"/>
        <v>20.237453176945287</v>
      </c>
      <c r="Q141" s="88">
        <f t="shared" si="43"/>
        <v>20.225630035855076</v>
      </c>
      <c r="R141" s="115">
        <f>((Q109*$B$38/1000)*((($B$53*$B$8/100)+($B$55*$B$9/100)+($B$57*$B$10/100)+($B$59*$B$11/100))))+((R109*$B$38/1000)*((($B$54*$B$8/100)+($B$56*$B$9/100)+($B$58*$B$10/100)+($B$60*$B$11/100))))</f>
        <v>17.069190093577571</v>
      </c>
      <c r="S141" s="127">
        <f t="shared" si="44"/>
        <v>26.983270902593716</v>
      </c>
      <c r="T141" s="88">
        <f t="shared" si="45"/>
        <v>25.282037544818845</v>
      </c>
      <c r="U141" s="115">
        <f>((T109*$B$38/1000)*((($B$53*$B$8/100)+($B$55*$B$9/100)+($B$57*$B$10/100)+($B$59*$B$11/100))))+((U109*$B$38/1000)*((($B$54*$B$8/100)+($B$56*$B$9/100)+($B$58*$B$10/100)+($B$60*$B$11/100))))</f>
        <v>21.336487616971965</v>
      </c>
      <c r="V141" s="127">
        <f t="shared" si="46"/>
        <v>33.729088628242145</v>
      </c>
      <c r="W141" s="88">
        <f t="shared" si="47"/>
        <v>50.56407508963769</v>
      </c>
      <c r="X141" s="115">
        <f>((W109*$B$38/1000)*((($B$53*$B$8/100)+($B$55*$B$9/100)+($B$57*$B$10/100)+($B$59*$B$11/100))))+((X109*$B$38/1000)*((($B$54*$B$8/100)+($B$56*$B$9/100)+($B$58*$B$10/100)+($B$60*$B$11/100))))</f>
        <v>42.67297523394393</v>
      </c>
      <c r="Y141" s="127">
        <f t="shared" si="48"/>
        <v>67.458177256484291</v>
      </c>
      <c r="Z141" s="82"/>
      <c r="AA141" s="82"/>
      <c r="AB141" s="82"/>
    </row>
    <row r="142" spans="1:28" ht="18.75" x14ac:dyDescent="0.3">
      <c r="A142" s="109" t="s">
        <v>102</v>
      </c>
      <c r="B142" s="88">
        <f t="shared" si="33"/>
        <v>2.9156572042962656</v>
      </c>
      <c r="C142" s="115">
        <f>((B110*$B$38/1000)*((($B$53*$B$8/100)+($B$55*$B$9/100)+($B$57*$B$10/100)+($B$59*$B$11/100))))+((C110*$B$38/1000)*((($B$54*$B$8/100)+($B$56*$B$9/100)+($B$58*$B$10/100)+($B$60*$B$11/100))))</f>
        <v>2.1265472187268895</v>
      </c>
      <c r="D142" s="127">
        <f t="shared" si="34"/>
        <v>3.3605124733085816</v>
      </c>
      <c r="E142" s="98">
        <f t="shared" si="35"/>
        <v>5.8313144085925313</v>
      </c>
      <c r="F142" s="115">
        <f>((E110*$B$38/1000)*((($B$53*$B$8/100)+($B$55*$B$9/100)+($B$57*$B$10/100)+($B$59*$B$11/100))))+((F110*$B$38/1000)*((($B$54*$B$8/100)+($B$56*$B$9/100)+($B$58*$B$10/100)+($B$60*$B$11/100))))</f>
        <v>4.2530944374537789</v>
      </c>
      <c r="G142" s="127">
        <f t="shared" si="36"/>
        <v>6.7210249466171632</v>
      </c>
      <c r="H142" s="88">
        <f t="shared" si="37"/>
        <v>8.746971612888796</v>
      </c>
      <c r="I142" s="115">
        <f>((H110*$B$38/1000)*((($B$53*$B$8/100)+($B$55*$B$9/100)+($B$57*$B$10/100)+($B$59*$B$11/100))))+((I110*$B$38/1000)*((($B$54*$B$8/100)+($B$56*$B$9/100)+($B$58*$B$10/100)+($B$60*$B$11/100))))</f>
        <v>6.3796416561806675</v>
      </c>
      <c r="J142" s="127">
        <f t="shared" si="38"/>
        <v>10.081537419925745</v>
      </c>
      <c r="K142" s="88">
        <f t="shared" si="39"/>
        <v>11.662628817185063</v>
      </c>
      <c r="L142" s="115">
        <f>((K110*$B$38/1000)*((($B$53*$B$8/100)+($B$55*$B$9/100)+($B$57*$B$10/100)+($B$59*$B$11/100))))+((L110*$B$38/1000)*((($B$54*$B$8/100)+($B$56*$B$9/100)+($B$58*$B$10/100)+($B$60*$B$11/100))))</f>
        <v>8.5061888749075578</v>
      </c>
      <c r="M142" s="127">
        <f t="shared" si="40"/>
        <v>13.442049893234326</v>
      </c>
      <c r="N142" s="88">
        <f t="shared" si="41"/>
        <v>17.493943225777592</v>
      </c>
      <c r="O142" s="115">
        <f>((N110*$B$38/1000)*((($B$53*$B$8/100)+($B$55*$B$9/100)+($B$57*$B$10/100)+($B$59*$B$11/100))))+((O110*$B$38/1000)*((($B$54*$B$8/100)+($B$56*$B$9/100)+($B$58*$B$10/100)+($B$60*$B$11/100))))</f>
        <v>12.759283312361335</v>
      </c>
      <c r="P142" s="127">
        <f t="shared" si="42"/>
        <v>20.16307483985149</v>
      </c>
      <c r="Q142" s="88">
        <f t="shared" si="43"/>
        <v>23.325257634370125</v>
      </c>
      <c r="R142" s="115">
        <f>((Q110*$B$38/1000)*((($B$53*$B$8/100)+($B$55*$B$9/100)+($B$57*$B$10/100)+($B$59*$B$11/100))))+((R110*$B$38/1000)*((($B$54*$B$8/100)+($B$56*$B$9/100)+($B$58*$B$10/100)+($B$60*$B$11/100))))</f>
        <v>17.012377749815116</v>
      </c>
      <c r="S142" s="127">
        <f t="shared" si="44"/>
        <v>26.884099786468653</v>
      </c>
      <c r="T142" s="88">
        <f t="shared" si="45"/>
        <v>29.156572042962651</v>
      </c>
      <c r="U142" s="115">
        <f>((T110*$B$38/1000)*((($B$53*$B$8/100)+($B$55*$B$9/100)+($B$57*$B$10/100)+($B$59*$B$11/100))))+((U110*$B$38/1000)*((($B$54*$B$8/100)+($B$56*$B$9/100)+($B$58*$B$10/100)+($B$60*$B$11/100))))</f>
        <v>21.265472187268891</v>
      </c>
      <c r="V142" s="127">
        <f t="shared" si="46"/>
        <v>33.605124733085816</v>
      </c>
      <c r="W142" s="88">
        <f t="shared" si="47"/>
        <v>58.313144085925302</v>
      </c>
      <c r="X142" s="115">
        <f>((W110*$B$38/1000)*((($B$53*$B$8/100)+($B$55*$B$9/100)+($B$57*$B$10/100)+($B$59*$B$11/100))))+((X110*$B$38/1000)*((($B$54*$B$8/100)+($B$56*$B$9/100)+($B$58*$B$10/100)+($B$60*$B$11/100))))</f>
        <v>42.530944374537782</v>
      </c>
      <c r="Y142" s="127">
        <f t="shared" si="48"/>
        <v>67.210249466171632</v>
      </c>
      <c r="Z142" s="82"/>
      <c r="AA142" s="82"/>
      <c r="AB142" s="82"/>
    </row>
    <row r="143" spans="1:28" ht="18.75" x14ac:dyDescent="0.3">
      <c r="A143" s="109" t="s">
        <v>103</v>
      </c>
      <c r="B143" s="88">
        <f t="shared" si="33"/>
        <v>3.0125205667498607</v>
      </c>
      <c r="C143" s="115">
        <f>((B111*$B$38/1000)*((($B$53*$B$8/100)+($B$55*$B$9/100)+($B$57*$B$10/100)+($B$59*$B$11/100))))+((C111*$B$38/1000)*((($B$54*$B$8/100)+($B$56*$B$9/100)+($B$58*$B$10/100)+($B$60*$B$11/100))))</f>
        <v>2.1247718329843126</v>
      </c>
      <c r="D143" s="127">
        <f t="shared" si="34"/>
        <v>3.3574133759296738</v>
      </c>
      <c r="E143" s="98">
        <f t="shared" si="35"/>
        <v>6.0250411334997214</v>
      </c>
      <c r="F143" s="115">
        <f>((E111*$B$38/1000)*((($B$53*$B$8/100)+($B$55*$B$9/100)+($B$57*$B$10/100)+($B$59*$B$11/100))))+((F111*$B$38/1000)*((($B$54*$B$8/100)+($B$56*$B$9/100)+($B$58*$B$10/100)+($B$60*$B$11/100))))</f>
        <v>4.2495436659686252</v>
      </c>
      <c r="G143" s="127">
        <f t="shared" si="36"/>
        <v>6.7148267518593476</v>
      </c>
      <c r="H143" s="88">
        <f t="shared" si="37"/>
        <v>9.0375617002495829</v>
      </c>
      <c r="I143" s="115">
        <f>((H111*$B$38/1000)*((($B$53*$B$8/100)+($B$55*$B$9/100)+($B$57*$B$10/100)+($B$59*$B$11/100))))+((I111*$B$38/1000)*((($B$54*$B$8/100)+($B$56*$B$9/100)+($B$58*$B$10/100)+($B$60*$B$11/100))))</f>
        <v>6.3743154989529369</v>
      </c>
      <c r="J143" s="127">
        <f t="shared" si="38"/>
        <v>10.072240127789021</v>
      </c>
      <c r="K143" s="88">
        <f t="shared" si="39"/>
        <v>12.050082266999443</v>
      </c>
      <c r="L143" s="115">
        <f>((K111*$B$38/1000)*((($B$53*$B$8/100)+($B$55*$B$9/100)+($B$57*$B$10/100)+($B$59*$B$11/100))))+((L111*$B$38/1000)*((($B$54*$B$8/100)+($B$56*$B$9/100)+($B$58*$B$10/100)+($B$60*$B$11/100))))</f>
        <v>8.4990873319372504</v>
      </c>
      <c r="M143" s="127">
        <f t="shared" si="40"/>
        <v>13.429653503718695</v>
      </c>
      <c r="N143" s="88">
        <f t="shared" si="41"/>
        <v>18.075123400499166</v>
      </c>
      <c r="O143" s="115">
        <f>((N111*$B$38/1000)*((($B$53*$B$8/100)+($B$55*$B$9/100)+($B$57*$B$10/100)+($B$59*$B$11/100))))+((O111*$B$38/1000)*((($B$54*$B$8/100)+($B$56*$B$9/100)+($B$58*$B$10/100)+($B$60*$B$11/100))))</f>
        <v>12.748630997905874</v>
      </c>
      <c r="P143" s="127">
        <f t="shared" si="42"/>
        <v>20.144480255578042</v>
      </c>
      <c r="Q143" s="88">
        <f t="shared" si="43"/>
        <v>24.100164533998885</v>
      </c>
      <c r="R143" s="115">
        <f>((Q111*$B$38/1000)*((($B$53*$B$8/100)+($B$55*$B$9/100)+($B$57*$B$10/100)+($B$59*$B$11/100))))+((R111*$B$38/1000)*((($B$54*$B$8/100)+($B$56*$B$9/100)+($B$58*$B$10/100)+($B$60*$B$11/100))))</f>
        <v>16.998174663874501</v>
      </c>
      <c r="S143" s="127">
        <f t="shared" si="44"/>
        <v>26.859307007437391</v>
      </c>
      <c r="T143" s="88">
        <f t="shared" si="45"/>
        <v>30.125205667498605</v>
      </c>
      <c r="U143" s="115">
        <f>((T111*$B$38/1000)*((($B$53*$B$8/100)+($B$55*$B$9/100)+($B$57*$B$10/100)+($B$59*$B$11/100))))+((U111*$B$38/1000)*((($B$54*$B$8/100)+($B$56*$B$9/100)+($B$58*$B$10/100)+($B$60*$B$11/100))))</f>
        <v>21.247718329843124</v>
      </c>
      <c r="V143" s="127">
        <f t="shared" si="46"/>
        <v>33.574133759296735</v>
      </c>
      <c r="W143" s="88">
        <f t="shared" si="47"/>
        <v>60.25041133499721</v>
      </c>
      <c r="X143" s="115">
        <f>((W111*$B$38/1000)*((($B$53*$B$8/100)+($B$55*$B$9/100)+($B$57*$B$10/100)+($B$59*$B$11/100))))+((X111*$B$38/1000)*((($B$54*$B$8/100)+($B$56*$B$9/100)+($B$58*$B$10/100)+($B$60*$B$11/100))))</f>
        <v>42.495436659686249</v>
      </c>
      <c r="Y143" s="127">
        <f t="shared" si="48"/>
        <v>67.148267518593471</v>
      </c>
      <c r="Z143" s="82"/>
      <c r="AA143" s="82"/>
      <c r="AB143" s="82"/>
    </row>
    <row r="144" spans="1:28" ht="18.75" x14ac:dyDescent="0.3">
      <c r="A144" s="109" t="s">
        <v>104</v>
      </c>
      <c r="B144" s="88">
        <f t="shared" si="33"/>
        <v>3.0706385842220181</v>
      </c>
      <c r="C144" s="115">
        <f>((B112*$B$38/1000)*((($B$53*$B$8/100)+($B$55*$B$9/100)+($B$57*$B$10/100)+($B$59*$B$11/100))))+((C112*$B$38/1000)*((($B$54*$B$8/100)+($B$56*$B$9/100)+($B$58*$B$10/100)+($B$60*$B$11/100))))</f>
        <v>2.1237066015387667</v>
      </c>
      <c r="D144" s="127">
        <f t="shared" si="34"/>
        <v>3.3555539175023288</v>
      </c>
      <c r="E144" s="98">
        <f t="shared" si="35"/>
        <v>6.1412771684440361</v>
      </c>
      <c r="F144" s="115">
        <f>((E112*$B$38/1000)*((($B$53*$B$8/100)+($B$55*$B$9/100)+($B$57*$B$10/100)+($B$59*$B$11/100))))+((F112*$B$38/1000)*((($B$54*$B$8/100)+($B$56*$B$9/100)+($B$58*$B$10/100)+($B$60*$B$11/100))))</f>
        <v>4.2474132030775333</v>
      </c>
      <c r="G144" s="127">
        <f t="shared" si="36"/>
        <v>6.7111078350046576</v>
      </c>
      <c r="H144" s="88">
        <f t="shared" si="37"/>
        <v>9.2119157526660533</v>
      </c>
      <c r="I144" s="115">
        <f>((H112*$B$38/1000)*((($B$53*$B$8/100)+($B$55*$B$9/100)+($B$57*$B$10/100)+($B$59*$B$11/100))))+((I112*$B$38/1000)*((($B$54*$B$8/100)+($B$56*$B$9/100)+($B$58*$B$10/100)+($B$60*$B$11/100))))</f>
        <v>6.3711198046162991</v>
      </c>
      <c r="J144" s="127">
        <f t="shared" si="38"/>
        <v>10.066661752506985</v>
      </c>
      <c r="K144" s="88">
        <f t="shared" si="39"/>
        <v>12.282554336888072</v>
      </c>
      <c r="L144" s="115">
        <f>((K112*$B$38/1000)*((($B$53*$B$8/100)+($B$55*$B$9/100)+($B$57*$B$10/100)+($B$59*$B$11/100))))+((L112*$B$38/1000)*((($B$54*$B$8/100)+($B$56*$B$9/100)+($B$58*$B$10/100)+($B$60*$B$11/100))))</f>
        <v>8.4948264061550667</v>
      </c>
      <c r="M144" s="127">
        <f t="shared" si="40"/>
        <v>13.422215670009315</v>
      </c>
      <c r="N144" s="88">
        <f t="shared" si="41"/>
        <v>18.423831505332107</v>
      </c>
      <c r="O144" s="115">
        <f>((N112*$B$38/1000)*((($B$53*$B$8/100)+($B$55*$B$9/100)+($B$57*$B$10/100)+($B$59*$B$11/100))))+((O112*$B$38/1000)*((($B$54*$B$8/100)+($B$56*$B$9/100)+($B$58*$B$10/100)+($B$60*$B$11/100))))</f>
        <v>12.742239609232598</v>
      </c>
      <c r="P144" s="127">
        <f t="shared" si="42"/>
        <v>20.133323505013969</v>
      </c>
      <c r="Q144" s="88">
        <f t="shared" si="43"/>
        <v>24.565108673776145</v>
      </c>
      <c r="R144" s="115">
        <f>((Q112*$B$38/1000)*((($B$53*$B$8/100)+($B$55*$B$9/100)+($B$57*$B$10/100)+($B$59*$B$11/100))))+((R112*$B$38/1000)*((($B$54*$B$8/100)+($B$56*$B$9/100)+($B$58*$B$10/100)+($B$60*$B$11/100))))</f>
        <v>16.989652812310133</v>
      </c>
      <c r="S144" s="127">
        <f t="shared" si="44"/>
        <v>26.84443134001863</v>
      </c>
      <c r="T144" s="88">
        <f t="shared" si="45"/>
        <v>30.706385842220179</v>
      </c>
      <c r="U144" s="115">
        <f>((T112*$B$38/1000)*((($B$53*$B$8/100)+($B$55*$B$9/100)+($B$57*$B$10/100)+($B$59*$B$11/100))))+((U112*$B$38/1000)*((($B$54*$B$8/100)+($B$56*$B$9/100)+($B$58*$B$10/100)+($B$60*$B$11/100))))</f>
        <v>21.237066015387661</v>
      </c>
      <c r="V144" s="127">
        <f t="shared" si="46"/>
        <v>33.555539175023284</v>
      </c>
      <c r="W144" s="88">
        <f t="shared" si="47"/>
        <v>61.412771684440358</v>
      </c>
      <c r="X144" s="115">
        <f>((W112*$B$38/1000)*((($B$53*$B$8/100)+($B$55*$B$9/100)+($B$57*$B$10/100)+($B$59*$B$11/100))))+((X112*$B$38/1000)*((($B$54*$B$8/100)+($B$56*$B$9/100)+($B$58*$B$10/100)+($B$60*$B$11/100))))</f>
        <v>42.474132030775323</v>
      </c>
      <c r="Y144" s="127">
        <f t="shared" si="48"/>
        <v>67.111078350046569</v>
      </c>
      <c r="Z144" s="82"/>
      <c r="AA144" s="82"/>
      <c r="AB144" s="82"/>
    </row>
    <row r="145" spans="1:28" ht="18.75" x14ac:dyDescent="0.3">
      <c r="A145" s="109" t="s">
        <v>105</v>
      </c>
      <c r="B145" s="88">
        <f t="shared" si="33"/>
        <v>3.1481292741848939</v>
      </c>
      <c r="C145" s="115">
        <f t="shared" ref="C145:C150" si="49">((B113*$B$38/1000)*(($B$53*$B$4/100)+($B$55*$B$5/100)+($B$57*$B$6/100)+($B$59*$B$7/100)))+((C113*$B$38/1000)*(($B$54*$B$4/100)+($B$56*$B$5/100)+($B$58*$B$6/100)+($B$60*$B$7/100)))</f>
        <v>4.111089988642485</v>
      </c>
      <c r="D145" s="127">
        <f t="shared" si="34"/>
        <v>3.3530746395992019</v>
      </c>
      <c r="E145" s="98">
        <f t="shared" si="35"/>
        <v>6.2962585483697877</v>
      </c>
      <c r="F145" s="115">
        <f t="shared" ref="F145:F150" si="50">((E113*$B$38/1000)*(($B$53*$B$4/100)+($B$55*$B$5/100)+($B$57*$B$6/100)+($B$59*$B$7/100)))+((F113*$B$38/1000)*(($B$54*$B$4/100)+($B$56*$B$5/100)+($B$58*$B$6/100)+($B$60*$B$7/100)))</f>
        <v>8.22217997728497</v>
      </c>
      <c r="G145" s="127">
        <f t="shared" si="36"/>
        <v>6.7061492791984039</v>
      </c>
      <c r="H145" s="88">
        <f t="shared" si="37"/>
        <v>9.4443878225546829</v>
      </c>
      <c r="I145" s="115">
        <f t="shared" ref="I145:I150" si="51">((H113*$B$38/1000)*(($B$53*$B$4/100)+($B$55*$B$5/100)+($B$57*$B$6/100)+($B$59*$B$7/100)))+((I113*$B$38/1000)*(($B$54*$B$4/100)+($B$56*$B$5/100)+($B$58*$B$6/100)+($B$60*$B$7/100)))</f>
        <v>12.333269965927453</v>
      </c>
      <c r="J145" s="127">
        <f t="shared" si="38"/>
        <v>10.059223918797606</v>
      </c>
      <c r="K145" s="88">
        <f t="shared" si="39"/>
        <v>12.592517096739575</v>
      </c>
      <c r="L145" s="115">
        <f t="shared" ref="L145:L150" si="52">((K113*$B$38/1000)*(($B$53*$B$4/100)+($B$55*$B$5/100)+($B$57*$B$6/100)+($B$59*$B$7/100)))+((L113*$B$38/1000)*(($B$54*$B$4/100)+($B$56*$B$5/100)+($B$58*$B$6/100)+($B$60*$B$7/100)))</f>
        <v>16.44435995456994</v>
      </c>
      <c r="M145" s="127">
        <f t="shared" si="40"/>
        <v>13.412298558396808</v>
      </c>
      <c r="N145" s="88">
        <f t="shared" si="41"/>
        <v>18.888775645109366</v>
      </c>
      <c r="O145" s="115">
        <f t="shared" ref="O145:O150" si="53">((N113*$B$38/1000)*(($B$53*$B$4/100)+($B$55*$B$5/100)+($B$57*$B$6/100)+($B$59*$B$7/100)))+((O113*$B$38/1000)*(($B$54*$B$4/100)+($B$56*$B$5/100)+($B$58*$B$6/100)+($B$60*$B$7/100)))</f>
        <v>24.666539931854906</v>
      </c>
      <c r="P145" s="127">
        <f t="shared" si="42"/>
        <v>20.118447837595212</v>
      </c>
      <c r="Q145" s="88">
        <f t="shared" si="43"/>
        <v>25.185034193479151</v>
      </c>
      <c r="R145" s="115">
        <f t="shared" ref="R145:R150" si="54">((Q113*$B$38/1000)*(($B$53*$B$4/100)+($B$55*$B$5/100)+($B$57*$B$6/100)+($B$59*$B$7/100)))+((R113*$B$38/1000)*(($B$54*$B$4/100)+($B$56*$B$5/100)+($B$58*$B$6/100)+($B$60*$B$7/100)))</f>
        <v>32.88871990913988</v>
      </c>
      <c r="S145" s="127">
        <f t="shared" si="44"/>
        <v>26.824597116793615</v>
      </c>
      <c r="T145" s="88">
        <f t="shared" si="45"/>
        <v>31.481292741848939</v>
      </c>
      <c r="U145" s="115">
        <f t="shared" ref="U145:U150" si="55">((T113*$B$38/1000)*(($B$53*$B$4/100)+($B$55*$B$5/100)+($B$57*$B$6/100)+($B$59*$B$7/100)))+((U113*$B$38/1000)*(($B$54*$B$4/100)+($B$56*$B$5/100)+($B$58*$B$6/100)+($B$60*$B$7/100)))</f>
        <v>41.110899886424846</v>
      </c>
      <c r="V145" s="127">
        <f t="shared" si="46"/>
        <v>33.530746395992026</v>
      </c>
      <c r="W145" s="88">
        <f t="shared" si="47"/>
        <v>62.962585483697879</v>
      </c>
      <c r="X145" s="115">
        <f t="shared" ref="X145:X150" si="56">((W113*$B$38/1000)*(($B$53*$B$4/100)+($B$55*$B$5/100)+($B$57*$B$6/100)+($B$59*$B$7/100)))+((X113*$B$38/1000)*(($B$54*$B$4/100)+($B$56*$B$5/100)+($B$58*$B$6/100)+($B$60*$B$7/100)))</f>
        <v>82.221799772849693</v>
      </c>
      <c r="Y145" s="127">
        <f t="shared" si="48"/>
        <v>67.061492791984051</v>
      </c>
      <c r="Z145" s="82"/>
      <c r="AA145" s="82"/>
      <c r="AB145" s="82"/>
    </row>
    <row r="146" spans="1:28" ht="18.75" x14ac:dyDescent="0.3">
      <c r="A146" s="109" t="s">
        <v>106</v>
      </c>
      <c r="B146" s="88">
        <f t="shared" si="33"/>
        <v>3.2062472916570512</v>
      </c>
      <c r="C146" s="115">
        <f t="shared" si="49"/>
        <v>4.1090229614610436</v>
      </c>
      <c r="D146" s="127">
        <f t="shared" si="34"/>
        <v>3.3512151811718578</v>
      </c>
      <c r="E146" s="98">
        <f t="shared" si="35"/>
        <v>6.4124945833141025</v>
      </c>
      <c r="F146" s="115">
        <f t="shared" si="50"/>
        <v>8.2180459229220872</v>
      </c>
      <c r="G146" s="127">
        <f t="shared" si="36"/>
        <v>6.7024303623437156</v>
      </c>
      <c r="H146" s="88">
        <f t="shared" si="37"/>
        <v>9.6187418749711551</v>
      </c>
      <c r="I146" s="115">
        <f t="shared" si="51"/>
        <v>12.327068884383127</v>
      </c>
      <c r="J146" s="127">
        <f t="shared" si="38"/>
        <v>10.053645543515572</v>
      </c>
      <c r="K146" s="88">
        <f t="shared" si="39"/>
        <v>12.824989166628205</v>
      </c>
      <c r="L146" s="115">
        <f t="shared" si="52"/>
        <v>16.436091845844174</v>
      </c>
      <c r="M146" s="127">
        <f t="shared" si="40"/>
        <v>13.404860724687431</v>
      </c>
      <c r="N146" s="88">
        <f t="shared" si="41"/>
        <v>19.23748374994231</v>
      </c>
      <c r="O146" s="115">
        <f t="shared" si="53"/>
        <v>24.654137768766255</v>
      </c>
      <c r="P146" s="127">
        <f t="shared" si="42"/>
        <v>20.107291087031143</v>
      </c>
      <c r="Q146" s="88">
        <f t="shared" si="43"/>
        <v>25.64997833325641</v>
      </c>
      <c r="R146" s="115">
        <f t="shared" si="54"/>
        <v>32.872183691688349</v>
      </c>
      <c r="S146" s="127">
        <f t="shared" si="44"/>
        <v>26.809721449374862</v>
      </c>
      <c r="T146" s="88">
        <f t="shared" si="45"/>
        <v>32.062472916570513</v>
      </c>
      <c r="U146" s="115">
        <f t="shared" si="55"/>
        <v>41.090229614610422</v>
      </c>
      <c r="V146" s="127">
        <f t="shared" si="46"/>
        <v>33.512151811718567</v>
      </c>
      <c r="W146" s="88">
        <f t="shared" si="47"/>
        <v>64.124945833141027</v>
      </c>
      <c r="X146" s="115">
        <f t="shared" si="56"/>
        <v>82.180459229220844</v>
      </c>
      <c r="Y146" s="127">
        <f t="shared" si="48"/>
        <v>67.024303623437135</v>
      </c>
      <c r="Z146" s="82"/>
      <c r="AA146" s="82"/>
      <c r="AB146" s="82"/>
    </row>
    <row r="147" spans="1:28" ht="18.75" x14ac:dyDescent="0.3">
      <c r="A147" s="109" t="s">
        <v>107</v>
      </c>
      <c r="B147" s="88">
        <f t="shared" si="33"/>
        <v>3.3031106541106467</v>
      </c>
      <c r="C147" s="115">
        <f t="shared" si="49"/>
        <v>4.105577916158639</v>
      </c>
      <c r="D147" s="127">
        <f t="shared" si="34"/>
        <v>3.3481160837929487</v>
      </c>
      <c r="E147" s="98">
        <f t="shared" si="35"/>
        <v>6.6062213082212935</v>
      </c>
      <c r="F147" s="115">
        <f t="shared" si="50"/>
        <v>8.211155832317278</v>
      </c>
      <c r="G147" s="127">
        <f t="shared" si="36"/>
        <v>6.6962321675858973</v>
      </c>
      <c r="H147" s="88">
        <f t="shared" si="37"/>
        <v>9.9093319623319402</v>
      </c>
      <c r="I147" s="115">
        <f t="shared" si="51"/>
        <v>12.316733748475917</v>
      </c>
      <c r="J147" s="127">
        <f t="shared" si="38"/>
        <v>10.044348251378846</v>
      </c>
      <c r="K147" s="88">
        <f t="shared" si="39"/>
        <v>13.212442616442587</v>
      </c>
      <c r="L147" s="115">
        <f t="shared" si="52"/>
        <v>16.422311664634556</v>
      </c>
      <c r="M147" s="127">
        <f t="shared" si="40"/>
        <v>13.392464335171795</v>
      </c>
      <c r="N147" s="88">
        <f t="shared" si="41"/>
        <v>19.81866392466388</v>
      </c>
      <c r="O147" s="115">
        <f t="shared" si="53"/>
        <v>24.633467496951834</v>
      </c>
      <c r="P147" s="127">
        <f t="shared" si="42"/>
        <v>20.088696502757692</v>
      </c>
      <c r="Q147" s="88">
        <f t="shared" si="43"/>
        <v>26.424885232885174</v>
      </c>
      <c r="R147" s="115">
        <f t="shared" si="54"/>
        <v>32.844623329269112</v>
      </c>
      <c r="S147" s="127">
        <f t="shared" si="44"/>
        <v>26.784928670343589</v>
      </c>
      <c r="T147" s="88">
        <f t="shared" si="45"/>
        <v>33.031106541106467</v>
      </c>
      <c r="U147" s="115">
        <f t="shared" si="55"/>
        <v>41.055779161586386</v>
      </c>
      <c r="V147" s="127">
        <f t="shared" si="46"/>
        <v>33.481160837929494</v>
      </c>
      <c r="W147" s="88">
        <f t="shared" si="47"/>
        <v>66.062213082212935</v>
      </c>
      <c r="X147" s="115">
        <f t="shared" si="56"/>
        <v>82.111558323172773</v>
      </c>
      <c r="Y147" s="127">
        <f t="shared" si="48"/>
        <v>66.962321675858988</v>
      </c>
      <c r="Z147" s="82"/>
      <c r="AA147" s="82"/>
      <c r="AB147" s="82"/>
    </row>
    <row r="148" spans="1:28" s="161" customFormat="1" ht="18.75" x14ac:dyDescent="0.3">
      <c r="A148" s="136" t="s">
        <v>148</v>
      </c>
      <c r="B148" s="90">
        <f t="shared" si="33"/>
        <v>3.5723908017316415</v>
      </c>
      <c r="C148" s="164">
        <f t="shared" si="49"/>
        <v>4.0960006902179558</v>
      </c>
      <c r="D148" s="163">
        <f t="shared" si="34"/>
        <v>3.3395005930795838</v>
      </c>
      <c r="E148" s="101">
        <f t="shared" si="35"/>
        <v>7.1447816034632829</v>
      </c>
      <c r="F148" s="164">
        <f t="shared" si="50"/>
        <v>8.1920013804359115</v>
      </c>
      <c r="G148" s="163">
        <f t="shared" si="36"/>
        <v>6.6790011861591676</v>
      </c>
      <c r="H148" s="90">
        <f t="shared" si="37"/>
        <v>10.717172405194923</v>
      </c>
      <c r="I148" s="164">
        <f t="shared" si="51"/>
        <v>12.288002070653869</v>
      </c>
      <c r="J148" s="163">
        <f t="shared" si="38"/>
        <v>10.018501779238752</v>
      </c>
      <c r="K148" s="90">
        <f t="shared" si="39"/>
        <v>14.289563206926566</v>
      </c>
      <c r="L148" s="164">
        <f t="shared" si="52"/>
        <v>16.384002760871823</v>
      </c>
      <c r="M148" s="163">
        <f t="shared" si="40"/>
        <v>13.358002372318335</v>
      </c>
      <c r="N148" s="90">
        <f t="shared" si="41"/>
        <v>21.434344810389845</v>
      </c>
      <c r="O148" s="164">
        <f t="shared" si="53"/>
        <v>24.576004141307738</v>
      </c>
      <c r="P148" s="163">
        <f t="shared" si="42"/>
        <v>20.037003558477505</v>
      </c>
      <c r="Q148" s="90">
        <f t="shared" si="43"/>
        <v>28.579126413853132</v>
      </c>
      <c r="R148" s="164">
        <f t="shared" si="54"/>
        <v>32.768005521743646</v>
      </c>
      <c r="S148" s="163">
        <f t="shared" si="44"/>
        <v>26.71600474463667</v>
      </c>
      <c r="T148" s="90">
        <f t="shared" si="45"/>
        <v>35.723908017316418</v>
      </c>
      <c r="U148" s="164">
        <f t="shared" si="55"/>
        <v>40.960006902179558</v>
      </c>
      <c r="V148" s="163">
        <f t="shared" si="46"/>
        <v>33.39500593079584</v>
      </c>
      <c r="W148" s="90">
        <f t="shared" si="47"/>
        <v>71.447816034632837</v>
      </c>
      <c r="X148" s="164">
        <f t="shared" si="56"/>
        <v>81.920013804359115</v>
      </c>
      <c r="Y148" s="163">
        <f t="shared" si="48"/>
        <v>66.79001186159168</v>
      </c>
      <c r="Z148" s="162"/>
      <c r="AA148" s="162"/>
      <c r="AB148" s="162"/>
    </row>
    <row r="149" spans="1:28" ht="18.75" x14ac:dyDescent="0.3">
      <c r="A149" s="109" t="s">
        <v>108</v>
      </c>
      <c r="B149" s="88">
        <f t="shared" si="33"/>
        <v>3.6905641039250279</v>
      </c>
      <c r="C149" s="115">
        <f t="shared" si="49"/>
        <v>4.0917977349490231</v>
      </c>
      <c r="D149" s="127">
        <f t="shared" si="34"/>
        <v>3.3357196942773162</v>
      </c>
      <c r="E149" s="98">
        <f t="shared" si="35"/>
        <v>7.3811282078500557</v>
      </c>
      <c r="F149" s="115">
        <f t="shared" si="50"/>
        <v>8.1835954698980462</v>
      </c>
      <c r="G149" s="127">
        <f t="shared" si="36"/>
        <v>6.6714393885546324</v>
      </c>
      <c r="H149" s="88">
        <f t="shared" si="37"/>
        <v>11.071692311775085</v>
      </c>
      <c r="I149" s="115">
        <f t="shared" si="51"/>
        <v>12.27539320484707</v>
      </c>
      <c r="J149" s="127">
        <f t="shared" si="38"/>
        <v>10.007159082831947</v>
      </c>
      <c r="K149" s="88">
        <f t="shared" si="39"/>
        <v>14.762256415700111</v>
      </c>
      <c r="L149" s="115">
        <f t="shared" si="52"/>
        <v>16.367190939796092</v>
      </c>
      <c r="M149" s="127">
        <f t="shared" si="40"/>
        <v>13.342878777109265</v>
      </c>
      <c r="N149" s="88">
        <f t="shared" si="41"/>
        <v>22.143384623550169</v>
      </c>
      <c r="O149" s="115">
        <f t="shared" si="53"/>
        <v>24.55078640969414</v>
      </c>
      <c r="P149" s="127">
        <f t="shared" si="42"/>
        <v>20.014318165663894</v>
      </c>
      <c r="Q149" s="88">
        <f t="shared" si="43"/>
        <v>29.524512831400223</v>
      </c>
      <c r="R149" s="115">
        <f t="shared" si="54"/>
        <v>32.734381879592185</v>
      </c>
      <c r="S149" s="127">
        <f t="shared" si="44"/>
        <v>26.685757554218529</v>
      </c>
      <c r="T149" s="88">
        <f t="shared" si="45"/>
        <v>36.905641039250277</v>
      </c>
      <c r="U149" s="115">
        <f t="shared" si="55"/>
        <v>40.917977349490236</v>
      </c>
      <c r="V149" s="127">
        <f t="shared" si="46"/>
        <v>33.357196942773157</v>
      </c>
      <c r="W149" s="88">
        <f t="shared" si="47"/>
        <v>73.811282078500554</v>
      </c>
      <c r="X149" s="115">
        <f t="shared" si="56"/>
        <v>81.835954698980473</v>
      </c>
      <c r="Y149" s="127">
        <f t="shared" si="48"/>
        <v>66.714393885546315</v>
      </c>
      <c r="Z149" s="82"/>
      <c r="AA149" s="82"/>
      <c r="AB149" s="82"/>
    </row>
    <row r="150" spans="1:28" ht="15.75" thickBot="1" x14ac:dyDescent="0.3">
      <c r="A150" s="110" t="s">
        <v>109</v>
      </c>
      <c r="B150" s="89">
        <f t="shared" si="33"/>
        <v>3.8842908288322184</v>
      </c>
      <c r="C150" s="116">
        <f t="shared" si="49"/>
        <v>4.0849076443442165</v>
      </c>
      <c r="D150" s="128">
        <f t="shared" si="34"/>
        <v>3.3295214995194997</v>
      </c>
      <c r="E150" s="99">
        <f t="shared" si="35"/>
        <v>7.7685816576644369</v>
      </c>
      <c r="F150" s="116">
        <f t="shared" si="50"/>
        <v>8.169815288688433</v>
      </c>
      <c r="G150" s="128">
        <f t="shared" si="36"/>
        <v>6.6590429990389994</v>
      </c>
      <c r="H150" s="89">
        <f t="shared" si="37"/>
        <v>11.652872486496657</v>
      </c>
      <c r="I150" s="116">
        <f t="shared" si="51"/>
        <v>12.254722933032648</v>
      </c>
      <c r="J150" s="128">
        <f t="shared" si="38"/>
        <v>9.9885644985584996</v>
      </c>
      <c r="K150" s="89">
        <f t="shared" si="39"/>
        <v>15.537163315328874</v>
      </c>
      <c r="L150" s="116">
        <f t="shared" si="52"/>
        <v>16.339630577376866</v>
      </c>
      <c r="M150" s="128">
        <f t="shared" si="40"/>
        <v>13.318085998077999</v>
      </c>
      <c r="N150" s="89">
        <f t="shared" si="41"/>
        <v>23.305744972993313</v>
      </c>
      <c r="O150" s="116">
        <f t="shared" si="53"/>
        <v>24.509445866065295</v>
      </c>
      <c r="P150" s="128">
        <f t="shared" si="42"/>
        <v>19.977128997116999</v>
      </c>
      <c r="Q150" s="89">
        <f t="shared" si="43"/>
        <v>31.074326630657747</v>
      </c>
      <c r="R150" s="116">
        <f t="shared" si="54"/>
        <v>32.679261154753732</v>
      </c>
      <c r="S150" s="128">
        <f t="shared" si="44"/>
        <v>26.636171996155998</v>
      </c>
      <c r="T150" s="89">
        <f t="shared" si="45"/>
        <v>38.842908288322185</v>
      </c>
      <c r="U150" s="116">
        <f t="shared" si="55"/>
        <v>40.849076443442158</v>
      </c>
      <c r="V150" s="128">
        <f t="shared" si="46"/>
        <v>33.295214995194996</v>
      </c>
      <c r="W150" s="89">
        <f t="shared" si="47"/>
        <v>77.68581657664437</v>
      </c>
      <c r="X150" s="116">
        <f t="shared" si="56"/>
        <v>81.698152886884316</v>
      </c>
      <c r="Y150" s="128">
        <f t="shared" si="48"/>
        <v>66.590429990389993</v>
      </c>
    </row>
    <row r="151" spans="1:28" x14ac:dyDescent="0.25">
      <c r="A151" s="111"/>
    </row>
    <row r="152" spans="1:28" ht="15.75" thickBot="1" x14ac:dyDescent="0.3">
      <c r="A152" s="111"/>
    </row>
    <row r="153" spans="1:28" s="83" customFormat="1" ht="18.75" customHeight="1" x14ac:dyDescent="0.3">
      <c r="A153" s="181" t="s">
        <v>96</v>
      </c>
      <c r="B153" s="184" t="s">
        <v>79</v>
      </c>
      <c r="C153" s="185"/>
      <c r="D153" s="186"/>
      <c r="E153" s="184" t="s">
        <v>80</v>
      </c>
      <c r="F153" s="185"/>
      <c r="G153" s="186"/>
      <c r="H153" s="184" t="s">
        <v>81</v>
      </c>
      <c r="I153" s="185"/>
      <c r="J153" s="186"/>
      <c r="K153" s="184" t="s">
        <v>82</v>
      </c>
      <c r="L153" s="185"/>
      <c r="M153" s="186"/>
      <c r="N153" s="184" t="s">
        <v>83</v>
      </c>
      <c r="O153" s="185"/>
      <c r="P153" s="186"/>
      <c r="Q153" s="184" t="s">
        <v>84</v>
      </c>
      <c r="R153" s="185"/>
      <c r="S153" s="186"/>
      <c r="T153" s="184" t="s">
        <v>85</v>
      </c>
      <c r="U153" s="185"/>
      <c r="V153" s="186"/>
      <c r="W153" s="184" t="s">
        <v>86</v>
      </c>
      <c r="X153" s="185"/>
      <c r="Y153" s="186"/>
    </row>
    <row r="154" spans="1:28" s="83" customFormat="1" ht="19.5" thickBot="1" x14ac:dyDescent="0.35">
      <c r="A154" s="182"/>
      <c r="B154" s="187">
        <v>5000</v>
      </c>
      <c r="C154" s="188"/>
      <c r="D154" s="189"/>
      <c r="E154" s="187">
        <v>10000</v>
      </c>
      <c r="F154" s="188"/>
      <c r="G154" s="189"/>
      <c r="H154" s="187">
        <v>15000</v>
      </c>
      <c r="I154" s="188"/>
      <c r="J154" s="189"/>
      <c r="K154" s="187">
        <v>20000</v>
      </c>
      <c r="L154" s="188"/>
      <c r="M154" s="189"/>
      <c r="N154" s="187">
        <v>30000</v>
      </c>
      <c r="O154" s="188"/>
      <c r="P154" s="189"/>
      <c r="Q154" s="187">
        <v>40000</v>
      </c>
      <c r="R154" s="188"/>
      <c r="S154" s="189"/>
      <c r="T154" s="187">
        <v>50000</v>
      </c>
      <c r="U154" s="188"/>
      <c r="V154" s="189"/>
      <c r="W154" s="187">
        <v>100000</v>
      </c>
      <c r="X154" s="188"/>
      <c r="Y154" s="189"/>
    </row>
    <row r="155" spans="1:28" s="82" customFormat="1" ht="75" x14ac:dyDescent="0.3">
      <c r="A155" s="183"/>
      <c r="B155" s="94" t="s">
        <v>94</v>
      </c>
      <c r="C155" s="103" t="s">
        <v>127</v>
      </c>
      <c r="D155" s="95" t="s">
        <v>128</v>
      </c>
      <c r="E155" s="97" t="s">
        <v>94</v>
      </c>
      <c r="F155" s="103" t="s">
        <v>127</v>
      </c>
      <c r="G155" s="95" t="s">
        <v>128</v>
      </c>
      <c r="H155" s="92" t="s">
        <v>94</v>
      </c>
      <c r="I155" s="93" t="s">
        <v>127</v>
      </c>
      <c r="J155" s="95" t="s">
        <v>128</v>
      </c>
      <c r="K155" s="92" t="s">
        <v>94</v>
      </c>
      <c r="L155" s="93" t="s">
        <v>127</v>
      </c>
      <c r="M155" s="95" t="s">
        <v>128</v>
      </c>
      <c r="N155" s="92" t="s">
        <v>94</v>
      </c>
      <c r="O155" s="93" t="s">
        <v>127</v>
      </c>
      <c r="P155" s="95" t="s">
        <v>128</v>
      </c>
      <c r="Q155" s="92" t="s">
        <v>94</v>
      </c>
      <c r="R155" s="93" t="s">
        <v>127</v>
      </c>
      <c r="S155" s="95" t="s">
        <v>128</v>
      </c>
      <c r="T155" s="92" t="s">
        <v>94</v>
      </c>
      <c r="U155" s="93" t="s">
        <v>127</v>
      </c>
      <c r="V155" s="95" t="s">
        <v>128</v>
      </c>
      <c r="W155" s="92" t="s">
        <v>94</v>
      </c>
      <c r="X155" s="93" t="s">
        <v>127</v>
      </c>
      <c r="Y155" s="95" t="s">
        <v>128</v>
      </c>
    </row>
    <row r="156" spans="1:28" x14ac:dyDescent="0.25">
      <c r="A156" s="112" t="s">
        <v>125</v>
      </c>
      <c r="B156" s="88">
        <f t="shared" ref="B156:B166" si="57">B140-C140</f>
        <v>0.19727749639234338</v>
      </c>
      <c r="C156" s="32">
        <f t="shared" ref="C156:C166" si="58">B156/(B140)</f>
        <v>8.4506077332568319E-2</v>
      </c>
      <c r="D156" s="30">
        <f t="shared" ref="D156:D166" si="59">B156/(B93+C93+B140)</f>
        <v>1.1540192792601673E-3</v>
      </c>
      <c r="E156" s="98">
        <f t="shared" ref="E156:E166" si="60">E140-F140</f>
        <v>0.39455499278468675</v>
      </c>
      <c r="F156" s="32">
        <f t="shared" ref="F156:F166" si="61">E156/(E140)</f>
        <v>8.4506077332568319E-2</v>
      </c>
      <c r="G156" s="30">
        <f t="shared" ref="G156:G166" si="62">E156/(E93+F93+E140)</f>
        <v>1.1540192792601673E-3</v>
      </c>
      <c r="H156" s="88">
        <f t="shared" ref="H156:H166" si="63">H140-I140</f>
        <v>0.59183248917703146</v>
      </c>
      <c r="I156" s="32">
        <f t="shared" ref="I156:I166" si="64">H156/(H140)</f>
        <v>8.4506077332568472E-2</v>
      </c>
      <c r="J156" s="30">
        <f t="shared" ref="J156:J166" si="65">H156/(H93+I93+H140)</f>
        <v>1.1540192792601699E-3</v>
      </c>
      <c r="K156" s="88">
        <f t="shared" ref="K156:K166" si="66">K140-L140</f>
        <v>0.78910998556937351</v>
      </c>
      <c r="L156" s="32">
        <f t="shared" ref="L156:L166" si="67">K156/(K140)</f>
        <v>8.4506077332568319E-2</v>
      </c>
      <c r="M156" s="30">
        <f t="shared" ref="M156:M166" si="68">K156/(K93+L93+K140)</f>
        <v>1.1540192792601673E-3</v>
      </c>
      <c r="N156" s="88">
        <f t="shared" ref="N156:N166" si="69">N140-O140</f>
        <v>1.1836649783540629</v>
      </c>
      <c r="O156" s="32">
        <f t="shared" ref="O156:O166" si="70">N156/(N140)</f>
        <v>8.4506077332568472E-2</v>
      </c>
      <c r="P156" s="30">
        <f t="shared" ref="P156:P166" si="71">N156/(N93+O93+N140)</f>
        <v>1.1540192792601699E-3</v>
      </c>
      <c r="Q156" s="88">
        <f t="shared" ref="Q156:Q166" si="72">Q140-R140</f>
        <v>1.578219971138747</v>
      </c>
      <c r="R156" s="32">
        <f t="shared" ref="R156:R166" si="73">Q156/(Q140)</f>
        <v>8.4506077332568319E-2</v>
      </c>
      <c r="S156" s="30">
        <f t="shared" ref="S156:S166" si="74">Q156/(Q93+R93+Q140)</f>
        <v>1.1540192792601673E-3</v>
      </c>
      <c r="T156" s="88">
        <f t="shared" ref="T156:T166" si="75">T140-U140</f>
        <v>1.9727749639234418</v>
      </c>
      <c r="U156" s="32">
        <f t="shared" ref="U156:U166" si="76">T156/(T140)</f>
        <v>8.4506077332568624E-2</v>
      </c>
      <c r="V156" s="30">
        <f t="shared" ref="V156:V166" si="77">T156/(T93+U93+T140)</f>
        <v>1.1540192792601721E-3</v>
      </c>
      <c r="W156" s="88">
        <f t="shared" ref="W156:W166" si="78">W140-X140</f>
        <v>3.9455499278468835</v>
      </c>
      <c r="X156" s="32">
        <f t="shared" ref="X156:X166" si="79">W156/(W140)</f>
        <v>8.4506077332568624E-2</v>
      </c>
      <c r="Y156" s="30">
        <f t="shared" ref="Y156:Y166" si="80">W156/(W93+X93+W140)</f>
        <v>1.1540192792601721E-3</v>
      </c>
    </row>
    <row r="157" spans="1:28" x14ac:dyDescent="0.25">
      <c r="A157" s="112" t="s">
        <v>97</v>
      </c>
      <c r="B157" s="88">
        <f t="shared" si="57"/>
        <v>0.39455499278468809</v>
      </c>
      <c r="C157" s="32">
        <f t="shared" si="58"/>
        <v>0.15606139025987875</v>
      </c>
      <c r="D157" s="30">
        <f t="shared" si="59"/>
        <v>2.1260030792601657E-3</v>
      </c>
      <c r="E157" s="98">
        <f t="shared" si="60"/>
        <v>0.78910998556937617</v>
      </c>
      <c r="F157" s="32">
        <f t="shared" si="61"/>
        <v>0.15606139025987875</v>
      </c>
      <c r="G157" s="30">
        <f t="shared" si="62"/>
        <v>2.1260030792601657E-3</v>
      </c>
      <c r="H157" s="88">
        <f t="shared" si="63"/>
        <v>1.1836649783540638</v>
      </c>
      <c r="I157" s="32">
        <f t="shared" si="64"/>
        <v>0.15606139025987872</v>
      </c>
      <c r="J157" s="30">
        <f t="shared" si="65"/>
        <v>2.1260030792601648E-3</v>
      </c>
      <c r="K157" s="88">
        <f t="shared" si="66"/>
        <v>1.5782199711387523</v>
      </c>
      <c r="L157" s="32">
        <f t="shared" si="67"/>
        <v>0.15606139025987875</v>
      </c>
      <c r="M157" s="30">
        <f t="shared" si="68"/>
        <v>2.1260030792601657E-3</v>
      </c>
      <c r="N157" s="88">
        <f t="shared" si="69"/>
        <v>2.3673299567081276</v>
      </c>
      <c r="O157" s="32">
        <f t="shared" si="70"/>
        <v>0.15606139025987872</v>
      </c>
      <c r="P157" s="30">
        <f t="shared" si="71"/>
        <v>2.1260030792601648E-3</v>
      </c>
      <c r="Q157" s="88">
        <f t="shared" si="72"/>
        <v>3.1564399422775047</v>
      </c>
      <c r="R157" s="32">
        <f t="shared" si="73"/>
        <v>0.15606139025987875</v>
      </c>
      <c r="S157" s="30">
        <f t="shared" si="74"/>
        <v>2.1260030792601657E-3</v>
      </c>
      <c r="T157" s="88">
        <f t="shared" si="75"/>
        <v>3.94554992784688</v>
      </c>
      <c r="U157" s="32">
        <f t="shared" si="76"/>
        <v>0.15606139025987872</v>
      </c>
      <c r="V157" s="30">
        <f t="shared" si="77"/>
        <v>2.1260030792601653E-3</v>
      </c>
      <c r="W157" s="88">
        <f t="shared" si="78"/>
        <v>7.8910998556937599</v>
      </c>
      <c r="X157" s="32">
        <f t="shared" si="79"/>
        <v>0.15606139025987872</v>
      </c>
      <c r="Y157" s="30">
        <f t="shared" si="80"/>
        <v>2.1260030792601653E-3</v>
      </c>
    </row>
    <row r="158" spans="1:28" x14ac:dyDescent="0.25">
      <c r="A158" s="112" t="s">
        <v>102</v>
      </c>
      <c r="B158" s="88">
        <f t="shared" si="57"/>
        <v>0.78910998556937617</v>
      </c>
      <c r="C158" s="32">
        <f t="shared" si="58"/>
        <v>0.27064566589193356</v>
      </c>
      <c r="D158" s="30">
        <f t="shared" si="59"/>
        <v>3.6726766258440837E-3</v>
      </c>
      <c r="E158" s="98">
        <f t="shared" si="60"/>
        <v>1.5782199711387523</v>
      </c>
      <c r="F158" s="32">
        <f t="shared" si="61"/>
        <v>0.27064566589193356</v>
      </c>
      <c r="G158" s="30">
        <f t="shared" si="62"/>
        <v>3.6726766258440837E-3</v>
      </c>
      <c r="H158" s="88">
        <f t="shared" si="63"/>
        <v>2.3673299567081285</v>
      </c>
      <c r="I158" s="32">
        <f t="shared" si="64"/>
        <v>0.27064566589193356</v>
      </c>
      <c r="J158" s="30">
        <f t="shared" si="65"/>
        <v>3.6726766258440837E-3</v>
      </c>
      <c r="K158" s="88">
        <f t="shared" si="66"/>
        <v>3.1564399422775047</v>
      </c>
      <c r="L158" s="32">
        <f t="shared" si="67"/>
        <v>0.27064566589193356</v>
      </c>
      <c r="M158" s="30">
        <f t="shared" si="68"/>
        <v>3.6726766258440837E-3</v>
      </c>
      <c r="N158" s="88">
        <f t="shared" si="69"/>
        <v>4.734659913416257</v>
      </c>
      <c r="O158" s="32">
        <f t="shared" si="70"/>
        <v>0.27064566589193356</v>
      </c>
      <c r="P158" s="30">
        <f t="shared" si="71"/>
        <v>3.6726766258440837E-3</v>
      </c>
      <c r="Q158" s="88">
        <f t="shared" si="72"/>
        <v>6.3128798845550094</v>
      </c>
      <c r="R158" s="32">
        <f t="shared" si="73"/>
        <v>0.27064566589193356</v>
      </c>
      <c r="S158" s="30">
        <f t="shared" si="74"/>
        <v>3.6726766258440837E-3</v>
      </c>
      <c r="T158" s="88">
        <f t="shared" si="75"/>
        <v>7.8910998556937599</v>
      </c>
      <c r="U158" s="32">
        <f t="shared" si="76"/>
        <v>0.27064566589193356</v>
      </c>
      <c r="V158" s="30">
        <f t="shared" si="77"/>
        <v>3.6726766258440833E-3</v>
      </c>
      <c r="W158" s="88">
        <f t="shared" si="78"/>
        <v>15.78219971138752</v>
      </c>
      <c r="X158" s="32">
        <f t="shared" si="79"/>
        <v>0.27064566589193356</v>
      </c>
      <c r="Y158" s="30">
        <f t="shared" si="80"/>
        <v>3.6726766258440833E-3</v>
      </c>
    </row>
    <row r="159" spans="1:28" x14ac:dyDescent="0.25">
      <c r="A159" s="112" t="s">
        <v>103</v>
      </c>
      <c r="B159" s="88">
        <f t="shared" si="57"/>
        <v>0.88774873376554808</v>
      </c>
      <c r="C159" s="32">
        <f t="shared" si="58"/>
        <v>0.29468636448956093</v>
      </c>
      <c r="D159" s="30">
        <f t="shared" si="59"/>
        <v>3.995660499853222E-3</v>
      </c>
      <c r="E159" s="98">
        <f t="shared" si="60"/>
        <v>1.7754974675310962</v>
      </c>
      <c r="F159" s="32">
        <f t="shared" si="61"/>
        <v>0.29468636448956093</v>
      </c>
      <c r="G159" s="30">
        <f t="shared" si="62"/>
        <v>3.995660499853222E-3</v>
      </c>
      <c r="H159" s="88">
        <f t="shared" si="63"/>
        <v>2.663246201296646</v>
      </c>
      <c r="I159" s="32">
        <f t="shared" si="64"/>
        <v>0.29468636448956109</v>
      </c>
      <c r="J159" s="30">
        <f t="shared" si="65"/>
        <v>3.9956604998532238E-3</v>
      </c>
      <c r="K159" s="88">
        <f t="shared" si="66"/>
        <v>3.5509949350621923</v>
      </c>
      <c r="L159" s="32">
        <f t="shared" si="67"/>
        <v>0.29468636448956093</v>
      </c>
      <c r="M159" s="30">
        <f t="shared" si="68"/>
        <v>3.995660499853222E-3</v>
      </c>
      <c r="N159" s="88">
        <f t="shared" si="69"/>
        <v>5.326492402593292</v>
      </c>
      <c r="O159" s="32">
        <f t="shared" si="70"/>
        <v>0.29468636448956109</v>
      </c>
      <c r="P159" s="30">
        <f t="shared" si="71"/>
        <v>3.9956604998532238E-3</v>
      </c>
      <c r="Q159" s="88">
        <f t="shared" si="72"/>
        <v>7.1019898701243847</v>
      </c>
      <c r="R159" s="32">
        <f t="shared" si="73"/>
        <v>0.29468636448956093</v>
      </c>
      <c r="S159" s="30">
        <f t="shared" si="74"/>
        <v>3.995660499853222E-3</v>
      </c>
      <c r="T159" s="88">
        <f t="shared" si="75"/>
        <v>8.8774873376554808</v>
      </c>
      <c r="U159" s="32">
        <f t="shared" si="76"/>
        <v>0.29468636448956093</v>
      </c>
      <c r="V159" s="30">
        <f t="shared" si="77"/>
        <v>3.995660499853222E-3</v>
      </c>
      <c r="W159" s="88">
        <f t="shared" si="78"/>
        <v>17.754974675310962</v>
      </c>
      <c r="X159" s="32">
        <f t="shared" si="79"/>
        <v>0.29468636448956093</v>
      </c>
      <c r="Y159" s="30">
        <f t="shared" si="80"/>
        <v>3.995660499853222E-3</v>
      </c>
    </row>
    <row r="160" spans="1:28" x14ac:dyDescent="0.25">
      <c r="A160" s="112" t="s">
        <v>104</v>
      </c>
      <c r="B160" s="88">
        <f t="shared" si="57"/>
        <v>0.94693198268325141</v>
      </c>
      <c r="C160" s="32">
        <f t="shared" si="58"/>
        <v>0.30838275385091196</v>
      </c>
      <c r="D160" s="30">
        <f t="shared" si="59"/>
        <v>4.1794352115011053E-3</v>
      </c>
      <c r="E160" s="98">
        <f t="shared" si="60"/>
        <v>1.8938639653665028</v>
      </c>
      <c r="F160" s="32">
        <f t="shared" si="61"/>
        <v>0.30838275385091196</v>
      </c>
      <c r="G160" s="30">
        <f t="shared" si="62"/>
        <v>4.1794352115011053E-3</v>
      </c>
      <c r="H160" s="88">
        <f t="shared" si="63"/>
        <v>2.8407959480497542</v>
      </c>
      <c r="I160" s="32">
        <f t="shared" si="64"/>
        <v>0.30838275385091202</v>
      </c>
      <c r="J160" s="30">
        <f t="shared" si="65"/>
        <v>4.1794352115011044E-3</v>
      </c>
      <c r="K160" s="88">
        <f t="shared" si="66"/>
        <v>3.7877279307330056</v>
      </c>
      <c r="L160" s="32">
        <f t="shared" si="67"/>
        <v>0.30838275385091196</v>
      </c>
      <c r="M160" s="30">
        <f t="shared" si="68"/>
        <v>4.1794352115011053E-3</v>
      </c>
      <c r="N160" s="88">
        <f t="shared" si="69"/>
        <v>5.6815918960995084</v>
      </c>
      <c r="O160" s="32">
        <f t="shared" si="70"/>
        <v>0.30838275385091202</v>
      </c>
      <c r="P160" s="30">
        <f t="shared" si="71"/>
        <v>4.1794352115011044E-3</v>
      </c>
      <c r="Q160" s="88">
        <f t="shared" si="72"/>
        <v>7.5754558614660112</v>
      </c>
      <c r="R160" s="32">
        <f t="shared" si="73"/>
        <v>0.30838275385091196</v>
      </c>
      <c r="S160" s="30">
        <f t="shared" si="74"/>
        <v>4.1794352115011053E-3</v>
      </c>
      <c r="T160" s="88">
        <f t="shared" si="75"/>
        <v>9.4693198268325176</v>
      </c>
      <c r="U160" s="32">
        <f t="shared" si="76"/>
        <v>0.30838275385091207</v>
      </c>
      <c r="V160" s="30">
        <f t="shared" si="77"/>
        <v>4.179435211501107E-3</v>
      </c>
      <c r="W160" s="88">
        <f t="shared" si="78"/>
        <v>18.938639653665035</v>
      </c>
      <c r="X160" s="32">
        <f t="shared" si="79"/>
        <v>0.30838275385091207</v>
      </c>
      <c r="Y160" s="30">
        <f t="shared" si="80"/>
        <v>4.179435211501107E-3</v>
      </c>
    </row>
    <row r="161" spans="1:25" x14ac:dyDescent="0.25">
      <c r="A161" s="112" t="s">
        <v>105</v>
      </c>
      <c r="B161" s="88">
        <f t="shared" si="57"/>
        <v>-0.96296071445759113</v>
      </c>
      <c r="C161" s="32">
        <f t="shared" si="58"/>
        <v>-0.3058834725606745</v>
      </c>
      <c r="D161" s="30">
        <f t="shared" si="59"/>
        <v>-4.1431167832686388E-3</v>
      </c>
      <c r="E161" s="98">
        <f t="shared" si="60"/>
        <v>-1.9259214289151823</v>
      </c>
      <c r="F161" s="32">
        <f t="shared" si="61"/>
        <v>-0.3058834725606745</v>
      </c>
      <c r="G161" s="30">
        <f t="shared" si="62"/>
        <v>-4.1431167832686388E-3</v>
      </c>
      <c r="H161" s="88">
        <f t="shared" si="63"/>
        <v>-2.8888821433727703</v>
      </c>
      <c r="I161" s="32">
        <f t="shared" si="64"/>
        <v>-0.30588347256067411</v>
      </c>
      <c r="J161" s="30">
        <f t="shared" si="65"/>
        <v>-4.1431167832686345E-3</v>
      </c>
      <c r="K161" s="88">
        <f t="shared" si="66"/>
        <v>-3.8518428578303645</v>
      </c>
      <c r="L161" s="32">
        <f t="shared" si="67"/>
        <v>-0.3058834725606745</v>
      </c>
      <c r="M161" s="30">
        <f t="shared" si="68"/>
        <v>-4.1431167832686388E-3</v>
      </c>
      <c r="N161" s="88">
        <f t="shared" si="69"/>
        <v>-5.7777642867455405</v>
      </c>
      <c r="O161" s="32">
        <f t="shared" si="70"/>
        <v>-0.30588347256067411</v>
      </c>
      <c r="P161" s="30">
        <f t="shared" si="71"/>
        <v>-4.1431167832686345E-3</v>
      </c>
      <c r="Q161" s="88">
        <f t="shared" si="72"/>
        <v>-7.703685715660729</v>
      </c>
      <c r="R161" s="32">
        <f t="shared" si="73"/>
        <v>-0.3058834725606745</v>
      </c>
      <c r="S161" s="30">
        <f t="shared" si="74"/>
        <v>-4.1431167832686388E-3</v>
      </c>
      <c r="T161" s="88">
        <f t="shared" si="75"/>
        <v>-9.6296071445759068</v>
      </c>
      <c r="U161" s="32">
        <f t="shared" si="76"/>
        <v>-0.30588347256067433</v>
      </c>
      <c r="V161" s="30">
        <f t="shared" si="77"/>
        <v>-4.1431167832686371E-3</v>
      </c>
      <c r="W161" s="88">
        <f t="shared" si="78"/>
        <v>-19.259214289151814</v>
      </c>
      <c r="X161" s="32">
        <f t="shared" si="79"/>
        <v>-0.30588347256067433</v>
      </c>
      <c r="Y161" s="30">
        <f t="shared" si="80"/>
        <v>-4.1431167832686371E-3</v>
      </c>
    </row>
    <row r="162" spans="1:25" x14ac:dyDescent="0.25">
      <c r="A162" s="112" t="s">
        <v>106</v>
      </c>
      <c r="B162" s="88">
        <f t="shared" si="57"/>
        <v>-0.90277566980399238</v>
      </c>
      <c r="C162" s="32">
        <f t="shared" si="58"/>
        <v>-0.28156769821002181</v>
      </c>
      <c r="D162" s="30">
        <f t="shared" si="59"/>
        <v>-3.8121497731067135E-3</v>
      </c>
      <c r="E162" s="98">
        <f t="shared" si="60"/>
        <v>-1.8055513396079848</v>
      </c>
      <c r="F162" s="32">
        <f t="shared" si="61"/>
        <v>-0.28156769821002181</v>
      </c>
      <c r="G162" s="30">
        <f t="shared" si="62"/>
        <v>-3.8121497731067135E-3</v>
      </c>
      <c r="H162" s="88">
        <f t="shared" si="63"/>
        <v>-2.7083270094119722</v>
      </c>
      <c r="I162" s="32">
        <f t="shared" si="64"/>
        <v>-0.28156769821002126</v>
      </c>
      <c r="J162" s="30">
        <f t="shared" si="65"/>
        <v>-3.812149773106707E-3</v>
      </c>
      <c r="K162" s="88">
        <f t="shared" si="66"/>
        <v>-3.6111026792159695</v>
      </c>
      <c r="L162" s="32">
        <f t="shared" si="67"/>
        <v>-0.28156769821002181</v>
      </c>
      <c r="M162" s="30">
        <f t="shared" si="68"/>
        <v>-3.8121497731067135E-3</v>
      </c>
      <c r="N162" s="88">
        <f t="shared" si="69"/>
        <v>-5.4166540188239445</v>
      </c>
      <c r="O162" s="32">
        <f t="shared" si="70"/>
        <v>-0.28156769821002126</v>
      </c>
      <c r="P162" s="30">
        <f t="shared" si="71"/>
        <v>-3.812149773106707E-3</v>
      </c>
      <c r="Q162" s="88">
        <f t="shared" si="72"/>
        <v>-7.222205358431939</v>
      </c>
      <c r="R162" s="32">
        <f t="shared" si="73"/>
        <v>-0.28156769821002181</v>
      </c>
      <c r="S162" s="30">
        <f t="shared" si="74"/>
        <v>-3.8121497731067135E-3</v>
      </c>
      <c r="T162" s="88">
        <f t="shared" si="75"/>
        <v>-9.0277566980399087</v>
      </c>
      <c r="U162" s="32">
        <f t="shared" si="76"/>
        <v>-0.28156769821002131</v>
      </c>
      <c r="V162" s="30">
        <f t="shared" si="77"/>
        <v>-3.812149773106707E-3</v>
      </c>
      <c r="W162" s="88">
        <f t="shared" si="78"/>
        <v>-18.055513396079817</v>
      </c>
      <c r="X162" s="32">
        <f t="shared" si="79"/>
        <v>-0.28156769821002131</v>
      </c>
      <c r="Y162" s="30">
        <f t="shared" si="80"/>
        <v>-3.812149773106707E-3</v>
      </c>
    </row>
    <row r="163" spans="1:25" x14ac:dyDescent="0.25">
      <c r="A163" s="112" t="s">
        <v>107</v>
      </c>
      <c r="B163" s="88">
        <f t="shared" si="57"/>
        <v>-0.80246726204799224</v>
      </c>
      <c r="C163" s="32">
        <f t="shared" si="58"/>
        <v>-0.24294289416230722</v>
      </c>
      <c r="D163" s="30">
        <f t="shared" si="59"/>
        <v>-3.2869957781681784E-3</v>
      </c>
      <c r="E163" s="98">
        <f t="shared" si="60"/>
        <v>-1.6049345240959845</v>
      </c>
      <c r="F163" s="32">
        <f t="shared" si="61"/>
        <v>-0.24294289416230722</v>
      </c>
      <c r="G163" s="30">
        <f t="shared" si="62"/>
        <v>-3.2869957781681784E-3</v>
      </c>
      <c r="H163" s="88">
        <f t="shared" si="63"/>
        <v>-2.4074017861439767</v>
      </c>
      <c r="I163" s="32">
        <f t="shared" si="64"/>
        <v>-0.24294289416230722</v>
      </c>
      <c r="J163" s="30">
        <f t="shared" si="65"/>
        <v>-3.2869957781681779E-3</v>
      </c>
      <c r="K163" s="88">
        <f t="shared" si="66"/>
        <v>-3.2098690481919689</v>
      </c>
      <c r="L163" s="32">
        <f t="shared" si="67"/>
        <v>-0.24294289416230722</v>
      </c>
      <c r="M163" s="30">
        <f t="shared" si="68"/>
        <v>-3.2869957781681784E-3</v>
      </c>
      <c r="N163" s="88">
        <f t="shared" si="69"/>
        <v>-4.8148035722879534</v>
      </c>
      <c r="O163" s="32">
        <f t="shared" si="70"/>
        <v>-0.24294289416230722</v>
      </c>
      <c r="P163" s="30">
        <f t="shared" si="71"/>
        <v>-3.2869957781681779E-3</v>
      </c>
      <c r="Q163" s="88">
        <f t="shared" si="72"/>
        <v>-6.4197380963839379</v>
      </c>
      <c r="R163" s="32">
        <f t="shared" si="73"/>
        <v>-0.24294289416230722</v>
      </c>
      <c r="S163" s="30">
        <f t="shared" si="74"/>
        <v>-3.2869957781681784E-3</v>
      </c>
      <c r="T163" s="88">
        <f t="shared" si="75"/>
        <v>-8.0246726204799188</v>
      </c>
      <c r="U163" s="32">
        <f t="shared" si="76"/>
        <v>-0.2429428941623071</v>
      </c>
      <c r="V163" s="30">
        <f t="shared" si="77"/>
        <v>-3.2869957781681766E-3</v>
      </c>
      <c r="W163" s="88">
        <f t="shared" si="78"/>
        <v>-16.049345240959838</v>
      </c>
      <c r="X163" s="32">
        <f t="shared" si="79"/>
        <v>-0.2429428941623071</v>
      </c>
      <c r="Y163" s="30">
        <f t="shared" si="80"/>
        <v>-3.2869957781681766E-3</v>
      </c>
    </row>
    <row r="164" spans="1:25" x14ac:dyDescent="0.25">
      <c r="A164" s="136" t="s">
        <v>148</v>
      </c>
      <c r="B164" s="90">
        <f t="shared" si="57"/>
        <v>-0.52360988848631429</v>
      </c>
      <c r="C164" s="102">
        <f t="shared" si="58"/>
        <v>-0.14657127888485924</v>
      </c>
      <c r="D164" s="91">
        <f t="shared" si="59"/>
        <v>-1.979774248690822E-3</v>
      </c>
      <c r="E164" s="101">
        <f t="shared" si="60"/>
        <v>-1.0472197769726286</v>
      </c>
      <c r="F164" s="102">
        <f t="shared" si="61"/>
        <v>-0.14657127888485924</v>
      </c>
      <c r="G164" s="91">
        <f t="shared" si="62"/>
        <v>-1.979774248690822E-3</v>
      </c>
      <c r="H164" s="90">
        <f t="shared" si="63"/>
        <v>-1.5708296654589464</v>
      </c>
      <c r="I164" s="102">
        <f t="shared" si="64"/>
        <v>-0.1465712788848596</v>
      </c>
      <c r="J164" s="91">
        <f t="shared" si="65"/>
        <v>-1.9797742486908263E-3</v>
      </c>
      <c r="K164" s="90">
        <f t="shared" si="66"/>
        <v>-2.0944395539452572</v>
      </c>
      <c r="L164" s="102">
        <f t="shared" si="67"/>
        <v>-0.14657127888485924</v>
      </c>
      <c r="M164" s="91">
        <f t="shared" si="68"/>
        <v>-1.979774248690822E-3</v>
      </c>
      <c r="N164" s="90">
        <f t="shared" si="69"/>
        <v>-3.1416593309178928</v>
      </c>
      <c r="O164" s="102">
        <f t="shared" si="70"/>
        <v>-0.1465712788848596</v>
      </c>
      <c r="P164" s="91">
        <f t="shared" si="71"/>
        <v>-1.9797742486908263E-3</v>
      </c>
      <c r="Q164" s="90">
        <f t="shared" si="72"/>
        <v>-4.1888791078905143</v>
      </c>
      <c r="R164" s="102">
        <f t="shared" si="73"/>
        <v>-0.14657127888485924</v>
      </c>
      <c r="S164" s="91">
        <f t="shared" si="74"/>
        <v>-1.979774248690822E-3</v>
      </c>
      <c r="T164" s="90">
        <f t="shared" si="75"/>
        <v>-5.2360988848631393</v>
      </c>
      <c r="U164" s="102">
        <f t="shared" si="76"/>
        <v>-0.14657127888485913</v>
      </c>
      <c r="V164" s="91">
        <f t="shared" si="77"/>
        <v>-1.9797742486908207E-3</v>
      </c>
      <c r="W164" s="90">
        <f t="shared" si="78"/>
        <v>-10.472197769726279</v>
      </c>
      <c r="X164" s="102">
        <f t="shared" si="79"/>
        <v>-0.14657127888485913</v>
      </c>
      <c r="Y164" s="91">
        <f t="shared" si="80"/>
        <v>-1.9797742486908207E-3</v>
      </c>
    </row>
    <row r="165" spans="1:25" x14ac:dyDescent="0.25">
      <c r="A165" s="112" t="s">
        <v>108</v>
      </c>
      <c r="B165" s="88">
        <f t="shared" si="57"/>
        <v>-0.40123363102399523</v>
      </c>
      <c r="C165" s="32">
        <f t="shared" si="58"/>
        <v>-0.10871878112001117</v>
      </c>
      <c r="D165" s="30">
        <f t="shared" si="59"/>
        <v>-1.4675256519113753E-3</v>
      </c>
      <c r="E165" s="98">
        <f t="shared" si="60"/>
        <v>-0.80246726204799046</v>
      </c>
      <c r="F165" s="32">
        <f t="shared" si="61"/>
        <v>-0.10871878112001117</v>
      </c>
      <c r="G165" s="30">
        <f t="shared" si="62"/>
        <v>-1.4675256519113753E-3</v>
      </c>
      <c r="H165" s="88">
        <f t="shared" si="63"/>
        <v>-1.2037008930719857</v>
      </c>
      <c r="I165" s="32">
        <f t="shared" si="64"/>
        <v>-0.10871878112001115</v>
      </c>
      <c r="J165" s="30">
        <f t="shared" si="65"/>
        <v>-1.4675256519113755E-3</v>
      </c>
      <c r="K165" s="88">
        <f t="shared" si="66"/>
        <v>-1.6049345240959809</v>
      </c>
      <c r="L165" s="32">
        <f t="shared" si="67"/>
        <v>-0.10871878112001117</v>
      </c>
      <c r="M165" s="30">
        <f t="shared" si="68"/>
        <v>-1.4675256519113753E-3</v>
      </c>
      <c r="N165" s="88">
        <f t="shared" si="69"/>
        <v>-2.4074017861439714</v>
      </c>
      <c r="O165" s="32">
        <f t="shared" si="70"/>
        <v>-0.10871878112001115</v>
      </c>
      <c r="P165" s="30">
        <f t="shared" si="71"/>
        <v>-1.4675256519113755E-3</v>
      </c>
      <c r="Q165" s="88">
        <f t="shared" si="72"/>
        <v>-3.2098690481919618</v>
      </c>
      <c r="R165" s="32">
        <f t="shared" si="73"/>
        <v>-0.10871878112001117</v>
      </c>
      <c r="S165" s="30">
        <f t="shared" si="74"/>
        <v>-1.4675256519113753E-3</v>
      </c>
      <c r="T165" s="88">
        <f t="shared" si="75"/>
        <v>-4.0123363102399594</v>
      </c>
      <c r="U165" s="32">
        <f t="shared" si="76"/>
        <v>-0.10871878112001136</v>
      </c>
      <c r="V165" s="30">
        <f t="shared" si="77"/>
        <v>-1.4675256519113779E-3</v>
      </c>
      <c r="W165" s="88">
        <f t="shared" si="78"/>
        <v>-8.0246726204799188</v>
      </c>
      <c r="X165" s="32">
        <f t="shared" si="79"/>
        <v>-0.10871878112001136</v>
      </c>
      <c r="Y165" s="30">
        <f t="shared" si="80"/>
        <v>-1.4675256519113779E-3</v>
      </c>
    </row>
    <row r="166" spans="1:25" ht="15.75" thickBot="1" x14ac:dyDescent="0.3">
      <c r="A166" s="114" t="s">
        <v>109</v>
      </c>
      <c r="B166" s="89">
        <f t="shared" si="57"/>
        <v>-0.20061681551199806</v>
      </c>
      <c r="C166" s="33">
        <f t="shared" si="58"/>
        <v>-5.164824786621653E-2</v>
      </c>
      <c r="D166" s="31">
        <f t="shared" si="59"/>
        <v>-6.9647634641975802E-4</v>
      </c>
      <c r="E166" s="99">
        <f t="shared" si="60"/>
        <v>-0.40123363102399612</v>
      </c>
      <c r="F166" s="33">
        <f t="shared" si="61"/>
        <v>-5.164824786621653E-2</v>
      </c>
      <c r="G166" s="31">
        <f t="shared" si="62"/>
        <v>-6.9647634641975802E-4</v>
      </c>
      <c r="H166" s="89">
        <f t="shared" si="63"/>
        <v>-0.60185044653599107</v>
      </c>
      <c r="I166" s="33">
        <f t="shared" si="64"/>
        <v>-5.164824786621626E-2</v>
      </c>
      <c r="J166" s="31">
        <f t="shared" si="65"/>
        <v>-6.9647634641975434E-4</v>
      </c>
      <c r="K166" s="89">
        <f t="shared" si="66"/>
        <v>-0.80246726204799224</v>
      </c>
      <c r="L166" s="33">
        <f t="shared" si="67"/>
        <v>-5.164824786621653E-2</v>
      </c>
      <c r="M166" s="31">
        <f t="shared" si="68"/>
        <v>-6.9647634641975802E-4</v>
      </c>
      <c r="N166" s="89">
        <f t="shared" si="69"/>
        <v>-1.2037008930719821</v>
      </c>
      <c r="O166" s="33">
        <f t="shared" si="70"/>
        <v>-5.164824786621626E-2</v>
      </c>
      <c r="P166" s="31">
        <f t="shared" si="71"/>
        <v>-6.9647634641975434E-4</v>
      </c>
      <c r="Q166" s="89">
        <f t="shared" si="72"/>
        <v>-1.6049345240959845</v>
      </c>
      <c r="R166" s="33">
        <f t="shared" si="73"/>
        <v>-5.164824786621653E-2</v>
      </c>
      <c r="S166" s="31">
        <f t="shared" si="74"/>
        <v>-6.9647634641975802E-4</v>
      </c>
      <c r="T166" s="89">
        <f t="shared" si="75"/>
        <v>-2.0061681551199726</v>
      </c>
      <c r="U166" s="33">
        <f t="shared" si="76"/>
        <v>-5.1648247866216322E-2</v>
      </c>
      <c r="V166" s="31">
        <f t="shared" si="77"/>
        <v>-6.9647634641975531E-4</v>
      </c>
      <c r="W166" s="89">
        <f t="shared" si="78"/>
        <v>-4.0123363102399452</v>
      </c>
      <c r="X166" s="33">
        <f t="shared" si="79"/>
        <v>-5.1648247866216322E-2</v>
      </c>
      <c r="Y166" s="31">
        <f t="shared" si="80"/>
        <v>-6.9647634641975531E-4</v>
      </c>
    </row>
    <row r="168" spans="1:25" ht="15.75" thickBot="1" x14ac:dyDescent="0.3"/>
    <row r="169" spans="1:25" s="83" customFormat="1" ht="18.75" customHeight="1" x14ac:dyDescent="0.3">
      <c r="A169" s="181" t="s">
        <v>135</v>
      </c>
      <c r="B169" s="184" t="s">
        <v>79</v>
      </c>
      <c r="C169" s="185"/>
      <c r="D169" s="186"/>
      <c r="E169" s="184" t="s">
        <v>79</v>
      </c>
      <c r="F169" s="185"/>
      <c r="G169" s="186"/>
      <c r="H169" s="184" t="s">
        <v>81</v>
      </c>
      <c r="I169" s="185"/>
      <c r="J169" s="186"/>
      <c r="K169" s="184" t="s">
        <v>82</v>
      </c>
      <c r="L169" s="185"/>
      <c r="M169" s="186"/>
      <c r="N169" s="184" t="s">
        <v>83</v>
      </c>
      <c r="O169" s="185"/>
      <c r="P169" s="186"/>
      <c r="Q169" s="184" t="s">
        <v>84</v>
      </c>
      <c r="R169" s="185"/>
      <c r="S169" s="186"/>
      <c r="T169" s="184" t="s">
        <v>85</v>
      </c>
      <c r="U169" s="185"/>
      <c r="V169" s="186"/>
      <c r="W169" s="184" t="s">
        <v>86</v>
      </c>
      <c r="X169" s="185"/>
      <c r="Y169" s="186"/>
    </row>
    <row r="170" spans="1:25" s="83" customFormat="1" ht="19.5" thickBot="1" x14ac:dyDescent="0.35">
      <c r="A170" s="182"/>
      <c r="B170" s="187">
        <v>5000</v>
      </c>
      <c r="C170" s="188"/>
      <c r="D170" s="189"/>
      <c r="E170" s="187">
        <v>10000</v>
      </c>
      <c r="F170" s="188"/>
      <c r="G170" s="189"/>
      <c r="H170" s="187">
        <v>15000</v>
      </c>
      <c r="I170" s="188"/>
      <c r="J170" s="189"/>
      <c r="K170" s="187">
        <v>20000</v>
      </c>
      <c r="L170" s="188"/>
      <c r="M170" s="189"/>
      <c r="N170" s="187">
        <v>30000</v>
      </c>
      <c r="O170" s="188"/>
      <c r="P170" s="189"/>
      <c r="Q170" s="187">
        <v>40000</v>
      </c>
      <c r="R170" s="188"/>
      <c r="S170" s="189"/>
      <c r="T170" s="187">
        <v>50000</v>
      </c>
      <c r="U170" s="188"/>
      <c r="V170" s="189"/>
      <c r="W170" s="187">
        <v>100000</v>
      </c>
      <c r="X170" s="188"/>
      <c r="Y170" s="189"/>
    </row>
    <row r="171" spans="1:25" s="82" customFormat="1" ht="75" x14ac:dyDescent="0.3">
      <c r="A171" s="183"/>
      <c r="B171" s="97" t="s">
        <v>94</v>
      </c>
      <c r="C171" s="103" t="s">
        <v>127</v>
      </c>
      <c r="D171" s="95" t="s">
        <v>128</v>
      </c>
      <c r="E171" s="97" t="s">
        <v>94</v>
      </c>
      <c r="F171" s="103" t="s">
        <v>127</v>
      </c>
      <c r="G171" s="95" t="s">
        <v>128</v>
      </c>
      <c r="H171" s="97" t="s">
        <v>94</v>
      </c>
      <c r="I171" s="103" t="s">
        <v>127</v>
      </c>
      <c r="J171" s="95" t="s">
        <v>128</v>
      </c>
      <c r="K171" s="97" t="s">
        <v>94</v>
      </c>
      <c r="L171" s="103" t="s">
        <v>127</v>
      </c>
      <c r="M171" s="95" t="s">
        <v>128</v>
      </c>
      <c r="N171" s="97" t="s">
        <v>94</v>
      </c>
      <c r="O171" s="103" t="s">
        <v>127</v>
      </c>
      <c r="P171" s="95" t="s">
        <v>128</v>
      </c>
      <c r="Q171" s="97" t="s">
        <v>94</v>
      </c>
      <c r="R171" s="103" t="s">
        <v>127</v>
      </c>
      <c r="S171" s="95" t="s">
        <v>128</v>
      </c>
      <c r="T171" s="97" t="s">
        <v>94</v>
      </c>
      <c r="U171" s="103" t="s">
        <v>127</v>
      </c>
      <c r="V171" s="95" t="s">
        <v>128</v>
      </c>
      <c r="W171" s="97" t="s">
        <v>94</v>
      </c>
      <c r="X171" s="103" t="s">
        <v>127</v>
      </c>
      <c r="Y171" s="95" t="s">
        <v>128</v>
      </c>
    </row>
    <row r="172" spans="1:25" x14ac:dyDescent="0.25">
      <c r="A172" s="112" t="s">
        <v>125</v>
      </c>
      <c r="B172" s="129">
        <f t="shared" ref="B172:B182" si="81">B140-D140</f>
        <v>-1.044630028007338</v>
      </c>
      <c r="C172" s="130">
        <f t="shared" ref="C172:C182" si="82">B172/(B140)</f>
        <v>-0.44747924900235747</v>
      </c>
      <c r="D172" s="131">
        <f t="shared" ref="D172:D182" si="83">B172/(B93+C93+B140)</f>
        <v>-6.1107993261280283E-3</v>
      </c>
      <c r="E172" s="129">
        <f t="shared" ref="E172:E182" si="84">E140-G140</f>
        <v>-2.0892600560146759</v>
      </c>
      <c r="F172" s="130">
        <f t="shared" ref="F172:F182" si="85">E172/(E140)</f>
        <v>-0.44747924900235747</v>
      </c>
      <c r="G172" s="131">
        <f t="shared" ref="G172:G182" si="86">E172/(E93+F93+E140)</f>
        <v>-6.1107993261280283E-3</v>
      </c>
      <c r="H172" s="129">
        <f t="shared" ref="H172:H182" si="87">H140-J140</f>
        <v>-3.1338900840220116</v>
      </c>
      <c r="I172" s="130">
        <f t="shared" ref="I172:I182" si="88">H172/(H140)</f>
        <v>-0.44747924900235703</v>
      </c>
      <c r="J172" s="131">
        <f t="shared" ref="J172:J182" si="89">H172/(H93+I93+H140)</f>
        <v>-6.1107993261280249E-3</v>
      </c>
      <c r="K172" s="129">
        <f t="shared" ref="K172:K182" si="90">K140-M140</f>
        <v>-4.1785201120293518</v>
      </c>
      <c r="L172" s="130">
        <f t="shared" ref="L172:L182" si="91">K172/(K140)</f>
        <v>-0.44747924900235747</v>
      </c>
      <c r="M172" s="131">
        <f t="shared" ref="M172:M182" si="92">K172/(K93+L93+K140)</f>
        <v>-6.1107993261280283E-3</v>
      </c>
      <c r="N172" s="129">
        <f t="shared" ref="N172:N182" si="93">N140-P140</f>
        <v>-6.2677801680440233</v>
      </c>
      <c r="O172" s="130">
        <f t="shared" ref="O172:O182" si="94">N172/(N140)</f>
        <v>-0.44747924900235703</v>
      </c>
      <c r="P172" s="131">
        <f t="shared" ref="P172:P182" si="95">N172/(N93+O93+N140)</f>
        <v>-6.1107993261280249E-3</v>
      </c>
      <c r="Q172" s="129">
        <f t="shared" ref="Q172:Q182" si="96">Q140-S140</f>
        <v>-8.3570402240587036</v>
      </c>
      <c r="R172" s="130">
        <f t="shared" ref="R172:R182" si="97">Q172/(Q140)</f>
        <v>-0.44747924900235747</v>
      </c>
      <c r="S172" s="131">
        <f t="shared" ref="S172:S182" si="98">Q172/(Q93+R93+Q140)</f>
        <v>-6.1107993261280283E-3</v>
      </c>
      <c r="T172" s="129">
        <f t="shared" ref="T172:T182" si="99">T140-V140</f>
        <v>-10.446300280073373</v>
      </c>
      <c r="U172" s="130">
        <f t="shared" ref="U172:U182" si="100">T172/(T140)</f>
        <v>-0.44747924900235703</v>
      </c>
      <c r="V172" s="131">
        <f t="shared" ref="V172:V182" si="101">T172/(T93+U93+T140)</f>
        <v>-6.1107993261280257E-3</v>
      </c>
      <c r="W172" s="129">
        <f t="shared" ref="W172:W182" si="102">W140-Y140</f>
        <v>-20.892600560146747</v>
      </c>
      <c r="X172" s="130">
        <f t="shared" ref="X172:X182" si="103">W172/(W140)</f>
        <v>-0.44747924900235703</v>
      </c>
      <c r="Y172" s="131">
        <f t="shared" ref="Y172:Y182" si="104">W172/(W93+X93+W140)</f>
        <v>-6.1107993261280257E-3</v>
      </c>
    </row>
    <row r="173" spans="1:25" x14ac:dyDescent="0.25">
      <c r="A173" s="112" t="s">
        <v>97</v>
      </c>
      <c r="B173" s="129">
        <f t="shared" si="81"/>
        <v>-0.84470510834233004</v>
      </c>
      <c r="C173" s="130">
        <f t="shared" si="82"/>
        <v>-0.33411274975162714</v>
      </c>
      <c r="D173" s="131">
        <f t="shared" si="83"/>
        <v>-4.5515725164897184E-3</v>
      </c>
      <c r="E173" s="129">
        <f t="shared" si="84"/>
        <v>-1.6894102166846601</v>
      </c>
      <c r="F173" s="130">
        <f t="shared" si="85"/>
        <v>-0.33411274975162714</v>
      </c>
      <c r="G173" s="131">
        <f t="shared" si="86"/>
        <v>-4.5515725164897184E-3</v>
      </c>
      <c r="H173" s="129">
        <f t="shared" si="87"/>
        <v>-2.534115325026991</v>
      </c>
      <c r="I173" s="130">
        <f t="shared" si="88"/>
        <v>-0.3341127497516273</v>
      </c>
      <c r="J173" s="131">
        <f t="shared" si="89"/>
        <v>-4.5515725164897202E-3</v>
      </c>
      <c r="K173" s="129">
        <f t="shared" si="90"/>
        <v>-3.3788204333693201</v>
      </c>
      <c r="L173" s="130">
        <f t="shared" si="91"/>
        <v>-0.33411274975162714</v>
      </c>
      <c r="M173" s="131">
        <f t="shared" si="92"/>
        <v>-4.5515725164897184E-3</v>
      </c>
      <c r="N173" s="129">
        <f t="shared" si="93"/>
        <v>-5.068230650053982</v>
      </c>
      <c r="O173" s="130">
        <f t="shared" si="94"/>
        <v>-0.3341127497516273</v>
      </c>
      <c r="P173" s="131">
        <f t="shared" si="95"/>
        <v>-4.5515725164897202E-3</v>
      </c>
      <c r="Q173" s="129">
        <f t="shared" si="96"/>
        <v>-6.7576408667386403</v>
      </c>
      <c r="R173" s="130">
        <f t="shared" si="97"/>
        <v>-0.33411274975162714</v>
      </c>
      <c r="S173" s="131">
        <f t="shared" si="98"/>
        <v>-4.5515725164897184E-3</v>
      </c>
      <c r="T173" s="129">
        <f t="shared" si="99"/>
        <v>-8.4470510834233004</v>
      </c>
      <c r="U173" s="130">
        <f t="shared" si="100"/>
        <v>-0.33411274975162714</v>
      </c>
      <c r="V173" s="131">
        <f t="shared" si="101"/>
        <v>-4.5515725164897193E-3</v>
      </c>
      <c r="W173" s="129">
        <f t="shared" si="102"/>
        <v>-16.894102166846601</v>
      </c>
      <c r="X173" s="130">
        <f t="shared" si="103"/>
        <v>-0.33411274975162714</v>
      </c>
      <c r="Y173" s="131">
        <f t="shared" si="104"/>
        <v>-4.5515725164897193E-3</v>
      </c>
    </row>
    <row r="174" spans="1:25" x14ac:dyDescent="0.25">
      <c r="A174" s="112" t="s">
        <v>102</v>
      </c>
      <c r="B174" s="129">
        <f t="shared" si="81"/>
        <v>-0.44485526901231598</v>
      </c>
      <c r="C174" s="130">
        <f t="shared" si="82"/>
        <v>-0.15257461280318377</v>
      </c>
      <c r="D174" s="131">
        <f t="shared" si="83"/>
        <v>-2.0704459178858981E-3</v>
      </c>
      <c r="E174" s="129">
        <f t="shared" si="84"/>
        <v>-0.88971053802463196</v>
      </c>
      <c r="F174" s="130">
        <f t="shared" si="85"/>
        <v>-0.15257461280318377</v>
      </c>
      <c r="G174" s="131">
        <f t="shared" si="86"/>
        <v>-2.0704459178858981E-3</v>
      </c>
      <c r="H174" s="129">
        <f t="shared" si="87"/>
        <v>-1.3345658070369488</v>
      </c>
      <c r="I174" s="130">
        <f t="shared" si="88"/>
        <v>-0.15257461280318388</v>
      </c>
      <c r="J174" s="131">
        <f t="shared" si="89"/>
        <v>-2.0704459178858994E-3</v>
      </c>
      <c r="K174" s="129">
        <f t="shared" si="90"/>
        <v>-1.7794210760492639</v>
      </c>
      <c r="L174" s="130">
        <f t="shared" si="91"/>
        <v>-0.15257461280318377</v>
      </c>
      <c r="M174" s="131">
        <f t="shared" si="92"/>
        <v>-2.0704459178858981E-3</v>
      </c>
      <c r="N174" s="129">
        <f t="shared" si="93"/>
        <v>-2.6691316140738977</v>
      </c>
      <c r="O174" s="130">
        <f t="shared" si="94"/>
        <v>-0.15257461280318388</v>
      </c>
      <c r="P174" s="131">
        <f t="shared" si="95"/>
        <v>-2.0704459178858994E-3</v>
      </c>
      <c r="Q174" s="129">
        <f t="shared" si="96"/>
        <v>-3.5588421520985278</v>
      </c>
      <c r="R174" s="130">
        <f t="shared" si="97"/>
        <v>-0.15257461280318377</v>
      </c>
      <c r="S174" s="131">
        <f t="shared" si="98"/>
        <v>-2.0704459178858981E-3</v>
      </c>
      <c r="T174" s="129">
        <f t="shared" si="99"/>
        <v>-4.4485526901231651</v>
      </c>
      <c r="U174" s="130">
        <f t="shared" si="100"/>
        <v>-0.15257461280318396</v>
      </c>
      <c r="V174" s="131">
        <f t="shared" si="101"/>
        <v>-2.0704459178859007E-3</v>
      </c>
      <c r="W174" s="129">
        <f t="shared" si="102"/>
        <v>-8.8971053802463302</v>
      </c>
      <c r="X174" s="130">
        <f t="shared" si="103"/>
        <v>-0.15257461280318396</v>
      </c>
      <c r="Y174" s="131">
        <f t="shared" si="104"/>
        <v>-2.0704459178859007E-3</v>
      </c>
    </row>
    <row r="175" spans="1:25" x14ac:dyDescent="0.25">
      <c r="A175" s="112" t="s">
        <v>103</v>
      </c>
      <c r="B175" s="129">
        <f t="shared" si="81"/>
        <v>-0.34489280917981313</v>
      </c>
      <c r="C175" s="130">
        <f t="shared" si="82"/>
        <v>-0.11448645794704401</v>
      </c>
      <c r="D175" s="131">
        <f t="shared" si="83"/>
        <v>-1.5523250238587663E-3</v>
      </c>
      <c r="E175" s="129">
        <f t="shared" si="84"/>
        <v>-0.68978561835962626</v>
      </c>
      <c r="F175" s="130">
        <f t="shared" si="85"/>
        <v>-0.11448645794704401</v>
      </c>
      <c r="G175" s="131">
        <f t="shared" si="86"/>
        <v>-1.5523250238587663E-3</v>
      </c>
      <c r="H175" s="129">
        <f t="shared" si="87"/>
        <v>-1.0346784275394381</v>
      </c>
      <c r="I175" s="130">
        <f t="shared" si="88"/>
        <v>-0.11448645794704386</v>
      </c>
      <c r="J175" s="131">
        <f t="shared" si="89"/>
        <v>-1.5523250238587642E-3</v>
      </c>
      <c r="K175" s="129">
        <f t="shared" si="90"/>
        <v>-1.3795712367192525</v>
      </c>
      <c r="L175" s="130">
        <f t="shared" si="91"/>
        <v>-0.11448645794704401</v>
      </c>
      <c r="M175" s="131">
        <f t="shared" si="92"/>
        <v>-1.5523250238587663E-3</v>
      </c>
      <c r="N175" s="129">
        <f t="shared" si="93"/>
        <v>-2.0693568550788761</v>
      </c>
      <c r="O175" s="130">
        <f t="shared" si="94"/>
        <v>-0.11448645794704386</v>
      </c>
      <c r="P175" s="131">
        <f t="shared" si="95"/>
        <v>-1.5523250238587642E-3</v>
      </c>
      <c r="Q175" s="129">
        <f t="shared" si="96"/>
        <v>-2.759142473438505</v>
      </c>
      <c r="R175" s="130">
        <f t="shared" si="97"/>
        <v>-0.11448645794704401</v>
      </c>
      <c r="S175" s="131">
        <f t="shared" si="98"/>
        <v>-1.5523250238587663E-3</v>
      </c>
      <c r="T175" s="129">
        <f t="shared" si="99"/>
        <v>-3.4489280917981304</v>
      </c>
      <c r="U175" s="130">
        <f t="shared" si="100"/>
        <v>-0.114486457947044</v>
      </c>
      <c r="V175" s="131">
        <f t="shared" si="101"/>
        <v>-1.5523250238587659E-3</v>
      </c>
      <c r="W175" s="129">
        <f t="shared" si="102"/>
        <v>-6.8978561835962608</v>
      </c>
      <c r="X175" s="130">
        <f t="shared" si="103"/>
        <v>-0.114486457947044</v>
      </c>
      <c r="Y175" s="131">
        <f t="shared" si="104"/>
        <v>-1.5523250238587659E-3</v>
      </c>
    </row>
    <row r="176" spans="1:25" x14ac:dyDescent="0.25">
      <c r="A176" s="112" t="s">
        <v>104</v>
      </c>
      <c r="B176" s="129">
        <f t="shared" si="81"/>
        <v>-0.28491533328031071</v>
      </c>
      <c r="C176" s="130">
        <f t="shared" si="82"/>
        <v>-9.2786997057974288E-2</v>
      </c>
      <c r="D176" s="131">
        <f t="shared" si="83"/>
        <v>-1.2575192283970206E-3</v>
      </c>
      <c r="E176" s="129">
        <f t="shared" si="84"/>
        <v>-0.56983066656062142</v>
      </c>
      <c r="F176" s="130">
        <f t="shared" si="85"/>
        <v>-9.2786997057974288E-2</v>
      </c>
      <c r="G176" s="131">
        <f t="shared" si="86"/>
        <v>-1.2575192283970206E-3</v>
      </c>
      <c r="H176" s="129">
        <f t="shared" si="87"/>
        <v>-0.85474599984093125</v>
      </c>
      <c r="I176" s="130">
        <f t="shared" si="88"/>
        <v>-9.2786997057974191E-2</v>
      </c>
      <c r="J176" s="131">
        <f t="shared" si="89"/>
        <v>-1.2575192283970193E-3</v>
      </c>
      <c r="K176" s="129">
        <f t="shared" si="90"/>
        <v>-1.1396613331212428</v>
      </c>
      <c r="L176" s="130">
        <f t="shared" si="91"/>
        <v>-9.2786997057974288E-2</v>
      </c>
      <c r="M176" s="131">
        <f t="shared" si="92"/>
        <v>-1.2575192283970206E-3</v>
      </c>
      <c r="N176" s="129">
        <f t="shared" si="93"/>
        <v>-1.7094919996818625</v>
      </c>
      <c r="O176" s="130">
        <f t="shared" si="94"/>
        <v>-9.2786997057974191E-2</v>
      </c>
      <c r="P176" s="131">
        <f t="shared" si="95"/>
        <v>-1.2575192283970193E-3</v>
      </c>
      <c r="Q176" s="129">
        <f t="shared" si="96"/>
        <v>-2.2793226662424857</v>
      </c>
      <c r="R176" s="130">
        <f t="shared" si="97"/>
        <v>-9.2786997057974288E-2</v>
      </c>
      <c r="S176" s="131">
        <f t="shared" si="98"/>
        <v>-1.2575192283970206E-3</v>
      </c>
      <c r="T176" s="129">
        <f t="shared" si="99"/>
        <v>-2.8491533328031053</v>
      </c>
      <c r="U176" s="130">
        <f t="shared" si="100"/>
        <v>-9.2786997057974233E-2</v>
      </c>
      <c r="V176" s="131">
        <f t="shared" si="101"/>
        <v>-1.25751922839702E-3</v>
      </c>
      <c r="W176" s="129">
        <f t="shared" si="102"/>
        <v>-5.6983066656062107</v>
      </c>
      <c r="X176" s="130">
        <f t="shared" si="103"/>
        <v>-9.2786997057974233E-2</v>
      </c>
      <c r="Y176" s="131">
        <f t="shared" si="104"/>
        <v>-1.25751922839702E-3</v>
      </c>
    </row>
    <row r="177" spans="1:25" x14ac:dyDescent="0.25">
      <c r="A177" s="112" t="s">
        <v>105</v>
      </c>
      <c r="B177" s="98">
        <f t="shared" si="81"/>
        <v>-0.20494536541430808</v>
      </c>
      <c r="C177" s="32">
        <f t="shared" si="82"/>
        <v>-6.5100682838817675E-2</v>
      </c>
      <c r="D177" s="30">
        <f t="shared" si="83"/>
        <v>-8.8177281830175715E-4</v>
      </c>
      <c r="E177" s="98">
        <f t="shared" si="84"/>
        <v>-0.40989073082861616</v>
      </c>
      <c r="F177" s="32">
        <f t="shared" si="85"/>
        <v>-6.5100682838817675E-2</v>
      </c>
      <c r="G177" s="30">
        <f t="shared" si="86"/>
        <v>-8.8177281830175715E-4</v>
      </c>
      <c r="H177" s="129">
        <f t="shared" si="87"/>
        <v>-0.61483609624292335</v>
      </c>
      <c r="I177" s="130">
        <f t="shared" si="88"/>
        <v>-6.5100682838817578E-2</v>
      </c>
      <c r="J177" s="131">
        <f t="shared" si="89"/>
        <v>-8.8177281830175596E-4</v>
      </c>
      <c r="K177" s="129">
        <f t="shared" si="90"/>
        <v>-0.81978146165723231</v>
      </c>
      <c r="L177" s="130">
        <f t="shared" si="91"/>
        <v>-6.5100682838817675E-2</v>
      </c>
      <c r="M177" s="131">
        <f t="shared" si="92"/>
        <v>-8.8177281830175715E-4</v>
      </c>
      <c r="N177" s="129">
        <f t="shared" si="93"/>
        <v>-1.2296721924858467</v>
      </c>
      <c r="O177" s="130">
        <f t="shared" si="94"/>
        <v>-6.5100682838817578E-2</v>
      </c>
      <c r="P177" s="131">
        <f t="shared" si="95"/>
        <v>-8.8177281830175596E-4</v>
      </c>
      <c r="Q177" s="129">
        <f t="shared" si="96"/>
        <v>-1.6395629233144646</v>
      </c>
      <c r="R177" s="130">
        <f t="shared" si="97"/>
        <v>-6.5100682838817675E-2</v>
      </c>
      <c r="S177" s="131">
        <f t="shared" si="98"/>
        <v>-8.8177281830175715E-4</v>
      </c>
      <c r="T177" s="129">
        <f t="shared" si="99"/>
        <v>-2.0494536541430861</v>
      </c>
      <c r="U177" s="130">
        <f t="shared" si="100"/>
        <v>-6.5100682838817842E-2</v>
      </c>
      <c r="V177" s="131">
        <f t="shared" si="101"/>
        <v>-8.8177281830175954E-4</v>
      </c>
      <c r="W177" s="129">
        <f t="shared" si="102"/>
        <v>-4.0989073082861722</v>
      </c>
      <c r="X177" s="130">
        <f t="shared" si="103"/>
        <v>-6.5100682838817842E-2</v>
      </c>
      <c r="Y177" s="131">
        <f t="shared" si="104"/>
        <v>-8.8177281830175954E-4</v>
      </c>
    </row>
    <row r="178" spans="1:25" x14ac:dyDescent="0.25">
      <c r="A178" s="112" t="s">
        <v>106</v>
      </c>
      <c r="B178" s="98">
        <f t="shared" si="81"/>
        <v>-0.14496788951480655</v>
      </c>
      <c r="C178" s="32">
        <f t="shared" si="82"/>
        <v>-4.5214194766581561E-2</v>
      </c>
      <c r="D178" s="30">
        <f t="shared" si="83"/>
        <v>-6.1215573880232734E-4</v>
      </c>
      <c r="E178" s="98">
        <f t="shared" si="84"/>
        <v>-0.28993577902961309</v>
      </c>
      <c r="F178" s="32">
        <f t="shared" si="85"/>
        <v>-4.5214194766581561E-2</v>
      </c>
      <c r="G178" s="30">
        <f t="shared" si="86"/>
        <v>-6.1215573880232734E-4</v>
      </c>
      <c r="H178" s="129">
        <f t="shared" si="87"/>
        <v>-0.43490366854441653</v>
      </c>
      <c r="I178" s="130">
        <f t="shared" si="88"/>
        <v>-4.5214194766581228E-2</v>
      </c>
      <c r="J178" s="131">
        <f t="shared" si="89"/>
        <v>-6.1215573880232311E-4</v>
      </c>
      <c r="K178" s="129">
        <f t="shared" si="90"/>
        <v>-0.57987155805922619</v>
      </c>
      <c r="L178" s="130">
        <f t="shared" si="91"/>
        <v>-4.5214194766581561E-2</v>
      </c>
      <c r="M178" s="131">
        <f t="shared" si="92"/>
        <v>-6.1215573880232734E-4</v>
      </c>
      <c r="N178" s="129">
        <f t="shared" si="93"/>
        <v>-0.86980733708883307</v>
      </c>
      <c r="O178" s="130">
        <f t="shared" si="94"/>
        <v>-4.5214194766581228E-2</v>
      </c>
      <c r="P178" s="131">
        <f t="shared" si="95"/>
        <v>-6.1215573880232311E-4</v>
      </c>
      <c r="Q178" s="129">
        <f t="shared" si="96"/>
        <v>-1.1597431161184524</v>
      </c>
      <c r="R178" s="130">
        <f t="shared" si="97"/>
        <v>-4.5214194766581561E-2</v>
      </c>
      <c r="S178" s="131">
        <f t="shared" si="98"/>
        <v>-6.1215573880232734E-4</v>
      </c>
      <c r="T178" s="129">
        <f t="shared" si="99"/>
        <v>-1.4496788951480539</v>
      </c>
      <c r="U178" s="130">
        <f t="shared" si="100"/>
        <v>-4.5214194766581201E-2</v>
      </c>
      <c r="V178" s="131">
        <f t="shared" si="101"/>
        <v>-6.1215573880232246E-4</v>
      </c>
      <c r="W178" s="129">
        <f t="shared" si="102"/>
        <v>-2.8993577902961079</v>
      </c>
      <c r="X178" s="130">
        <f t="shared" si="103"/>
        <v>-4.5214194766581201E-2</v>
      </c>
      <c r="Y178" s="131">
        <f t="shared" si="104"/>
        <v>-6.1215573880232246E-4</v>
      </c>
    </row>
    <row r="179" spans="1:25" x14ac:dyDescent="0.25">
      <c r="A179" s="112" t="s">
        <v>107</v>
      </c>
      <c r="B179" s="98">
        <f t="shared" si="81"/>
        <v>-4.5005429682301923E-2</v>
      </c>
      <c r="C179" s="32">
        <f t="shared" si="82"/>
        <v>-1.3625165607544416E-2</v>
      </c>
      <c r="D179" s="30">
        <f t="shared" si="83"/>
        <v>-1.8434728038976874E-4</v>
      </c>
      <c r="E179" s="98">
        <f t="shared" si="84"/>
        <v>-9.0010859364603846E-2</v>
      </c>
      <c r="F179" s="32">
        <f t="shared" si="85"/>
        <v>-1.3625165607544416E-2</v>
      </c>
      <c r="G179" s="30">
        <f t="shared" si="86"/>
        <v>-1.8434728038976874E-4</v>
      </c>
      <c r="H179" s="129">
        <f t="shared" si="87"/>
        <v>-0.13501628904690577</v>
      </c>
      <c r="I179" s="130">
        <f t="shared" si="88"/>
        <v>-1.3625165607544416E-2</v>
      </c>
      <c r="J179" s="131">
        <f t="shared" si="89"/>
        <v>-1.8434728038976871E-4</v>
      </c>
      <c r="K179" s="129">
        <f t="shared" si="90"/>
        <v>-0.18002171872920769</v>
      </c>
      <c r="L179" s="130">
        <f t="shared" si="91"/>
        <v>-1.3625165607544416E-2</v>
      </c>
      <c r="M179" s="131">
        <f t="shared" si="92"/>
        <v>-1.8434728038976874E-4</v>
      </c>
      <c r="N179" s="129">
        <f t="shared" si="93"/>
        <v>-0.27003257809381154</v>
      </c>
      <c r="O179" s="130">
        <f t="shared" si="94"/>
        <v>-1.3625165607544416E-2</v>
      </c>
      <c r="P179" s="131">
        <f t="shared" si="95"/>
        <v>-1.8434728038976871E-4</v>
      </c>
      <c r="Q179" s="129">
        <f t="shared" si="96"/>
        <v>-0.36004343745841538</v>
      </c>
      <c r="R179" s="130">
        <f t="shared" si="97"/>
        <v>-1.3625165607544416E-2</v>
      </c>
      <c r="S179" s="131">
        <f t="shared" si="98"/>
        <v>-1.8434728038976874E-4</v>
      </c>
      <c r="T179" s="129">
        <f t="shared" si="99"/>
        <v>-0.45005429682302633</v>
      </c>
      <c r="U179" s="130">
        <f t="shared" si="100"/>
        <v>-1.3625165607544631E-2</v>
      </c>
      <c r="V179" s="131">
        <f t="shared" si="101"/>
        <v>-1.8434728038977164E-4</v>
      </c>
      <c r="W179" s="129">
        <f t="shared" si="102"/>
        <v>-0.90010859364605267</v>
      </c>
      <c r="X179" s="130">
        <f t="shared" si="103"/>
        <v>-1.3625165607544631E-2</v>
      </c>
      <c r="Y179" s="131">
        <f t="shared" si="104"/>
        <v>-1.8434728038977164E-4</v>
      </c>
    </row>
    <row r="180" spans="1:25" x14ac:dyDescent="0.25">
      <c r="A180" s="136" t="s">
        <v>148</v>
      </c>
      <c r="B180" s="101">
        <f t="shared" si="81"/>
        <v>0.23289020865205767</v>
      </c>
      <c r="C180" s="102">
        <f t="shared" si="82"/>
        <v>6.5191694183953514E-2</v>
      </c>
      <c r="D180" s="91">
        <f t="shared" si="83"/>
        <v>8.8056021859034728E-4</v>
      </c>
      <c r="E180" s="101">
        <f t="shared" si="84"/>
        <v>0.46578041730411535</v>
      </c>
      <c r="F180" s="102">
        <f t="shared" si="85"/>
        <v>6.5191694183953514E-2</v>
      </c>
      <c r="G180" s="91">
        <f t="shared" si="86"/>
        <v>8.8056021859034728E-4</v>
      </c>
      <c r="H180" s="101">
        <f t="shared" si="87"/>
        <v>0.69867062595617035</v>
      </c>
      <c r="I180" s="102">
        <f t="shared" si="88"/>
        <v>6.5191694183953278E-2</v>
      </c>
      <c r="J180" s="91">
        <f t="shared" si="89"/>
        <v>8.8056021859034381E-4</v>
      </c>
      <c r="K180" s="101">
        <f t="shared" si="90"/>
        <v>0.93156083460823069</v>
      </c>
      <c r="L180" s="102">
        <f t="shared" si="91"/>
        <v>6.5191694183953514E-2</v>
      </c>
      <c r="M180" s="91">
        <f t="shared" si="92"/>
        <v>8.8056021859034728E-4</v>
      </c>
      <c r="N180" s="101">
        <f t="shared" si="93"/>
        <v>1.3973412519123407</v>
      </c>
      <c r="O180" s="102">
        <f t="shared" si="94"/>
        <v>6.5191694183953278E-2</v>
      </c>
      <c r="P180" s="91">
        <f t="shared" si="95"/>
        <v>8.8056021859034381E-4</v>
      </c>
      <c r="Q180" s="101">
        <f t="shared" si="96"/>
        <v>1.8631216692164614</v>
      </c>
      <c r="R180" s="102">
        <f t="shared" si="97"/>
        <v>6.5191694183953514E-2</v>
      </c>
      <c r="S180" s="91">
        <f t="shared" si="98"/>
        <v>8.8056021859034728E-4</v>
      </c>
      <c r="T180" s="101">
        <f t="shared" si="99"/>
        <v>2.3289020865205785</v>
      </c>
      <c r="U180" s="102">
        <f t="shared" si="100"/>
        <v>6.5191694183953555E-2</v>
      </c>
      <c r="V180" s="91">
        <f t="shared" si="101"/>
        <v>8.8056021859034782E-4</v>
      </c>
      <c r="W180" s="101">
        <f t="shared" si="102"/>
        <v>4.657804173041157</v>
      </c>
      <c r="X180" s="102">
        <f t="shared" si="103"/>
        <v>6.5191694183953555E-2</v>
      </c>
      <c r="Y180" s="91">
        <f t="shared" si="104"/>
        <v>8.8056021859034782E-4</v>
      </c>
    </row>
    <row r="181" spans="1:25" x14ac:dyDescent="0.25">
      <c r="A181" s="112" t="s">
        <v>108</v>
      </c>
      <c r="B181" s="98">
        <f t="shared" si="81"/>
        <v>0.35484440964771169</v>
      </c>
      <c r="C181" s="32">
        <f t="shared" si="82"/>
        <v>9.6149097984864651E-2</v>
      </c>
      <c r="D181" s="30">
        <f t="shared" si="83"/>
        <v>1.2978554969740881E-3</v>
      </c>
      <c r="E181" s="98">
        <f t="shared" si="84"/>
        <v>0.70968881929542338</v>
      </c>
      <c r="F181" s="32">
        <f t="shared" si="85"/>
        <v>9.6149097984864651E-2</v>
      </c>
      <c r="G181" s="30">
        <f t="shared" si="86"/>
        <v>1.2978554969740881E-3</v>
      </c>
      <c r="H181" s="129">
        <f t="shared" si="87"/>
        <v>1.0645332289431373</v>
      </c>
      <c r="I181" s="130">
        <f t="shared" si="88"/>
        <v>9.6149097984864831E-2</v>
      </c>
      <c r="J181" s="131">
        <f t="shared" si="89"/>
        <v>1.2978554969740909E-3</v>
      </c>
      <c r="K181" s="129">
        <f t="shared" si="90"/>
        <v>1.4193776385908468</v>
      </c>
      <c r="L181" s="130">
        <f t="shared" si="91"/>
        <v>9.6149097984864651E-2</v>
      </c>
      <c r="M181" s="131">
        <f t="shared" si="92"/>
        <v>1.2978554969740881E-3</v>
      </c>
      <c r="N181" s="129">
        <f t="shared" si="93"/>
        <v>2.1290664578862746</v>
      </c>
      <c r="O181" s="130">
        <f t="shared" si="94"/>
        <v>9.6149097984864831E-2</v>
      </c>
      <c r="P181" s="131">
        <f t="shared" si="95"/>
        <v>1.2978554969740909E-3</v>
      </c>
      <c r="Q181" s="129">
        <f t="shared" si="96"/>
        <v>2.8387552771816935</v>
      </c>
      <c r="R181" s="130">
        <f t="shared" si="97"/>
        <v>9.6149097984864651E-2</v>
      </c>
      <c r="S181" s="131">
        <f t="shared" si="98"/>
        <v>1.2978554969740881E-3</v>
      </c>
      <c r="T181" s="129">
        <f t="shared" si="99"/>
        <v>3.5484440964771196</v>
      </c>
      <c r="U181" s="130">
        <f t="shared" si="100"/>
        <v>9.614909798486472E-2</v>
      </c>
      <c r="V181" s="131">
        <f t="shared" si="101"/>
        <v>1.2978554969740889E-3</v>
      </c>
      <c r="W181" s="129">
        <f t="shared" si="102"/>
        <v>7.0968881929542391</v>
      </c>
      <c r="X181" s="130">
        <f t="shared" si="103"/>
        <v>9.614909798486472E-2</v>
      </c>
      <c r="Y181" s="131">
        <f t="shared" si="104"/>
        <v>1.2978554969740889E-3</v>
      </c>
    </row>
    <row r="182" spans="1:25" ht="15.75" thickBot="1" x14ac:dyDescent="0.3">
      <c r="A182" s="114" t="s">
        <v>109</v>
      </c>
      <c r="B182" s="99">
        <f t="shared" si="81"/>
        <v>0.55476932931271872</v>
      </c>
      <c r="C182" s="33">
        <f t="shared" si="82"/>
        <v>0.1428238393466294</v>
      </c>
      <c r="D182" s="31">
        <f t="shared" si="83"/>
        <v>1.9259787102061437E-3</v>
      </c>
      <c r="E182" s="99">
        <f t="shared" si="84"/>
        <v>1.1095386586254374</v>
      </c>
      <c r="F182" s="33">
        <f t="shared" si="85"/>
        <v>0.1428238393466294</v>
      </c>
      <c r="G182" s="31">
        <f t="shared" si="86"/>
        <v>1.9259787102061437E-3</v>
      </c>
      <c r="H182" s="132">
        <f t="shared" si="87"/>
        <v>1.664307987938157</v>
      </c>
      <c r="I182" s="133">
        <f t="shared" si="88"/>
        <v>0.14282383934662946</v>
      </c>
      <c r="J182" s="134">
        <f t="shared" si="89"/>
        <v>1.9259787102061446E-3</v>
      </c>
      <c r="K182" s="132">
        <f t="shared" si="90"/>
        <v>2.2190773172508749</v>
      </c>
      <c r="L182" s="133">
        <f t="shared" si="91"/>
        <v>0.1428238393466294</v>
      </c>
      <c r="M182" s="134">
        <f t="shared" si="92"/>
        <v>1.9259787102061437E-3</v>
      </c>
      <c r="N182" s="132">
        <f t="shared" si="93"/>
        <v>3.3286159758763141</v>
      </c>
      <c r="O182" s="133">
        <f t="shared" si="94"/>
        <v>0.14282383934662946</v>
      </c>
      <c r="P182" s="134">
        <f t="shared" si="95"/>
        <v>1.9259787102061446E-3</v>
      </c>
      <c r="Q182" s="132">
        <f t="shared" si="96"/>
        <v>4.4381546345017497</v>
      </c>
      <c r="R182" s="133">
        <f t="shared" si="97"/>
        <v>0.1428238393466294</v>
      </c>
      <c r="S182" s="134">
        <f t="shared" si="98"/>
        <v>1.9259787102061437E-3</v>
      </c>
      <c r="T182" s="132">
        <f t="shared" si="99"/>
        <v>5.547693293127189</v>
      </c>
      <c r="U182" s="133">
        <f t="shared" si="100"/>
        <v>0.14282383934662943</v>
      </c>
      <c r="V182" s="134">
        <f t="shared" si="101"/>
        <v>1.9259787102061446E-3</v>
      </c>
      <c r="W182" s="132">
        <f t="shared" si="102"/>
        <v>11.095386586254378</v>
      </c>
      <c r="X182" s="133">
        <f t="shared" si="103"/>
        <v>0.14282383934662943</v>
      </c>
      <c r="Y182" s="134">
        <f t="shared" si="104"/>
        <v>1.9259787102061446E-3</v>
      </c>
    </row>
  </sheetData>
  <mergeCells count="134">
    <mergeCell ref="B170:D170"/>
    <mergeCell ref="E170:G170"/>
    <mergeCell ref="H170:J170"/>
    <mergeCell ref="K170:M170"/>
    <mergeCell ref="N170:P170"/>
    <mergeCell ref="Q170:S170"/>
    <mergeCell ref="T170:V170"/>
    <mergeCell ref="A169:A171"/>
    <mergeCell ref="B169:D169"/>
    <mergeCell ref="E169:G169"/>
    <mergeCell ref="H169:J169"/>
    <mergeCell ref="K169:M169"/>
    <mergeCell ref="N169:P169"/>
    <mergeCell ref="W170:Y170"/>
    <mergeCell ref="T153:V153"/>
    <mergeCell ref="W153:Y153"/>
    <mergeCell ref="E154:G154"/>
    <mergeCell ref="H154:J154"/>
    <mergeCell ref="K154:M154"/>
    <mergeCell ref="N154:P154"/>
    <mergeCell ref="Q154:S154"/>
    <mergeCell ref="T154:V154"/>
    <mergeCell ref="W154:Y154"/>
    <mergeCell ref="Q169:S169"/>
    <mergeCell ref="T169:V169"/>
    <mergeCell ref="W169:Y169"/>
    <mergeCell ref="E153:G153"/>
    <mergeCell ref="H153:J153"/>
    <mergeCell ref="K153:M153"/>
    <mergeCell ref="N153:P153"/>
    <mergeCell ref="Q153:S153"/>
    <mergeCell ref="T137:V137"/>
    <mergeCell ref="K137:M137"/>
    <mergeCell ref="N137:P137"/>
    <mergeCell ref="Q137:S137"/>
    <mergeCell ref="W137:Y137"/>
    <mergeCell ref="E138:G138"/>
    <mergeCell ref="H138:J138"/>
    <mergeCell ref="K138:M138"/>
    <mergeCell ref="N138:P138"/>
    <mergeCell ref="Q138:S138"/>
    <mergeCell ref="T138:V138"/>
    <mergeCell ref="W138:Y138"/>
    <mergeCell ref="E137:G137"/>
    <mergeCell ref="H137:J137"/>
    <mergeCell ref="W105:Y105"/>
    <mergeCell ref="W106:Y106"/>
    <mergeCell ref="T121:V121"/>
    <mergeCell ref="W121:Y121"/>
    <mergeCell ref="E122:G122"/>
    <mergeCell ref="H122:J122"/>
    <mergeCell ref="K122:M122"/>
    <mergeCell ref="N122:P122"/>
    <mergeCell ref="Q122:S122"/>
    <mergeCell ref="T122:V122"/>
    <mergeCell ref="W122:Y122"/>
    <mergeCell ref="E121:G121"/>
    <mergeCell ref="A153:A155"/>
    <mergeCell ref="A137:A139"/>
    <mergeCell ref="A121:A123"/>
    <mergeCell ref="A105:A107"/>
    <mergeCell ref="A90:A92"/>
    <mergeCell ref="B153:D153"/>
    <mergeCell ref="B154:D154"/>
    <mergeCell ref="B137:D137"/>
    <mergeCell ref="W91:Y91"/>
    <mergeCell ref="E105:G105"/>
    <mergeCell ref="H105:J105"/>
    <mergeCell ref="K105:M105"/>
    <mergeCell ref="N105:P105"/>
    <mergeCell ref="Q105:S105"/>
    <mergeCell ref="T91:V91"/>
    <mergeCell ref="E91:G91"/>
    <mergeCell ref="H91:J91"/>
    <mergeCell ref="K91:M91"/>
    <mergeCell ref="N91:P91"/>
    <mergeCell ref="E106:G106"/>
    <mergeCell ref="H106:J106"/>
    <mergeCell ref="K106:M106"/>
    <mergeCell ref="N106:P106"/>
    <mergeCell ref="Q106:S106"/>
    <mergeCell ref="B138:D138"/>
    <mergeCell ref="B121:D121"/>
    <mergeCell ref="B122:D122"/>
    <mergeCell ref="B105:D105"/>
    <mergeCell ref="B106:D106"/>
    <mergeCell ref="B90:D90"/>
    <mergeCell ref="B91:D91"/>
    <mergeCell ref="Q76:S76"/>
    <mergeCell ref="T90:V90"/>
    <mergeCell ref="T76:V76"/>
    <mergeCell ref="K76:M76"/>
    <mergeCell ref="N76:P76"/>
    <mergeCell ref="T106:V106"/>
    <mergeCell ref="H121:J121"/>
    <mergeCell ref="K121:M121"/>
    <mergeCell ref="N121:P121"/>
    <mergeCell ref="Q121:S121"/>
    <mergeCell ref="T105:V105"/>
    <mergeCell ref="E65:I65"/>
    <mergeCell ref="L65:Q65"/>
    <mergeCell ref="E69:H69"/>
    <mergeCell ref="E66:H66"/>
    <mergeCell ref="E67:H67"/>
    <mergeCell ref="E72:H72"/>
    <mergeCell ref="A64:R64"/>
    <mergeCell ref="A65:B65"/>
    <mergeCell ref="E90:G90"/>
    <mergeCell ref="H90:J90"/>
    <mergeCell ref="K90:M90"/>
    <mergeCell ref="N90:P90"/>
    <mergeCell ref="Q90:S90"/>
    <mergeCell ref="L66:O66"/>
    <mergeCell ref="L67:O67"/>
    <mergeCell ref="K75:M75"/>
    <mergeCell ref="N75:P75"/>
    <mergeCell ref="Q75:S75"/>
    <mergeCell ref="E76:G76"/>
    <mergeCell ref="Q91:S91"/>
    <mergeCell ref="E68:H68"/>
    <mergeCell ref="A74:X74"/>
    <mergeCell ref="H75:J75"/>
    <mergeCell ref="H76:J76"/>
    <mergeCell ref="W90:Y90"/>
    <mergeCell ref="B75:D75"/>
    <mergeCell ref="B76:D76"/>
    <mergeCell ref="A75:A77"/>
    <mergeCell ref="E75:G75"/>
    <mergeCell ref="E70:H70"/>
    <mergeCell ref="L68:O68"/>
    <mergeCell ref="L70:O70"/>
    <mergeCell ref="W75:Y75"/>
    <mergeCell ref="W76:Y76"/>
    <mergeCell ref="T75:V75"/>
  </mergeCells>
  <dataValidations count="1">
    <dataValidation type="decimal" operator="greaterThanOrEqual" allowBlank="1" showInputMessage="1" showErrorMessage="1" errorTitle="Volume data error" error="The volume must be a non-negative number." sqref="B16:B19 B25">
      <formula1>0</formula1>
    </dataValidation>
  </dataValidations>
  <pageMargins left="0.25" right="0.25" top="0.75" bottom="0.75" header="0.3" footer="0.3"/>
  <pageSetup paperSize="8" scale="2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zoomScaleNormal="75" workbookViewId="0">
      <selection activeCell="B18" sqref="B18"/>
    </sheetView>
  </sheetViews>
  <sheetFormatPr defaultColWidth="8.85546875" defaultRowHeight="12.75" x14ac:dyDescent="0.2"/>
  <cols>
    <col min="1" max="1" width="44" style="2" customWidth="1"/>
    <col min="2" max="2" width="32.42578125" style="2" customWidth="1"/>
    <col min="3" max="3" width="28" style="2" customWidth="1"/>
    <col min="4" max="4" width="27.28515625" style="2" customWidth="1"/>
    <col min="5" max="5" width="25.140625" style="2" customWidth="1"/>
    <col min="6" max="6" width="13.42578125" style="2" customWidth="1"/>
    <col min="7" max="7" width="27.5703125" style="2" customWidth="1"/>
    <col min="8" max="8" width="28.5703125" style="2" customWidth="1"/>
    <col min="9" max="9" width="27.85546875" style="2" customWidth="1"/>
    <col min="10" max="10" width="24" style="2" customWidth="1"/>
    <col min="11" max="16384" width="8.85546875" style="2"/>
  </cols>
  <sheetData>
    <row r="1" spans="1:10" ht="18.75" thickBot="1" x14ac:dyDescent="0.3">
      <c r="A1" s="3" t="s">
        <v>5</v>
      </c>
    </row>
    <row r="2" spans="1:10" ht="77.25" thickBot="1" x14ac:dyDescent="0.3">
      <c r="A2" s="4" t="s">
        <v>6</v>
      </c>
      <c r="B2" s="5" t="s">
        <v>7</v>
      </c>
      <c r="C2" s="6" t="s">
        <v>8</v>
      </c>
      <c r="D2" s="7" t="s">
        <v>9</v>
      </c>
      <c r="E2" s="6" t="s">
        <v>8</v>
      </c>
      <c r="G2" s="159" t="s">
        <v>10</v>
      </c>
      <c r="H2" s="9" t="s">
        <v>11</v>
      </c>
      <c r="I2" s="9" t="s">
        <v>12</v>
      </c>
      <c r="J2" s="5" t="s">
        <v>4</v>
      </c>
    </row>
    <row r="3" spans="1:10" ht="42" customHeight="1" thickBot="1" x14ac:dyDescent="0.25">
      <c r="A3" s="10" t="s">
        <v>13</v>
      </c>
      <c r="B3" s="156">
        <v>0</v>
      </c>
      <c r="C3" s="155" t="s">
        <v>14</v>
      </c>
      <c r="D3" s="13">
        <v>0.94982699272846949</v>
      </c>
      <c r="E3" s="157" t="s">
        <v>15</v>
      </c>
      <c r="G3" s="158">
        <v>1</v>
      </c>
      <c r="H3" s="154">
        <f>B3*$G$3</f>
        <v>0</v>
      </c>
      <c r="I3" s="154">
        <f>H3*D3</f>
        <v>0</v>
      </c>
      <c r="J3" s="17">
        <f>I15/H15</f>
        <v>0.32524150956642967</v>
      </c>
    </row>
    <row r="4" spans="1:10" ht="26.25" thickBot="1" x14ac:dyDescent="0.25">
      <c r="A4" s="10" t="s">
        <v>16</v>
      </c>
      <c r="B4" s="156">
        <v>0</v>
      </c>
      <c r="C4" s="155" t="s">
        <v>17</v>
      </c>
      <c r="D4" s="13">
        <v>0.87897421514086893</v>
      </c>
      <c r="E4" s="157" t="s">
        <v>18</v>
      </c>
      <c r="H4" s="154">
        <f>B4*$G$3</f>
        <v>0</v>
      </c>
      <c r="I4" s="154">
        <f>H4*D4</f>
        <v>0</v>
      </c>
    </row>
    <row r="5" spans="1:10" ht="26.25" thickBot="1" x14ac:dyDescent="0.25">
      <c r="A5" s="10" t="s">
        <v>19</v>
      </c>
      <c r="B5" s="156">
        <v>0</v>
      </c>
      <c r="C5" s="155" t="s">
        <v>20</v>
      </c>
      <c r="D5" s="13">
        <v>0.82603963475743203</v>
      </c>
      <c r="E5" s="157" t="s">
        <v>21</v>
      </c>
      <c r="H5" s="154">
        <f>B5*$G$3</f>
        <v>0</v>
      </c>
      <c r="I5" s="154">
        <f>H5*D5</f>
        <v>0</v>
      </c>
    </row>
    <row r="6" spans="1:10" ht="26.25" thickBot="1" x14ac:dyDescent="0.25">
      <c r="A6" s="10" t="s">
        <v>22</v>
      </c>
      <c r="B6" s="156">
        <v>0</v>
      </c>
      <c r="C6" s="155" t="s">
        <v>23</v>
      </c>
      <c r="D6" s="13">
        <v>0.7722365871105803</v>
      </c>
      <c r="E6" s="157" t="s">
        <v>24</v>
      </c>
      <c r="H6" s="154">
        <f>B6*$G$3</f>
        <v>0</v>
      </c>
      <c r="I6" s="154">
        <f>H6*D6</f>
        <v>0</v>
      </c>
    </row>
    <row r="7" spans="1:10" ht="26.25" thickBot="1" x14ac:dyDescent="0.25">
      <c r="A7" s="18" t="s">
        <v>25</v>
      </c>
      <c r="B7" s="156">
        <v>0</v>
      </c>
      <c r="C7" s="155" t="s">
        <v>26</v>
      </c>
      <c r="D7" s="13">
        <v>0.70725751910079016</v>
      </c>
      <c r="E7" s="157" t="s">
        <v>27</v>
      </c>
      <c r="H7" s="154">
        <f>B7*$G$3</f>
        <v>0</v>
      </c>
      <c r="I7" s="154">
        <f>H7*D7</f>
        <v>0</v>
      </c>
    </row>
    <row r="8" spans="1:10" x14ac:dyDescent="0.2">
      <c r="A8" s="153"/>
      <c r="B8" s="153"/>
      <c r="C8" s="153"/>
      <c r="D8" s="153"/>
      <c r="E8" s="153"/>
      <c r="H8" s="152"/>
      <c r="I8" s="152"/>
    </row>
    <row r="9" spans="1:10" ht="18.75" thickBot="1" x14ac:dyDescent="0.3">
      <c r="A9" s="3" t="s">
        <v>28</v>
      </c>
      <c r="H9" s="21"/>
      <c r="I9" s="21"/>
    </row>
    <row r="10" spans="1:10" ht="77.25" thickBot="1" x14ac:dyDescent="0.25">
      <c r="A10" s="4" t="s">
        <v>6</v>
      </c>
      <c r="B10" s="22" t="s">
        <v>29</v>
      </c>
      <c r="C10" s="23" t="s">
        <v>30</v>
      </c>
      <c r="D10" s="24" t="s">
        <v>31</v>
      </c>
      <c r="E10" s="23" t="s">
        <v>30</v>
      </c>
      <c r="F10" s="24" t="s">
        <v>129</v>
      </c>
      <c r="H10" s="9" t="s">
        <v>11</v>
      </c>
      <c r="I10" s="9" t="s">
        <v>12</v>
      </c>
    </row>
    <row r="11" spans="1:10" ht="39" thickBot="1" x14ac:dyDescent="0.25">
      <c r="A11" s="25" t="s">
        <v>32</v>
      </c>
      <c r="B11" s="156">
        <v>122.217</v>
      </c>
      <c r="C11" s="155" t="s">
        <v>33</v>
      </c>
      <c r="D11" s="13">
        <v>0.625</v>
      </c>
      <c r="E11" s="26" t="s">
        <v>34</v>
      </c>
      <c r="F11" s="13">
        <f>B11/SUM(B11:B12)</f>
        <v>0.15322460329499907</v>
      </c>
      <c r="H11" s="154">
        <f>B11*$G$3</f>
        <v>122.217</v>
      </c>
      <c r="I11" s="154">
        <f>H11*D11</f>
        <v>76.385625000000005</v>
      </c>
    </row>
    <row r="12" spans="1:10" ht="39" thickBot="1" x14ac:dyDescent="0.25">
      <c r="A12" s="27" t="s">
        <v>35</v>
      </c>
      <c r="B12" s="156">
        <v>675.41600000000005</v>
      </c>
      <c r="C12" s="155" t="s">
        <v>36</v>
      </c>
      <c r="D12" s="13">
        <v>0.27100000000000002</v>
      </c>
      <c r="E12" s="26" t="s">
        <v>37</v>
      </c>
      <c r="F12" s="13">
        <f>B12/SUM(B11:B12)</f>
        <v>0.8467753967050009</v>
      </c>
      <c r="H12" s="154">
        <f>B12*$G$3</f>
        <v>675.41600000000005</v>
      </c>
      <c r="I12" s="154">
        <f>H12*D12</f>
        <v>183.03773600000002</v>
      </c>
    </row>
    <row r="13" spans="1:10" x14ac:dyDescent="0.2">
      <c r="B13" s="21"/>
      <c r="H13" s="21"/>
      <c r="I13" s="21"/>
    </row>
    <row r="14" spans="1:10" ht="13.5" thickBot="1" x14ac:dyDescent="0.25">
      <c r="A14" s="153"/>
      <c r="B14" s="152"/>
      <c r="C14" s="153"/>
      <c r="D14" s="153"/>
      <c r="E14" s="153"/>
      <c r="H14" s="152"/>
      <c r="I14" s="152"/>
    </row>
    <row r="15" spans="1:10" ht="39" thickBot="1" x14ac:dyDescent="0.25">
      <c r="A15" s="28" t="s">
        <v>7</v>
      </c>
      <c r="B15" s="29">
        <f>SUM(B3:B7,B11:B12)</f>
        <v>797.63300000000004</v>
      </c>
      <c r="H15" s="29">
        <f>SUM(H3:H7,H11:H12)</f>
        <v>797.63300000000004</v>
      </c>
      <c r="I15" s="29">
        <f>SUM(I3:I7,I11:I12)</f>
        <v>259.423361</v>
      </c>
    </row>
  </sheetData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Footer>&amp;L&amp;Z&amp;F&amp;R&amp;D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2"/>
  <sheetViews>
    <sheetView zoomScaleNormal="100" zoomScaleSheetLayoutView="100" workbookViewId="0">
      <selection activeCell="B18" sqref="B18"/>
    </sheetView>
  </sheetViews>
  <sheetFormatPr defaultRowHeight="15" x14ac:dyDescent="0.25"/>
  <cols>
    <col min="1" max="1" width="52.42578125" style="139" customWidth="1"/>
    <col min="2" max="25" width="25.7109375" style="139" customWidth="1"/>
    <col min="26" max="16384" width="9.140625" style="139"/>
  </cols>
  <sheetData>
    <row r="1" spans="1:25" ht="19.5" x14ac:dyDescent="0.3">
      <c r="A1" s="70" t="s">
        <v>45</v>
      </c>
    </row>
    <row r="2" spans="1:25" ht="19.5" x14ac:dyDescent="0.3">
      <c r="A2" s="70" t="s">
        <v>46</v>
      </c>
      <c r="B2" s="1" t="s">
        <v>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Y2" s="1"/>
    </row>
    <row r="3" spans="1:25" s="1" customFormat="1" ht="19.5" x14ac:dyDescent="0.3">
      <c r="A3" s="70" t="s">
        <v>44</v>
      </c>
      <c r="C3" s="1" t="s">
        <v>133</v>
      </c>
      <c r="D3" s="1" t="s">
        <v>131</v>
      </c>
    </row>
    <row r="4" spans="1:25" x14ac:dyDescent="0.25">
      <c r="A4" s="139" t="s">
        <v>59</v>
      </c>
      <c r="B4" s="138">
        <v>2.048</v>
      </c>
      <c r="C4" s="139">
        <f>B4/(1-$B$46)</f>
        <v>2.8093278463648836</v>
      </c>
      <c r="D4" s="139">
        <f t="shared" ref="D4:D11" si="0">C4*(1-$D$37)</f>
        <v>1.8956178167461621</v>
      </c>
      <c r="E4" s="1"/>
      <c r="F4" s="1"/>
    </row>
    <row r="5" spans="1:25" x14ac:dyDescent="0.25">
      <c r="A5" s="139" t="s">
        <v>51</v>
      </c>
      <c r="B5" s="138">
        <v>2.1749999999999998</v>
      </c>
      <c r="C5" s="139">
        <f>B5/(1-$B$46)</f>
        <v>2.9835390946502054</v>
      </c>
      <c r="D5" s="139">
        <f t="shared" si="0"/>
        <v>2.0131683356557137</v>
      </c>
      <c r="E5" s="1"/>
      <c r="F5" s="1"/>
    </row>
    <row r="6" spans="1:25" x14ac:dyDescent="0.25">
      <c r="A6" s="139" t="s">
        <v>52</v>
      </c>
      <c r="B6" s="138">
        <v>3.2869999999999999</v>
      </c>
      <c r="C6" s="139">
        <f>B6/(1-$B$46)</f>
        <v>4.5089163237311389</v>
      </c>
      <c r="D6" s="139">
        <f t="shared" si="0"/>
        <v>3.0424295720921073</v>
      </c>
      <c r="E6" s="1"/>
      <c r="F6" s="1"/>
    </row>
    <row r="7" spans="1:25" x14ac:dyDescent="0.25">
      <c r="A7" s="139" t="s">
        <v>53</v>
      </c>
      <c r="B7" s="138">
        <v>1.954</v>
      </c>
      <c r="C7" s="139">
        <f>B7/(1-$B$46)</f>
        <v>2.6803840877914951</v>
      </c>
      <c r="D7" s="139">
        <f t="shared" si="0"/>
        <v>1.8086119208603517</v>
      </c>
      <c r="E7" s="1"/>
      <c r="F7" s="1"/>
    </row>
    <row r="8" spans="1:25" x14ac:dyDescent="0.25">
      <c r="A8" s="139" t="s">
        <v>60</v>
      </c>
      <c r="B8" s="138">
        <v>1.0529999999999999</v>
      </c>
      <c r="C8" s="139">
        <f>B8/(1-$B$47)</f>
        <v>2.8079999999999998</v>
      </c>
      <c r="D8" s="139">
        <f t="shared" si="0"/>
        <v>1.8947218411374656</v>
      </c>
      <c r="E8" s="1"/>
      <c r="F8" s="1"/>
    </row>
    <row r="9" spans="1:25" x14ac:dyDescent="0.25">
      <c r="A9" s="139" t="s">
        <v>54</v>
      </c>
      <c r="B9" s="138">
        <v>1.119</v>
      </c>
      <c r="C9" s="139">
        <f>B9/(1-$B$47)</f>
        <v>2.984</v>
      </c>
      <c r="D9" s="139">
        <f t="shared" si="0"/>
        <v>2.0134793354537739</v>
      </c>
    </row>
    <row r="10" spans="1:25" x14ac:dyDescent="0.25">
      <c r="A10" s="139" t="s">
        <v>55</v>
      </c>
      <c r="B10" s="138">
        <v>1.0049999999999999</v>
      </c>
      <c r="C10" s="139">
        <f>B10/(1-$B$47)</f>
        <v>2.6799999999999997</v>
      </c>
      <c r="D10" s="139">
        <f t="shared" si="0"/>
        <v>1.8083527543619684</v>
      </c>
    </row>
    <row r="11" spans="1:25" x14ac:dyDescent="0.25">
      <c r="A11" s="139" t="s">
        <v>56</v>
      </c>
      <c r="B11" s="138">
        <v>5.6989999999999998</v>
      </c>
      <c r="C11" s="139">
        <f>B11/(1-$B$47)</f>
        <v>15.197333333333333</v>
      </c>
      <c r="D11" s="139">
        <f t="shared" si="0"/>
        <v>10.25452969861578</v>
      </c>
    </row>
    <row r="12" spans="1:25" x14ac:dyDescent="0.25">
      <c r="D12" s="73" t="s">
        <v>40</v>
      </c>
      <c r="E12" s="73" t="s">
        <v>41</v>
      </c>
      <c r="F12" s="73" t="s">
        <v>42</v>
      </c>
    </row>
    <row r="13" spans="1:25" x14ac:dyDescent="0.25">
      <c r="A13" s="66" t="s">
        <v>67</v>
      </c>
      <c r="B13" s="53"/>
      <c r="C13" s="54"/>
      <c r="D13" s="138">
        <v>11.079000000000001</v>
      </c>
      <c r="E13" s="138">
        <v>2.073</v>
      </c>
      <c r="F13" s="138">
        <v>0.89200000000000002</v>
      </c>
    </row>
    <row r="14" spans="1:25" x14ac:dyDescent="0.25">
      <c r="A14" s="66" t="s">
        <v>68</v>
      </c>
      <c r="B14" s="53"/>
      <c r="C14" s="54"/>
      <c r="D14" s="138">
        <v>5.6989999999999998</v>
      </c>
      <c r="E14" s="138">
        <v>1.0660000000000001</v>
      </c>
      <c r="F14" s="138">
        <v>0.45900000000000002</v>
      </c>
    </row>
    <row r="15" spans="1:25" ht="39" x14ac:dyDescent="0.3">
      <c r="A15" s="36" t="s">
        <v>43</v>
      </c>
    </row>
    <row r="16" spans="1:25" x14ac:dyDescent="0.25">
      <c r="A16" s="139" t="s">
        <v>58</v>
      </c>
      <c r="B16" s="74">
        <v>0</v>
      </c>
      <c r="C16" s="171"/>
    </row>
    <row r="17" spans="1:4" x14ac:dyDescent="0.25">
      <c r="A17" s="139" t="s">
        <v>57</v>
      </c>
      <c r="B17" s="74">
        <v>0</v>
      </c>
      <c r="C17" s="171"/>
    </row>
    <row r="18" spans="1:4" x14ac:dyDescent="0.25">
      <c r="A18" s="139" t="s">
        <v>61</v>
      </c>
      <c r="B18" s="74">
        <v>0</v>
      </c>
      <c r="C18" s="171"/>
    </row>
    <row r="19" spans="1:4" x14ac:dyDescent="0.25">
      <c r="A19" s="139" t="s">
        <v>62</v>
      </c>
      <c r="B19" s="74">
        <v>0</v>
      </c>
      <c r="C19" s="171"/>
    </row>
    <row r="20" spans="1:4" x14ac:dyDescent="0.25">
      <c r="A20" s="139" t="s">
        <v>63</v>
      </c>
      <c r="B20" s="74">
        <v>0</v>
      </c>
    </row>
    <row r="21" spans="1:4" x14ac:dyDescent="0.25">
      <c r="A21" s="139" t="s">
        <v>64</v>
      </c>
      <c r="B21" s="74">
        <v>0</v>
      </c>
    </row>
    <row r="22" spans="1:4" x14ac:dyDescent="0.25">
      <c r="A22" s="139" t="s">
        <v>65</v>
      </c>
      <c r="B22" s="74">
        <v>0</v>
      </c>
    </row>
    <row r="23" spans="1:4" x14ac:dyDescent="0.25">
      <c r="A23" s="139" t="s">
        <v>66</v>
      </c>
      <c r="B23" s="74">
        <v>0</v>
      </c>
    </row>
    <row r="24" spans="1:4" x14ac:dyDescent="0.25">
      <c r="A24" s="66" t="s">
        <v>67</v>
      </c>
      <c r="B24" s="74">
        <v>0</v>
      </c>
    </row>
    <row r="25" spans="1:4" x14ac:dyDescent="0.25">
      <c r="A25" s="66" t="s">
        <v>68</v>
      </c>
      <c r="B25" s="74">
        <v>0</v>
      </c>
    </row>
    <row r="26" spans="1:4" ht="19.5" x14ac:dyDescent="0.3">
      <c r="A26" s="70" t="s">
        <v>39</v>
      </c>
    </row>
    <row r="28" spans="1:4" x14ac:dyDescent="0.25">
      <c r="B28" s="73" t="s">
        <v>40</v>
      </c>
      <c r="C28" s="73" t="s">
        <v>41</v>
      </c>
      <c r="D28" s="73" t="s">
        <v>42</v>
      </c>
    </row>
    <row r="29" spans="1:4" x14ac:dyDescent="0.25">
      <c r="A29" s="66" t="s">
        <v>0</v>
      </c>
      <c r="B29" s="176">
        <v>6.678844616965407E-2</v>
      </c>
      <c r="C29" s="176">
        <v>0.40272862198881149</v>
      </c>
      <c r="D29" s="176">
        <v>0.53048293184153439</v>
      </c>
    </row>
    <row r="30" spans="1:4" x14ac:dyDescent="0.25">
      <c r="A30" s="66" t="s">
        <v>1</v>
      </c>
      <c r="B30" s="176">
        <v>0.116805775904317</v>
      </c>
      <c r="C30" s="176">
        <v>7.8612903216428096E-2</v>
      </c>
      <c r="D30" s="176">
        <v>0.80458132087925505</v>
      </c>
    </row>
    <row r="31" spans="1:4" x14ac:dyDescent="0.25">
      <c r="A31" s="66" t="s">
        <v>2</v>
      </c>
      <c r="B31" s="176">
        <v>0.21687887958254301</v>
      </c>
      <c r="C31" s="176">
        <v>0.15772046388298999</v>
      </c>
      <c r="D31" s="176">
        <v>0.62540065653446697</v>
      </c>
    </row>
    <row r="32" spans="1:4" x14ac:dyDescent="0.25">
      <c r="A32" s="66" t="s">
        <v>3</v>
      </c>
      <c r="B32" s="176">
        <v>2.6763108012024101E-2</v>
      </c>
      <c r="C32" s="176">
        <v>0.668747792372275</v>
      </c>
      <c r="D32" s="176">
        <v>0.30448909961570098</v>
      </c>
    </row>
    <row r="35" spans="1:25" ht="19.5" x14ac:dyDescent="0.3">
      <c r="B35" s="36"/>
      <c r="C35" s="36"/>
      <c r="D35" s="36"/>
    </row>
    <row r="36" spans="1:25" ht="39" x14ac:dyDescent="0.3">
      <c r="B36" s="36" t="s">
        <v>88</v>
      </c>
      <c r="C36" s="36" t="s">
        <v>89</v>
      </c>
      <c r="D36" s="36" t="s">
        <v>131</v>
      </c>
    </row>
    <row r="37" spans="1:25" ht="78" x14ac:dyDescent="0.3">
      <c r="A37" s="36" t="s">
        <v>87</v>
      </c>
      <c r="B37" s="174" t="s">
        <v>110</v>
      </c>
      <c r="C37" s="173">
        <f>33%</f>
        <v>0.33</v>
      </c>
      <c r="D37" s="173">
        <f>'SHEPD UMS ALL Discount'!J3</f>
        <v>0.32524150956642967</v>
      </c>
    </row>
    <row r="38" spans="1:25" ht="39" x14ac:dyDescent="0.3">
      <c r="A38" s="36" t="s">
        <v>47</v>
      </c>
      <c r="B38" s="172">
        <v>200</v>
      </c>
      <c r="C38" s="171"/>
      <c r="D38" s="171"/>
    </row>
    <row r="39" spans="1:25" ht="19.5" x14ac:dyDescent="0.3">
      <c r="A39" s="36"/>
      <c r="B39" s="37"/>
    </row>
    <row r="40" spans="1:25" ht="19.5" x14ac:dyDescent="0.3">
      <c r="A40" s="70" t="s">
        <v>44</v>
      </c>
      <c r="B40" s="1" t="s">
        <v>111</v>
      </c>
      <c r="C40" s="1"/>
      <c r="D40" s="1"/>
      <c r="E40" s="1" t="s">
        <v>50</v>
      </c>
      <c r="F40" s="1"/>
    </row>
    <row r="41" spans="1:25" x14ac:dyDescent="0.25">
      <c r="A41" s="66" t="s">
        <v>48</v>
      </c>
      <c r="B41" s="138">
        <v>1.585</v>
      </c>
      <c r="C41" s="138">
        <v>0</v>
      </c>
      <c r="D41" s="138"/>
      <c r="E41" s="64">
        <v>1.95</v>
      </c>
      <c r="F41" s="64"/>
    </row>
    <row r="42" spans="1:25" x14ac:dyDescent="0.25">
      <c r="A42" s="66" t="s">
        <v>49</v>
      </c>
      <c r="B42" s="138">
        <v>0.95599999999999996</v>
      </c>
      <c r="C42" s="138">
        <v>0</v>
      </c>
      <c r="D42" s="138"/>
      <c r="E42" s="64">
        <v>1.18</v>
      </c>
      <c r="F42" s="64"/>
    </row>
    <row r="44" spans="1:25" ht="19.5" x14ac:dyDescent="0.3">
      <c r="A44" s="70" t="s">
        <v>69</v>
      </c>
    </row>
    <row r="45" spans="1:25" ht="30" x14ac:dyDescent="0.3">
      <c r="A45" s="70"/>
      <c r="B45" s="73" t="s">
        <v>70</v>
      </c>
      <c r="C45" s="73" t="s">
        <v>71</v>
      </c>
      <c r="D45" s="73" t="s">
        <v>72</v>
      </c>
      <c r="E45" s="73" t="s">
        <v>74</v>
      </c>
      <c r="F45" s="73" t="s">
        <v>75</v>
      </c>
      <c r="G45" s="73" t="s">
        <v>76</v>
      </c>
      <c r="H45" s="73" t="s">
        <v>76</v>
      </c>
    </row>
    <row r="46" spans="1:25" x14ac:dyDescent="0.25">
      <c r="A46" s="66" t="s">
        <v>48</v>
      </c>
      <c r="B46" s="67">
        <v>0.27100000000000002</v>
      </c>
      <c r="C46" s="68">
        <v>0.27100000000000002</v>
      </c>
      <c r="D46" s="74">
        <v>2896.4810000000002</v>
      </c>
      <c r="E46" s="74">
        <v>0</v>
      </c>
      <c r="F46" s="74">
        <v>0</v>
      </c>
      <c r="G46" s="74">
        <v>675.41600000000005</v>
      </c>
      <c r="H46" s="135">
        <f>ROUND(G46,0)</f>
        <v>675</v>
      </c>
    </row>
    <row r="47" spans="1:25" x14ac:dyDescent="0.25">
      <c r="A47" s="66" t="s">
        <v>49</v>
      </c>
      <c r="B47" s="67">
        <v>0.625</v>
      </c>
      <c r="C47" s="68">
        <v>0.625</v>
      </c>
      <c r="D47" s="74">
        <v>688.02</v>
      </c>
      <c r="E47" s="74">
        <v>0</v>
      </c>
      <c r="F47" s="74">
        <v>0</v>
      </c>
      <c r="G47" s="74">
        <v>122.217</v>
      </c>
      <c r="H47" s="135">
        <f>ROUND(G47,0)</f>
        <v>122</v>
      </c>
    </row>
    <row r="48" spans="1:25" ht="39" x14ac:dyDescent="0.3">
      <c r="A48" s="36" t="s">
        <v>73</v>
      </c>
      <c r="B48" s="38">
        <f>(D46+D47)*1000/(G46+G47)</f>
        <v>4493.922643621816</v>
      </c>
      <c r="C48" s="37"/>
      <c r="D48" s="37"/>
      <c r="E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Y48" s="37"/>
    </row>
    <row r="49" spans="1:19" ht="58.5" x14ac:dyDescent="0.25">
      <c r="A49" s="149" t="s">
        <v>95</v>
      </c>
    </row>
    <row r="51" spans="1:19" ht="29.25" customHeight="1" x14ac:dyDescent="0.3">
      <c r="A51" s="36" t="s">
        <v>144</v>
      </c>
    </row>
    <row r="52" spans="1:19" ht="78" x14ac:dyDescent="0.3">
      <c r="A52" s="36" t="s">
        <v>126</v>
      </c>
    </row>
    <row r="53" spans="1:19" x14ac:dyDescent="0.25">
      <c r="A53" s="139" t="s">
        <v>58</v>
      </c>
      <c r="B53" s="96" t="e">
        <f>$B$16/($B$16+$B$18+$B$20+$B$22)</f>
        <v>#DIV/0!</v>
      </c>
    </row>
    <row r="54" spans="1:19" x14ac:dyDescent="0.25">
      <c r="A54" s="139" t="s">
        <v>57</v>
      </c>
      <c r="B54" s="96" t="e">
        <f>$B$17/($B$17+$B$19+$B$21+$B$23)</f>
        <v>#DIV/0!</v>
      </c>
    </row>
    <row r="55" spans="1:19" x14ac:dyDescent="0.25">
      <c r="A55" s="139" t="s">
        <v>61</v>
      </c>
      <c r="B55" s="96" t="e">
        <f>$B$18/($B$16+$B$18+$B$20+$B$22)</f>
        <v>#DIV/0!</v>
      </c>
    </row>
    <row r="56" spans="1:19" x14ac:dyDescent="0.25">
      <c r="A56" s="139" t="s">
        <v>62</v>
      </c>
      <c r="B56" s="96" t="e">
        <f>$B$19/($B$17+$B$19+$B$21+$B$23)</f>
        <v>#DIV/0!</v>
      </c>
      <c r="S56" s="80"/>
    </row>
    <row r="57" spans="1:19" x14ac:dyDescent="0.25">
      <c r="A57" s="139" t="s">
        <v>63</v>
      </c>
      <c r="B57" s="96" t="e">
        <f>$B$20/($B$16+$B$18+$B$20+$B$22)</f>
        <v>#DIV/0!</v>
      </c>
      <c r="S57" s="80"/>
    </row>
    <row r="58" spans="1:19" x14ac:dyDescent="0.25">
      <c r="A58" s="139" t="s">
        <v>64</v>
      </c>
      <c r="B58" s="96" t="e">
        <f>$B$21/($B$17+$B$19+$B$21+$B$23)</f>
        <v>#DIV/0!</v>
      </c>
      <c r="S58" s="80"/>
    </row>
    <row r="59" spans="1:19" x14ac:dyDescent="0.25">
      <c r="A59" s="139" t="s">
        <v>65</v>
      </c>
      <c r="B59" s="96" t="e">
        <f>$B$22/($B$16+$B$18+$B$20+$B$22)</f>
        <v>#DIV/0!</v>
      </c>
      <c r="S59" s="80"/>
    </row>
    <row r="60" spans="1:19" x14ac:dyDescent="0.25">
      <c r="A60" s="139" t="s">
        <v>66</v>
      </c>
      <c r="B60" s="96" t="e">
        <f>$B$23/($B$17+$B$19+$B$21+$B$23)</f>
        <v>#DIV/0!</v>
      </c>
      <c r="S60" s="80"/>
    </row>
    <row r="61" spans="1:19" x14ac:dyDescent="0.25">
      <c r="A61" s="66" t="s">
        <v>67</v>
      </c>
      <c r="B61" s="74">
        <v>0</v>
      </c>
      <c r="S61" s="80"/>
    </row>
    <row r="62" spans="1:19" x14ac:dyDescent="0.25">
      <c r="A62" s="66" t="s">
        <v>68</v>
      </c>
      <c r="B62" s="74">
        <v>0</v>
      </c>
      <c r="S62" s="80"/>
    </row>
    <row r="63" spans="1:19" ht="58.5" x14ac:dyDescent="0.25">
      <c r="A63" s="149" t="s">
        <v>132</v>
      </c>
      <c r="B63" s="76">
        <f>G47/G46</f>
        <v>0.18095070297416702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</row>
    <row r="64" spans="1:19" ht="39" customHeight="1" x14ac:dyDescent="0.25">
      <c r="A64" s="178" t="s">
        <v>123</v>
      </c>
      <c r="B64" s="178"/>
      <c r="C64" s="178"/>
      <c r="D64" s="178"/>
      <c r="E64" s="178"/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80"/>
    </row>
    <row r="65" spans="1:25" ht="42" customHeight="1" x14ac:dyDescent="0.3">
      <c r="A65" s="179" t="s">
        <v>116</v>
      </c>
      <c r="B65" s="179"/>
      <c r="E65" s="179" t="s">
        <v>117</v>
      </c>
      <c r="F65" s="179"/>
      <c r="G65" s="179"/>
      <c r="H65" s="179"/>
      <c r="I65" s="179"/>
      <c r="J65" s="151"/>
      <c r="L65" s="179" t="s">
        <v>121</v>
      </c>
      <c r="M65" s="179"/>
      <c r="N65" s="179"/>
      <c r="O65" s="179"/>
      <c r="P65" s="179"/>
      <c r="Q65" s="179"/>
      <c r="S65" s="80"/>
    </row>
    <row r="66" spans="1:25" ht="61.5" customHeight="1" x14ac:dyDescent="0.25">
      <c r="A66" s="149" t="s">
        <v>90</v>
      </c>
      <c r="B66" s="78">
        <f>(B16*1000*B4/100)+(B18*1000*B5/100)+(B20*1000*B6/100)+(B22*1000*B7/100)</f>
        <v>0</v>
      </c>
      <c r="C66" s="80"/>
      <c r="D66" s="80"/>
      <c r="E66" s="177" t="s">
        <v>114</v>
      </c>
      <c r="F66" s="177"/>
      <c r="G66" s="177"/>
      <c r="H66" s="177"/>
      <c r="I66" s="78">
        <f>(B16*1000*B4/100)+(B18*1000*B5/100)+(B20*1000*B6/100)+(B22*1000*B7/100)</f>
        <v>0</v>
      </c>
      <c r="J66" s="78"/>
      <c r="K66" s="80"/>
      <c r="L66" s="177" t="s">
        <v>114</v>
      </c>
      <c r="M66" s="177"/>
      <c r="N66" s="177"/>
      <c r="O66" s="177"/>
      <c r="P66" s="149"/>
      <c r="Q66" s="78">
        <f>(D46*1000*B41/100)+(365*G46*E41/100)</f>
        <v>50716.497229999994</v>
      </c>
      <c r="R66" s="80"/>
      <c r="S66" s="80"/>
    </row>
    <row r="67" spans="1:25" ht="39" x14ac:dyDescent="0.25">
      <c r="A67" s="149" t="s">
        <v>91</v>
      </c>
      <c r="B67" s="78">
        <f>(B17*1000*B8/100)+(B19*1000*B9/100)+(B21*1000*B10/100)+(B23*1000*B11/100)</f>
        <v>0</v>
      </c>
      <c r="C67" s="80"/>
      <c r="D67" s="80"/>
      <c r="E67" s="177" t="s">
        <v>91</v>
      </c>
      <c r="F67" s="177"/>
      <c r="G67" s="177"/>
      <c r="H67" s="177"/>
      <c r="I67" s="78">
        <f>(B17*1000*B4/100)+(B19*1000*B5/100)+(B21*1000*B6/100)+(B23*1000*B7/100)</f>
        <v>0</v>
      </c>
      <c r="J67" s="78"/>
      <c r="K67" s="80"/>
      <c r="L67" s="177" t="s">
        <v>136</v>
      </c>
      <c r="M67" s="177"/>
      <c r="N67" s="177"/>
      <c r="O67" s="177"/>
      <c r="P67" s="149"/>
      <c r="Q67" s="78">
        <f>(D47*1000*B42/100)+(365*G47*E42/100)</f>
        <v>7103.8598190000002</v>
      </c>
      <c r="R67" s="80"/>
      <c r="S67" s="80"/>
    </row>
    <row r="68" spans="1:25" ht="39" x14ac:dyDescent="0.25">
      <c r="A68" s="149" t="s">
        <v>113</v>
      </c>
      <c r="B68" s="78">
        <f>SUM(B66:B67)</f>
        <v>0</v>
      </c>
      <c r="C68" s="80"/>
      <c r="D68" s="80"/>
      <c r="E68" s="177" t="s">
        <v>113</v>
      </c>
      <c r="F68" s="177"/>
      <c r="G68" s="177"/>
      <c r="H68" s="177"/>
      <c r="I68" s="78">
        <f>SUM(I66:I67)</f>
        <v>0</v>
      </c>
      <c r="J68" s="78"/>
      <c r="K68" s="80"/>
      <c r="L68" s="177" t="s">
        <v>137</v>
      </c>
      <c r="M68" s="177"/>
      <c r="N68" s="177"/>
      <c r="O68" s="177"/>
      <c r="P68" s="149"/>
      <c r="Q68" s="78">
        <f>SUM(Q66:Q67)</f>
        <v>57820.357048999991</v>
      </c>
      <c r="R68" s="80"/>
      <c r="S68" s="80"/>
    </row>
    <row r="69" spans="1:25" ht="58.5" x14ac:dyDescent="0.25">
      <c r="A69" s="149" t="s">
        <v>122</v>
      </c>
      <c r="B69" s="76">
        <f>B68/Q68</f>
        <v>0</v>
      </c>
      <c r="C69" s="80"/>
      <c r="D69" s="80"/>
      <c r="E69" s="177" t="s">
        <v>96</v>
      </c>
      <c r="F69" s="177"/>
      <c r="G69" s="177"/>
      <c r="H69" s="177"/>
      <c r="I69" s="78">
        <f>B68-I68</f>
        <v>0</v>
      </c>
      <c r="J69" s="78"/>
      <c r="K69" s="80"/>
      <c r="L69" s="80"/>
      <c r="M69" s="80"/>
      <c r="N69" s="80"/>
      <c r="O69" s="80"/>
      <c r="P69" s="80"/>
      <c r="Q69" s="80"/>
      <c r="R69" s="80"/>
      <c r="S69" s="80"/>
    </row>
    <row r="70" spans="1:25" ht="58.5" x14ac:dyDescent="0.25">
      <c r="A70" s="149" t="s">
        <v>118</v>
      </c>
      <c r="B70" s="78">
        <f>B68-I68</f>
        <v>0</v>
      </c>
      <c r="C70" s="80"/>
      <c r="D70" s="80"/>
      <c r="E70" s="177" t="s">
        <v>119</v>
      </c>
      <c r="F70" s="177"/>
      <c r="G70" s="177"/>
      <c r="H70" s="177"/>
      <c r="I70" s="76" t="e">
        <f>B70/B68</f>
        <v>#DIV/0!</v>
      </c>
      <c r="J70" s="76"/>
      <c r="K70" s="80"/>
      <c r="L70" s="177" t="s">
        <v>120</v>
      </c>
      <c r="M70" s="177"/>
      <c r="N70" s="177"/>
      <c r="O70" s="177"/>
      <c r="P70" s="149"/>
      <c r="Q70" s="76">
        <f>B70/Q68</f>
        <v>0</v>
      </c>
      <c r="R70" s="80"/>
      <c r="S70" s="80"/>
    </row>
    <row r="71" spans="1:25" ht="19.5" x14ac:dyDescent="0.25">
      <c r="A71" s="149"/>
      <c r="B71" s="78"/>
      <c r="C71" s="80"/>
      <c r="D71" s="80"/>
      <c r="E71" s="149"/>
      <c r="F71" s="149"/>
      <c r="G71" s="149"/>
      <c r="H71" s="149"/>
      <c r="I71" s="76"/>
      <c r="J71" s="76"/>
      <c r="K71" s="80"/>
      <c r="L71" s="149"/>
      <c r="M71" s="149"/>
      <c r="N71" s="149"/>
      <c r="O71" s="149"/>
      <c r="P71" s="149"/>
      <c r="Q71" s="76"/>
      <c r="R71" s="80"/>
      <c r="S71" s="80"/>
    </row>
    <row r="72" spans="1:25" ht="39" customHeight="1" x14ac:dyDescent="0.25">
      <c r="A72" s="149" t="s">
        <v>115</v>
      </c>
      <c r="B72" s="76">
        <f>B68/Q68</f>
        <v>0</v>
      </c>
      <c r="C72" s="80"/>
      <c r="D72" s="80"/>
      <c r="E72" s="177"/>
      <c r="F72" s="177"/>
      <c r="G72" s="177"/>
      <c r="H72" s="177"/>
      <c r="I72" s="78"/>
      <c r="J72" s="78"/>
      <c r="K72" s="80"/>
      <c r="L72" s="80"/>
      <c r="M72" s="80"/>
      <c r="N72" s="80"/>
      <c r="O72" s="80"/>
      <c r="P72" s="80"/>
      <c r="Q72" s="80"/>
      <c r="R72" s="80"/>
      <c r="S72" s="80"/>
    </row>
    <row r="73" spans="1:25" ht="19.5" x14ac:dyDescent="0.25">
      <c r="A73" s="149"/>
      <c r="B73" s="76"/>
      <c r="C73" s="80"/>
      <c r="D73" s="80"/>
      <c r="E73" s="149"/>
      <c r="F73" s="149"/>
      <c r="G73" s="149"/>
      <c r="H73" s="149"/>
      <c r="I73" s="78"/>
      <c r="J73" s="78"/>
      <c r="K73" s="80"/>
      <c r="L73" s="80"/>
      <c r="M73" s="80"/>
      <c r="N73" s="80"/>
      <c r="O73" s="80"/>
      <c r="P73" s="80"/>
      <c r="Q73" s="80"/>
      <c r="R73" s="80"/>
      <c r="S73" s="80"/>
    </row>
    <row r="74" spans="1:25" ht="19.5" customHeight="1" thickBot="1" x14ac:dyDescent="0.3">
      <c r="A74" s="180" t="s">
        <v>124</v>
      </c>
      <c r="B74" s="18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50"/>
    </row>
    <row r="75" spans="1:25" s="83" customFormat="1" ht="18.75" customHeight="1" x14ac:dyDescent="0.3">
      <c r="A75" s="181" t="s">
        <v>101</v>
      </c>
      <c r="B75" s="184" t="s">
        <v>79</v>
      </c>
      <c r="C75" s="185"/>
      <c r="D75" s="186"/>
      <c r="E75" s="184" t="s">
        <v>80</v>
      </c>
      <c r="F75" s="185"/>
      <c r="G75" s="186"/>
      <c r="H75" s="184" t="s">
        <v>81</v>
      </c>
      <c r="I75" s="185"/>
      <c r="J75" s="186"/>
      <c r="K75" s="184" t="s">
        <v>82</v>
      </c>
      <c r="L75" s="185"/>
      <c r="M75" s="186"/>
      <c r="N75" s="184" t="s">
        <v>83</v>
      </c>
      <c r="O75" s="185"/>
      <c r="P75" s="186"/>
      <c r="Q75" s="184" t="s">
        <v>84</v>
      </c>
      <c r="R75" s="185"/>
      <c r="S75" s="186"/>
      <c r="T75" s="184" t="s">
        <v>85</v>
      </c>
      <c r="U75" s="185"/>
      <c r="V75" s="186"/>
      <c r="W75" s="184" t="s">
        <v>86</v>
      </c>
      <c r="X75" s="185"/>
      <c r="Y75" s="186"/>
    </row>
    <row r="76" spans="1:25" s="83" customFormat="1" ht="19.5" thickBot="1" x14ac:dyDescent="0.35">
      <c r="A76" s="182"/>
      <c r="B76" s="187">
        <v>5000</v>
      </c>
      <c r="C76" s="188"/>
      <c r="D76" s="189"/>
      <c r="E76" s="187">
        <v>10000</v>
      </c>
      <c r="F76" s="188"/>
      <c r="G76" s="189"/>
      <c r="H76" s="187">
        <v>15000</v>
      </c>
      <c r="I76" s="188"/>
      <c r="J76" s="189"/>
      <c r="K76" s="187">
        <v>20000</v>
      </c>
      <c r="L76" s="188"/>
      <c r="M76" s="189"/>
      <c r="N76" s="187">
        <v>30000</v>
      </c>
      <c r="O76" s="188"/>
      <c r="P76" s="189"/>
      <c r="Q76" s="187">
        <v>40000</v>
      </c>
      <c r="R76" s="188"/>
      <c r="S76" s="189"/>
      <c r="T76" s="187">
        <v>50000</v>
      </c>
      <c r="U76" s="188"/>
      <c r="V76" s="189"/>
      <c r="W76" s="187">
        <v>100000</v>
      </c>
      <c r="X76" s="188"/>
      <c r="Y76" s="189"/>
    </row>
    <row r="77" spans="1:25" s="82" customFormat="1" ht="18.75" x14ac:dyDescent="0.3">
      <c r="A77" s="183"/>
      <c r="B77" s="92" t="s">
        <v>77</v>
      </c>
      <c r="C77" s="103" t="s">
        <v>78</v>
      </c>
      <c r="D77" s="117"/>
      <c r="E77" s="92" t="s">
        <v>77</v>
      </c>
      <c r="F77" s="103" t="s">
        <v>78</v>
      </c>
      <c r="G77" s="117"/>
      <c r="H77" s="92" t="s">
        <v>77</v>
      </c>
      <c r="I77" s="103" t="s">
        <v>78</v>
      </c>
      <c r="J77" s="117"/>
      <c r="K77" s="92" t="s">
        <v>77</v>
      </c>
      <c r="L77" s="103" t="s">
        <v>78</v>
      </c>
      <c r="M77" s="117"/>
      <c r="N77" s="92" t="s">
        <v>77</v>
      </c>
      <c r="O77" s="103" t="s">
        <v>78</v>
      </c>
      <c r="P77" s="117"/>
      <c r="Q77" s="92" t="s">
        <v>77</v>
      </c>
      <c r="R77" s="103" t="s">
        <v>78</v>
      </c>
      <c r="S77" s="117"/>
      <c r="T77" s="92" t="s">
        <v>77</v>
      </c>
      <c r="U77" s="103" t="s">
        <v>78</v>
      </c>
      <c r="V77" s="117"/>
      <c r="W77" s="92" t="s">
        <v>77</v>
      </c>
      <c r="X77" s="103" t="s">
        <v>78</v>
      </c>
      <c r="Y77" s="117"/>
    </row>
    <row r="78" spans="1:25" x14ac:dyDescent="0.25">
      <c r="A78" s="109" t="s">
        <v>125</v>
      </c>
      <c r="B78" s="85">
        <f>B$76*0.1</f>
        <v>500</v>
      </c>
      <c r="C78" s="84">
        <f>B$76*0.9</f>
        <v>4500</v>
      </c>
      <c r="D78" s="118"/>
      <c r="E78" s="85">
        <f>E$76*0.1</f>
        <v>1000</v>
      </c>
      <c r="F78" s="84">
        <f>E$76*0.9</f>
        <v>9000</v>
      </c>
      <c r="G78" s="118"/>
      <c r="H78" s="85">
        <f>H$76*0.1</f>
        <v>1500</v>
      </c>
      <c r="I78" s="84">
        <f>H$76*0.9</f>
        <v>13500</v>
      </c>
      <c r="J78" s="118"/>
      <c r="K78" s="85">
        <f>K$76*0.1</f>
        <v>2000</v>
      </c>
      <c r="L78" s="84">
        <f>K$76*0.9</f>
        <v>18000</v>
      </c>
      <c r="M78" s="118"/>
      <c r="N78" s="85">
        <f>N$76*0.1</f>
        <v>3000</v>
      </c>
      <c r="O78" s="84">
        <f>N$76*0.9</f>
        <v>27000</v>
      </c>
      <c r="P78" s="118"/>
      <c r="Q78" s="85">
        <f>Q$76*0.1</f>
        <v>4000</v>
      </c>
      <c r="R78" s="84">
        <f>Q$76*0.9</f>
        <v>36000</v>
      </c>
      <c r="S78" s="118"/>
      <c r="T78" s="85">
        <f>T$76*0.1</f>
        <v>5000</v>
      </c>
      <c r="U78" s="84">
        <f>T$76*0.9</f>
        <v>45000</v>
      </c>
      <c r="V78" s="118"/>
      <c r="W78" s="85">
        <f>W$76*0.1</f>
        <v>10000</v>
      </c>
      <c r="X78" s="84">
        <f>W$76*0.9</f>
        <v>90000</v>
      </c>
      <c r="Y78" s="118"/>
    </row>
    <row r="79" spans="1:25" x14ac:dyDescent="0.25">
      <c r="A79" s="109" t="s">
        <v>97</v>
      </c>
      <c r="B79" s="85">
        <f>B$76*0.2</f>
        <v>1000</v>
      </c>
      <c r="C79" s="84">
        <f>B$76*0.8</f>
        <v>4000</v>
      </c>
      <c r="D79" s="118"/>
      <c r="E79" s="85">
        <f>E$76*0.2</f>
        <v>2000</v>
      </c>
      <c r="F79" s="84">
        <f>E$76*0.8</f>
        <v>8000</v>
      </c>
      <c r="G79" s="118"/>
      <c r="H79" s="85">
        <f>H$76*0.2</f>
        <v>3000</v>
      </c>
      <c r="I79" s="84">
        <f>H$76*0.8</f>
        <v>12000</v>
      </c>
      <c r="J79" s="118"/>
      <c r="K79" s="85">
        <f>K$76*0.2</f>
        <v>4000</v>
      </c>
      <c r="L79" s="84">
        <f>K$76*0.8</f>
        <v>16000</v>
      </c>
      <c r="M79" s="118"/>
      <c r="N79" s="85">
        <f>N$76*0.2</f>
        <v>6000</v>
      </c>
      <c r="O79" s="84">
        <f>N$76*0.8</f>
        <v>24000</v>
      </c>
      <c r="P79" s="118"/>
      <c r="Q79" s="85">
        <f>Q$76*0.2</f>
        <v>8000</v>
      </c>
      <c r="R79" s="84">
        <f>Q$76*0.8</f>
        <v>32000</v>
      </c>
      <c r="S79" s="118"/>
      <c r="T79" s="85">
        <f>T$76*0.2</f>
        <v>10000</v>
      </c>
      <c r="U79" s="84">
        <f>T$76*0.8</f>
        <v>40000</v>
      </c>
      <c r="V79" s="118"/>
      <c r="W79" s="85">
        <f>W$76*0.2</f>
        <v>20000</v>
      </c>
      <c r="X79" s="84">
        <f>W$76*0.8</f>
        <v>80000</v>
      </c>
      <c r="Y79" s="118"/>
    </row>
    <row r="80" spans="1:25" x14ac:dyDescent="0.25">
      <c r="A80" s="109" t="s">
        <v>102</v>
      </c>
      <c r="B80" s="85">
        <f>B$76*0.4</f>
        <v>2000</v>
      </c>
      <c r="C80" s="84">
        <f>B$76*0.6</f>
        <v>3000</v>
      </c>
      <c r="D80" s="118"/>
      <c r="E80" s="85">
        <f>E$76*0.4</f>
        <v>4000</v>
      </c>
      <c r="F80" s="84">
        <f>E$76*0.6</f>
        <v>6000</v>
      </c>
      <c r="G80" s="118"/>
      <c r="H80" s="85">
        <f>H$76*0.4</f>
        <v>6000</v>
      </c>
      <c r="I80" s="84">
        <f>H$76*0.6</f>
        <v>9000</v>
      </c>
      <c r="J80" s="118"/>
      <c r="K80" s="85">
        <f>K$76*0.4</f>
        <v>8000</v>
      </c>
      <c r="L80" s="84">
        <f>K$76*0.6</f>
        <v>12000</v>
      </c>
      <c r="M80" s="118"/>
      <c r="N80" s="85">
        <f>N$76*0.4</f>
        <v>12000</v>
      </c>
      <c r="O80" s="84">
        <f>N$76*0.6</f>
        <v>18000</v>
      </c>
      <c r="P80" s="118"/>
      <c r="Q80" s="85">
        <f>Q$76*0.4</f>
        <v>16000</v>
      </c>
      <c r="R80" s="84">
        <f>Q$76*0.6</f>
        <v>24000</v>
      </c>
      <c r="S80" s="118"/>
      <c r="T80" s="85">
        <f>T$76*0.4</f>
        <v>20000</v>
      </c>
      <c r="U80" s="84">
        <f>T$76*0.6</f>
        <v>30000</v>
      </c>
      <c r="V80" s="118"/>
      <c r="W80" s="85">
        <f>W$76*0.4</f>
        <v>40000</v>
      </c>
      <c r="X80" s="84">
        <f>W$76*0.6</f>
        <v>60000</v>
      </c>
      <c r="Y80" s="118"/>
    </row>
    <row r="81" spans="1:25" x14ac:dyDescent="0.25">
      <c r="A81" s="109" t="s">
        <v>103</v>
      </c>
      <c r="B81" s="85">
        <f>B$76*0.45</f>
        <v>2250</v>
      </c>
      <c r="C81" s="84">
        <f>B$76*0.55</f>
        <v>2750</v>
      </c>
      <c r="D81" s="118"/>
      <c r="E81" s="85">
        <f>E$76*0.45</f>
        <v>4500</v>
      </c>
      <c r="F81" s="84">
        <f>E$76*0.55</f>
        <v>5500</v>
      </c>
      <c r="G81" s="118"/>
      <c r="H81" s="85">
        <f>H$76*0.45</f>
        <v>6750</v>
      </c>
      <c r="I81" s="84">
        <f>H$76*0.55</f>
        <v>8250</v>
      </c>
      <c r="J81" s="118"/>
      <c r="K81" s="85">
        <f>K$76*0.45</f>
        <v>9000</v>
      </c>
      <c r="L81" s="84">
        <f>K$76*0.55</f>
        <v>11000</v>
      </c>
      <c r="M81" s="118"/>
      <c r="N81" s="85">
        <f>N$76*0.45</f>
        <v>13500</v>
      </c>
      <c r="O81" s="84">
        <f>N$76*0.55</f>
        <v>16500</v>
      </c>
      <c r="P81" s="118"/>
      <c r="Q81" s="85">
        <f>Q$76*0.45</f>
        <v>18000</v>
      </c>
      <c r="R81" s="84">
        <f>Q$76*0.55</f>
        <v>22000</v>
      </c>
      <c r="S81" s="118"/>
      <c r="T81" s="85">
        <f>T$76*0.45</f>
        <v>22500</v>
      </c>
      <c r="U81" s="84">
        <f>T$76*0.55</f>
        <v>27500.000000000004</v>
      </c>
      <c r="V81" s="118"/>
      <c r="W81" s="85">
        <f>W$76*0.45</f>
        <v>45000</v>
      </c>
      <c r="X81" s="84">
        <f>W$76*0.55</f>
        <v>55000.000000000007</v>
      </c>
      <c r="Y81" s="118"/>
    </row>
    <row r="82" spans="1:25" x14ac:dyDescent="0.25">
      <c r="A82" s="109" t="s">
        <v>104</v>
      </c>
      <c r="B82" s="85">
        <f>B$76*0.48</f>
        <v>2400</v>
      </c>
      <c r="C82" s="84">
        <f>B$76*0.52</f>
        <v>2600</v>
      </c>
      <c r="D82" s="118"/>
      <c r="E82" s="85">
        <f>E$76*0.48</f>
        <v>4800</v>
      </c>
      <c r="F82" s="84">
        <f>E$76*0.52</f>
        <v>5200</v>
      </c>
      <c r="G82" s="118"/>
      <c r="H82" s="85">
        <f>H$76*0.48</f>
        <v>7200</v>
      </c>
      <c r="I82" s="84">
        <f>H$76*0.52</f>
        <v>7800</v>
      </c>
      <c r="J82" s="118"/>
      <c r="K82" s="85">
        <f>K$76*0.48</f>
        <v>9600</v>
      </c>
      <c r="L82" s="84">
        <f>K$76*0.52</f>
        <v>10400</v>
      </c>
      <c r="M82" s="118"/>
      <c r="N82" s="85">
        <f>N$76*0.48</f>
        <v>14400</v>
      </c>
      <c r="O82" s="84">
        <f>N$76*0.52</f>
        <v>15600</v>
      </c>
      <c r="P82" s="118"/>
      <c r="Q82" s="85">
        <f>Q$76*0.48</f>
        <v>19200</v>
      </c>
      <c r="R82" s="84">
        <f>Q$76*0.52</f>
        <v>20800</v>
      </c>
      <c r="S82" s="118"/>
      <c r="T82" s="85">
        <f>T$76*0.48</f>
        <v>24000</v>
      </c>
      <c r="U82" s="84">
        <f>T$76*0.52</f>
        <v>26000</v>
      </c>
      <c r="V82" s="118"/>
      <c r="W82" s="85">
        <f>W$76*0.48</f>
        <v>48000</v>
      </c>
      <c r="X82" s="84">
        <f>W$76*0.52</f>
        <v>52000</v>
      </c>
      <c r="Y82" s="118"/>
    </row>
    <row r="83" spans="1:25" x14ac:dyDescent="0.25">
      <c r="A83" s="109" t="s">
        <v>105</v>
      </c>
      <c r="B83" s="85">
        <f>B$76*0.52</f>
        <v>2600</v>
      </c>
      <c r="C83" s="84">
        <f>B$76*0.48</f>
        <v>2400</v>
      </c>
      <c r="D83" s="118"/>
      <c r="E83" s="85">
        <f>E$76*0.52</f>
        <v>5200</v>
      </c>
      <c r="F83" s="84">
        <f>E$76*0.48</f>
        <v>4800</v>
      </c>
      <c r="G83" s="118"/>
      <c r="H83" s="85">
        <f>H$76*0.52</f>
        <v>7800</v>
      </c>
      <c r="I83" s="84">
        <f>H$76*0.48</f>
        <v>7200</v>
      </c>
      <c r="J83" s="118"/>
      <c r="K83" s="85">
        <f>K$76*0.52</f>
        <v>10400</v>
      </c>
      <c r="L83" s="84">
        <f>K$76*0.48</f>
        <v>9600</v>
      </c>
      <c r="M83" s="118"/>
      <c r="N83" s="85">
        <f>N$76*0.52</f>
        <v>15600</v>
      </c>
      <c r="O83" s="84">
        <f>N$76*0.48</f>
        <v>14400</v>
      </c>
      <c r="P83" s="118"/>
      <c r="Q83" s="85">
        <f>Q$76*0.52</f>
        <v>20800</v>
      </c>
      <c r="R83" s="84">
        <f>Q$76*0.48</f>
        <v>19200</v>
      </c>
      <c r="S83" s="118"/>
      <c r="T83" s="85">
        <f>T$76*0.52</f>
        <v>26000</v>
      </c>
      <c r="U83" s="84">
        <f>T$76*0.48</f>
        <v>24000</v>
      </c>
      <c r="V83" s="118"/>
      <c r="W83" s="85">
        <f>W$76*0.52</f>
        <v>52000</v>
      </c>
      <c r="X83" s="84">
        <f>W$76*0.48</f>
        <v>48000</v>
      </c>
      <c r="Y83" s="118"/>
    </row>
    <row r="84" spans="1:25" x14ac:dyDescent="0.25">
      <c r="A84" s="109" t="s">
        <v>106</v>
      </c>
      <c r="B84" s="85">
        <f>B$76*0.55</f>
        <v>2750</v>
      </c>
      <c r="C84" s="84">
        <f>B$76*0.45</f>
        <v>2250</v>
      </c>
      <c r="D84" s="118"/>
      <c r="E84" s="85">
        <f>E$76*0.55</f>
        <v>5500</v>
      </c>
      <c r="F84" s="84">
        <f>E$76*0.45</f>
        <v>4500</v>
      </c>
      <c r="G84" s="118"/>
      <c r="H84" s="85">
        <f>H$76*0.55</f>
        <v>8250</v>
      </c>
      <c r="I84" s="84">
        <f>H$76*0.45</f>
        <v>6750</v>
      </c>
      <c r="J84" s="118"/>
      <c r="K84" s="85">
        <f>K$76*0.55</f>
        <v>11000</v>
      </c>
      <c r="L84" s="84">
        <f>K$76*0.45</f>
        <v>9000</v>
      </c>
      <c r="M84" s="118"/>
      <c r="N84" s="85">
        <f>N$76*0.55</f>
        <v>16500</v>
      </c>
      <c r="O84" s="84">
        <f>N$76*0.45</f>
        <v>13500</v>
      </c>
      <c r="P84" s="118"/>
      <c r="Q84" s="85">
        <f>Q$76*0.55</f>
        <v>22000</v>
      </c>
      <c r="R84" s="84">
        <f>Q$76*0.45</f>
        <v>18000</v>
      </c>
      <c r="S84" s="118"/>
      <c r="T84" s="85">
        <f>T$76*0.55</f>
        <v>27500.000000000004</v>
      </c>
      <c r="U84" s="84">
        <f>T$76*0.45</f>
        <v>22500</v>
      </c>
      <c r="V84" s="118"/>
      <c r="W84" s="85">
        <f>W$76*0.55</f>
        <v>55000.000000000007</v>
      </c>
      <c r="X84" s="84">
        <f>W$76*0.45</f>
        <v>45000</v>
      </c>
      <c r="Y84" s="118"/>
    </row>
    <row r="85" spans="1:25" x14ac:dyDescent="0.25">
      <c r="A85" s="109" t="s">
        <v>107</v>
      </c>
      <c r="B85" s="85">
        <f>B$76*0.6</f>
        <v>3000</v>
      </c>
      <c r="C85" s="84">
        <f>B$76*0.4</f>
        <v>2000</v>
      </c>
      <c r="D85" s="118"/>
      <c r="E85" s="85">
        <f>E$76*0.6</f>
        <v>6000</v>
      </c>
      <c r="F85" s="84">
        <f>E$76*0.4</f>
        <v>4000</v>
      </c>
      <c r="G85" s="118"/>
      <c r="H85" s="85">
        <f>H$76*0.6</f>
        <v>9000</v>
      </c>
      <c r="I85" s="84">
        <f>H$76*0.4</f>
        <v>6000</v>
      </c>
      <c r="J85" s="118"/>
      <c r="K85" s="85">
        <f>K$76*0.6</f>
        <v>12000</v>
      </c>
      <c r="L85" s="84">
        <f>K$76*0.4</f>
        <v>8000</v>
      </c>
      <c r="M85" s="118"/>
      <c r="N85" s="85">
        <f>N$76*0.6</f>
        <v>18000</v>
      </c>
      <c r="O85" s="84">
        <f>N$76*0.4</f>
        <v>12000</v>
      </c>
      <c r="P85" s="118"/>
      <c r="Q85" s="85">
        <f>Q$76*0.6</f>
        <v>24000</v>
      </c>
      <c r="R85" s="84">
        <f>Q$76*0.4</f>
        <v>16000</v>
      </c>
      <c r="S85" s="118"/>
      <c r="T85" s="85">
        <f>T$76*0.6</f>
        <v>30000</v>
      </c>
      <c r="U85" s="84">
        <f>T$76*0.4</f>
        <v>20000</v>
      </c>
      <c r="V85" s="118"/>
      <c r="W85" s="85">
        <f>W$76*0.6</f>
        <v>60000</v>
      </c>
      <c r="X85" s="84">
        <f>W$76*0.4</f>
        <v>40000</v>
      </c>
      <c r="Y85" s="118"/>
    </row>
    <row r="86" spans="1:25" x14ac:dyDescent="0.25">
      <c r="A86" s="109" t="s">
        <v>108</v>
      </c>
      <c r="B86" s="85">
        <f>B$76*0.8</f>
        <v>4000</v>
      </c>
      <c r="C86" s="84">
        <f>B$76*0.2</f>
        <v>1000</v>
      </c>
      <c r="D86" s="118"/>
      <c r="E86" s="85">
        <f>E$76*0.8</f>
        <v>8000</v>
      </c>
      <c r="F86" s="84">
        <f>E$76*0.2</f>
        <v>2000</v>
      </c>
      <c r="G86" s="118"/>
      <c r="H86" s="85">
        <f>H$76*0.8</f>
        <v>12000</v>
      </c>
      <c r="I86" s="84">
        <f>H$76*0.2</f>
        <v>3000</v>
      </c>
      <c r="J86" s="118"/>
      <c r="K86" s="85">
        <f>K$76*0.8</f>
        <v>16000</v>
      </c>
      <c r="L86" s="84">
        <f>K$76*0.2</f>
        <v>4000</v>
      </c>
      <c r="M86" s="118"/>
      <c r="N86" s="85">
        <f>N$76*0.8</f>
        <v>24000</v>
      </c>
      <c r="O86" s="84">
        <f>N$76*0.2</f>
        <v>6000</v>
      </c>
      <c r="P86" s="118"/>
      <c r="Q86" s="85">
        <f>Q$76*0.8</f>
        <v>32000</v>
      </c>
      <c r="R86" s="84">
        <f>Q$76*0.2</f>
        <v>8000</v>
      </c>
      <c r="S86" s="118"/>
      <c r="T86" s="85">
        <f>T$76*0.8</f>
        <v>40000</v>
      </c>
      <c r="U86" s="84">
        <f>T$76*0.2</f>
        <v>10000</v>
      </c>
      <c r="V86" s="118"/>
      <c r="W86" s="85">
        <f>W$76*0.8</f>
        <v>80000</v>
      </c>
      <c r="X86" s="84">
        <f>W$76*0.2</f>
        <v>20000</v>
      </c>
      <c r="Y86" s="118"/>
    </row>
    <row r="87" spans="1:25" s="161" customFormat="1" x14ac:dyDescent="0.25">
      <c r="A87" s="136" t="s">
        <v>149</v>
      </c>
      <c r="B87" s="169">
        <f>B$76*0.739</f>
        <v>3695</v>
      </c>
      <c r="C87" s="168">
        <f>B$76*0.261</f>
        <v>1305</v>
      </c>
      <c r="D87" s="166"/>
      <c r="E87" s="169">
        <f>E$76*0.739</f>
        <v>7390</v>
      </c>
      <c r="F87" s="168">
        <f>E$76*0.261</f>
        <v>2610</v>
      </c>
      <c r="G87" s="166"/>
      <c r="H87" s="169">
        <f>H$76*0.739</f>
        <v>11085</v>
      </c>
      <c r="I87" s="168">
        <f>H$76*0.261</f>
        <v>3915</v>
      </c>
      <c r="J87" s="166"/>
      <c r="K87" s="169">
        <f>K$76*0.739</f>
        <v>14780</v>
      </c>
      <c r="L87" s="168">
        <f>K$76*0.261</f>
        <v>5220</v>
      </c>
      <c r="M87" s="166"/>
      <c r="N87" s="169">
        <f>N$76*0.739</f>
        <v>22170</v>
      </c>
      <c r="O87" s="168">
        <f>N$76*0.261</f>
        <v>7830</v>
      </c>
      <c r="P87" s="166"/>
      <c r="Q87" s="169">
        <f>Q$76*0.739</f>
        <v>29560</v>
      </c>
      <c r="R87" s="168">
        <f>Q$76*0.261</f>
        <v>10440</v>
      </c>
      <c r="S87" s="166"/>
      <c r="T87" s="169">
        <f>T$76*0.739</f>
        <v>36950</v>
      </c>
      <c r="U87" s="168">
        <f>T$76*0.261</f>
        <v>13050</v>
      </c>
      <c r="V87" s="166"/>
      <c r="W87" s="169">
        <f>W$76*0.739</f>
        <v>73900</v>
      </c>
      <c r="X87" s="168">
        <f>W$76*0.261</f>
        <v>26100</v>
      </c>
      <c r="Y87" s="166"/>
    </row>
    <row r="88" spans="1:25" ht="15.75" thickBot="1" x14ac:dyDescent="0.3">
      <c r="A88" s="110" t="s">
        <v>109</v>
      </c>
      <c r="B88" s="86">
        <f>B$76*0.9</f>
        <v>4500</v>
      </c>
      <c r="C88" s="121">
        <f>B$76*0.1</f>
        <v>500</v>
      </c>
      <c r="D88" s="119"/>
      <c r="E88" s="86">
        <f>E$76*0.9</f>
        <v>9000</v>
      </c>
      <c r="F88" s="121">
        <f>E$76*0.1</f>
        <v>1000</v>
      </c>
      <c r="G88" s="119"/>
      <c r="H88" s="86">
        <f>H$76*0.9</f>
        <v>13500</v>
      </c>
      <c r="I88" s="121">
        <f>H$76*0.1</f>
        <v>1500</v>
      </c>
      <c r="J88" s="119"/>
      <c r="K88" s="86">
        <f>K$76*0.9</f>
        <v>18000</v>
      </c>
      <c r="L88" s="121">
        <f>K$76*0.1</f>
        <v>2000</v>
      </c>
      <c r="M88" s="119"/>
      <c r="N88" s="86">
        <f>N$76*0.9</f>
        <v>27000</v>
      </c>
      <c r="O88" s="121">
        <f>N$76*0.1</f>
        <v>3000</v>
      </c>
      <c r="P88" s="119"/>
      <c r="Q88" s="86">
        <f>Q$76*0.9</f>
        <v>36000</v>
      </c>
      <c r="R88" s="121">
        <f>Q$76*0.1</f>
        <v>4000</v>
      </c>
      <c r="S88" s="119"/>
      <c r="T88" s="86">
        <f>T$76*0.9</f>
        <v>45000</v>
      </c>
      <c r="U88" s="121">
        <f>T$76*0.1</f>
        <v>5000</v>
      </c>
      <c r="V88" s="119"/>
      <c r="W88" s="86">
        <f>W$76*0.9</f>
        <v>90000</v>
      </c>
      <c r="X88" s="121">
        <f>W$76*0.1</f>
        <v>10000</v>
      </c>
      <c r="Y88" s="119"/>
    </row>
    <row r="89" spans="1:25" ht="15.75" thickBot="1" x14ac:dyDescent="0.3">
      <c r="A89" s="111"/>
    </row>
    <row r="90" spans="1:25" s="83" customFormat="1" ht="18.75" customHeight="1" x14ac:dyDescent="0.3">
      <c r="A90" s="181" t="s">
        <v>100</v>
      </c>
      <c r="B90" s="184" t="s">
        <v>79</v>
      </c>
      <c r="C90" s="185"/>
      <c r="D90" s="186"/>
      <c r="E90" s="184" t="s">
        <v>80</v>
      </c>
      <c r="F90" s="185"/>
      <c r="G90" s="186"/>
      <c r="H90" s="184" t="s">
        <v>81</v>
      </c>
      <c r="I90" s="185"/>
      <c r="J90" s="186"/>
      <c r="K90" s="184" t="s">
        <v>82</v>
      </c>
      <c r="L90" s="185"/>
      <c r="M90" s="186"/>
      <c r="N90" s="184" t="s">
        <v>83</v>
      </c>
      <c r="O90" s="185"/>
      <c r="P90" s="186"/>
      <c r="Q90" s="184" t="s">
        <v>84</v>
      </c>
      <c r="R90" s="185"/>
      <c r="S90" s="186"/>
      <c r="T90" s="184" t="s">
        <v>85</v>
      </c>
      <c r="U90" s="185"/>
      <c r="V90" s="186"/>
      <c r="W90" s="184" t="s">
        <v>86</v>
      </c>
      <c r="X90" s="185"/>
      <c r="Y90" s="186"/>
    </row>
    <row r="91" spans="1:25" s="83" customFormat="1" ht="19.5" thickBot="1" x14ac:dyDescent="0.35">
      <c r="A91" s="182"/>
      <c r="B91" s="187">
        <v>5000</v>
      </c>
      <c r="C91" s="188"/>
      <c r="D91" s="189"/>
      <c r="E91" s="187">
        <v>10000</v>
      </c>
      <c r="F91" s="188"/>
      <c r="G91" s="189"/>
      <c r="H91" s="187">
        <v>15000</v>
      </c>
      <c r="I91" s="188"/>
      <c r="J91" s="189"/>
      <c r="K91" s="187">
        <v>20000</v>
      </c>
      <c r="L91" s="188"/>
      <c r="M91" s="189"/>
      <c r="N91" s="187">
        <v>30000</v>
      </c>
      <c r="O91" s="188"/>
      <c r="P91" s="189"/>
      <c r="Q91" s="187">
        <v>40000</v>
      </c>
      <c r="R91" s="188"/>
      <c r="S91" s="189"/>
      <c r="T91" s="187">
        <v>50000</v>
      </c>
      <c r="U91" s="188"/>
      <c r="V91" s="189"/>
      <c r="W91" s="187">
        <v>100000</v>
      </c>
      <c r="X91" s="188"/>
      <c r="Y91" s="189"/>
    </row>
    <row r="92" spans="1:25" s="82" customFormat="1" ht="18.75" x14ac:dyDescent="0.3">
      <c r="A92" s="183"/>
      <c r="B92" s="94" t="s">
        <v>77</v>
      </c>
      <c r="C92" s="103" t="s">
        <v>78</v>
      </c>
      <c r="D92" s="106"/>
      <c r="E92" s="94" t="s">
        <v>77</v>
      </c>
      <c r="F92" s="103" t="s">
        <v>78</v>
      </c>
      <c r="G92" s="117"/>
      <c r="H92" s="94" t="s">
        <v>77</v>
      </c>
      <c r="I92" s="103" t="s">
        <v>78</v>
      </c>
      <c r="J92" s="117"/>
      <c r="K92" s="94" t="s">
        <v>77</v>
      </c>
      <c r="L92" s="103" t="s">
        <v>78</v>
      </c>
      <c r="M92" s="117"/>
      <c r="N92" s="94" t="s">
        <v>77</v>
      </c>
      <c r="O92" s="103" t="s">
        <v>78</v>
      </c>
      <c r="P92" s="117"/>
      <c r="Q92" s="94" t="s">
        <v>77</v>
      </c>
      <c r="R92" s="103" t="s">
        <v>78</v>
      </c>
      <c r="S92" s="117"/>
      <c r="T92" s="94" t="s">
        <v>77</v>
      </c>
      <c r="U92" s="103" t="s">
        <v>78</v>
      </c>
      <c r="V92" s="117"/>
      <c r="W92" s="94" t="s">
        <v>77</v>
      </c>
      <c r="X92" s="103" t="s">
        <v>78</v>
      </c>
      <c r="Y92" s="117"/>
    </row>
    <row r="93" spans="1:25" x14ac:dyDescent="0.25">
      <c r="A93" s="109" t="s">
        <v>125</v>
      </c>
      <c r="B93" s="88">
        <f t="shared" ref="B93:B103" si="1">B78/1000*(((365*$E$41/100)+($B$48*$B$41/100)))</f>
        <v>39.173086950702896</v>
      </c>
      <c r="C93" s="87">
        <f t="shared" ref="C93:C103" si="2">(C78/(1000))*((365*$E$42/100)+($B$48*$B$42/100))</f>
        <v>212.71005212861056</v>
      </c>
      <c r="D93" s="107"/>
      <c r="E93" s="88">
        <f t="shared" ref="E93:E103" si="3">E78/1000*(((365*$E$41/100)+($B$48*$B$41/100)))</f>
        <v>78.346173901405791</v>
      </c>
      <c r="F93" s="87">
        <f t="shared" ref="F93:F103" si="4">(F78/(1000))*((365*$E$42/100)+($B$48*$B$42/100))</f>
        <v>425.42010425722111</v>
      </c>
      <c r="G93" s="118"/>
      <c r="H93" s="88">
        <f t="shared" ref="H93:H103" si="5">H78/1000*(((365*$E$41/100)+($B$48*$B$41/100)))</f>
        <v>117.51926085210869</v>
      </c>
      <c r="I93" s="87">
        <f t="shared" ref="I93:I103" si="6">(I78/(1000))*((365*$E$42/100)+($B$48*$B$42/100))</f>
        <v>638.13015638583158</v>
      </c>
      <c r="J93" s="118"/>
      <c r="K93" s="88">
        <f t="shared" ref="K93:K103" si="7">K78/1000*(((365*$E$41/100)+($B$48*$B$41/100)))</f>
        <v>156.69234780281158</v>
      </c>
      <c r="L93" s="87">
        <f t="shared" ref="L93:L103" si="8">(L78/(1000))*((365*$E$42/100)+($B$48*$B$42/100))</f>
        <v>850.84020851444222</v>
      </c>
      <c r="M93" s="118"/>
      <c r="N93" s="88">
        <f t="shared" ref="N93:N103" si="9">N78/1000*(((365*$E$41/100)+($B$48*$B$41/100)))</f>
        <v>235.03852170421737</v>
      </c>
      <c r="O93" s="87">
        <f t="shared" ref="O93:O103" si="10">(O78/(1000))*((365*$E$42/100)+($B$48*$B$42/100))</f>
        <v>1276.2603127716632</v>
      </c>
      <c r="P93" s="118"/>
      <c r="Q93" s="88">
        <f t="shared" ref="Q93:Q103" si="11">Q78/1000*(((365*$E$41/100)+($B$48*$B$41/100)))</f>
        <v>313.38469560562316</v>
      </c>
      <c r="R93" s="87">
        <f t="shared" ref="R93:R103" si="12">(R78/(1000))*((365*$E$42/100)+($B$48*$B$42/100))</f>
        <v>1701.6804170288844</v>
      </c>
      <c r="S93" s="118"/>
      <c r="T93" s="88">
        <f t="shared" ref="T93:T103" si="13">T78/1000*(((365*$E$41/100)+($B$48*$B$41/100)))</f>
        <v>391.73086950702896</v>
      </c>
      <c r="U93" s="87">
        <f t="shared" ref="U93:U103" si="14">(U78/(1000))*((365*$E$42/100)+($B$48*$B$42/100))</f>
        <v>2127.1005212861055</v>
      </c>
      <c r="V93" s="118"/>
      <c r="W93" s="88">
        <f t="shared" ref="W93:W103" si="15">W78/1000*(((365*$E$41/100)+($B$48*$B$41/100)))</f>
        <v>783.46173901405791</v>
      </c>
      <c r="X93" s="87">
        <f t="shared" ref="X93:X103" si="16">(X78/(1000))*((365*$E$42/100)+($B$48*$B$42/100))</f>
        <v>4254.201042572211</v>
      </c>
      <c r="Y93" s="118"/>
    </row>
    <row r="94" spans="1:25" x14ac:dyDescent="0.25">
      <c r="A94" s="109" t="s">
        <v>97</v>
      </c>
      <c r="B94" s="88">
        <f t="shared" si="1"/>
        <v>78.346173901405791</v>
      </c>
      <c r="C94" s="87">
        <f t="shared" si="2"/>
        <v>189.07560189209826</v>
      </c>
      <c r="D94" s="107"/>
      <c r="E94" s="88">
        <f t="shared" si="3"/>
        <v>156.69234780281158</v>
      </c>
      <c r="F94" s="87">
        <f t="shared" si="4"/>
        <v>378.15120378419653</v>
      </c>
      <c r="G94" s="118"/>
      <c r="H94" s="88">
        <f t="shared" si="5"/>
        <v>235.03852170421737</v>
      </c>
      <c r="I94" s="87">
        <f t="shared" si="6"/>
        <v>567.22680567629482</v>
      </c>
      <c r="J94" s="118"/>
      <c r="K94" s="88">
        <f t="shared" si="7"/>
        <v>313.38469560562316</v>
      </c>
      <c r="L94" s="87">
        <f t="shared" si="8"/>
        <v>756.30240756839305</v>
      </c>
      <c r="M94" s="118"/>
      <c r="N94" s="88">
        <f t="shared" si="9"/>
        <v>470.07704340843475</v>
      </c>
      <c r="O94" s="87">
        <f t="shared" si="10"/>
        <v>1134.4536113525896</v>
      </c>
      <c r="P94" s="118"/>
      <c r="Q94" s="88">
        <f t="shared" si="11"/>
        <v>626.76939121124633</v>
      </c>
      <c r="R94" s="87">
        <f t="shared" si="12"/>
        <v>1512.6048151367861</v>
      </c>
      <c r="S94" s="118"/>
      <c r="T94" s="88">
        <f t="shared" si="13"/>
        <v>783.46173901405791</v>
      </c>
      <c r="U94" s="87">
        <f t="shared" si="14"/>
        <v>1890.7560189209826</v>
      </c>
      <c r="V94" s="118"/>
      <c r="W94" s="88">
        <f t="shared" si="15"/>
        <v>1566.9234780281158</v>
      </c>
      <c r="X94" s="87">
        <f t="shared" si="16"/>
        <v>3781.5120378419651</v>
      </c>
      <c r="Y94" s="118"/>
    </row>
    <row r="95" spans="1:25" x14ac:dyDescent="0.25">
      <c r="A95" s="109" t="s">
        <v>102</v>
      </c>
      <c r="B95" s="88">
        <f t="shared" si="1"/>
        <v>156.69234780281158</v>
      </c>
      <c r="C95" s="87">
        <f t="shared" si="2"/>
        <v>141.8067014190737</v>
      </c>
      <c r="D95" s="107"/>
      <c r="E95" s="88">
        <f t="shared" si="3"/>
        <v>313.38469560562316</v>
      </c>
      <c r="F95" s="87">
        <f t="shared" si="4"/>
        <v>283.61340283814741</v>
      </c>
      <c r="G95" s="118"/>
      <c r="H95" s="88">
        <f t="shared" si="5"/>
        <v>470.07704340843475</v>
      </c>
      <c r="I95" s="87">
        <f t="shared" si="6"/>
        <v>425.42010425722111</v>
      </c>
      <c r="J95" s="118"/>
      <c r="K95" s="88">
        <f t="shared" si="7"/>
        <v>626.76939121124633</v>
      </c>
      <c r="L95" s="87">
        <f t="shared" si="8"/>
        <v>567.22680567629482</v>
      </c>
      <c r="M95" s="118"/>
      <c r="N95" s="88">
        <f t="shared" si="9"/>
        <v>940.15408681686949</v>
      </c>
      <c r="O95" s="87">
        <f t="shared" si="10"/>
        <v>850.84020851444222</v>
      </c>
      <c r="P95" s="118"/>
      <c r="Q95" s="88">
        <f t="shared" si="11"/>
        <v>1253.5387824224927</v>
      </c>
      <c r="R95" s="87">
        <f t="shared" si="12"/>
        <v>1134.4536113525896</v>
      </c>
      <c r="S95" s="118"/>
      <c r="T95" s="88">
        <f t="shared" si="13"/>
        <v>1566.9234780281158</v>
      </c>
      <c r="U95" s="87">
        <f t="shared" si="14"/>
        <v>1418.0670141907369</v>
      </c>
      <c r="V95" s="118"/>
      <c r="W95" s="88">
        <f t="shared" si="15"/>
        <v>3133.8469560562316</v>
      </c>
      <c r="X95" s="87">
        <f t="shared" si="16"/>
        <v>2836.1340283814739</v>
      </c>
      <c r="Y95" s="118"/>
    </row>
    <row r="96" spans="1:25" x14ac:dyDescent="0.25">
      <c r="A96" s="109" t="s">
        <v>103</v>
      </c>
      <c r="B96" s="88">
        <f t="shared" si="1"/>
        <v>176.27889127816303</v>
      </c>
      <c r="C96" s="87">
        <f t="shared" si="2"/>
        <v>129.98947630081756</v>
      </c>
      <c r="D96" s="107"/>
      <c r="E96" s="88">
        <f t="shared" si="3"/>
        <v>352.55778255632606</v>
      </c>
      <c r="F96" s="87">
        <f t="shared" si="4"/>
        <v>259.97895260163511</v>
      </c>
      <c r="G96" s="118"/>
      <c r="H96" s="88">
        <f t="shared" si="5"/>
        <v>528.83667383448915</v>
      </c>
      <c r="I96" s="87">
        <f t="shared" si="6"/>
        <v>389.96842890245267</v>
      </c>
      <c r="J96" s="118"/>
      <c r="K96" s="88">
        <f t="shared" si="7"/>
        <v>705.11556511265212</v>
      </c>
      <c r="L96" s="87">
        <f t="shared" si="8"/>
        <v>519.95790520327023</v>
      </c>
      <c r="M96" s="118"/>
      <c r="N96" s="88">
        <f t="shared" si="9"/>
        <v>1057.6733476689783</v>
      </c>
      <c r="O96" s="87">
        <f t="shared" si="10"/>
        <v>779.93685780490534</v>
      </c>
      <c r="P96" s="118"/>
      <c r="Q96" s="88">
        <f t="shared" si="11"/>
        <v>1410.2311302253042</v>
      </c>
      <c r="R96" s="87">
        <f t="shared" si="12"/>
        <v>1039.9158104065405</v>
      </c>
      <c r="S96" s="118"/>
      <c r="T96" s="88">
        <f t="shared" si="13"/>
        <v>1762.7889127816302</v>
      </c>
      <c r="U96" s="87">
        <f t="shared" si="14"/>
        <v>1299.8947630081757</v>
      </c>
      <c r="V96" s="118"/>
      <c r="W96" s="88">
        <f t="shared" si="15"/>
        <v>3525.5778255632604</v>
      </c>
      <c r="X96" s="87">
        <f t="shared" si="16"/>
        <v>2599.7895260163514</v>
      </c>
      <c r="Y96" s="118"/>
    </row>
    <row r="97" spans="1:25" x14ac:dyDescent="0.25">
      <c r="A97" s="109" t="s">
        <v>104</v>
      </c>
      <c r="B97" s="88">
        <f t="shared" si="1"/>
        <v>188.0308173633739</v>
      </c>
      <c r="C97" s="87">
        <f t="shared" si="2"/>
        <v>122.89914122986387</v>
      </c>
      <c r="D97" s="107"/>
      <c r="E97" s="88">
        <f t="shared" si="3"/>
        <v>376.0616347267478</v>
      </c>
      <c r="F97" s="87">
        <f t="shared" si="4"/>
        <v>245.79828245972774</v>
      </c>
      <c r="G97" s="118"/>
      <c r="H97" s="88">
        <f t="shared" si="5"/>
        <v>564.0924520901217</v>
      </c>
      <c r="I97" s="87">
        <f t="shared" si="6"/>
        <v>368.69742368959163</v>
      </c>
      <c r="J97" s="118"/>
      <c r="K97" s="88">
        <f t="shared" si="7"/>
        <v>752.1232694534956</v>
      </c>
      <c r="L97" s="87">
        <f t="shared" si="8"/>
        <v>491.59656491945549</v>
      </c>
      <c r="M97" s="118"/>
      <c r="N97" s="88">
        <f t="shared" si="9"/>
        <v>1128.1849041802434</v>
      </c>
      <c r="O97" s="87">
        <f t="shared" si="10"/>
        <v>737.39484737918326</v>
      </c>
      <c r="P97" s="118"/>
      <c r="Q97" s="88">
        <f t="shared" si="11"/>
        <v>1504.2465389069912</v>
      </c>
      <c r="R97" s="87">
        <f t="shared" si="12"/>
        <v>983.19312983891098</v>
      </c>
      <c r="S97" s="118"/>
      <c r="T97" s="88">
        <f t="shared" si="13"/>
        <v>1880.308173633739</v>
      </c>
      <c r="U97" s="87">
        <f t="shared" si="14"/>
        <v>1228.9914122986388</v>
      </c>
      <c r="V97" s="118"/>
      <c r="W97" s="88">
        <f t="shared" si="15"/>
        <v>3760.616347267478</v>
      </c>
      <c r="X97" s="87">
        <f t="shared" si="16"/>
        <v>2457.9828245972776</v>
      </c>
      <c r="Y97" s="118"/>
    </row>
    <row r="98" spans="1:25" x14ac:dyDescent="0.25">
      <c r="A98" s="109" t="s">
        <v>105</v>
      </c>
      <c r="B98" s="88">
        <f t="shared" si="1"/>
        <v>203.70005214365506</v>
      </c>
      <c r="C98" s="87">
        <f t="shared" si="2"/>
        <v>113.44536113525895</v>
      </c>
      <c r="D98" s="107"/>
      <c r="E98" s="88">
        <f t="shared" si="3"/>
        <v>407.40010428731011</v>
      </c>
      <c r="F98" s="87">
        <f t="shared" si="4"/>
        <v>226.8907222705179</v>
      </c>
      <c r="G98" s="118"/>
      <c r="H98" s="88">
        <f t="shared" si="5"/>
        <v>611.10015643096517</v>
      </c>
      <c r="I98" s="87">
        <f t="shared" si="6"/>
        <v>340.33608340577689</v>
      </c>
      <c r="J98" s="118"/>
      <c r="K98" s="88">
        <f t="shared" si="7"/>
        <v>814.80020857462023</v>
      </c>
      <c r="L98" s="87">
        <f t="shared" si="8"/>
        <v>453.7814445410358</v>
      </c>
      <c r="M98" s="118"/>
      <c r="N98" s="88">
        <f t="shared" si="9"/>
        <v>1222.2003128619303</v>
      </c>
      <c r="O98" s="87">
        <f t="shared" si="10"/>
        <v>680.67216681155378</v>
      </c>
      <c r="P98" s="118"/>
      <c r="Q98" s="88">
        <f t="shared" si="11"/>
        <v>1629.6004171492405</v>
      </c>
      <c r="R98" s="87">
        <f t="shared" si="12"/>
        <v>907.56288908207159</v>
      </c>
      <c r="S98" s="118"/>
      <c r="T98" s="88">
        <f t="shared" si="13"/>
        <v>2037.0005214365506</v>
      </c>
      <c r="U98" s="87">
        <f t="shared" si="14"/>
        <v>1134.4536113525896</v>
      </c>
      <c r="V98" s="118"/>
      <c r="W98" s="88">
        <f t="shared" si="15"/>
        <v>4074.0010428731011</v>
      </c>
      <c r="X98" s="87">
        <f t="shared" si="16"/>
        <v>2268.9072227051793</v>
      </c>
      <c r="Y98" s="118"/>
    </row>
    <row r="99" spans="1:25" x14ac:dyDescent="0.25">
      <c r="A99" s="109" t="s">
        <v>106</v>
      </c>
      <c r="B99" s="88">
        <f t="shared" si="1"/>
        <v>215.45197822886593</v>
      </c>
      <c r="C99" s="87">
        <f t="shared" si="2"/>
        <v>106.35502606430528</v>
      </c>
      <c r="D99" s="107"/>
      <c r="E99" s="88">
        <f t="shared" si="3"/>
        <v>430.90395645773185</v>
      </c>
      <c r="F99" s="87">
        <f t="shared" si="4"/>
        <v>212.71005212861056</v>
      </c>
      <c r="G99" s="118"/>
      <c r="H99" s="88">
        <f t="shared" si="5"/>
        <v>646.35593468659772</v>
      </c>
      <c r="I99" s="87">
        <f t="shared" si="6"/>
        <v>319.06507819291579</v>
      </c>
      <c r="J99" s="118"/>
      <c r="K99" s="88">
        <f t="shared" si="7"/>
        <v>861.8079129154637</v>
      </c>
      <c r="L99" s="87">
        <f t="shared" si="8"/>
        <v>425.42010425722111</v>
      </c>
      <c r="M99" s="118"/>
      <c r="N99" s="88">
        <f t="shared" si="9"/>
        <v>1292.7118693731954</v>
      </c>
      <c r="O99" s="87">
        <f t="shared" si="10"/>
        <v>638.13015638583158</v>
      </c>
      <c r="P99" s="118"/>
      <c r="Q99" s="88">
        <f t="shared" si="11"/>
        <v>1723.6158258309274</v>
      </c>
      <c r="R99" s="87">
        <f t="shared" si="12"/>
        <v>850.84020851444222</v>
      </c>
      <c r="S99" s="118"/>
      <c r="T99" s="88">
        <f t="shared" si="13"/>
        <v>2154.5197822886594</v>
      </c>
      <c r="U99" s="87">
        <f t="shared" si="14"/>
        <v>1063.5502606430528</v>
      </c>
      <c r="V99" s="118"/>
      <c r="W99" s="88">
        <f t="shared" si="15"/>
        <v>4309.0395645773187</v>
      </c>
      <c r="X99" s="87">
        <f t="shared" si="16"/>
        <v>2127.1005212861055</v>
      </c>
      <c r="Y99" s="118"/>
    </row>
    <row r="100" spans="1:25" x14ac:dyDescent="0.25">
      <c r="A100" s="109" t="s">
        <v>107</v>
      </c>
      <c r="B100" s="88">
        <f t="shared" si="1"/>
        <v>235.03852170421737</v>
      </c>
      <c r="C100" s="87">
        <f t="shared" si="2"/>
        <v>94.537800946049131</v>
      </c>
      <c r="D100" s="107"/>
      <c r="E100" s="88">
        <f t="shared" si="3"/>
        <v>470.07704340843475</v>
      </c>
      <c r="F100" s="87">
        <f t="shared" si="4"/>
        <v>189.07560189209826</v>
      </c>
      <c r="G100" s="118"/>
      <c r="H100" s="88">
        <f t="shared" si="5"/>
        <v>705.11556511265212</v>
      </c>
      <c r="I100" s="87">
        <f t="shared" si="6"/>
        <v>283.61340283814741</v>
      </c>
      <c r="J100" s="118"/>
      <c r="K100" s="88">
        <f t="shared" si="7"/>
        <v>940.15408681686949</v>
      </c>
      <c r="L100" s="87">
        <f t="shared" si="8"/>
        <v>378.15120378419653</v>
      </c>
      <c r="M100" s="118"/>
      <c r="N100" s="88">
        <f t="shared" si="9"/>
        <v>1410.2311302253042</v>
      </c>
      <c r="O100" s="87">
        <f t="shared" si="10"/>
        <v>567.22680567629482</v>
      </c>
      <c r="P100" s="118"/>
      <c r="Q100" s="88">
        <f t="shared" si="11"/>
        <v>1880.308173633739</v>
      </c>
      <c r="R100" s="87">
        <f t="shared" si="12"/>
        <v>756.30240756839305</v>
      </c>
      <c r="S100" s="118"/>
      <c r="T100" s="88">
        <f t="shared" si="13"/>
        <v>2350.3852170421737</v>
      </c>
      <c r="U100" s="87">
        <f t="shared" si="14"/>
        <v>945.37800946049128</v>
      </c>
      <c r="V100" s="118"/>
      <c r="W100" s="88">
        <f t="shared" si="15"/>
        <v>4700.7704340843475</v>
      </c>
      <c r="X100" s="87">
        <f t="shared" si="16"/>
        <v>1890.7560189209826</v>
      </c>
      <c r="Y100" s="118"/>
    </row>
    <row r="101" spans="1:25" x14ac:dyDescent="0.25">
      <c r="A101" s="109" t="s">
        <v>108</v>
      </c>
      <c r="B101" s="88">
        <f t="shared" si="1"/>
        <v>313.38469560562316</v>
      </c>
      <c r="C101" s="87">
        <f t="shared" si="2"/>
        <v>47.268900473024566</v>
      </c>
      <c r="D101" s="107"/>
      <c r="E101" s="88">
        <f t="shared" si="3"/>
        <v>626.76939121124633</v>
      </c>
      <c r="F101" s="87">
        <f t="shared" si="4"/>
        <v>94.537800946049131</v>
      </c>
      <c r="G101" s="118"/>
      <c r="H101" s="88">
        <f t="shared" si="5"/>
        <v>940.15408681686949</v>
      </c>
      <c r="I101" s="87">
        <f t="shared" si="6"/>
        <v>141.8067014190737</v>
      </c>
      <c r="J101" s="118"/>
      <c r="K101" s="88">
        <f t="shared" si="7"/>
        <v>1253.5387824224927</v>
      </c>
      <c r="L101" s="87">
        <f t="shared" si="8"/>
        <v>189.07560189209826</v>
      </c>
      <c r="M101" s="118"/>
      <c r="N101" s="88">
        <f t="shared" si="9"/>
        <v>1880.308173633739</v>
      </c>
      <c r="O101" s="87">
        <f t="shared" si="10"/>
        <v>283.61340283814741</v>
      </c>
      <c r="P101" s="118"/>
      <c r="Q101" s="88">
        <f t="shared" si="11"/>
        <v>2507.0775648449853</v>
      </c>
      <c r="R101" s="87">
        <f t="shared" si="12"/>
        <v>378.15120378419653</v>
      </c>
      <c r="S101" s="118"/>
      <c r="T101" s="88">
        <f t="shared" si="13"/>
        <v>3133.8469560562316</v>
      </c>
      <c r="U101" s="87">
        <f t="shared" si="14"/>
        <v>472.68900473024564</v>
      </c>
      <c r="V101" s="118"/>
      <c r="W101" s="88">
        <f t="shared" si="15"/>
        <v>6267.6939121124633</v>
      </c>
      <c r="X101" s="87">
        <f t="shared" si="16"/>
        <v>945.37800946049128</v>
      </c>
      <c r="Y101" s="118"/>
    </row>
    <row r="102" spans="1:25" s="161" customFormat="1" x14ac:dyDescent="0.25">
      <c r="A102" s="136" t="s">
        <v>149</v>
      </c>
      <c r="B102" s="90">
        <f t="shared" si="1"/>
        <v>289.48911256569437</v>
      </c>
      <c r="C102" s="167">
        <f t="shared" si="2"/>
        <v>61.685915117297057</v>
      </c>
      <c r="D102" s="170"/>
      <c r="E102" s="90">
        <f t="shared" si="3"/>
        <v>578.97822513138874</v>
      </c>
      <c r="F102" s="167">
        <f t="shared" si="4"/>
        <v>123.37183023459411</v>
      </c>
      <c r="G102" s="166"/>
      <c r="H102" s="90">
        <f t="shared" si="5"/>
        <v>868.46733769708328</v>
      </c>
      <c r="I102" s="167">
        <f t="shared" si="6"/>
        <v>185.05774535189119</v>
      </c>
      <c r="J102" s="166"/>
      <c r="K102" s="90">
        <f t="shared" si="7"/>
        <v>1157.9564502627775</v>
      </c>
      <c r="L102" s="167">
        <f t="shared" si="8"/>
        <v>246.74366046918823</v>
      </c>
      <c r="M102" s="166"/>
      <c r="N102" s="90">
        <f t="shared" si="9"/>
        <v>1736.9346753941666</v>
      </c>
      <c r="O102" s="167">
        <f t="shared" si="10"/>
        <v>370.11549070378237</v>
      </c>
      <c r="P102" s="166"/>
      <c r="Q102" s="90">
        <f t="shared" si="11"/>
        <v>2315.912900525555</v>
      </c>
      <c r="R102" s="167">
        <f t="shared" si="12"/>
        <v>493.48732093837646</v>
      </c>
      <c r="S102" s="166"/>
      <c r="T102" s="90">
        <f t="shared" si="13"/>
        <v>2894.891125656944</v>
      </c>
      <c r="U102" s="167">
        <f t="shared" si="14"/>
        <v>616.85915117297066</v>
      </c>
      <c r="V102" s="166"/>
      <c r="W102" s="90">
        <f t="shared" si="15"/>
        <v>5789.7822513138881</v>
      </c>
      <c r="X102" s="167">
        <f t="shared" si="16"/>
        <v>1233.7183023459413</v>
      </c>
      <c r="Y102" s="166"/>
    </row>
    <row r="103" spans="1:25" ht="15.75" thickBot="1" x14ac:dyDescent="0.3">
      <c r="A103" s="110" t="s">
        <v>109</v>
      </c>
      <c r="B103" s="89">
        <f t="shared" si="1"/>
        <v>352.55778255632606</v>
      </c>
      <c r="C103" s="120">
        <f t="shared" si="2"/>
        <v>23.634450236512283</v>
      </c>
      <c r="D103" s="108"/>
      <c r="E103" s="89">
        <f t="shared" si="3"/>
        <v>705.11556511265212</v>
      </c>
      <c r="F103" s="120">
        <f t="shared" si="4"/>
        <v>47.268900473024566</v>
      </c>
      <c r="G103" s="119"/>
      <c r="H103" s="89">
        <f t="shared" si="5"/>
        <v>1057.6733476689783</v>
      </c>
      <c r="I103" s="120">
        <f t="shared" si="6"/>
        <v>70.903350709536852</v>
      </c>
      <c r="J103" s="119"/>
      <c r="K103" s="89">
        <f t="shared" si="7"/>
        <v>1410.2311302253042</v>
      </c>
      <c r="L103" s="120">
        <f t="shared" si="8"/>
        <v>94.537800946049131</v>
      </c>
      <c r="M103" s="119"/>
      <c r="N103" s="89">
        <f t="shared" si="9"/>
        <v>2115.3466953379566</v>
      </c>
      <c r="O103" s="120">
        <f t="shared" si="10"/>
        <v>141.8067014190737</v>
      </c>
      <c r="P103" s="119"/>
      <c r="Q103" s="89">
        <f t="shared" si="11"/>
        <v>2820.4622604506085</v>
      </c>
      <c r="R103" s="120">
        <f t="shared" si="12"/>
        <v>189.07560189209826</v>
      </c>
      <c r="S103" s="119"/>
      <c r="T103" s="89">
        <f t="shared" si="13"/>
        <v>3525.5778255632604</v>
      </c>
      <c r="U103" s="120">
        <f t="shared" si="14"/>
        <v>236.34450236512282</v>
      </c>
      <c r="V103" s="119"/>
      <c r="W103" s="89">
        <f t="shared" si="15"/>
        <v>7051.1556511265208</v>
      </c>
      <c r="X103" s="120">
        <f t="shared" si="16"/>
        <v>472.68900473024564</v>
      </c>
      <c r="Y103" s="119"/>
    </row>
    <row r="104" spans="1:25" ht="15.75" thickBot="1" x14ac:dyDescent="0.3">
      <c r="A104" s="111"/>
    </row>
    <row r="105" spans="1:25" s="83" customFormat="1" ht="18.75" customHeight="1" x14ac:dyDescent="0.3">
      <c r="A105" s="181" t="s">
        <v>99</v>
      </c>
      <c r="B105" s="184" t="s">
        <v>79</v>
      </c>
      <c r="C105" s="185"/>
      <c r="D105" s="186"/>
      <c r="E105" s="184" t="s">
        <v>80</v>
      </c>
      <c r="F105" s="185"/>
      <c r="G105" s="186"/>
      <c r="H105" s="184" t="s">
        <v>81</v>
      </c>
      <c r="I105" s="185"/>
      <c r="J105" s="186"/>
      <c r="K105" s="184" t="s">
        <v>82</v>
      </c>
      <c r="L105" s="185"/>
      <c r="M105" s="186"/>
      <c r="N105" s="184" t="s">
        <v>83</v>
      </c>
      <c r="O105" s="185"/>
      <c r="P105" s="186"/>
      <c r="Q105" s="184" t="s">
        <v>84</v>
      </c>
      <c r="R105" s="185"/>
      <c r="S105" s="186"/>
      <c r="T105" s="184" t="s">
        <v>85</v>
      </c>
      <c r="U105" s="185"/>
      <c r="V105" s="186"/>
      <c r="W105" s="184" t="s">
        <v>86</v>
      </c>
      <c r="X105" s="185"/>
      <c r="Y105" s="186"/>
    </row>
    <row r="106" spans="1:25" s="83" customFormat="1" ht="19.5" thickBot="1" x14ac:dyDescent="0.35">
      <c r="A106" s="182"/>
      <c r="B106" s="187">
        <v>5000</v>
      </c>
      <c r="C106" s="188"/>
      <c r="D106" s="189"/>
      <c r="E106" s="187">
        <v>10000</v>
      </c>
      <c r="F106" s="188"/>
      <c r="G106" s="189"/>
      <c r="H106" s="187">
        <v>15000</v>
      </c>
      <c r="I106" s="188"/>
      <c r="J106" s="189"/>
      <c r="K106" s="187">
        <v>20000</v>
      </c>
      <c r="L106" s="188"/>
      <c r="M106" s="189"/>
      <c r="N106" s="187">
        <v>30000</v>
      </c>
      <c r="O106" s="188"/>
      <c r="P106" s="189"/>
      <c r="Q106" s="187">
        <v>40000</v>
      </c>
      <c r="R106" s="188"/>
      <c r="S106" s="189"/>
      <c r="T106" s="187">
        <v>50000</v>
      </c>
      <c r="U106" s="188"/>
      <c r="V106" s="189"/>
      <c r="W106" s="187">
        <v>100000</v>
      </c>
      <c r="X106" s="188"/>
      <c r="Y106" s="189"/>
    </row>
    <row r="107" spans="1:25" s="82" customFormat="1" ht="18.75" x14ac:dyDescent="0.3">
      <c r="A107" s="183"/>
      <c r="B107" s="92" t="s">
        <v>77</v>
      </c>
      <c r="C107" s="103" t="s">
        <v>78</v>
      </c>
      <c r="D107" s="117"/>
      <c r="E107" s="92" t="s">
        <v>77</v>
      </c>
      <c r="F107" s="103" t="s">
        <v>78</v>
      </c>
      <c r="G107" s="117"/>
      <c r="H107" s="92" t="s">
        <v>77</v>
      </c>
      <c r="I107" s="103" t="s">
        <v>78</v>
      </c>
      <c r="J107" s="117"/>
      <c r="K107" s="92" t="s">
        <v>77</v>
      </c>
      <c r="L107" s="103" t="s">
        <v>78</v>
      </c>
      <c r="M107" s="117"/>
      <c r="N107" s="92" t="s">
        <v>77</v>
      </c>
      <c r="O107" s="103" t="s">
        <v>78</v>
      </c>
      <c r="P107" s="117"/>
      <c r="Q107" s="92" t="s">
        <v>77</v>
      </c>
      <c r="R107" s="103" t="s">
        <v>78</v>
      </c>
      <c r="S107" s="117"/>
      <c r="T107" s="92" t="s">
        <v>77</v>
      </c>
      <c r="U107" s="103" t="s">
        <v>78</v>
      </c>
      <c r="V107" s="117"/>
      <c r="W107" s="92" t="s">
        <v>77</v>
      </c>
      <c r="X107" s="103" t="s">
        <v>78</v>
      </c>
      <c r="Y107" s="117"/>
    </row>
    <row r="108" spans="1:25" x14ac:dyDescent="0.25">
      <c r="A108" s="109" t="s">
        <v>125</v>
      </c>
      <c r="B108" s="85">
        <f>B$76*$C$37*0.1</f>
        <v>165</v>
      </c>
      <c r="C108" s="84">
        <f>B$76*$C$37*0.9</f>
        <v>1485</v>
      </c>
      <c r="D108" s="118"/>
      <c r="E108" s="85">
        <f>E$76*$C$37*0.1</f>
        <v>330</v>
      </c>
      <c r="F108" s="84">
        <f>E$76*$C$37*0.9</f>
        <v>2970</v>
      </c>
      <c r="G108" s="118"/>
      <c r="H108" s="85">
        <f>H$76*$C$37*0.1</f>
        <v>495</v>
      </c>
      <c r="I108" s="84">
        <f>H$76*$C$37*0.9</f>
        <v>4455</v>
      </c>
      <c r="J108" s="118"/>
      <c r="K108" s="85">
        <f>K$76*$C$37*0.1</f>
        <v>660</v>
      </c>
      <c r="L108" s="84">
        <f>K$76*$C$37*0.9</f>
        <v>5940</v>
      </c>
      <c r="M108" s="118"/>
      <c r="N108" s="85">
        <f>N$76*$C$37*0.1</f>
        <v>990</v>
      </c>
      <c r="O108" s="84">
        <f>N$76*$C$37*0.9</f>
        <v>8910</v>
      </c>
      <c r="P108" s="118"/>
      <c r="Q108" s="85">
        <f>Q$76*$C$37*0.1</f>
        <v>1320</v>
      </c>
      <c r="R108" s="84">
        <f>Q$76*$C$37*0.9</f>
        <v>11880</v>
      </c>
      <c r="S108" s="118"/>
      <c r="T108" s="85">
        <f>T$76*$C$37*0.1</f>
        <v>1650</v>
      </c>
      <c r="U108" s="84">
        <f>T$76*$C$37*0.9</f>
        <v>14850</v>
      </c>
      <c r="V108" s="118"/>
      <c r="W108" s="85">
        <f>W$76*$C$37*0.1</f>
        <v>3300</v>
      </c>
      <c r="X108" s="84">
        <f>W$76*$C$37*0.9</f>
        <v>29700</v>
      </c>
      <c r="Y108" s="118"/>
    </row>
    <row r="109" spans="1:25" x14ac:dyDescent="0.25">
      <c r="A109" s="109" t="s">
        <v>97</v>
      </c>
      <c r="B109" s="85">
        <f>B$76*$C$37*0.2</f>
        <v>330</v>
      </c>
      <c r="C109" s="84">
        <f>B$76*$C$37*0.8</f>
        <v>1320</v>
      </c>
      <c r="D109" s="118"/>
      <c r="E109" s="85">
        <f>E$76*$C$37*0.2</f>
        <v>660</v>
      </c>
      <c r="F109" s="84">
        <f>E$76*$C$37*0.8</f>
        <v>2640</v>
      </c>
      <c r="G109" s="118"/>
      <c r="H109" s="85">
        <f>H$76*$C$37*0.2</f>
        <v>990</v>
      </c>
      <c r="I109" s="84">
        <f>H$76*$C$37*0.8</f>
        <v>3960</v>
      </c>
      <c r="J109" s="118"/>
      <c r="K109" s="85">
        <f>K$76*$C$37*0.2</f>
        <v>1320</v>
      </c>
      <c r="L109" s="84">
        <f>K$76*$C$37*0.8</f>
        <v>5280</v>
      </c>
      <c r="M109" s="118"/>
      <c r="N109" s="85">
        <f>N$76*$C$37*0.2</f>
        <v>1980</v>
      </c>
      <c r="O109" s="84">
        <f>N$76*$C$37*0.8</f>
        <v>7920</v>
      </c>
      <c r="P109" s="118"/>
      <c r="Q109" s="85">
        <f>Q$76*$C$37*0.2</f>
        <v>2640</v>
      </c>
      <c r="R109" s="84">
        <f>Q$76*$C$37*0.8</f>
        <v>10560</v>
      </c>
      <c r="S109" s="118"/>
      <c r="T109" s="85">
        <f>T$76*$C$37*0.2</f>
        <v>3300</v>
      </c>
      <c r="U109" s="84">
        <f>T$76*$C$37*0.8</f>
        <v>13200</v>
      </c>
      <c r="V109" s="118"/>
      <c r="W109" s="85">
        <f>W$76*$C$37*0.2</f>
        <v>6600</v>
      </c>
      <c r="X109" s="84">
        <f>W$76*$C$37*0.8</f>
        <v>26400</v>
      </c>
      <c r="Y109" s="118"/>
    </row>
    <row r="110" spans="1:25" x14ac:dyDescent="0.25">
      <c r="A110" s="109" t="s">
        <v>102</v>
      </c>
      <c r="B110" s="85">
        <f>B$76*$C$37*0.4</f>
        <v>660</v>
      </c>
      <c r="C110" s="84">
        <f>B$76*$C$37*0.6</f>
        <v>990</v>
      </c>
      <c r="D110" s="118"/>
      <c r="E110" s="85">
        <f>E$76*$C$37*0.4</f>
        <v>1320</v>
      </c>
      <c r="F110" s="84">
        <f>E$76*$C$37*0.6</f>
        <v>1980</v>
      </c>
      <c r="G110" s="118"/>
      <c r="H110" s="85">
        <f>H$76*$C$37*0.4</f>
        <v>1980</v>
      </c>
      <c r="I110" s="84">
        <f>H$76*$C$37*0.6</f>
        <v>2970</v>
      </c>
      <c r="J110" s="118"/>
      <c r="K110" s="85">
        <f>K$76*$C$37*0.4</f>
        <v>2640</v>
      </c>
      <c r="L110" s="84">
        <f>K$76*$C$37*0.6</f>
        <v>3960</v>
      </c>
      <c r="M110" s="118"/>
      <c r="N110" s="85">
        <f>N$76*$C$37*0.4</f>
        <v>3960</v>
      </c>
      <c r="O110" s="84">
        <f>N$76*$C$37*0.6</f>
        <v>5940</v>
      </c>
      <c r="P110" s="118"/>
      <c r="Q110" s="85">
        <f>Q$76*$C$37*0.4</f>
        <v>5280</v>
      </c>
      <c r="R110" s="84">
        <f>Q$76*$C$37*0.6</f>
        <v>7920</v>
      </c>
      <c r="S110" s="118"/>
      <c r="T110" s="85">
        <f>T$76*$C$37*0.4</f>
        <v>6600</v>
      </c>
      <c r="U110" s="84">
        <f>T$76*$C$37*0.6</f>
        <v>9900</v>
      </c>
      <c r="V110" s="118"/>
      <c r="W110" s="85">
        <f>W$76*$C$37*0.4</f>
        <v>13200</v>
      </c>
      <c r="X110" s="84">
        <f>W$76*$C$37*0.6</f>
        <v>19800</v>
      </c>
      <c r="Y110" s="118"/>
    </row>
    <row r="111" spans="1:25" x14ac:dyDescent="0.25">
      <c r="A111" s="109" t="s">
        <v>103</v>
      </c>
      <c r="B111" s="85">
        <f>B$76*$C$37*0.45</f>
        <v>742.5</v>
      </c>
      <c r="C111" s="84">
        <f>B$76*$C$37*0.55</f>
        <v>907.50000000000011</v>
      </c>
      <c r="D111" s="118"/>
      <c r="E111" s="85">
        <f>E$76*$C$37*0.45</f>
        <v>1485</v>
      </c>
      <c r="F111" s="84">
        <f>E$76*$C$37*0.55</f>
        <v>1815.0000000000002</v>
      </c>
      <c r="G111" s="118"/>
      <c r="H111" s="85">
        <f>H$76*$C$37*0.45</f>
        <v>2227.5</v>
      </c>
      <c r="I111" s="84">
        <f>H$76*$C$37*0.55</f>
        <v>2722.5</v>
      </c>
      <c r="J111" s="118"/>
      <c r="K111" s="85">
        <f>K$76*$C$37*0.45</f>
        <v>2970</v>
      </c>
      <c r="L111" s="84">
        <f>K$76*$C$37*0.55</f>
        <v>3630.0000000000005</v>
      </c>
      <c r="M111" s="118"/>
      <c r="N111" s="85">
        <f>N$76*$C$37*0.45</f>
        <v>4455</v>
      </c>
      <c r="O111" s="84">
        <f>N$76*$C$37*0.55</f>
        <v>5445</v>
      </c>
      <c r="P111" s="118"/>
      <c r="Q111" s="85">
        <f>Q$76*$C$37*0.45</f>
        <v>5940</v>
      </c>
      <c r="R111" s="84">
        <f>Q$76*$C$37*0.55</f>
        <v>7260.0000000000009</v>
      </c>
      <c r="S111" s="118"/>
      <c r="T111" s="85">
        <f>T$76*$C$37*0.45</f>
        <v>7425</v>
      </c>
      <c r="U111" s="84">
        <f>T$76*$C$37*0.55</f>
        <v>9075</v>
      </c>
      <c r="V111" s="118"/>
      <c r="W111" s="85">
        <f>W$76*$C$37*0.45</f>
        <v>14850</v>
      </c>
      <c r="X111" s="84">
        <f>W$76*$C$37*0.55</f>
        <v>18150</v>
      </c>
      <c r="Y111" s="118"/>
    </row>
    <row r="112" spans="1:25" x14ac:dyDescent="0.25">
      <c r="A112" s="109" t="s">
        <v>104</v>
      </c>
      <c r="B112" s="85">
        <f>B$76*$C$37*0.48</f>
        <v>792</v>
      </c>
      <c r="C112" s="84">
        <f>B$76*$C$37*0.52</f>
        <v>858</v>
      </c>
      <c r="D112" s="118"/>
      <c r="E112" s="85">
        <f>E$76*$C$37*0.48</f>
        <v>1584</v>
      </c>
      <c r="F112" s="84">
        <f>E$76*$C$37*0.52</f>
        <v>1716</v>
      </c>
      <c r="G112" s="118"/>
      <c r="H112" s="85">
        <f>H$76*$C$37*0.48</f>
        <v>2376</v>
      </c>
      <c r="I112" s="84">
        <f>H$76*$C$37*0.52</f>
        <v>2574</v>
      </c>
      <c r="J112" s="118"/>
      <c r="K112" s="85">
        <f>K$76*$C$37*0.48</f>
        <v>3168</v>
      </c>
      <c r="L112" s="84">
        <f>K$76*$C$37*0.52</f>
        <v>3432</v>
      </c>
      <c r="M112" s="118"/>
      <c r="N112" s="85">
        <f>N$76*$C$37*0.48</f>
        <v>4752</v>
      </c>
      <c r="O112" s="84">
        <f>N$76*$C$37*0.52</f>
        <v>5148</v>
      </c>
      <c r="P112" s="118"/>
      <c r="Q112" s="85">
        <f>Q$76*$C$37*0.48</f>
        <v>6336</v>
      </c>
      <c r="R112" s="84">
        <f>Q$76*$C$37*0.52</f>
        <v>6864</v>
      </c>
      <c r="S112" s="118"/>
      <c r="T112" s="85">
        <f>T$76*$C$37*0.48</f>
        <v>7920</v>
      </c>
      <c r="U112" s="84">
        <f>T$76*$C$37*0.52</f>
        <v>8580</v>
      </c>
      <c r="V112" s="118"/>
      <c r="W112" s="85">
        <f>W$76*$C$37*0.48</f>
        <v>15840</v>
      </c>
      <c r="X112" s="84">
        <f>W$76*$C$37*0.52</f>
        <v>17160</v>
      </c>
      <c r="Y112" s="118"/>
    </row>
    <row r="113" spans="1:25" x14ac:dyDescent="0.25">
      <c r="A113" s="109" t="s">
        <v>105</v>
      </c>
      <c r="B113" s="85">
        <f>B$76*$C$37*0.52</f>
        <v>858</v>
      </c>
      <c r="C113" s="84">
        <f>B$76*$C$37*0.48</f>
        <v>792</v>
      </c>
      <c r="D113" s="118"/>
      <c r="E113" s="85">
        <f>E$76*$C$37*0.52</f>
        <v>1716</v>
      </c>
      <c r="F113" s="84">
        <f>E$76*$C$37*0.48</f>
        <v>1584</v>
      </c>
      <c r="G113" s="118"/>
      <c r="H113" s="85">
        <f>H$76*$C$37*0.52</f>
        <v>2574</v>
      </c>
      <c r="I113" s="84">
        <f>H$76*$C$37*0.48</f>
        <v>2376</v>
      </c>
      <c r="J113" s="118"/>
      <c r="K113" s="85">
        <f>K$76*$C$37*0.52</f>
        <v>3432</v>
      </c>
      <c r="L113" s="84">
        <f>K$76*$C$37*0.48</f>
        <v>3168</v>
      </c>
      <c r="M113" s="118"/>
      <c r="N113" s="85">
        <f>N$76*$C$37*0.52</f>
        <v>5148</v>
      </c>
      <c r="O113" s="84">
        <f>N$76*$C$37*0.48</f>
        <v>4752</v>
      </c>
      <c r="P113" s="118"/>
      <c r="Q113" s="85">
        <f>Q$76*$C$37*0.52</f>
        <v>6864</v>
      </c>
      <c r="R113" s="84">
        <f>Q$76*$C$37*0.48</f>
        <v>6336</v>
      </c>
      <c r="S113" s="118"/>
      <c r="T113" s="85">
        <f>T$76*$C$37*0.52</f>
        <v>8580</v>
      </c>
      <c r="U113" s="84">
        <f>T$76*$C$37*0.48</f>
        <v>7920</v>
      </c>
      <c r="V113" s="118"/>
      <c r="W113" s="85">
        <f>W$76*$C$37*0.52</f>
        <v>17160</v>
      </c>
      <c r="X113" s="84">
        <f>W$76*$C$37*0.48</f>
        <v>15840</v>
      </c>
      <c r="Y113" s="118"/>
    </row>
    <row r="114" spans="1:25" x14ac:dyDescent="0.25">
      <c r="A114" s="109" t="s">
        <v>106</v>
      </c>
      <c r="B114" s="85">
        <f>B$76*$C$37*0.55</f>
        <v>907.50000000000011</v>
      </c>
      <c r="C114" s="84">
        <f>B$76*$C$37*0.45</f>
        <v>742.5</v>
      </c>
      <c r="D114" s="118"/>
      <c r="E114" s="85">
        <f>E$76*$C$37*0.55</f>
        <v>1815.0000000000002</v>
      </c>
      <c r="F114" s="84">
        <f>E$76*$C$37*0.45</f>
        <v>1485</v>
      </c>
      <c r="G114" s="118"/>
      <c r="H114" s="85">
        <f>H$76*$C$37*0.55</f>
        <v>2722.5</v>
      </c>
      <c r="I114" s="84">
        <f>H$76*$C$37*0.45</f>
        <v>2227.5</v>
      </c>
      <c r="J114" s="118"/>
      <c r="K114" s="85">
        <f>K$76*$C$37*0.55</f>
        <v>3630.0000000000005</v>
      </c>
      <c r="L114" s="84">
        <f>K$76*$C$37*0.45</f>
        <v>2970</v>
      </c>
      <c r="M114" s="118"/>
      <c r="N114" s="85">
        <f>N$76*$C$37*0.55</f>
        <v>5445</v>
      </c>
      <c r="O114" s="84">
        <f>N$76*$C$37*0.45</f>
        <v>4455</v>
      </c>
      <c r="P114" s="118"/>
      <c r="Q114" s="85">
        <f>Q$76*$C$37*0.55</f>
        <v>7260.0000000000009</v>
      </c>
      <c r="R114" s="84">
        <f>Q$76*$C$37*0.45</f>
        <v>5940</v>
      </c>
      <c r="S114" s="118"/>
      <c r="T114" s="85">
        <f>T$76*$C$37*0.55</f>
        <v>9075</v>
      </c>
      <c r="U114" s="84">
        <f>T$76*$C$37*0.45</f>
        <v>7425</v>
      </c>
      <c r="V114" s="118"/>
      <c r="W114" s="85">
        <f>W$76*$C$37*0.55</f>
        <v>18150</v>
      </c>
      <c r="X114" s="84">
        <f>W$76*$C$37*0.45</f>
        <v>14850</v>
      </c>
      <c r="Y114" s="118"/>
    </row>
    <row r="115" spans="1:25" x14ac:dyDescent="0.25">
      <c r="A115" s="109" t="s">
        <v>107</v>
      </c>
      <c r="B115" s="85">
        <f>B$76*$C$37*0.6</f>
        <v>990</v>
      </c>
      <c r="C115" s="84">
        <f>B$76*$C$37*0.4</f>
        <v>660</v>
      </c>
      <c r="D115" s="118"/>
      <c r="E115" s="85">
        <f>E$76*$C$37*0.6</f>
        <v>1980</v>
      </c>
      <c r="F115" s="84">
        <f>E$76*$C$37*0.4</f>
        <v>1320</v>
      </c>
      <c r="G115" s="118"/>
      <c r="H115" s="85">
        <f>H$76*$C$37*0.6</f>
        <v>2970</v>
      </c>
      <c r="I115" s="84">
        <f>H$76*$C$37*0.4</f>
        <v>1980</v>
      </c>
      <c r="J115" s="118"/>
      <c r="K115" s="85">
        <f>K$76*$C$37*0.6</f>
        <v>3960</v>
      </c>
      <c r="L115" s="84">
        <f>K$76*$C$37*0.4</f>
        <v>2640</v>
      </c>
      <c r="M115" s="118"/>
      <c r="N115" s="85">
        <f>N$76*$C$37*0.6</f>
        <v>5940</v>
      </c>
      <c r="O115" s="84">
        <f>N$76*$C$37*0.4</f>
        <v>3960</v>
      </c>
      <c r="P115" s="118"/>
      <c r="Q115" s="85">
        <f>Q$76*$C$37*0.6</f>
        <v>7920</v>
      </c>
      <c r="R115" s="84">
        <f>Q$76*$C$37*0.4</f>
        <v>5280</v>
      </c>
      <c r="S115" s="118"/>
      <c r="T115" s="85">
        <f>T$76*$C$37*0.6</f>
        <v>9900</v>
      </c>
      <c r="U115" s="84">
        <f>T$76*$C$37*0.4</f>
        <v>6600</v>
      </c>
      <c r="V115" s="118"/>
      <c r="W115" s="85">
        <f>W$76*$C$37*0.6</f>
        <v>19800</v>
      </c>
      <c r="X115" s="84">
        <f>W$76*$C$37*0.4</f>
        <v>13200</v>
      </c>
      <c r="Y115" s="118"/>
    </row>
    <row r="116" spans="1:25" x14ac:dyDescent="0.25">
      <c r="A116" s="109" t="s">
        <v>108</v>
      </c>
      <c r="B116" s="85">
        <f>B$76*$C$37*0.8</f>
        <v>1320</v>
      </c>
      <c r="C116" s="84">
        <f>B$76*$C$37*0.2</f>
        <v>330</v>
      </c>
      <c r="D116" s="118"/>
      <c r="E116" s="85">
        <f>E$76*$C$37*0.8</f>
        <v>2640</v>
      </c>
      <c r="F116" s="84">
        <f>E$76*$C$37*0.2</f>
        <v>660</v>
      </c>
      <c r="G116" s="118"/>
      <c r="H116" s="85">
        <f>H$76*$C$37*0.8</f>
        <v>3960</v>
      </c>
      <c r="I116" s="84">
        <f>H$76*$C$37*0.2</f>
        <v>990</v>
      </c>
      <c r="J116" s="118"/>
      <c r="K116" s="85">
        <f>K$76*$C$37*0.8</f>
        <v>5280</v>
      </c>
      <c r="L116" s="84">
        <f>K$76*$C$37*0.2</f>
        <v>1320</v>
      </c>
      <c r="M116" s="118"/>
      <c r="N116" s="85">
        <f>N$76*$C$37*0.8</f>
        <v>7920</v>
      </c>
      <c r="O116" s="84">
        <f>N$76*$C$37*0.2</f>
        <v>1980</v>
      </c>
      <c r="P116" s="118"/>
      <c r="Q116" s="85">
        <f>Q$76*$C$37*0.8</f>
        <v>10560</v>
      </c>
      <c r="R116" s="84">
        <f>Q$76*$C$37*0.2</f>
        <v>2640</v>
      </c>
      <c r="S116" s="118"/>
      <c r="T116" s="85">
        <f>T$76*$C$37*0.8</f>
        <v>13200</v>
      </c>
      <c r="U116" s="84">
        <f>T$76*$C$37*0.2</f>
        <v>3300</v>
      </c>
      <c r="V116" s="118"/>
      <c r="W116" s="85">
        <f>W$76*$C$37*0.8</f>
        <v>26400</v>
      </c>
      <c r="X116" s="84">
        <f>W$76*$C$37*0.2</f>
        <v>6600</v>
      </c>
      <c r="Y116" s="118"/>
    </row>
    <row r="117" spans="1:25" s="161" customFormat="1" x14ac:dyDescent="0.25">
      <c r="A117" s="136" t="s">
        <v>149</v>
      </c>
      <c r="B117" s="169">
        <f>B$76*$C$37*0.739</f>
        <v>1219.3499999999999</v>
      </c>
      <c r="C117" s="168">
        <f>B$76*$C$37*0.261</f>
        <v>430.65000000000003</v>
      </c>
      <c r="D117" s="166"/>
      <c r="E117" s="169">
        <f>E$76*$C$37*0.739</f>
        <v>2438.6999999999998</v>
      </c>
      <c r="F117" s="168">
        <f>E$76*$C$37*0.261</f>
        <v>861.30000000000007</v>
      </c>
      <c r="G117" s="166"/>
      <c r="H117" s="169">
        <f>H$76*$C$37*0.739</f>
        <v>3658.0499999999997</v>
      </c>
      <c r="I117" s="168">
        <f>H$76*$C$37*0.261</f>
        <v>1291.95</v>
      </c>
      <c r="J117" s="166"/>
      <c r="K117" s="169">
        <f>K$76*$C$37*0.739</f>
        <v>4877.3999999999996</v>
      </c>
      <c r="L117" s="168">
        <f>K$76*$C$37*0.261</f>
        <v>1722.6000000000001</v>
      </c>
      <c r="M117" s="166"/>
      <c r="N117" s="169">
        <f>N$76*$C$37*0.739</f>
        <v>7316.0999999999995</v>
      </c>
      <c r="O117" s="168">
        <f>N$76*$C$37*0.261</f>
        <v>2583.9</v>
      </c>
      <c r="P117" s="166"/>
      <c r="Q117" s="169">
        <f>Q$76*$C$37*0.739</f>
        <v>9754.7999999999993</v>
      </c>
      <c r="R117" s="168">
        <f>Q$76*$C$37*0.261</f>
        <v>3445.2000000000003</v>
      </c>
      <c r="S117" s="166"/>
      <c r="T117" s="169">
        <f>T$76*$C$37*0.739</f>
        <v>12193.5</v>
      </c>
      <c r="U117" s="168">
        <f>T$76*$C$37*0.261</f>
        <v>4306.5</v>
      </c>
      <c r="V117" s="166"/>
      <c r="W117" s="169">
        <f>W$76*$C$37*0.739</f>
        <v>24387</v>
      </c>
      <c r="X117" s="168">
        <f>W$76*$C$37*0.261</f>
        <v>8613</v>
      </c>
      <c r="Y117" s="166"/>
    </row>
    <row r="118" spans="1:25" ht="15.75" thickBot="1" x14ac:dyDescent="0.3">
      <c r="A118" s="110" t="s">
        <v>109</v>
      </c>
      <c r="B118" s="86">
        <f>B$76*$C$37*0.9</f>
        <v>1485</v>
      </c>
      <c r="C118" s="121">
        <f>B$76*$C$37*0.1</f>
        <v>165</v>
      </c>
      <c r="D118" s="119"/>
      <c r="E118" s="86">
        <f>E$76*$C$37*0.9</f>
        <v>2970</v>
      </c>
      <c r="F118" s="121">
        <f>E$76*$C$37*0.1</f>
        <v>330</v>
      </c>
      <c r="G118" s="119"/>
      <c r="H118" s="86">
        <f>H$76*$C$37*0.9</f>
        <v>4455</v>
      </c>
      <c r="I118" s="121">
        <f>H$76*$C$37*0.1</f>
        <v>495</v>
      </c>
      <c r="J118" s="119"/>
      <c r="K118" s="86">
        <f>K$76*$C$37*0.9</f>
        <v>5940</v>
      </c>
      <c r="L118" s="121">
        <f>K$76*$C$37*0.1</f>
        <v>660</v>
      </c>
      <c r="M118" s="119"/>
      <c r="N118" s="86">
        <f>N$76*$C$37*0.9</f>
        <v>8910</v>
      </c>
      <c r="O118" s="121">
        <f>N$76*$C$37*0.1</f>
        <v>990</v>
      </c>
      <c r="P118" s="119"/>
      <c r="Q118" s="86">
        <f>Q$76*$C$37*0.9</f>
        <v>11880</v>
      </c>
      <c r="R118" s="121">
        <f>Q$76*$C$37*0.1</f>
        <v>1320</v>
      </c>
      <c r="S118" s="119"/>
      <c r="T118" s="86">
        <f>T$76*$C$37*0.9</f>
        <v>14850</v>
      </c>
      <c r="U118" s="121">
        <f>T$76*$C$37*0.1</f>
        <v>1650</v>
      </c>
      <c r="V118" s="119"/>
      <c r="W118" s="86">
        <f>W$76*$C$37*0.9</f>
        <v>29700</v>
      </c>
      <c r="X118" s="121">
        <f>W$76*$C$37*0.1</f>
        <v>3300</v>
      </c>
      <c r="Y118" s="119"/>
    </row>
    <row r="119" spans="1:25" x14ac:dyDescent="0.25">
      <c r="A119" s="111"/>
    </row>
    <row r="120" spans="1:25" ht="15.75" thickBot="1" x14ac:dyDescent="0.3">
      <c r="A120" s="111"/>
    </row>
    <row r="121" spans="1:25" s="83" customFormat="1" ht="18.75" customHeight="1" x14ac:dyDescent="0.3">
      <c r="A121" s="181" t="s">
        <v>98</v>
      </c>
      <c r="B121" s="184" t="s">
        <v>79</v>
      </c>
      <c r="C121" s="185"/>
      <c r="D121" s="186"/>
      <c r="E121" s="184" t="s">
        <v>80</v>
      </c>
      <c r="F121" s="185"/>
      <c r="G121" s="186"/>
      <c r="H121" s="184" t="s">
        <v>81</v>
      </c>
      <c r="I121" s="185"/>
      <c r="J121" s="186"/>
      <c r="K121" s="184" t="s">
        <v>82</v>
      </c>
      <c r="L121" s="185"/>
      <c r="M121" s="186"/>
      <c r="N121" s="184" t="s">
        <v>83</v>
      </c>
      <c r="O121" s="185"/>
      <c r="P121" s="186"/>
      <c r="Q121" s="184" t="s">
        <v>84</v>
      </c>
      <c r="R121" s="185"/>
      <c r="S121" s="186"/>
      <c r="T121" s="184" t="s">
        <v>85</v>
      </c>
      <c r="U121" s="185"/>
      <c r="V121" s="186"/>
      <c r="W121" s="184" t="s">
        <v>86</v>
      </c>
      <c r="X121" s="185"/>
      <c r="Y121" s="186"/>
    </row>
    <row r="122" spans="1:25" s="83" customFormat="1" ht="19.5" thickBot="1" x14ac:dyDescent="0.35">
      <c r="A122" s="182"/>
      <c r="B122" s="187">
        <v>5000</v>
      </c>
      <c r="C122" s="188"/>
      <c r="D122" s="189"/>
      <c r="E122" s="187">
        <v>10000</v>
      </c>
      <c r="F122" s="188"/>
      <c r="G122" s="189"/>
      <c r="H122" s="187">
        <v>15000</v>
      </c>
      <c r="I122" s="188"/>
      <c r="J122" s="189"/>
      <c r="K122" s="187">
        <v>20000</v>
      </c>
      <c r="L122" s="188"/>
      <c r="M122" s="189"/>
      <c r="N122" s="187">
        <v>30000</v>
      </c>
      <c r="O122" s="188"/>
      <c r="P122" s="189"/>
      <c r="Q122" s="187">
        <v>40000</v>
      </c>
      <c r="R122" s="188"/>
      <c r="S122" s="189"/>
      <c r="T122" s="187">
        <v>50000</v>
      </c>
      <c r="U122" s="188"/>
      <c r="V122" s="189"/>
      <c r="W122" s="187">
        <v>100000</v>
      </c>
      <c r="X122" s="188"/>
      <c r="Y122" s="189"/>
    </row>
    <row r="123" spans="1:25" s="82" customFormat="1" ht="18.75" x14ac:dyDescent="0.3">
      <c r="A123" s="183"/>
      <c r="B123" s="94" t="s">
        <v>77</v>
      </c>
      <c r="C123" s="103" t="s">
        <v>78</v>
      </c>
      <c r="D123" s="117"/>
      <c r="E123" s="94" t="s">
        <v>77</v>
      </c>
      <c r="F123" s="103" t="s">
        <v>78</v>
      </c>
      <c r="G123" s="117"/>
      <c r="H123" s="94" t="s">
        <v>77</v>
      </c>
      <c r="I123" s="103" t="s">
        <v>78</v>
      </c>
      <c r="J123" s="117"/>
      <c r="K123" s="94" t="s">
        <v>77</v>
      </c>
      <c r="L123" s="103" t="s">
        <v>78</v>
      </c>
      <c r="M123" s="117"/>
      <c r="N123" s="94" t="s">
        <v>77</v>
      </c>
      <c r="O123" s="103" t="s">
        <v>78</v>
      </c>
      <c r="P123" s="117"/>
      <c r="Q123" s="94" t="s">
        <v>77</v>
      </c>
      <c r="R123" s="103" t="s">
        <v>78</v>
      </c>
      <c r="S123" s="117"/>
      <c r="T123" s="94" t="s">
        <v>77</v>
      </c>
      <c r="U123" s="103" t="s">
        <v>78</v>
      </c>
      <c r="V123" s="117"/>
      <c r="W123" s="94" t="s">
        <v>77</v>
      </c>
      <c r="X123" s="103" t="s">
        <v>78</v>
      </c>
      <c r="Y123" s="117"/>
    </row>
    <row r="124" spans="1:25" x14ac:dyDescent="0.25">
      <c r="A124" s="109" t="s">
        <v>125</v>
      </c>
      <c r="B124" s="88" t="e">
        <f t="shared" ref="B124:B134" si="17">($B$38/(1000))*(($B$4/100*(B108*$B$53))+($B$5/100*(B108*$B$55))+($B$6/100*(B108*$B$57))+($B$7/100*(B108*$B$59)))</f>
        <v>#DIV/0!</v>
      </c>
      <c r="C124" s="87" t="e">
        <f t="shared" ref="C124:C134" si="18">($B$38/(1000))*(($B$8/100*(C108*$B$54))+($B$9/100*(C108*$B$56))+($B$10/100*(C108*$B$58))+($B$11/100*(C108*$B$60)))</f>
        <v>#DIV/0!</v>
      </c>
      <c r="D124" s="118"/>
      <c r="E124" s="88" t="e">
        <f t="shared" ref="E124:E134" si="19">($B$38/(1000))*(($B$4/100*(E108*$B$53))+($B$5/100*(E108*$B$55))+($B$6/100*(E108*$B$57))+($B$7/100*(E108*$B$59)))</f>
        <v>#DIV/0!</v>
      </c>
      <c r="F124" s="87" t="e">
        <f t="shared" ref="F124:F134" si="20">($B$38/(1000))*(($B$8/100*(F108*$B$54))+($B$9/100*(F108*$B$56))+($B$10/100*(F108*$B$58))+($B$11/100*(F108*$B$60)))</f>
        <v>#DIV/0!</v>
      </c>
      <c r="G124" s="118"/>
      <c r="H124" s="88" t="e">
        <f t="shared" ref="H124:H134" si="21">($B$38/(1000))*(($B$4/100*(H108*$B$53))+($B$5/100*(H108*$B$55))+($B$6/100*(H108*$B$57))+($B$7/100*(H108*$B$59)))</f>
        <v>#DIV/0!</v>
      </c>
      <c r="I124" s="87" t="e">
        <f t="shared" ref="I124:I134" si="22">($B$38/(1000))*(($B$8/100*(I108*$B$54))+($B$9/100*(I108*$B$56))+($B$10/100*(I108*$B$58))+($B$11/100*(I108*$B$60)))</f>
        <v>#DIV/0!</v>
      </c>
      <c r="J124" s="118"/>
      <c r="K124" s="88" t="e">
        <f t="shared" ref="K124:K134" si="23">($B$38/(1000))*(($B$4/100*(K108*$B$53))+($B$5/100*(K108*$B$55))+($B$6/100*(K108*$B$57))+($B$7/100*(K108*$B$59)))</f>
        <v>#DIV/0!</v>
      </c>
      <c r="L124" s="87" t="e">
        <f t="shared" ref="L124:L134" si="24">($B$38/(1000))*(($B$8/100*(L108*$B$54))+($B$9/100*(L108*$B$56))+($B$10/100*(L108*$B$58))+($B$11/100*(L108*$B$60)))</f>
        <v>#DIV/0!</v>
      </c>
      <c r="M124" s="118"/>
      <c r="N124" s="88" t="e">
        <f t="shared" ref="N124:N134" si="25">($B$38/(1000))*(($B$4/100*(N108*$B$53))+($B$5/100*(N108*$B$55))+($B$6/100*(N108*$B$57))+($B$7/100*(N108*$B$59)))</f>
        <v>#DIV/0!</v>
      </c>
      <c r="O124" s="87" t="e">
        <f t="shared" ref="O124:O134" si="26">($B$38/(1000))*(($B$8/100*(O108*$B$54))+($B$9/100*(O108*$B$56))+($B$10/100*(O108*$B$58))+($B$11/100*(O108*$B$60)))</f>
        <v>#DIV/0!</v>
      </c>
      <c r="P124" s="118"/>
      <c r="Q124" s="88" t="e">
        <f t="shared" ref="Q124:Q134" si="27">($B$38/(1000))*(($B$4/100*(Q108*$B$53))+($B$5/100*(Q108*$B$55))+($B$6/100*(Q108*$B$57))+($B$7/100*(Q108*$B$59)))</f>
        <v>#DIV/0!</v>
      </c>
      <c r="R124" s="87" t="e">
        <f t="shared" ref="R124:R134" si="28">($B$38/(1000))*(($B$8/100*(R108*$B$54))+($B$9/100*(R108*$B$56))+($B$10/100*(R108*$B$58))+($B$11/100*(R108*$B$60)))</f>
        <v>#DIV/0!</v>
      </c>
      <c r="S124" s="118"/>
      <c r="T124" s="88" t="e">
        <f t="shared" ref="T124:T134" si="29">($B$38/(1000))*(($B$4/100*(T108*$B$53))+($B$5/100*(T108*$B$55))+($B$6/100*(T108*$B$57))+($B$7/100*(T108*$B$59)))</f>
        <v>#DIV/0!</v>
      </c>
      <c r="U124" s="87" t="e">
        <f t="shared" ref="U124:U134" si="30">($B$38/(1000))*(($B$8/100*(U108*$B$54))+($B$9/100*(U108*$B$56))+($B$10/100*(U108*$B$58))+($B$11/100*(U108*$B$60)))</f>
        <v>#DIV/0!</v>
      </c>
      <c r="V124" s="118"/>
      <c r="W124" s="88" t="e">
        <f t="shared" ref="W124:W134" si="31">($B$38/(1000))*(($B$4/100*(W108*$B$53))+($B$5/100*(W108*$B$55))+($B$6/100*(W108*$B$57))+($B$7/100*(W108*$B$59)))</f>
        <v>#DIV/0!</v>
      </c>
      <c r="X124" s="87" t="e">
        <f t="shared" ref="X124:X134" si="32">($B$38/(1000))*(($B$8/100*(X108*$B$54))+($B$9/100*(X108*$B$56))+($B$10/100*(X108*$B$58))+($B$11/100*(X108*$B$60)))</f>
        <v>#DIV/0!</v>
      </c>
      <c r="Y124" s="118"/>
    </row>
    <row r="125" spans="1:25" x14ac:dyDescent="0.25">
      <c r="A125" s="109" t="s">
        <v>97</v>
      </c>
      <c r="B125" s="88" t="e">
        <f t="shared" si="17"/>
        <v>#DIV/0!</v>
      </c>
      <c r="C125" s="87" t="e">
        <f t="shared" si="18"/>
        <v>#DIV/0!</v>
      </c>
      <c r="D125" s="118"/>
      <c r="E125" s="88" t="e">
        <f t="shared" si="19"/>
        <v>#DIV/0!</v>
      </c>
      <c r="F125" s="87" t="e">
        <f t="shared" si="20"/>
        <v>#DIV/0!</v>
      </c>
      <c r="G125" s="118"/>
      <c r="H125" s="88" t="e">
        <f t="shared" si="21"/>
        <v>#DIV/0!</v>
      </c>
      <c r="I125" s="87" t="e">
        <f t="shared" si="22"/>
        <v>#DIV/0!</v>
      </c>
      <c r="J125" s="118"/>
      <c r="K125" s="88" t="e">
        <f t="shared" si="23"/>
        <v>#DIV/0!</v>
      </c>
      <c r="L125" s="87" t="e">
        <f t="shared" si="24"/>
        <v>#DIV/0!</v>
      </c>
      <c r="M125" s="118"/>
      <c r="N125" s="88" t="e">
        <f t="shared" si="25"/>
        <v>#DIV/0!</v>
      </c>
      <c r="O125" s="87" t="e">
        <f t="shared" si="26"/>
        <v>#DIV/0!</v>
      </c>
      <c r="P125" s="118"/>
      <c r="Q125" s="88" t="e">
        <f t="shared" si="27"/>
        <v>#DIV/0!</v>
      </c>
      <c r="R125" s="87" t="e">
        <f t="shared" si="28"/>
        <v>#DIV/0!</v>
      </c>
      <c r="S125" s="118"/>
      <c r="T125" s="88" t="e">
        <f t="shared" si="29"/>
        <v>#DIV/0!</v>
      </c>
      <c r="U125" s="87" t="e">
        <f t="shared" si="30"/>
        <v>#DIV/0!</v>
      </c>
      <c r="V125" s="118"/>
      <c r="W125" s="88" t="e">
        <f t="shared" si="31"/>
        <v>#DIV/0!</v>
      </c>
      <c r="X125" s="87" t="e">
        <f t="shared" si="32"/>
        <v>#DIV/0!</v>
      </c>
      <c r="Y125" s="118"/>
    </row>
    <row r="126" spans="1:25" x14ac:dyDescent="0.25">
      <c r="A126" s="109" t="s">
        <v>102</v>
      </c>
      <c r="B126" s="88" t="e">
        <f t="shared" si="17"/>
        <v>#DIV/0!</v>
      </c>
      <c r="C126" s="87" t="e">
        <f t="shared" si="18"/>
        <v>#DIV/0!</v>
      </c>
      <c r="D126" s="118"/>
      <c r="E126" s="88" t="e">
        <f t="shared" si="19"/>
        <v>#DIV/0!</v>
      </c>
      <c r="F126" s="87" t="e">
        <f t="shared" si="20"/>
        <v>#DIV/0!</v>
      </c>
      <c r="G126" s="118"/>
      <c r="H126" s="88" t="e">
        <f t="shared" si="21"/>
        <v>#DIV/0!</v>
      </c>
      <c r="I126" s="87" t="e">
        <f t="shared" si="22"/>
        <v>#DIV/0!</v>
      </c>
      <c r="J126" s="118"/>
      <c r="K126" s="88" t="e">
        <f t="shared" si="23"/>
        <v>#DIV/0!</v>
      </c>
      <c r="L126" s="87" t="e">
        <f t="shared" si="24"/>
        <v>#DIV/0!</v>
      </c>
      <c r="M126" s="118"/>
      <c r="N126" s="88" t="e">
        <f t="shared" si="25"/>
        <v>#DIV/0!</v>
      </c>
      <c r="O126" s="87" t="e">
        <f t="shared" si="26"/>
        <v>#DIV/0!</v>
      </c>
      <c r="P126" s="118"/>
      <c r="Q126" s="88" t="e">
        <f t="shared" si="27"/>
        <v>#DIV/0!</v>
      </c>
      <c r="R126" s="87" t="e">
        <f t="shared" si="28"/>
        <v>#DIV/0!</v>
      </c>
      <c r="S126" s="118"/>
      <c r="T126" s="88" t="e">
        <f t="shared" si="29"/>
        <v>#DIV/0!</v>
      </c>
      <c r="U126" s="87" t="e">
        <f t="shared" si="30"/>
        <v>#DIV/0!</v>
      </c>
      <c r="V126" s="118"/>
      <c r="W126" s="88" t="e">
        <f t="shared" si="31"/>
        <v>#DIV/0!</v>
      </c>
      <c r="X126" s="87" t="e">
        <f t="shared" si="32"/>
        <v>#DIV/0!</v>
      </c>
      <c r="Y126" s="118"/>
    </row>
    <row r="127" spans="1:25" x14ac:dyDescent="0.25">
      <c r="A127" s="109" t="s">
        <v>103</v>
      </c>
      <c r="B127" s="88" t="e">
        <f t="shared" si="17"/>
        <v>#DIV/0!</v>
      </c>
      <c r="C127" s="87" t="e">
        <f t="shared" si="18"/>
        <v>#DIV/0!</v>
      </c>
      <c r="D127" s="118"/>
      <c r="E127" s="88" t="e">
        <f t="shared" si="19"/>
        <v>#DIV/0!</v>
      </c>
      <c r="F127" s="87" t="e">
        <f t="shared" si="20"/>
        <v>#DIV/0!</v>
      </c>
      <c r="G127" s="118"/>
      <c r="H127" s="88" t="e">
        <f t="shared" si="21"/>
        <v>#DIV/0!</v>
      </c>
      <c r="I127" s="87" t="e">
        <f t="shared" si="22"/>
        <v>#DIV/0!</v>
      </c>
      <c r="J127" s="118"/>
      <c r="K127" s="88" t="e">
        <f t="shared" si="23"/>
        <v>#DIV/0!</v>
      </c>
      <c r="L127" s="87" t="e">
        <f t="shared" si="24"/>
        <v>#DIV/0!</v>
      </c>
      <c r="M127" s="118"/>
      <c r="N127" s="88" t="e">
        <f t="shared" si="25"/>
        <v>#DIV/0!</v>
      </c>
      <c r="O127" s="87" t="e">
        <f t="shared" si="26"/>
        <v>#DIV/0!</v>
      </c>
      <c r="P127" s="118"/>
      <c r="Q127" s="88" t="e">
        <f t="shared" si="27"/>
        <v>#DIV/0!</v>
      </c>
      <c r="R127" s="87" t="e">
        <f t="shared" si="28"/>
        <v>#DIV/0!</v>
      </c>
      <c r="S127" s="118"/>
      <c r="T127" s="88" t="e">
        <f t="shared" si="29"/>
        <v>#DIV/0!</v>
      </c>
      <c r="U127" s="87" t="e">
        <f t="shared" si="30"/>
        <v>#DIV/0!</v>
      </c>
      <c r="V127" s="118"/>
      <c r="W127" s="88" t="e">
        <f t="shared" si="31"/>
        <v>#DIV/0!</v>
      </c>
      <c r="X127" s="87" t="e">
        <f t="shared" si="32"/>
        <v>#DIV/0!</v>
      </c>
      <c r="Y127" s="118"/>
    </row>
    <row r="128" spans="1:25" x14ac:dyDescent="0.25">
      <c r="A128" s="109" t="s">
        <v>104</v>
      </c>
      <c r="B128" s="88" t="e">
        <f t="shared" si="17"/>
        <v>#DIV/0!</v>
      </c>
      <c r="C128" s="87" t="e">
        <f t="shared" si="18"/>
        <v>#DIV/0!</v>
      </c>
      <c r="D128" s="118"/>
      <c r="E128" s="88" t="e">
        <f t="shared" si="19"/>
        <v>#DIV/0!</v>
      </c>
      <c r="F128" s="87" t="e">
        <f t="shared" si="20"/>
        <v>#DIV/0!</v>
      </c>
      <c r="G128" s="118"/>
      <c r="H128" s="88" t="e">
        <f t="shared" si="21"/>
        <v>#DIV/0!</v>
      </c>
      <c r="I128" s="87" t="e">
        <f t="shared" si="22"/>
        <v>#DIV/0!</v>
      </c>
      <c r="J128" s="118"/>
      <c r="K128" s="88" t="e">
        <f t="shared" si="23"/>
        <v>#DIV/0!</v>
      </c>
      <c r="L128" s="87" t="e">
        <f t="shared" si="24"/>
        <v>#DIV/0!</v>
      </c>
      <c r="M128" s="118"/>
      <c r="N128" s="88" t="e">
        <f t="shared" si="25"/>
        <v>#DIV/0!</v>
      </c>
      <c r="O128" s="87" t="e">
        <f t="shared" si="26"/>
        <v>#DIV/0!</v>
      </c>
      <c r="P128" s="118"/>
      <c r="Q128" s="88" t="e">
        <f t="shared" si="27"/>
        <v>#DIV/0!</v>
      </c>
      <c r="R128" s="87" t="e">
        <f t="shared" si="28"/>
        <v>#DIV/0!</v>
      </c>
      <c r="S128" s="118"/>
      <c r="T128" s="88" t="e">
        <f t="shared" si="29"/>
        <v>#DIV/0!</v>
      </c>
      <c r="U128" s="87" t="e">
        <f t="shared" si="30"/>
        <v>#DIV/0!</v>
      </c>
      <c r="V128" s="118"/>
      <c r="W128" s="88" t="e">
        <f t="shared" si="31"/>
        <v>#DIV/0!</v>
      </c>
      <c r="X128" s="87" t="e">
        <f t="shared" si="32"/>
        <v>#DIV/0!</v>
      </c>
      <c r="Y128" s="118"/>
    </row>
    <row r="129" spans="1:28" x14ac:dyDescent="0.25">
      <c r="A129" s="109" t="s">
        <v>105</v>
      </c>
      <c r="B129" s="88" t="e">
        <f t="shared" si="17"/>
        <v>#DIV/0!</v>
      </c>
      <c r="C129" s="87" t="e">
        <f t="shared" si="18"/>
        <v>#DIV/0!</v>
      </c>
      <c r="D129" s="118"/>
      <c r="E129" s="88" t="e">
        <f t="shared" si="19"/>
        <v>#DIV/0!</v>
      </c>
      <c r="F129" s="87" t="e">
        <f t="shared" si="20"/>
        <v>#DIV/0!</v>
      </c>
      <c r="G129" s="118"/>
      <c r="H129" s="88" t="e">
        <f t="shared" si="21"/>
        <v>#DIV/0!</v>
      </c>
      <c r="I129" s="87" t="e">
        <f t="shared" si="22"/>
        <v>#DIV/0!</v>
      </c>
      <c r="J129" s="118"/>
      <c r="K129" s="88" t="e">
        <f t="shared" si="23"/>
        <v>#DIV/0!</v>
      </c>
      <c r="L129" s="87" t="e">
        <f t="shared" si="24"/>
        <v>#DIV/0!</v>
      </c>
      <c r="M129" s="118"/>
      <c r="N129" s="88" t="e">
        <f t="shared" si="25"/>
        <v>#DIV/0!</v>
      </c>
      <c r="O129" s="87" t="e">
        <f t="shared" si="26"/>
        <v>#DIV/0!</v>
      </c>
      <c r="P129" s="118"/>
      <c r="Q129" s="88" t="e">
        <f t="shared" si="27"/>
        <v>#DIV/0!</v>
      </c>
      <c r="R129" s="87" t="e">
        <f t="shared" si="28"/>
        <v>#DIV/0!</v>
      </c>
      <c r="S129" s="118"/>
      <c r="T129" s="88" t="e">
        <f t="shared" si="29"/>
        <v>#DIV/0!</v>
      </c>
      <c r="U129" s="87" t="e">
        <f t="shared" si="30"/>
        <v>#DIV/0!</v>
      </c>
      <c r="V129" s="118"/>
      <c r="W129" s="88" t="e">
        <f t="shared" si="31"/>
        <v>#DIV/0!</v>
      </c>
      <c r="X129" s="87" t="e">
        <f t="shared" si="32"/>
        <v>#DIV/0!</v>
      </c>
      <c r="Y129" s="118"/>
    </row>
    <row r="130" spans="1:28" x14ac:dyDescent="0.25">
      <c r="A130" s="109" t="s">
        <v>106</v>
      </c>
      <c r="B130" s="88" t="e">
        <f t="shared" si="17"/>
        <v>#DIV/0!</v>
      </c>
      <c r="C130" s="87" t="e">
        <f t="shared" si="18"/>
        <v>#DIV/0!</v>
      </c>
      <c r="D130" s="118"/>
      <c r="E130" s="88" t="e">
        <f t="shared" si="19"/>
        <v>#DIV/0!</v>
      </c>
      <c r="F130" s="87" t="e">
        <f t="shared" si="20"/>
        <v>#DIV/0!</v>
      </c>
      <c r="G130" s="118"/>
      <c r="H130" s="88" t="e">
        <f t="shared" si="21"/>
        <v>#DIV/0!</v>
      </c>
      <c r="I130" s="87" t="e">
        <f t="shared" si="22"/>
        <v>#DIV/0!</v>
      </c>
      <c r="J130" s="118"/>
      <c r="K130" s="88" t="e">
        <f t="shared" si="23"/>
        <v>#DIV/0!</v>
      </c>
      <c r="L130" s="87" t="e">
        <f t="shared" si="24"/>
        <v>#DIV/0!</v>
      </c>
      <c r="M130" s="118"/>
      <c r="N130" s="88" t="e">
        <f t="shared" si="25"/>
        <v>#DIV/0!</v>
      </c>
      <c r="O130" s="87" t="e">
        <f t="shared" si="26"/>
        <v>#DIV/0!</v>
      </c>
      <c r="P130" s="118"/>
      <c r="Q130" s="88" t="e">
        <f t="shared" si="27"/>
        <v>#DIV/0!</v>
      </c>
      <c r="R130" s="87" t="e">
        <f t="shared" si="28"/>
        <v>#DIV/0!</v>
      </c>
      <c r="S130" s="118"/>
      <c r="T130" s="88" t="e">
        <f t="shared" si="29"/>
        <v>#DIV/0!</v>
      </c>
      <c r="U130" s="87" t="e">
        <f t="shared" si="30"/>
        <v>#DIV/0!</v>
      </c>
      <c r="V130" s="118"/>
      <c r="W130" s="88" t="e">
        <f t="shared" si="31"/>
        <v>#DIV/0!</v>
      </c>
      <c r="X130" s="87" t="e">
        <f t="shared" si="32"/>
        <v>#DIV/0!</v>
      </c>
      <c r="Y130" s="118"/>
    </row>
    <row r="131" spans="1:28" x14ac:dyDescent="0.25">
      <c r="A131" s="109" t="s">
        <v>107</v>
      </c>
      <c r="B131" s="88" t="e">
        <f t="shared" si="17"/>
        <v>#DIV/0!</v>
      </c>
      <c r="C131" s="87" t="e">
        <f t="shared" si="18"/>
        <v>#DIV/0!</v>
      </c>
      <c r="D131" s="118"/>
      <c r="E131" s="88" t="e">
        <f t="shared" si="19"/>
        <v>#DIV/0!</v>
      </c>
      <c r="F131" s="87" t="e">
        <f t="shared" si="20"/>
        <v>#DIV/0!</v>
      </c>
      <c r="G131" s="118"/>
      <c r="H131" s="88" t="e">
        <f t="shared" si="21"/>
        <v>#DIV/0!</v>
      </c>
      <c r="I131" s="87" t="e">
        <f t="shared" si="22"/>
        <v>#DIV/0!</v>
      </c>
      <c r="J131" s="118"/>
      <c r="K131" s="88" t="e">
        <f t="shared" si="23"/>
        <v>#DIV/0!</v>
      </c>
      <c r="L131" s="87" t="e">
        <f t="shared" si="24"/>
        <v>#DIV/0!</v>
      </c>
      <c r="M131" s="118"/>
      <c r="N131" s="88" t="e">
        <f t="shared" si="25"/>
        <v>#DIV/0!</v>
      </c>
      <c r="O131" s="87" t="e">
        <f t="shared" si="26"/>
        <v>#DIV/0!</v>
      </c>
      <c r="P131" s="118"/>
      <c r="Q131" s="88" t="e">
        <f t="shared" si="27"/>
        <v>#DIV/0!</v>
      </c>
      <c r="R131" s="87" t="e">
        <f t="shared" si="28"/>
        <v>#DIV/0!</v>
      </c>
      <c r="S131" s="118"/>
      <c r="T131" s="88" t="e">
        <f t="shared" si="29"/>
        <v>#DIV/0!</v>
      </c>
      <c r="U131" s="87" t="e">
        <f t="shared" si="30"/>
        <v>#DIV/0!</v>
      </c>
      <c r="V131" s="118"/>
      <c r="W131" s="88" t="e">
        <f t="shared" si="31"/>
        <v>#DIV/0!</v>
      </c>
      <c r="X131" s="87" t="e">
        <f t="shared" si="32"/>
        <v>#DIV/0!</v>
      </c>
      <c r="Y131" s="118"/>
    </row>
    <row r="132" spans="1:28" ht="15.75" customHeight="1" x14ac:dyDescent="0.25">
      <c r="A132" s="109" t="s">
        <v>108</v>
      </c>
      <c r="B132" s="88" t="e">
        <f t="shared" si="17"/>
        <v>#DIV/0!</v>
      </c>
      <c r="C132" s="87" t="e">
        <f t="shared" si="18"/>
        <v>#DIV/0!</v>
      </c>
      <c r="D132" s="118"/>
      <c r="E132" s="88" t="e">
        <f t="shared" si="19"/>
        <v>#DIV/0!</v>
      </c>
      <c r="F132" s="87" t="e">
        <f t="shared" si="20"/>
        <v>#DIV/0!</v>
      </c>
      <c r="G132" s="118"/>
      <c r="H132" s="88" t="e">
        <f t="shared" si="21"/>
        <v>#DIV/0!</v>
      </c>
      <c r="I132" s="87" t="e">
        <f t="shared" si="22"/>
        <v>#DIV/0!</v>
      </c>
      <c r="J132" s="118"/>
      <c r="K132" s="88" t="e">
        <f t="shared" si="23"/>
        <v>#DIV/0!</v>
      </c>
      <c r="L132" s="87" t="e">
        <f t="shared" si="24"/>
        <v>#DIV/0!</v>
      </c>
      <c r="M132" s="118"/>
      <c r="N132" s="88" t="e">
        <f t="shared" si="25"/>
        <v>#DIV/0!</v>
      </c>
      <c r="O132" s="87" t="e">
        <f t="shared" si="26"/>
        <v>#DIV/0!</v>
      </c>
      <c r="P132" s="118"/>
      <c r="Q132" s="88" t="e">
        <f t="shared" si="27"/>
        <v>#DIV/0!</v>
      </c>
      <c r="R132" s="87" t="e">
        <f t="shared" si="28"/>
        <v>#DIV/0!</v>
      </c>
      <c r="S132" s="118"/>
      <c r="T132" s="88" t="e">
        <f t="shared" si="29"/>
        <v>#DIV/0!</v>
      </c>
      <c r="U132" s="87" t="e">
        <f t="shared" si="30"/>
        <v>#DIV/0!</v>
      </c>
      <c r="V132" s="118"/>
      <c r="W132" s="88" t="e">
        <f t="shared" si="31"/>
        <v>#DIV/0!</v>
      </c>
      <c r="X132" s="87" t="e">
        <f t="shared" si="32"/>
        <v>#DIV/0!</v>
      </c>
      <c r="Y132" s="118"/>
    </row>
    <row r="133" spans="1:28" s="161" customFormat="1" x14ac:dyDescent="0.25">
      <c r="A133" s="136" t="s">
        <v>149</v>
      </c>
      <c r="B133" s="90" t="e">
        <f t="shared" si="17"/>
        <v>#DIV/0!</v>
      </c>
      <c r="C133" s="167" t="e">
        <f t="shared" si="18"/>
        <v>#DIV/0!</v>
      </c>
      <c r="D133" s="166"/>
      <c r="E133" s="90" t="e">
        <f t="shared" si="19"/>
        <v>#DIV/0!</v>
      </c>
      <c r="F133" s="167" t="e">
        <f t="shared" si="20"/>
        <v>#DIV/0!</v>
      </c>
      <c r="G133" s="166"/>
      <c r="H133" s="90" t="e">
        <f t="shared" si="21"/>
        <v>#DIV/0!</v>
      </c>
      <c r="I133" s="167" t="e">
        <f t="shared" si="22"/>
        <v>#DIV/0!</v>
      </c>
      <c r="J133" s="166"/>
      <c r="K133" s="90" t="e">
        <f t="shared" si="23"/>
        <v>#DIV/0!</v>
      </c>
      <c r="L133" s="167" t="e">
        <f t="shared" si="24"/>
        <v>#DIV/0!</v>
      </c>
      <c r="M133" s="166"/>
      <c r="N133" s="90" t="e">
        <f t="shared" si="25"/>
        <v>#DIV/0!</v>
      </c>
      <c r="O133" s="167" t="e">
        <f t="shared" si="26"/>
        <v>#DIV/0!</v>
      </c>
      <c r="P133" s="166"/>
      <c r="Q133" s="90" t="e">
        <f t="shared" si="27"/>
        <v>#DIV/0!</v>
      </c>
      <c r="R133" s="167" t="e">
        <f t="shared" si="28"/>
        <v>#DIV/0!</v>
      </c>
      <c r="S133" s="166"/>
      <c r="T133" s="90" t="e">
        <f t="shared" si="29"/>
        <v>#DIV/0!</v>
      </c>
      <c r="U133" s="167" t="e">
        <f t="shared" si="30"/>
        <v>#DIV/0!</v>
      </c>
      <c r="V133" s="166"/>
      <c r="W133" s="90" t="e">
        <f t="shared" si="31"/>
        <v>#DIV/0!</v>
      </c>
      <c r="X133" s="167" t="e">
        <f t="shared" si="32"/>
        <v>#DIV/0!</v>
      </c>
      <c r="Y133" s="166"/>
    </row>
    <row r="134" spans="1:28" ht="15.75" thickBot="1" x14ac:dyDescent="0.3">
      <c r="A134" s="110" t="s">
        <v>109</v>
      </c>
      <c r="B134" s="89" t="e">
        <f t="shared" si="17"/>
        <v>#DIV/0!</v>
      </c>
      <c r="C134" s="120" t="e">
        <f t="shared" si="18"/>
        <v>#DIV/0!</v>
      </c>
      <c r="D134" s="119"/>
      <c r="E134" s="89" t="e">
        <f t="shared" si="19"/>
        <v>#DIV/0!</v>
      </c>
      <c r="F134" s="120" t="e">
        <f t="shared" si="20"/>
        <v>#DIV/0!</v>
      </c>
      <c r="G134" s="119"/>
      <c r="H134" s="89" t="e">
        <f t="shared" si="21"/>
        <v>#DIV/0!</v>
      </c>
      <c r="I134" s="120" t="e">
        <f t="shared" si="22"/>
        <v>#DIV/0!</v>
      </c>
      <c r="J134" s="119"/>
      <c r="K134" s="89" t="e">
        <f t="shared" si="23"/>
        <v>#DIV/0!</v>
      </c>
      <c r="L134" s="120" t="e">
        <f t="shared" si="24"/>
        <v>#DIV/0!</v>
      </c>
      <c r="M134" s="119"/>
      <c r="N134" s="89" t="e">
        <f t="shared" si="25"/>
        <v>#DIV/0!</v>
      </c>
      <c r="O134" s="120" t="e">
        <f t="shared" si="26"/>
        <v>#DIV/0!</v>
      </c>
      <c r="P134" s="119"/>
      <c r="Q134" s="89" t="e">
        <f t="shared" si="27"/>
        <v>#DIV/0!</v>
      </c>
      <c r="R134" s="120" t="e">
        <f t="shared" si="28"/>
        <v>#DIV/0!</v>
      </c>
      <c r="S134" s="119"/>
      <c r="T134" s="89" t="e">
        <f t="shared" si="29"/>
        <v>#DIV/0!</v>
      </c>
      <c r="U134" s="120" t="e">
        <f t="shared" si="30"/>
        <v>#DIV/0!</v>
      </c>
      <c r="V134" s="119"/>
      <c r="W134" s="89" t="e">
        <f t="shared" si="31"/>
        <v>#DIV/0!</v>
      </c>
      <c r="X134" s="120" t="e">
        <f t="shared" si="32"/>
        <v>#DIV/0!</v>
      </c>
      <c r="Y134" s="119"/>
    </row>
    <row r="135" spans="1:28" x14ac:dyDescent="0.25">
      <c r="A135" s="111"/>
    </row>
    <row r="136" spans="1:28" ht="15.75" thickBot="1" x14ac:dyDescent="0.3">
      <c r="A136" s="111"/>
      <c r="C136" s="100" t="e">
        <f>((B108*$B$38/1000)*((($B$53*$B$4/100)+($B$55*$B$5/100)+($B$57*$B$6/100)+($B$59*$B$7/100))))+((C108*$B$38/1000)*((($B$54*$B$8/100)+($B$56*$B$9/100)+($B$58*$B$10/100)+($B$60*$B$11/100))))</f>
        <v>#DIV/0!</v>
      </c>
      <c r="D136" s="100"/>
    </row>
    <row r="137" spans="1:28" s="83" customFormat="1" ht="18.75" customHeight="1" x14ac:dyDescent="0.3">
      <c r="A137" s="181" t="s">
        <v>98</v>
      </c>
      <c r="B137" s="184" t="s">
        <v>79</v>
      </c>
      <c r="C137" s="185"/>
      <c r="D137" s="186"/>
      <c r="E137" s="184" t="s">
        <v>80</v>
      </c>
      <c r="F137" s="185"/>
      <c r="G137" s="186"/>
      <c r="H137" s="184" t="s">
        <v>81</v>
      </c>
      <c r="I137" s="185"/>
      <c r="J137" s="186"/>
      <c r="K137" s="184" t="s">
        <v>82</v>
      </c>
      <c r="L137" s="185"/>
      <c r="M137" s="186"/>
      <c r="N137" s="184" t="s">
        <v>83</v>
      </c>
      <c r="O137" s="185"/>
      <c r="P137" s="186"/>
      <c r="Q137" s="184" t="s">
        <v>84</v>
      </c>
      <c r="R137" s="185"/>
      <c r="S137" s="186"/>
      <c r="T137" s="184" t="s">
        <v>85</v>
      </c>
      <c r="U137" s="185"/>
      <c r="V137" s="186"/>
      <c r="W137" s="184" t="s">
        <v>86</v>
      </c>
      <c r="X137" s="185"/>
      <c r="Y137" s="186"/>
    </row>
    <row r="138" spans="1:28" s="83" customFormat="1" ht="19.5" thickBot="1" x14ac:dyDescent="0.35">
      <c r="A138" s="182"/>
      <c r="B138" s="187">
        <v>5000</v>
      </c>
      <c r="C138" s="188"/>
      <c r="D138" s="189"/>
      <c r="E138" s="187">
        <v>10000</v>
      </c>
      <c r="F138" s="188"/>
      <c r="G138" s="189"/>
      <c r="H138" s="187">
        <v>15000</v>
      </c>
      <c r="I138" s="188"/>
      <c r="J138" s="189"/>
      <c r="K138" s="187">
        <v>20000</v>
      </c>
      <c r="L138" s="188"/>
      <c r="M138" s="189"/>
      <c r="N138" s="187">
        <v>30000</v>
      </c>
      <c r="O138" s="188"/>
      <c r="P138" s="189"/>
      <c r="Q138" s="187">
        <v>40000</v>
      </c>
      <c r="R138" s="188"/>
      <c r="S138" s="189"/>
      <c r="T138" s="187">
        <v>50000</v>
      </c>
      <c r="U138" s="188"/>
      <c r="V138" s="189"/>
      <c r="W138" s="187">
        <v>100000</v>
      </c>
      <c r="X138" s="188"/>
      <c r="Y138" s="189"/>
    </row>
    <row r="139" spans="1:28" s="82" customFormat="1" ht="37.5" x14ac:dyDescent="0.3">
      <c r="A139" s="183"/>
      <c r="B139" s="94" t="s">
        <v>92</v>
      </c>
      <c r="C139" s="104" t="s">
        <v>93</v>
      </c>
      <c r="D139" s="104" t="s">
        <v>134</v>
      </c>
      <c r="E139" s="105" t="s">
        <v>92</v>
      </c>
      <c r="F139" s="104" t="s">
        <v>93</v>
      </c>
      <c r="G139" s="104" t="s">
        <v>134</v>
      </c>
      <c r="H139" s="92" t="s">
        <v>92</v>
      </c>
      <c r="I139" s="104" t="s">
        <v>93</v>
      </c>
      <c r="J139" s="104" t="s">
        <v>134</v>
      </c>
      <c r="K139" s="92" t="s">
        <v>92</v>
      </c>
      <c r="L139" s="104" t="s">
        <v>93</v>
      </c>
      <c r="M139" s="104" t="s">
        <v>134</v>
      </c>
      <c r="N139" s="92" t="s">
        <v>92</v>
      </c>
      <c r="O139" s="104" t="s">
        <v>93</v>
      </c>
      <c r="P139" s="104" t="s">
        <v>134</v>
      </c>
      <c r="Q139" s="92" t="s">
        <v>92</v>
      </c>
      <c r="R139" s="104" t="s">
        <v>93</v>
      </c>
      <c r="S139" s="104" t="s">
        <v>134</v>
      </c>
      <c r="T139" s="92" t="s">
        <v>92</v>
      </c>
      <c r="U139" s="104" t="s">
        <v>93</v>
      </c>
      <c r="V139" s="104" t="s">
        <v>134</v>
      </c>
      <c r="W139" s="94" t="s">
        <v>92</v>
      </c>
      <c r="X139" s="104" t="s">
        <v>93</v>
      </c>
      <c r="Y139" s="104" t="s">
        <v>134</v>
      </c>
    </row>
    <row r="140" spans="1:28" ht="18.75" x14ac:dyDescent="0.3">
      <c r="A140" s="109" t="s">
        <v>125</v>
      </c>
      <c r="B140" s="88" t="e">
        <f t="shared" ref="B140:B150" si="33">B124+C124</f>
        <v>#DIV/0!</v>
      </c>
      <c r="C140" s="115" t="e">
        <f>((B108*$B$38/1000)*((($B$53*$B$8/100)+($B$55*$B$9/100)+($B$57*$B$10/100)+($B$59*$B$11/100))))+((C108*$B$38/1000)*((($B$54*$B$8/100)+($B$56*$B$9/100)+($B$58*$B$10/100)+($B$60*$B$11/100))))</f>
        <v>#DIV/0!</v>
      </c>
      <c r="D140" s="126" t="e">
        <f t="shared" ref="D140:D150" si="34">((B108*$B$38/1000)*(($B$53*$D$4/100)+($B$55*$D$5/100)+($B$57*$D$6/100)+($B$59*$D$7/100)))+((C108*$B$38/1000)*(($B$54*$D$8/100)+($B$56*$D$9/100)+($B$58*$D$10/100)+($B$60*$D$11/100)))</f>
        <v>#DIV/0!</v>
      </c>
      <c r="E140" s="98" t="e">
        <f t="shared" ref="E140:E150" si="35">E124+F124</f>
        <v>#DIV/0!</v>
      </c>
      <c r="F140" s="115" t="e">
        <f>((E108*$B$38/1000)*((($B$53*$B$8/100)+($B$55*$B$9/100)+($B$57*$B$10/100)+($B$59*$B$11/100))))+((F108*$B$38/1000)*((($B$54*$B$8/100)+($B$56*$B$9/100)+($B$58*$B$10/100)+($B$60*$B$11/100))))</f>
        <v>#DIV/0!</v>
      </c>
      <c r="G140" s="126" t="e">
        <f t="shared" ref="G140:G150" si="36">((E108*$B$38/1000)*(($B$53*$D$4/100)+($B$55*$D$5/100)+($B$57*$D$6/100)+($B$59*$D$7/100)))+((F108*$B$38/1000)*(($B$54*$D$8/100)+($B$56*$D$9/100)+($B$58*$D$10/100)+($B$60*$D$11/100)))</f>
        <v>#DIV/0!</v>
      </c>
      <c r="H140" s="88" t="e">
        <f t="shared" ref="H140:H150" si="37">H124+I124</f>
        <v>#DIV/0!</v>
      </c>
      <c r="I140" s="115" t="e">
        <f>((H108*$B$38/1000)*((($B$53*$B$8/100)+($B$55*$B$9/100)+($B$57*$B$10/100)+($B$59*$B$11/100))))+((I108*$B$38/1000)*((($B$54*$B$8/100)+($B$56*$B$9/100)+($B$58*$B$10/100)+($B$60*$B$11/100))))</f>
        <v>#DIV/0!</v>
      </c>
      <c r="J140" s="126" t="e">
        <f t="shared" ref="J140:J150" si="38">((H108*$B$38/1000)*(($B$53*$D$4/100)+($B$55*$D$5/100)+($B$57*$D$6/100)+($B$59*$D$7/100)))+((I108*$B$38/1000)*(($B$54*$D$8/100)+($B$56*$D$9/100)+($B$58*$D$10/100)+($B$60*$D$11/100)))</f>
        <v>#DIV/0!</v>
      </c>
      <c r="K140" s="88" t="e">
        <f t="shared" ref="K140:K150" si="39">K124+L124</f>
        <v>#DIV/0!</v>
      </c>
      <c r="L140" s="115" t="e">
        <f>((K108*$B$38/1000)*((($B$53*$B$8/100)+($B$55*$B$9/100)+($B$57*$B$10/100)+($B$59*$B$11/100))))+((L108*$B$38/1000)*((($B$54*$B$8/100)+($B$56*$B$9/100)+($B$58*$B$10/100)+($B$60*$B$11/100))))</f>
        <v>#DIV/0!</v>
      </c>
      <c r="M140" s="126" t="e">
        <f t="shared" ref="M140:M150" si="40">((K108*$B$38/1000)*(($B$53*$D$4/100)+($B$55*$D$5/100)+($B$57*$D$6/100)+($B$59*$D$7/100)))+((L108*$B$38/1000)*(($B$54*$D$8/100)+($B$56*$D$9/100)+($B$58*$D$10/100)+($B$60*$D$11/100)))</f>
        <v>#DIV/0!</v>
      </c>
      <c r="N140" s="88" t="e">
        <f t="shared" ref="N140:N150" si="41">N124+O124</f>
        <v>#DIV/0!</v>
      </c>
      <c r="O140" s="115" t="e">
        <f>((N108*$B$38/1000)*((($B$53*$B$8/100)+($B$55*$B$9/100)+($B$57*$B$10/100)+($B$59*$B$11/100))))+((O108*$B$38/1000)*((($B$54*$B$8/100)+($B$56*$B$9/100)+($B$58*$B$10/100)+($B$60*$B$11/100))))</f>
        <v>#DIV/0!</v>
      </c>
      <c r="P140" s="126" t="e">
        <f t="shared" ref="P140:P150" si="42">((N108*$B$38/1000)*(($B$53*$D$4/100)+($B$55*$D$5/100)+($B$57*$D$6/100)+($B$59*$D$7/100)))+((O108*$B$38/1000)*(($B$54*$D$8/100)+($B$56*$D$9/100)+($B$58*$D$10/100)+($B$60*$D$11/100)))</f>
        <v>#DIV/0!</v>
      </c>
      <c r="Q140" s="88" t="e">
        <f t="shared" ref="Q140:Q150" si="43">Q124+R124</f>
        <v>#DIV/0!</v>
      </c>
      <c r="R140" s="115" t="e">
        <f>((Q108*$B$38/1000)*((($B$53*$B$8/100)+($B$55*$B$9/100)+($B$57*$B$10/100)+($B$59*$B$11/100))))+((R108*$B$38/1000)*((($B$54*$B$8/100)+($B$56*$B$9/100)+($B$58*$B$10/100)+($B$60*$B$11/100))))</f>
        <v>#DIV/0!</v>
      </c>
      <c r="S140" s="126" t="e">
        <f t="shared" ref="S140:S150" si="44">((Q108*$B$38/1000)*(($B$53*$D$4/100)+($B$55*$D$5/100)+($B$57*$D$6/100)+($B$59*$D$7/100)))+((R108*$B$38/1000)*(($B$54*$D$8/100)+($B$56*$D$9/100)+($B$58*$D$10/100)+($B$60*$D$11/100)))</f>
        <v>#DIV/0!</v>
      </c>
      <c r="T140" s="88" t="e">
        <f t="shared" ref="T140:T150" si="45">T124+U124</f>
        <v>#DIV/0!</v>
      </c>
      <c r="U140" s="115" t="e">
        <f>((T108*$B$38/1000)*((($B$53*$B$8/100)+($B$55*$B$9/100)+($B$57*$B$10/100)+($B$59*$B$11/100))))+((U108*$B$38/1000)*((($B$54*$B$8/100)+($B$56*$B$9/100)+($B$58*$B$10/100)+($B$60*$B$11/100))))</f>
        <v>#DIV/0!</v>
      </c>
      <c r="V140" s="126" t="e">
        <f t="shared" ref="V140:V150" si="46">((T108*$B$38/1000)*(($B$53*$D$4/100)+($B$55*$D$5/100)+($B$57*$D$6/100)+($B$59*$D$7/100)))+((U108*$B$38/1000)*(($B$54*$D$8/100)+($B$56*$D$9/100)+($B$58*$D$10/100)+($B$60*$D$11/100)))</f>
        <v>#DIV/0!</v>
      </c>
      <c r="W140" s="88" t="e">
        <f t="shared" ref="W140:W150" si="47">W124+X124</f>
        <v>#DIV/0!</v>
      </c>
      <c r="X140" s="115" t="e">
        <f>((W108*$B$38/1000)*((($B$53*$B$8/100)+($B$55*$B$9/100)+($B$57*$B$10/100)+($B$59*$B$11/100))))+((X108*$B$38/1000)*((($B$54*$B$8/100)+($B$56*$B$9/100)+($B$58*$B$10/100)+($B$60*$B$11/100))))</f>
        <v>#DIV/0!</v>
      </c>
      <c r="Y140" s="126" t="e">
        <f t="shared" ref="Y140:Y150" si="48">((W108*$B$38/1000)*(($B$53*$D$4/100)+($B$55*$D$5/100)+($B$57*$D$6/100)+($B$59*$D$7/100)))+((X108*$B$38/1000)*(($B$54*$D$8/100)+($B$56*$D$9/100)+($B$58*$D$10/100)+($B$60*$D$11/100)))</f>
        <v>#DIV/0!</v>
      </c>
      <c r="Z140" s="82"/>
      <c r="AA140" s="82"/>
      <c r="AB140" s="82"/>
    </row>
    <row r="141" spans="1:28" ht="18.75" x14ac:dyDescent="0.3">
      <c r="A141" s="109" t="s">
        <v>97</v>
      </c>
      <c r="B141" s="88" t="e">
        <f t="shared" si="33"/>
        <v>#DIV/0!</v>
      </c>
      <c r="C141" s="115" t="e">
        <f>((B109*$B$38/1000)*((($B$53*$B$8/100)+($B$55*$B$9/100)+($B$57*$B$10/100)+($B$59*$B$11/100))))+((C109*$B$38/1000)*((($B$54*$B$8/100)+($B$56*$B$9/100)+($B$58*$B$10/100)+($B$60*$B$11/100))))</f>
        <v>#DIV/0!</v>
      </c>
      <c r="D141" s="127" t="e">
        <f t="shared" si="34"/>
        <v>#DIV/0!</v>
      </c>
      <c r="E141" s="98" t="e">
        <f t="shared" si="35"/>
        <v>#DIV/0!</v>
      </c>
      <c r="F141" s="115" t="e">
        <f>((E109*$B$38/1000)*((($B$53*$B$8/100)+($B$55*$B$9/100)+($B$57*$B$10/100)+($B$59*$B$11/100))))+((F109*$B$38/1000)*((($B$54*$B$8/100)+($B$56*$B$9/100)+($B$58*$B$10/100)+($B$60*$B$11/100))))</f>
        <v>#DIV/0!</v>
      </c>
      <c r="G141" s="127" t="e">
        <f t="shared" si="36"/>
        <v>#DIV/0!</v>
      </c>
      <c r="H141" s="88" t="e">
        <f t="shared" si="37"/>
        <v>#DIV/0!</v>
      </c>
      <c r="I141" s="115" t="e">
        <f>((H109*$B$38/1000)*((($B$53*$B$8/100)+($B$55*$B$9/100)+($B$57*$B$10/100)+($B$59*$B$11/100))))+((I109*$B$38/1000)*((($B$54*$B$8/100)+($B$56*$B$9/100)+($B$58*$B$10/100)+($B$60*$B$11/100))))</f>
        <v>#DIV/0!</v>
      </c>
      <c r="J141" s="127" t="e">
        <f t="shared" si="38"/>
        <v>#DIV/0!</v>
      </c>
      <c r="K141" s="88" t="e">
        <f t="shared" si="39"/>
        <v>#DIV/0!</v>
      </c>
      <c r="L141" s="115" t="e">
        <f>((K109*$B$38/1000)*((($B$53*$B$8/100)+($B$55*$B$9/100)+($B$57*$B$10/100)+($B$59*$B$11/100))))+((L109*$B$38/1000)*((($B$54*$B$8/100)+($B$56*$B$9/100)+($B$58*$B$10/100)+($B$60*$B$11/100))))</f>
        <v>#DIV/0!</v>
      </c>
      <c r="M141" s="127" t="e">
        <f t="shared" si="40"/>
        <v>#DIV/0!</v>
      </c>
      <c r="N141" s="88" t="e">
        <f t="shared" si="41"/>
        <v>#DIV/0!</v>
      </c>
      <c r="O141" s="115" t="e">
        <f>((N109*$B$38/1000)*((($B$53*$B$8/100)+($B$55*$B$9/100)+($B$57*$B$10/100)+($B$59*$B$11/100))))+((O109*$B$38/1000)*((($B$54*$B$8/100)+($B$56*$B$9/100)+($B$58*$B$10/100)+($B$60*$B$11/100))))</f>
        <v>#DIV/0!</v>
      </c>
      <c r="P141" s="127" t="e">
        <f t="shared" si="42"/>
        <v>#DIV/0!</v>
      </c>
      <c r="Q141" s="88" t="e">
        <f t="shared" si="43"/>
        <v>#DIV/0!</v>
      </c>
      <c r="R141" s="115" t="e">
        <f>((Q109*$B$38/1000)*((($B$53*$B$8/100)+($B$55*$B$9/100)+($B$57*$B$10/100)+($B$59*$B$11/100))))+((R109*$B$38/1000)*((($B$54*$B$8/100)+($B$56*$B$9/100)+($B$58*$B$10/100)+($B$60*$B$11/100))))</f>
        <v>#DIV/0!</v>
      </c>
      <c r="S141" s="127" t="e">
        <f t="shared" si="44"/>
        <v>#DIV/0!</v>
      </c>
      <c r="T141" s="88" t="e">
        <f t="shared" si="45"/>
        <v>#DIV/0!</v>
      </c>
      <c r="U141" s="115" t="e">
        <f>((T109*$B$38/1000)*((($B$53*$B$8/100)+($B$55*$B$9/100)+($B$57*$B$10/100)+($B$59*$B$11/100))))+((U109*$B$38/1000)*((($B$54*$B$8/100)+($B$56*$B$9/100)+($B$58*$B$10/100)+($B$60*$B$11/100))))</f>
        <v>#DIV/0!</v>
      </c>
      <c r="V141" s="127" t="e">
        <f t="shared" si="46"/>
        <v>#DIV/0!</v>
      </c>
      <c r="W141" s="88" t="e">
        <f t="shared" si="47"/>
        <v>#DIV/0!</v>
      </c>
      <c r="X141" s="115" t="e">
        <f>((W109*$B$38/1000)*((($B$53*$B$8/100)+($B$55*$B$9/100)+($B$57*$B$10/100)+($B$59*$B$11/100))))+((X109*$B$38/1000)*((($B$54*$B$8/100)+($B$56*$B$9/100)+($B$58*$B$10/100)+($B$60*$B$11/100))))</f>
        <v>#DIV/0!</v>
      </c>
      <c r="Y141" s="127" t="e">
        <f t="shared" si="48"/>
        <v>#DIV/0!</v>
      </c>
      <c r="Z141" s="82"/>
      <c r="AA141" s="82"/>
      <c r="AB141" s="82"/>
    </row>
    <row r="142" spans="1:28" ht="18.75" x14ac:dyDescent="0.3">
      <c r="A142" s="109" t="s">
        <v>102</v>
      </c>
      <c r="B142" s="88" t="e">
        <f t="shared" si="33"/>
        <v>#DIV/0!</v>
      </c>
      <c r="C142" s="115" t="e">
        <f>((B110*$B$38/1000)*((($B$53*$B$8/100)+($B$55*$B$9/100)+($B$57*$B$10/100)+($B$59*$B$11/100))))+((C110*$B$38/1000)*((($B$54*$B$8/100)+($B$56*$B$9/100)+($B$58*$B$10/100)+($B$60*$B$11/100))))</f>
        <v>#DIV/0!</v>
      </c>
      <c r="D142" s="127" t="e">
        <f t="shared" si="34"/>
        <v>#DIV/0!</v>
      </c>
      <c r="E142" s="98" t="e">
        <f t="shared" si="35"/>
        <v>#DIV/0!</v>
      </c>
      <c r="F142" s="115" t="e">
        <f>((E110*$B$38/1000)*((($B$53*$B$8/100)+($B$55*$B$9/100)+($B$57*$B$10/100)+($B$59*$B$11/100))))+((F110*$B$38/1000)*((($B$54*$B$8/100)+($B$56*$B$9/100)+($B$58*$B$10/100)+($B$60*$B$11/100))))</f>
        <v>#DIV/0!</v>
      </c>
      <c r="G142" s="127" t="e">
        <f t="shared" si="36"/>
        <v>#DIV/0!</v>
      </c>
      <c r="H142" s="88" t="e">
        <f t="shared" si="37"/>
        <v>#DIV/0!</v>
      </c>
      <c r="I142" s="115" t="e">
        <f>((H110*$B$38/1000)*((($B$53*$B$8/100)+($B$55*$B$9/100)+($B$57*$B$10/100)+($B$59*$B$11/100))))+((I110*$B$38/1000)*((($B$54*$B$8/100)+($B$56*$B$9/100)+($B$58*$B$10/100)+($B$60*$B$11/100))))</f>
        <v>#DIV/0!</v>
      </c>
      <c r="J142" s="127" t="e">
        <f t="shared" si="38"/>
        <v>#DIV/0!</v>
      </c>
      <c r="K142" s="88" t="e">
        <f t="shared" si="39"/>
        <v>#DIV/0!</v>
      </c>
      <c r="L142" s="115" t="e">
        <f>((K110*$B$38/1000)*((($B$53*$B$8/100)+($B$55*$B$9/100)+($B$57*$B$10/100)+($B$59*$B$11/100))))+((L110*$B$38/1000)*((($B$54*$B$8/100)+($B$56*$B$9/100)+($B$58*$B$10/100)+($B$60*$B$11/100))))</f>
        <v>#DIV/0!</v>
      </c>
      <c r="M142" s="127" t="e">
        <f t="shared" si="40"/>
        <v>#DIV/0!</v>
      </c>
      <c r="N142" s="88" t="e">
        <f t="shared" si="41"/>
        <v>#DIV/0!</v>
      </c>
      <c r="O142" s="115" t="e">
        <f>((N110*$B$38/1000)*((($B$53*$B$8/100)+($B$55*$B$9/100)+($B$57*$B$10/100)+($B$59*$B$11/100))))+((O110*$B$38/1000)*((($B$54*$B$8/100)+($B$56*$B$9/100)+($B$58*$B$10/100)+($B$60*$B$11/100))))</f>
        <v>#DIV/0!</v>
      </c>
      <c r="P142" s="127" t="e">
        <f t="shared" si="42"/>
        <v>#DIV/0!</v>
      </c>
      <c r="Q142" s="88" t="e">
        <f t="shared" si="43"/>
        <v>#DIV/0!</v>
      </c>
      <c r="R142" s="115" t="e">
        <f>((Q110*$B$38/1000)*((($B$53*$B$8/100)+($B$55*$B$9/100)+($B$57*$B$10/100)+($B$59*$B$11/100))))+((R110*$B$38/1000)*((($B$54*$B$8/100)+($B$56*$B$9/100)+($B$58*$B$10/100)+($B$60*$B$11/100))))</f>
        <v>#DIV/0!</v>
      </c>
      <c r="S142" s="127" t="e">
        <f t="shared" si="44"/>
        <v>#DIV/0!</v>
      </c>
      <c r="T142" s="88" t="e">
        <f t="shared" si="45"/>
        <v>#DIV/0!</v>
      </c>
      <c r="U142" s="115" t="e">
        <f>((T110*$B$38/1000)*((($B$53*$B$8/100)+($B$55*$B$9/100)+($B$57*$B$10/100)+($B$59*$B$11/100))))+((U110*$B$38/1000)*((($B$54*$B$8/100)+($B$56*$B$9/100)+($B$58*$B$10/100)+($B$60*$B$11/100))))</f>
        <v>#DIV/0!</v>
      </c>
      <c r="V142" s="127" t="e">
        <f t="shared" si="46"/>
        <v>#DIV/0!</v>
      </c>
      <c r="W142" s="88" t="e">
        <f t="shared" si="47"/>
        <v>#DIV/0!</v>
      </c>
      <c r="X142" s="115" t="e">
        <f>((W110*$B$38/1000)*((($B$53*$B$8/100)+($B$55*$B$9/100)+($B$57*$B$10/100)+($B$59*$B$11/100))))+((X110*$B$38/1000)*((($B$54*$B$8/100)+($B$56*$B$9/100)+($B$58*$B$10/100)+($B$60*$B$11/100))))</f>
        <v>#DIV/0!</v>
      </c>
      <c r="Y142" s="127" t="e">
        <f t="shared" si="48"/>
        <v>#DIV/0!</v>
      </c>
      <c r="Z142" s="82"/>
      <c r="AA142" s="82"/>
      <c r="AB142" s="82"/>
    </row>
    <row r="143" spans="1:28" ht="18.75" x14ac:dyDescent="0.3">
      <c r="A143" s="109" t="s">
        <v>103</v>
      </c>
      <c r="B143" s="88" t="e">
        <f t="shared" si="33"/>
        <v>#DIV/0!</v>
      </c>
      <c r="C143" s="115" t="e">
        <f>((B111*$B$38/1000)*((($B$53*$B$8/100)+($B$55*$B$9/100)+($B$57*$B$10/100)+($B$59*$B$11/100))))+((C111*$B$38/1000)*((($B$54*$B$8/100)+($B$56*$B$9/100)+($B$58*$B$10/100)+($B$60*$B$11/100))))</f>
        <v>#DIV/0!</v>
      </c>
      <c r="D143" s="127" t="e">
        <f t="shared" si="34"/>
        <v>#DIV/0!</v>
      </c>
      <c r="E143" s="98" t="e">
        <f t="shared" si="35"/>
        <v>#DIV/0!</v>
      </c>
      <c r="F143" s="115" t="e">
        <f>((E111*$B$38/1000)*((($B$53*$B$8/100)+($B$55*$B$9/100)+($B$57*$B$10/100)+($B$59*$B$11/100))))+((F111*$B$38/1000)*((($B$54*$B$8/100)+($B$56*$B$9/100)+($B$58*$B$10/100)+($B$60*$B$11/100))))</f>
        <v>#DIV/0!</v>
      </c>
      <c r="G143" s="127" t="e">
        <f t="shared" si="36"/>
        <v>#DIV/0!</v>
      </c>
      <c r="H143" s="88" t="e">
        <f t="shared" si="37"/>
        <v>#DIV/0!</v>
      </c>
      <c r="I143" s="115" t="e">
        <f>((H111*$B$38/1000)*((($B$53*$B$8/100)+($B$55*$B$9/100)+($B$57*$B$10/100)+($B$59*$B$11/100))))+((I111*$B$38/1000)*((($B$54*$B$8/100)+($B$56*$B$9/100)+($B$58*$B$10/100)+($B$60*$B$11/100))))</f>
        <v>#DIV/0!</v>
      </c>
      <c r="J143" s="127" t="e">
        <f t="shared" si="38"/>
        <v>#DIV/0!</v>
      </c>
      <c r="K143" s="88" t="e">
        <f t="shared" si="39"/>
        <v>#DIV/0!</v>
      </c>
      <c r="L143" s="115" t="e">
        <f>((K111*$B$38/1000)*((($B$53*$B$8/100)+($B$55*$B$9/100)+($B$57*$B$10/100)+($B$59*$B$11/100))))+((L111*$B$38/1000)*((($B$54*$B$8/100)+($B$56*$B$9/100)+($B$58*$B$10/100)+($B$60*$B$11/100))))</f>
        <v>#DIV/0!</v>
      </c>
      <c r="M143" s="127" t="e">
        <f t="shared" si="40"/>
        <v>#DIV/0!</v>
      </c>
      <c r="N143" s="88" t="e">
        <f t="shared" si="41"/>
        <v>#DIV/0!</v>
      </c>
      <c r="O143" s="115" t="e">
        <f>((N111*$B$38/1000)*((($B$53*$B$8/100)+($B$55*$B$9/100)+($B$57*$B$10/100)+($B$59*$B$11/100))))+((O111*$B$38/1000)*((($B$54*$B$8/100)+($B$56*$B$9/100)+($B$58*$B$10/100)+($B$60*$B$11/100))))</f>
        <v>#DIV/0!</v>
      </c>
      <c r="P143" s="127" t="e">
        <f t="shared" si="42"/>
        <v>#DIV/0!</v>
      </c>
      <c r="Q143" s="88" t="e">
        <f t="shared" si="43"/>
        <v>#DIV/0!</v>
      </c>
      <c r="R143" s="115" t="e">
        <f>((Q111*$B$38/1000)*((($B$53*$B$8/100)+($B$55*$B$9/100)+($B$57*$B$10/100)+($B$59*$B$11/100))))+((R111*$B$38/1000)*((($B$54*$B$8/100)+($B$56*$B$9/100)+($B$58*$B$10/100)+($B$60*$B$11/100))))</f>
        <v>#DIV/0!</v>
      </c>
      <c r="S143" s="127" t="e">
        <f t="shared" si="44"/>
        <v>#DIV/0!</v>
      </c>
      <c r="T143" s="88" t="e">
        <f t="shared" si="45"/>
        <v>#DIV/0!</v>
      </c>
      <c r="U143" s="115" t="e">
        <f>((T111*$B$38/1000)*((($B$53*$B$8/100)+($B$55*$B$9/100)+($B$57*$B$10/100)+($B$59*$B$11/100))))+((U111*$B$38/1000)*((($B$54*$B$8/100)+($B$56*$B$9/100)+($B$58*$B$10/100)+($B$60*$B$11/100))))</f>
        <v>#DIV/0!</v>
      </c>
      <c r="V143" s="127" t="e">
        <f t="shared" si="46"/>
        <v>#DIV/0!</v>
      </c>
      <c r="W143" s="88" t="e">
        <f t="shared" si="47"/>
        <v>#DIV/0!</v>
      </c>
      <c r="X143" s="115" t="e">
        <f>((W111*$B$38/1000)*((($B$53*$B$8/100)+($B$55*$B$9/100)+($B$57*$B$10/100)+($B$59*$B$11/100))))+((X111*$B$38/1000)*((($B$54*$B$8/100)+($B$56*$B$9/100)+($B$58*$B$10/100)+($B$60*$B$11/100))))</f>
        <v>#DIV/0!</v>
      </c>
      <c r="Y143" s="127" t="e">
        <f t="shared" si="48"/>
        <v>#DIV/0!</v>
      </c>
      <c r="Z143" s="82"/>
      <c r="AA143" s="82"/>
      <c r="AB143" s="82"/>
    </row>
    <row r="144" spans="1:28" ht="18.75" x14ac:dyDescent="0.3">
      <c r="A144" s="109" t="s">
        <v>104</v>
      </c>
      <c r="B144" s="88" t="e">
        <f t="shared" si="33"/>
        <v>#DIV/0!</v>
      </c>
      <c r="C144" s="115" t="e">
        <f>((B112*$B$38/1000)*((($B$53*$B$8/100)+($B$55*$B$9/100)+($B$57*$B$10/100)+($B$59*$B$11/100))))+((C112*$B$38/1000)*((($B$54*$B$8/100)+($B$56*$B$9/100)+($B$58*$B$10/100)+($B$60*$B$11/100))))</f>
        <v>#DIV/0!</v>
      </c>
      <c r="D144" s="127" t="e">
        <f t="shared" si="34"/>
        <v>#DIV/0!</v>
      </c>
      <c r="E144" s="98" t="e">
        <f t="shared" si="35"/>
        <v>#DIV/0!</v>
      </c>
      <c r="F144" s="115" t="e">
        <f>((E112*$B$38/1000)*((($B$53*$B$8/100)+($B$55*$B$9/100)+($B$57*$B$10/100)+($B$59*$B$11/100))))+((F112*$B$38/1000)*((($B$54*$B$8/100)+($B$56*$B$9/100)+($B$58*$B$10/100)+($B$60*$B$11/100))))</f>
        <v>#DIV/0!</v>
      </c>
      <c r="G144" s="127" t="e">
        <f t="shared" si="36"/>
        <v>#DIV/0!</v>
      </c>
      <c r="H144" s="88" t="e">
        <f t="shared" si="37"/>
        <v>#DIV/0!</v>
      </c>
      <c r="I144" s="115" t="e">
        <f>((H112*$B$38/1000)*((($B$53*$B$8/100)+($B$55*$B$9/100)+($B$57*$B$10/100)+($B$59*$B$11/100))))+((I112*$B$38/1000)*((($B$54*$B$8/100)+($B$56*$B$9/100)+($B$58*$B$10/100)+($B$60*$B$11/100))))</f>
        <v>#DIV/0!</v>
      </c>
      <c r="J144" s="127" t="e">
        <f t="shared" si="38"/>
        <v>#DIV/0!</v>
      </c>
      <c r="K144" s="88" t="e">
        <f t="shared" si="39"/>
        <v>#DIV/0!</v>
      </c>
      <c r="L144" s="115" t="e">
        <f>((K112*$B$38/1000)*((($B$53*$B$8/100)+($B$55*$B$9/100)+($B$57*$B$10/100)+($B$59*$B$11/100))))+((L112*$B$38/1000)*((($B$54*$B$8/100)+($B$56*$B$9/100)+($B$58*$B$10/100)+($B$60*$B$11/100))))</f>
        <v>#DIV/0!</v>
      </c>
      <c r="M144" s="127" t="e">
        <f t="shared" si="40"/>
        <v>#DIV/0!</v>
      </c>
      <c r="N144" s="88" t="e">
        <f t="shared" si="41"/>
        <v>#DIV/0!</v>
      </c>
      <c r="O144" s="115" t="e">
        <f>((N112*$B$38/1000)*((($B$53*$B$8/100)+($B$55*$B$9/100)+($B$57*$B$10/100)+($B$59*$B$11/100))))+((O112*$B$38/1000)*((($B$54*$B$8/100)+($B$56*$B$9/100)+($B$58*$B$10/100)+($B$60*$B$11/100))))</f>
        <v>#DIV/0!</v>
      </c>
      <c r="P144" s="127" t="e">
        <f t="shared" si="42"/>
        <v>#DIV/0!</v>
      </c>
      <c r="Q144" s="88" t="e">
        <f t="shared" si="43"/>
        <v>#DIV/0!</v>
      </c>
      <c r="R144" s="115" t="e">
        <f>((Q112*$B$38/1000)*((($B$53*$B$8/100)+($B$55*$B$9/100)+($B$57*$B$10/100)+($B$59*$B$11/100))))+((R112*$B$38/1000)*((($B$54*$B$8/100)+($B$56*$B$9/100)+($B$58*$B$10/100)+($B$60*$B$11/100))))</f>
        <v>#DIV/0!</v>
      </c>
      <c r="S144" s="127" t="e">
        <f t="shared" si="44"/>
        <v>#DIV/0!</v>
      </c>
      <c r="T144" s="88" t="e">
        <f t="shared" si="45"/>
        <v>#DIV/0!</v>
      </c>
      <c r="U144" s="115" t="e">
        <f>((T112*$B$38/1000)*((($B$53*$B$8/100)+($B$55*$B$9/100)+($B$57*$B$10/100)+($B$59*$B$11/100))))+((U112*$B$38/1000)*((($B$54*$B$8/100)+($B$56*$B$9/100)+($B$58*$B$10/100)+($B$60*$B$11/100))))</f>
        <v>#DIV/0!</v>
      </c>
      <c r="V144" s="127" t="e">
        <f t="shared" si="46"/>
        <v>#DIV/0!</v>
      </c>
      <c r="W144" s="88" t="e">
        <f t="shared" si="47"/>
        <v>#DIV/0!</v>
      </c>
      <c r="X144" s="115" t="e">
        <f>((W112*$B$38/1000)*((($B$53*$B$8/100)+($B$55*$B$9/100)+($B$57*$B$10/100)+($B$59*$B$11/100))))+((X112*$B$38/1000)*((($B$54*$B$8/100)+($B$56*$B$9/100)+($B$58*$B$10/100)+($B$60*$B$11/100))))</f>
        <v>#DIV/0!</v>
      </c>
      <c r="Y144" s="127" t="e">
        <f t="shared" si="48"/>
        <v>#DIV/0!</v>
      </c>
      <c r="Z144" s="82"/>
      <c r="AA144" s="82"/>
      <c r="AB144" s="82"/>
    </row>
    <row r="145" spans="1:28" ht="18.75" x14ac:dyDescent="0.3">
      <c r="A145" s="109" t="s">
        <v>105</v>
      </c>
      <c r="B145" s="88" t="e">
        <f t="shared" si="33"/>
        <v>#DIV/0!</v>
      </c>
      <c r="C145" s="115" t="e">
        <f t="shared" ref="C145:C150" si="49">((B113*$B$38/1000)*(($B$53*$B$4/100)+($B$55*$B$5/100)+($B$57*$B$6/100)+($B$59*$B$7/100)))+((C113*$B$38/1000)*(($B$54*$B$4/100)+($B$56*$B$5/100)+($B$58*$B$6/100)+($B$60*$B$7/100)))</f>
        <v>#DIV/0!</v>
      </c>
      <c r="D145" s="127" t="e">
        <f t="shared" si="34"/>
        <v>#DIV/0!</v>
      </c>
      <c r="E145" s="98" t="e">
        <f t="shared" si="35"/>
        <v>#DIV/0!</v>
      </c>
      <c r="F145" s="115" t="e">
        <f t="shared" ref="F145:F150" si="50">((E113*$B$38/1000)*(($B$53*$B$4/100)+($B$55*$B$5/100)+($B$57*$B$6/100)+($B$59*$B$7/100)))+((F113*$B$38/1000)*(($B$54*$B$4/100)+($B$56*$B$5/100)+($B$58*$B$6/100)+($B$60*$B$7/100)))</f>
        <v>#DIV/0!</v>
      </c>
      <c r="G145" s="127" t="e">
        <f t="shared" si="36"/>
        <v>#DIV/0!</v>
      </c>
      <c r="H145" s="88" t="e">
        <f t="shared" si="37"/>
        <v>#DIV/0!</v>
      </c>
      <c r="I145" s="115" t="e">
        <f t="shared" ref="I145:I150" si="51">((H113*$B$38/1000)*(($B$53*$B$4/100)+($B$55*$B$5/100)+($B$57*$B$6/100)+($B$59*$B$7/100)))+((I113*$B$38/1000)*(($B$54*$B$4/100)+($B$56*$B$5/100)+($B$58*$B$6/100)+($B$60*$B$7/100)))</f>
        <v>#DIV/0!</v>
      </c>
      <c r="J145" s="127" t="e">
        <f t="shared" si="38"/>
        <v>#DIV/0!</v>
      </c>
      <c r="K145" s="88" t="e">
        <f t="shared" si="39"/>
        <v>#DIV/0!</v>
      </c>
      <c r="L145" s="115" t="e">
        <f t="shared" ref="L145:L150" si="52">((K113*$B$38/1000)*(($B$53*$B$4/100)+($B$55*$B$5/100)+($B$57*$B$6/100)+($B$59*$B$7/100)))+((L113*$B$38/1000)*(($B$54*$B$4/100)+($B$56*$B$5/100)+($B$58*$B$6/100)+($B$60*$B$7/100)))</f>
        <v>#DIV/0!</v>
      </c>
      <c r="M145" s="127" t="e">
        <f t="shared" si="40"/>
        <v>#DIV/0!</v>
      </c>
      <c r="N145" s="88" t="e">
        <f t="shared" si="41"/>
        <v>#DIV/0!</v>
      </c>
      <c r="O145" s="115" t="e">
        <f t="shared" ref="O145:O150" si="53">((N113*$B$38/1000)*(($B$53*$B$4/100)+($B$55*$B$5/100)+($B$57*$B$6/100)+($B$59*$B$7/100)))+((O113*$B$38/1000)*(($B$54*$B$4/100)+($B$56*$B$5/100)+($B$58*$B$6/100)+($B$60*$B$7/100)))</f>
        <v>#DIV/0!</v>
      </c>
      <c r="P145" s="127" t="e">
        <f t="shared" si="42"/>
        <v>#DIV/0!</v>
      </c>
      <c r="Q145" s="88" t="e">
        <f t="shared" si="43"/>
        <v>#DIV/0!</v>
      </c>
      <c r="R145" s="115" t="e">
        <f t="shared" ref="R145:R150" si="54">((Q113*$B$38/1000)*(($B$53*$B$4/100)+($B$55*$B$5/100)+($B$57*$B$6/100)+($B$59*$B$7/100)))+((R113*$B$38/1000)*(($B$54*$B$4/100)+($B$56*$B$5/100)+($B$58*$B$6/100)+($B$60*$B$7/100)))</f>
        <v>#DIV/0!</v>
      </c>
      <c r="S145" s="127" t="e">
        <f t="shared" si="44"/>
        <v>#DIV/0!</v>
      </c>
      <c r="T145" s="88" t="e">
        <f t="shared" si="45"/>
        <v>#DIV/0!</v>
      </c>
      <c r="U145" s="115" t="e">
        <f t="shared" ref="U145:U150" si="55">((T113*$B$38/1000)*(($B$53*$B$4/100)+($B$55*$B$5/100)+($B$57*$B$6/100)+($B$59*$B$7/100)))+((U113*$B$38/1000)*(($B$54*$B$4/100)+($B$56*$B$5/100)+($B$58*$B$6/100)+($B$60*$B$7/100)))</f>
        <v>#DIV/0!</v>
      </c>
      <c r="V145" s="127" t="e">
        <f t="shared" si="46"/>
        <v>#DIV/0!</v>
      </c>
      <c r="W145" s="88" t="e">
        <f t="shared" si="47"/>
        <v>#DIV/0!</v>
      </c>
      <c r="X145" s="115" t="e">
        <f t="shared" ref="X145:X150" si="56">((W113*$B$38/1000)*(($B$53*$B$4/100)+($B$55*$B$5/100)+($B$57*$B$6/100)+($B$59*$B$7/100)))+((X113*$B$38/1000)*(($B$54*$B$4/100)+($B$56*$B$5/100)+($B$58*$B$6/100)+($B$60*$B$7/100)))</f>
        <v>#DIV/0!</v>
      </c>
      <c r="Y145" s="127" t="e">
        <f t="shared" si="48"/>
        <v>#DIV/0!</v>
      </c>
      <c r="Z145" s="82"/>
      <c r="AA145" s="82"/>
      <c r="AB145" s="82"/>
    </row>
    <row r="146" spans="1:28" ht="18.75" x14ac:dyDescent="0.3">
      <c r="A146" s="109" t="s">
        <v>106</v>
      </c>
      <c r="B146" s="88" t="e">
        <f t="shared" si="33"/>
        <v>#DIV/0!</v>
      </c>
      <c r="C146" s="115" t="e">
        <f t="shared" si="49"/>
        <v>#DIV/0!</v>
      </c>
      <c r="D146" s="127" t="e">
        <f t="shared" si="34"/>
        <v>#DIV/0!</v>
      </c>
      <c r="E146" s="98" t="e">
        <f t="shared" si="35"/>
        <v>#DIV/0!</v>
      </c>
      <c r="F146" s="115" t="e">
        <f t="shared" si="50"/>
        <v>#DIV/0!</v>
      </c>
      <c r="G146" s="127" t="e">
        <f t="shared" si="36"/>
        <v>#DIV/0!</v>
      </c>
      <c r="H146" s="88" t="e">
        <f t="shared" si="37"/>
        <v>#DIV/0!</v>
      </c>
      <c r="I146" s="115" t="e">
        <f t="shared" si="51"/>
        <v>#DIV/0!</v>
      </c>
      <c r="J146" s="127" t="e">
        <f t="shared" si="38"/>
        <v>#DIV/0!</v>
      </c>
      <c r="K146" s="88" t="e">
        <f t="shared" si="39"/>
        <v>#DIV/0!</v>
      </c>
      <c r="L146" s="115" t="e">
        <f t="shared" si="52"/>
        <v>#DIV/0!</v>
      </c>
      <c r="M146" s="127" t="e">
        <f t="shared" si="40"/>
        <v>#DIV/0!</v>
      </c>
      <c r="N146" s="88" t="e">
        <f t="shared" si="41"/>
        <v>#DIV/0!</v>
      </c>
      <c r="O146" s="115" t="e">
        <f t="shared" si="53"/>
        <v>#DIV/0!</v>
      </c>
      <c r="P146" s="127" t="e">
        <f t="shared" si="42"/>
        <v>#DIV/0!</v>
      </c>
      <c r="Q146" s="88" t="e">
        <f t="shared" si="43"/>
        <v>#DIV/0!</v>
      </c>
      <c r="R146" s="115" t="e">
        <f t="shared" si="54"/>
        <v>#DIV/0!</v>
      </c>
      <c r="S146" s="127" t="e">
        <f t="shared" si="44"/>
        <v>#DIV/0!</v>
      </c>
      <c r="T146" s="88" t="e">
        <f t="shared" si="45"/>
        <v>#DIV/0!</v>
      </c>
      <c r="U146" s="115" t="e">
        <f t="shared" si="55"/>
        <v>#DIV/0!</v>
      </c>
      <c r="V146" s="127" t="e">
        <f t="shared" si="46"/>
        <v>#DIV/0!</v>
      </c>
      <c r="W146" s="88" t="e">
        <f t="shared" si="47"/>
        <v>#DIV/0!</v>
      </c>
      <c r="X146" s="115" t="e">
        <f t="shared" si="56"/>
        <v>#DIV/0!</v>
      </c>
      <c r="Y146" s="127" t="e">
        <f t="shared" si="48"/>
        <v>#DIV/0!</v>
      </c>
      <c r="Z146" s="82"/>
      <c r="AA146" s="82"/>
      <c r="AB146" s="82"/>
    </row>
    <row r="147" spans="1:28" ht="18.75" x14ac:dyDescent="0.3">
      <c r="A147" s="109" t="s">
        <v>107</v>
      </c>
      <c r="B147" s="88" t="e">
        <f t="shared" si="33"/>
        <v>#DIV/0!</v>
      </c>
      <c r="C147" s="115" t="e">
        <f t="shared" si="49"/>
        <v>#DIV/0!</v>
      </c>
      <c r="D147" s="127" t="e">
        <f t="shared" si="34"/>
        <v>#DIV/0!</v>
      </c>
      <c r="E147" s="98" t="e">
        <f t="shared" si="35"/>
        <v>#DIV/0!</v>
      </c>
      <c r="F147" s="115" t="e">
        <f t="shared" si="50"/>
        <v>#DIV/0!</v>
      </c>
      <c r="G147" s="127" t="e">
        <f t="shared" si="36"/>
        <v>#DIV/0!</v>
      </c>
      <c r="H147" s="88" t="e">
        <f t="shared" si="37"/>
        <v>#DIV/0!</v>
      </c>
      <c r="I147" s="115" t="e">
        <f t="shared" si="51"/>
        <v>#DIV/0!</v>
      </c>
      <c r="J147" s="127" t="e">
        <f t="shared" si="38"/>
        <v>#DIV/0!</v>
      </c>
      <c r="K147" s="88" t="e">
        <f t="shared" si="39"/>
        <v>#DIV/0!</v>
      </c>
      <c r="L147" s="115" t="e">
        <f t="shared" si="52"/>
        <v>#DIV/0!</v>
      </c>
      <c r="M147" s="127" t="e">
        <f t="shared" si="40"/>
        <v>#DIV/0!</v>
      </c>
      <c r="N147" s="88" t="e">
        <f t="shared" si="41"/>
        <v>#DIV/0!</v>
      </c>
      <c r="O147" s="115" t="e">
        <f t="shared" si="53"/>
        <v>#DIV/0!</v>
      </c>
      <c r="P147" s="127" t="e">
        <f t="shared" si="42"/>
        <v>#DIV/0!</v>
      </c>
      <c r="Q147" s="88" t="e">
        <f t="shared" si="43"/>
        <v>#DIV/0!</v>
      </c>
      <c r="R147" s="115" t="e">
        <f t="shared" si="54"/>
        <v>#DIV/0!</v>
      </c>
      <c r="S147" s="127" t="e">
        <f t="shared" si="44"/>
        <v>#DIV/0!</v>
      </c>
      <c r="T147" s="88" t="e">
        <f t="shared" si="45"/>
        <v>#DIV/0!</v>
      </c>
      <c r="U147" s="115" t="e">
        <f t="shared" si="55"/>
        <v>#DIV/0!</v>
      </c>
      <c r="V147" s="127" t="e">
        <f t="shared" si="46"/>
        <v>#DIV/0!</v>
      </c>
      <c r="W147" s="88" t="e">
        <f t="shared" si="47"/>
        <v>#DIV/0!</v>
      </c>
      <c r="X147" s="115" t="e">
        <f t="shared" si="56"/>
        <v>#DIV/0!</v>
      </c>
      <c r="Y147" s="127" t="e">
        <f t="shared" si="48"/>
        <v>#DIV/0!</v>
      </c>
      <c r="Z147" s="82"/>
      <c r="AA147" s="82"/>
      <c r="AB147" s="82"/>
    </row>
    <row r="148" spans="1:28" ht="18.75" x14ac:dyDescent="0.3">
      <c r="A148" s="109" t="s">
        <v>108</v>
      </c>
      <c r="B148" s="88" t="e">
        <f t="shared" si="33"/>
        <v>#DIV/0!</v>
      </c>
      <c r="C148" s="115" t="e">
        <f t="shared" si="49"/>
        <v>#DIV/0!</v>
      </c>
      <c r="D148" s="127" t="e">
        <f t="shared" si="34"/>
        <v>#DIV/0!</v>
      </c>
      <c r="E148" s="98" t="e">
        <f t="shared" si="35"/>
        <v>#DIV/0!</v>
      </c>
      <c r="F148" s="115" t="e">
        <f t="shared" si="50"/>
        <v>#DIV/0!</v>
      </c>
      <c r="G148" s="127" t="e">
        <f t="shared" si="36"/>
        <v>#DIV/0!</v>
      </c>
      <c r="H148" s="88" t="e">
        <f t="shared" si="37"/>
        <v>#DIV/0!</v>
      </c>
      <c r="I148" s="115" t="e">
        <f t="shared" si="51"/>
        <v>#DIV/0!</v>
      </c>
      <c r="J148" s="127" t="e">
        <f t="shared" si="38"/>
        <v>#DIV/0!</v>
      </c>
      <c r="K148" s="88" t="e">
        <f t="shared" si="39"/>
        <v>#DIV/0!</v>
      </c>
      <c r="L148" s="115" t="e">
        <f t="shared" si="52"/>
        <v>#DIV/0!</v>
      </c>
      <c r="M148" s="127" t="e">
        <f t="shared" si="40"/>
        <v>#DIV/0!</v>
      </c>
      <c r="N148" s="88" t="e">
        <f t="shared" si="41"/>
        <v>#DIV/0!</v>
      </c>
      <c r="O148" s="115" t="e">
        <f t="shared" si="53"/>
        <v>#DIV/0!</v>
      </c>
      <c r="P148" s="127" t="e">
        <f t="shared" si="42"/>
        <v>#DIV/0!</v>
      </c>
      <c r="Q148" s="88" t="e">
        <f t="shared" si="43"/>
        <v>#DIV/0!</v>
      </c>
      <c r="R148" s="115" t="e">
        <f t="shared" si="54"/>
        <v>#DIV/0!</v>
      </c>
      <c r="S148" s="127" t="e">
        <f t="shared" si="44"/>
        <v>#DIV/0!</v>
      </c>
      <c r="T148" s="88" t="e">
        <f t="shared" si="45"/>
        <v>#DIV/0!</v>
      </c>
      <c r="U148" s="115" t="e">
        <f t="shared" si="55"/>
        <v>#DIV/0!</v>
      </c>
      <c r="V148" s="127" t="e">
        <f t="shared" si="46"/>
        <v>#DIV/0!</v>
      </c>
      <c r="W148" s="88" t="e">
        <f t="shared" si="47"/>
        <v>#DIV/0!</v>
      </c>
      <c r="X148" s="115" t="e">
        <f t="shared" si="56"/>
        <v>#DIV/0!</v>
      </c>
      <c r="Y148" s="127" t="e">
        <f t="shared" si="48"/>
        <v>#DIV/0!</v>
      </c>
      <c r="Z148" s="82"/>
      <c r="AA148" s="82"/>
      <c r="AB148" s="82"/>
    </row>
    <row r="149" spans="1:28" s="161" customFormat="1" ht="18.75" x14ac:dyDescent="0.3">
      <c r="A149" s="136" t="s">
        <v>149</v>
      </c>
      <c r="B149" s="90" t="e">
        <f t="shared" si="33"/>
        <v>#DIV/0!</v>
      </c>
      <c r="C149" s="164" t="e">
        <f t="shared" si="49"/>
        <v>#DIV/0!</v>
      </c>
      <c r="D149" s="163" t="e">
        <f t="shared" si="34"/>
        <v>#DIV/0!</v>
      </c>
      <c r="E149" s="101" t="e">
        <f t="shared" si="35"/>
        <v>#DIV/0!</v>
      </c>
      <c r="F149" s="164" t="e">
        <f t="shared" si="50"/>
        <v>#DIV/0!</v>
      </c>
      <c r="G149" s="163" t="e">
        <f t="shared" si="36"/>
        <v>#DIV/0!</v>
      </c>
      <c r="H149" s="90" t="e">
        <f t="shared" si="37"/>
        <v>#DIV/0!</v>
      </c>
      <c r="I149" s="164" t="e">
        <f t="shared" si="51"/>
        <v>#DIV/0!</v>
      </c>
      <c r="J149" s="163" t="e">
        <f t="shared" si="38"/>
        <v>#DIV/0!</v>
      </c>
      <c r="K149" s="90" t="e">
        <f t="shared" si="39"/>
        <v>#DIV/0!</v>
      </c>
      <c r="L149" s="164" t="e">
        <f t="shared" si="52"/>
        <v>#DIV/0!</v>
      </c>
      <c r="M149" s="163" t="e">
        <f t="shared" si="40"/>
        <v>#DIV/0!</v>
      </c>
      <c r="N149" s="90" t="e">
        <f t="shared" si="41"/>
        <v>#DIV/0!</v>
      </c>
      <c r="O149" s="164" t="e">
        <f t="shared" si="53"/>
        <v>#DIV/0!</v>
      </c>
      <c r="P149" s="163" t="e">
        <f t="shared" si="42"/>
        <v>#DIV/0!</v>
      </c>
      <c r="Q149" s="90" t="e">
        <f t="shared" si="43"/>
        <v>#DIV/0!</v>
      </c>
      <c r="R149" s="164" t="e">
        <f t="shared" si="54"/>
        <v>#DIV/0!</v>
      </c>
      <c r="S149" s="163" t="e">
        <f t="shared" si="44"/>
        <v>#DIV/0!</v>
      </c>
      <c r="T149" s="90" t="e">
        <f t="shared" si="45"/>
        <v>#DIV/0!</v>
      </c>
      <c r="U149" s="164" t="e">
        <f t="shared" si="55"/>
        <v>#DIV/0!</v>
      </c>
      <c r="V149" s="163" t="e">
        <f t="shared" si="46"/>
        <v>#DIV/0!</v>
      </c>
      <c r="W149" s="90" t="e">
        <f t="shared" si="47"/>
        <v>#DIV/0!</v>
      </c>
      <c r="X149" s="164" t="e">
        <f t="shared" si="56"/>
        <v>#DIV/0!</v>
      </c>
      <c r="Y149" s="163" t="e">
        <f t="shared" si="48"/>
        <v>#DIV/0!</v>
      </c>
      <c r="Z149" s="162"/>
      <c r="AA149" s="162"/>
      <c r="AB149" s="162"/>
    </row>
    <row r="150" spans="1:28" ht="15.75" thickBot="1" x14ac:dyDescent="0.3">
      <c r="A150" s="110" t="s">
        <v>109</v>
      </c>
      <c r="B150" s="89" t="e">
        <f t="shared" si="33"/>
        <v>#DIV/0!</v>
      </c>
      <c r="C150" s="116" t="e">
        <f t="shared" si="49"/>
        <v>#DIV/0!</v>
      </c>
      <c r="D150" s="128" t="e">
        <f t="shared" si="34"/>
        <v>#DIV/0!</v>
      </c>
      <c r="E150" s="99" t="e">
        <f t="shared" si="35"/>
        <v>#DIV/0!</v>
      </c>
      <c r="F150" s="116" t="e">
        <f t="shared" si="50"/>
        <v>#DIV/0!</v>
      </c>
      <c r="G150" s="128" t="e">
        <f t="shared" si="36"/>
        <v>#DIV/0!</v>
      </c>
      <c r="H150" s="89" t="e">
        <f t="shared" si="37"/>
        <v>#DIV/0!</v>
      </c>
      <c r="I150" s="116" t="e">
        <f t="shared" si="51"/>
        <v>#DIV/0!</v>
      </c>
      <c r="J150" s="128" t="e">
        <f t="shared" si="38"/>
        <v>#DIV/0!</v>
      </c>
      <c r="K150" s="89" t="e">
        <f t="shared" si="39"/>
        <v>#DIV/0!</v>
      </c>
      <c r="L150" s="116" t="e">
        <f t="shared" si="52"/>
        <v>#DIV/0!</v>
      </c>
      <c r="M150" s="128" t="e">
        <f t="shared" si="40"/>
        <v>#DIV/0!</v>
      </c>
      <c r="N150" s="89" t="e">
        <f t="shared" si="41"/>
        <v>#DIV/0!</v>
      </c>
      <c r="O150" s="116" t="e">
        <f t="shared" si="53"/>
        <v>#DIV/0!</v>
      </c>
      <c r="P150" s="128" t="e">
        <f t="shared" si="42"/>
        <v>#DIV/0!</v>
      </c>
      <c r="Q150" s="89" t="e">
        <f t="shared" si="43"/>
        <v>#DIV/0!</v>
      </c>
      <c r="R150" s="116" t="e">
        <f t="shared" si="54"/>
        <v>#DIV/0!</v>
      </c>
      <c r="S150" s="128" t="e">
        <f t="shared" si="44"/>
        <v>#DIV/0!</v>
      </c>
      <c r="T150" s="89" t="e">
        <f t="shared" si="45"/>
        <v>#DIV/0!</v>
      </c>
      <c r="U150" s="116" t="e">
        <f t="shared" si="55"/>
        <v>#DIV/0!</v>
      </c>
      <c r="V150" s="128" t="e">
        <f t="shared" si="46"/>
        <v>#DIV/0!</v>
      </c>
      <c r="W150" s="89" t="e">
        <f t="shared" si="47"/>
        <v>#DIV/0!</v>
      </c>
      <c r="X150" s="116" t="e">
        <f t="shared" si="56"/>
        <v>#DIV/0!</v>
      </c>
      <c r="Y150" s="128" t="e">
        <f t="shared" si="48"/>
        <v>#DIV/0!</v>
      </c>
    </row>
    <row r="151" spans="1:28" x14ac:dyDescent="0.25">
      <c r="A151" s="111"/>
    </row>
    <row r="152" spans="1:28" ht="15.75" thickBot="1" x14ac:dyDescent="0.3">
      <c r="A152" s="111"/>
    </row>
    <row r="153" spans="1:28" s="83" customFormat="1" ht="18.75" customHeight="1" x14ac:dyDescent="0.3">
      <c r="A153" s="181" t="s">
        <v>96</v>
      </c>
      <c r="B153" s="184" t="s">
        <v>79</v>
      </c>
      <c r="C153" s="185"/>
      <c r="D153" s="186"/>
      <c r="E153" s="184" t="s">
        <v>80</v>
      </c>
      <c r="F153" s="185"/>
      <c r="G153" s="186"/>
      <c r="H153" s="184" t="s">
        <v>81</v>
      </c>
      <c r="I153" s="185"/>
      <c r="J153" s="186"/>
      <c r="K153" s="184" t="s">
        <v>82</v>
      </c>
      <c r="L153" s="185"/>
      <c r="M153" s="186"/>
      <c r="N153" s="184" t="s">
        <v>83</v>
      </c>
      <c r="O153" s="185"/>
      <c r="P153" s="186"/>
      <c r="Q153" s="184" t="s">
        <v>84</v>
      </c>
      <c r="R153" s="185"/>
      <c r="S153" s="186"/>
      <c r="T153" s="184" t="s">
        <v>85</v>
      </c>
      <c r="U153" s="185"/>
      <c r="V153" s="186"/>
      <c r="W153" s="184" t="s">
        <v>86</v>
      </c>
      <c r="X153" s="185"/>
      <c r="Y153" s="186"/>
    </row>
    <row r="154" spans="1:28" s="83" customFormat="1" ht="19.5" thickBot="1" x14ac:dyDescent="0.35">
      <c r="A154" s="182"/>
      <c r="B154" s="187">
        <v>5000</v>
      </c>
      <c r="C154" s="188"/>
      <c r="D154" s="189"/>
      <c r="E154" s="187">
        <v>10000</v>
      </c>
      <c r="F154" s="188"/>
      <c r="G154" s="189"/>
      <c r="H154" s="187">
        <v>15000</v>
      </c>
      <c r="I154" s="188"/>
      <c r="J154" s="189"/>
      <c r="K154" s="187">
        <v>20000</v>
      </c>
      <c r="L154" s="188"/>
      <c r="M154" s="189"/>
      <c r="N154" s="187">
        <v>30000</v>
      </c>
      <c r="O154" s="188"/>
      <c r="P154" s="189"/>
      <c r="Q154" s="187">
        <v>40000</v>
      </c>
      <c r="R154" s="188"/>
      <c r="S154" s="189"/>
      <c r="T154" s="187">
        <v>50000</v>
      </c>
      <c r="U154" s="188"/>
      <c r="V154" s="189"/>
      <c r="W154" s="187">
        <v>100000</v>
      </c>
      <c r="X154" s="188"/>
      <c r="Y154" s="189"/>
    </row>
    <row r="155" spans="1:28" s="82" customFormat="1" ht="75" x14ac:dyDescent="0.3">
      <c r="A155" s="183"/>
      <c r="B155" s="94" t="s">
        <v>94</v>
      </c>
      <c r="C155" s="103" t="s">
        <v>127</v>
      </c>
      <c r="D155" s="95" t="s">
        <v>128</v>
      </c>
      <c r="E155" s="97" t="s">
        <v>94</v>
      </c>
      <c r="F155" s="103" t="s">
        <v>127</v>
      </c>
      <c r="G155" s="95" t="s">
        <v>128</v>
      </c>
      <c r="H155" s="92" t="s">
        <v>94</v>
      </c>
      <c r="I155" s="93" t="s">
        <v>127</v>
      </c>
      <c r="J155" s="95" t="s">
        <v>128</v>
      </c>
      <c r="K155" s="92" t="s">
        <v>94</v>
      </c>
      <c r="L155" s="93" t="s">
        <v>127</v>
      </c>
      <c r="M155" s="95" t="s">
        <v>128</v>
      </c>
      <c r="N155" s="92" t="s">
        <v>94</v>
      </c>
      <c r="O155" s="93" t="s">
        <v>127</v>
      </c>
      <c r="P155" s="95" t="s">
        <v>128</v>
      </c>
      <c r="Q155" s="92" t="s">
        <v>94</v>
      </c>
      <c r="R155" s="93" t="s">
        <v>127</v>
      </c>
      <c r="S155" s="95" t="s">
        <v>128</v>
      </c>
      <c r="T155" s="92" t="s">
        <v>94</v>
      </c>
      <c r="U155" s="93" t="s">
        <v>127</v>
      </c>
      <c r="V155" s="95" t="s">
        <v>128</v>
      </c>
      <c r="W155" s="92" t="s">
        <v>94</v>
      </c>
      <c r="X155" s="93" t="s">
        <v>127</v>
      </c>
      <c r="Y155" s="95" t="s">
        <v>128</v>
      </c>
    </row>
    <row r="156" spans="1:28" x14ac:dyDescent="0.25">
      <c r="A156" s="112" t="s">
        <v>125</v>
      </c>
      <c r="B156" s="88" t="e">
        <f t="shared" ref="B156:B166" si="57">B140-C140</f>
        <v>#DIV/0!</v>
      </c>
      <c r="C156" s="32" t="e">
        <f t="shared" ref="C156:C166" si="58">B156/(B140)</f>
        <v>#DIV/0!</v>
      </c>
      <c r="D156" s="30" t="e">
        <f t="shared" ref="D156:D166" si="59">B156/(B93+C93+B140)</f>
        <v>#DIV/0!</v>
      </c>
      <c r="E156" s="98" t="e">
        <f t="shared" ref="E156:E166" si="60">E140-F140</f>
        <v>#DIV/0!</v>
      </c>
      <c r="F156" s="32" t="e">
        <f t="shared" ref="F156:F166" si="61">E156/(E140)</f>
        <v>#DIV/0!</v>
      </c>
      <c r="G156" s="30" t="e">
        <f t="shared" ref="G156:G166" si="62">E156/(E93+F93+E140)</f>
        <v>#DIV/0!</v>
      </c>
      <c r="H156" s="88" t="e">
        <f t="shared" ref="H156:H166" si="63">H140-I140</f>
        <v>#DIV/0!</v>
      </c>
      <c r="I156" s="32" t="e">
        <f t="shared" ref="I156:I166" si="64">H156/(H140)</f>
        <v>#DIV/0!</v>
      </c>
      <c r="J156" s="30" t="e">
        <f t="shared" ref="J156:J166" si="65">H156/(H93+I93+H140)</f>
        <v>#DIV/0!</v>
      </c>
      <c r="K156" s="88" t="e">
        <f t="shared" ref="K156:K166" si="66">K140-L140</f>
        <v>#DIV/0!</v>
      </c>
      <c r="L156" s="32" t="e">
        <f t="shared" ref="L156:L166" si="67">K156/(K140)</f>
        <v>#DIV/0!</v>
      </c>
      <c r="M156" s="30" t="e">
        <f t="shared" ref="M156:M166" si="68">K156/(K93+L93+K140)</f>
        <v>#DIV/0!</v>
      </c>
      <c r="N156" s="88" t="e">
        <f t="shared" ref="N156:N166" si="69">N140-O140</f>
        <v>#DIV/0!</v>
      </c>
      <c r="O156" s="32" t="e">
        <f t="shared" ref="O156:O166" si="70">N156/(N140)</f>
        <v>#DIV/0!</v>
      </c>
      <c r="P156" s="30" t="e">
        <f t="shared" ref="P156:P166" si="71">N156/(N93+O93+N140)</f>
        <v>#DIV/0!</v>
      </c>
      <c r="Q156" s="88" t="e">
        <f t="shared" ref="Q156:Q166" si="72">Q140-R140</f>
        <v>#DIV/0!</v>
      </c>
      <c r="R156" s="32" t="e">
        <f t="shared" ref="R156:R166" si="73">Q156/(Q140)</f>
        <v>#DIV/0!</v>
      </c>
      <c r="S156" s="30" t="e">
        <f t="shared" ref="S156:S166" si="74">Q156/(Q93+R93+Q140)</f>
        <v>#DIV/0!</v>
      </c>
      <c r="T156" s="88" t="e">
        <f t="shared" ref="T156:T166" si="75">T140-U140</f>
        <v>#DIV/0!</v>
      </c>
      <c r="U156" s="32" t="e">
        <f t="shared" ref="U156:U166" si="76">T156/(T140)</f>
        <v>#DIV/0!</v>
      </c>
      <c r="V156" s="30" t="e">
        <f t="shared" ref="V156:V166" si="77">T156/(T93+U93+T140)</f>
        <v>#DIV/0!</v>
      </c>
      <c r="W156" s="88" t="e">
        <f t="shared" ref="W156:W166" si="78">W140-X140</f>
        <v>#DIV/0!</v>
      </c>
      <c r="X156" s="32" t="e">
        <f t="shared" ref="X156:X166" si="79">W156/(W140)</f>
        <v>#DIV/0!</v>
      </c>
      <c r="Y156" s="30" t="e">
        <f t="shared" ref="Y156:Y166" si="80">W156/(W93+X93+W140)</f>
        <v>#DIV/0!</v>
      </c>
    </row>
    <row r="157" spans="1:28" x14ac:dyDescent="0.25">
      <c r="A157" s="112" t="s">
        <v>97</v>
      </c>
      <c r="B157" s="88" t="e">
        <f t="shared" si="57"/>
        <v>#DIV/0!</v>
      </c>
      <c r="C157" s="32" t="e">
        <f t="shared" si="58"/>
        <v>#DIV/0!</v>
      </c>
      <c r="D157" s="30" t="e">
        <f t="shared" si="59"/>
        <v>#DIV/0!</v>
      </c>
      <c r="E157" s="98" t="e">
        <f t="shared" si="60"/>
        <v>#DIV/0!</v>
      </c>
      <c r="F157" s="32" t="e">
        <f t="shared" si="61"/>
        <v>#DIV/0!</v>
      </c>
      <c r="G157" s="30" t="e">
        <f t="shared" si="62"/>
        <v>#DIV/0!</v>
      </c>
      <c r="H157" s="88" t="e">
        <f t="shared" si="63"/>
        <v>#DIV/0!</v>
      </c>
      <c r="I157" s="32" t="e">
        <f t="shared" si="64"/>
        <v>#DIV/0!</v>
      </c>
      <c r="J157" s="30" t="e">
        <f t="shared" si="65"/>
        <v>#DIV/0!</v>
      </c>
      <c r="K157" s="88" t="e">
        <f t="shared" si="66"/>
        <v>#DIV/0!</v>
      </c>
      <c r="L157" s="32" t="e">
        <f t="shared" si="67"/>
        <v>#DIV/0!</v>
      </c>
      <c r="M157" s="30" t="e">
        <f t="shared" si="68"/>
        <v>#DIV/0!</v>
      </c>
      <c r="N157" s="88" t="e">
        <f t="shared" si="69"/>
        <v>#DIV/0!</v>
      </c>
      <c r="O157" s="32" t="e">
        <f t="shared" si="70"/>
        <v>#DIV/0!</v>
      </c>
      <c r="P157" s="30" t="e">
        <f t="shared" si="71"/>
        <v>#DIV/0!</v>
      </c>
      <c r="Q157" s="88" t="e">
        <f t="shared" si="72"/>
        <v>#DIV/0!</v>
      </c>
      <c r="R157" s="32" t="e">
        <f t="shared" si="73"/>
        <v>#DIV/0!</v>
      </c>
      <c r="S157" s="30" t="e">
        <f t="shared" si="74"/>
        <v>#DIV/0!</v>
      </c>
      <c r="T157" s="88" t="e">
        <f t="shared" si="75"/>
        <v>#DIV/0!</v>
      </c>
      <c r="U157" s="32" t="e">
        <f t="shared" si="76"/>
        <v>#DIV/0!</v>
      </c>
      <c r="V157" s="30" t="e">
        <f t="shared" si="77"/>
        <v>#DIV/0!</v>
      </c>
      <c r="W157" s="88" t="e">
        <f t="shared" si="78"/>
        <v>#DIV/0!</v>
      </c>
      <c r="X157" s="32" t="e">
        <f t="shared" si="79"/>
        <v>#DIV/0!</v>
      </c>
      <c r="Y157" s="30" t="e">
        <f t="shared" si="80"/>
        <v>#DIV/0!</v>
      </c>
    </row>
    <row r="158" spans="1:28" x14ac:dyDescent="0.25">
      <c r="A158" s="112" t="s">
        <v>102</v>
      </c>
      <c r="B158" s="88" t="e">
        <f t="shared" si="57"/>
        <v>#DIV/0!</v>
      </c>
      <c r="C158" s="32" t="e">
        <f t="shared" si="58"/>
        <v>#DIV/0!</v>
      </c>
      <c r="D158" s="30" t="e">
        <f t="shared" si="59"/>
        <v>#DIV/0!</v>
      </c>
      <c r="E158" s="98" t="e">
        <f t="shared" si="60"/>
        <v>#DIV/0!</v>
      </c>
      <c r="F158" s="32" t="e">
        <f t="shared" si="61"/>
        <v>#DIV/0!</v>
      </c>
      <c r="G158" s="30" t="e">
        <f t="shared" si="62"/>
        <v>#DIV/0!</v>
      </c>
      <c r="H158" s="88" t="e">
        <f t="shared" si="63"/>
        <v>#DIV/0!</v>
      </c>
      <c r="I158" s="32" t="e">
        <f t="shared" si="64"/>
        <v>#DIV/0!</v>
      </c>
      <c r="J158" s="30" t="e">
        <f t="shared" si="65"/>
        <v>#DIV/0!</v>
      </c>
      <c r="K158" s="88" t="e">
        <f t="shared" si="66"/>
        <v>#DIV/0!</v>
      </c>
      <c r="L158" s="32" t="e">
        <f t="shared" si="67"/>
        <v>#DIV/0!</v>
      </c>
      <c r="M158" s="30" t="e">
        <f t="shared" si="68"/>
        <v>#DIV/0!</v>
      </c>
      <c r="N158" s="88" t="e">
        <f t="shared" si="69"/>
        <v>#DIV/0!</v>
      </c>
      <c r="O158" s="32" t="e">
        <f t="shared" si="70"/>
        <v>#DIV/0!</v>
      </c>
      <c r="P158" s="30" t="e">
        <f t="shared" si="71"/>
        <v>#DIV/0!</v>
      </c>
      <c r="Q158" s="88" t="e">
        <f t="shared" si="72"/>
        <v>#DIV/0!</v>
      </c>
      <c r="R158" s="32" t="e">
        <f t="shared" si="73"/>
        <v>#DIV/0!</v>
      </c>
      <c r="S158" s="30" t="e">
        <f t="shared" si="74"/>
        <v>#DIV/0!</v>
      </c>
      <c r="T158" s="88" t="e">
        <f t="shared" si="75"/>
        <v>#DIV/0!</v>
      </c>
      <c r="U158" s="32" t="e">
        <f t="shared" si="76"/>
        <v>#DIV/0!</v>
      </c>
      <c r="V158" s="30" t="e">
        <f t="shared" si="77"/>
        <v>#DIV/0!</v>
      </c>
      <c r="W158" s="88" t="e">
        <f t="shared" si="78"/>
        <v>#DIV/0!</v>
      </c>
      <c r="X158" s="32" t="e">
        <f t="shared" si="79"/>
        <v>#DIV/0!</v>
      </c>
      <c r="Y158" s="30" t="e">
        <f t="shared" si="80"/>
        <v>#DIV/0!</v>
      </c>
    </row>
    <row r="159" spans="1:28" x14ac:dyDescent="0.25">
      <c r="A159" s="112" t="s">
        <v>103</v>
      </c>
      <c r="B159" s="88" t="e">
        <f t="shared" si="57"/>
        <v>#DIV/0!</v>
      </c>
      <c r="C159" s="32" t="e">
        <f t="shared" si="58"/>
        <v>#DIV/0!</v>
      </c>
      <c r="D159" s="30" t="e">
        <f t="shared" si="59"/>
        <v>#DIV/0!</v>
      </c>
      <c r="E159" s="98" t="e">
        <f t="shared" si="60"/>
        <v>#DIV/0!</v>
      </c>
      <c r="F159" s="32" t="e">
        <f t="shared" si="61"/>
        <v>#DIV/0!</v>
      </c>
      <c r="G159" s="30" t="e">
        <f t="shared" si="62"/>
        <v>#DIV/0!</v>
      </c>
      <c r="H159" s="88" t="e">
        <f t="shared" si="63"/>
        <v>#DIV/0!</v>
      </c>
      <c r="I159" s="32" t="e">
        <f t="shared" si="64"/>
        <v>#DIV/0!</v>
      </c>
      <c r="J159" s="30" t="e">
        <f t="shared" si="65"/>
        <v>#DIV/0!</v>
      </c>
      <c r="K159" s="88" t="e">
        <f t="shared" si="66"/>
        <v>#DIV/0!</v>
      </c>
      <c r="L159" s="32" t="e">
        <f t="shared" si="67"/>
        <v>#DIV/0!</v>
      </c>
      <c r="M159" s="30" t="e">
        <f t="shared" si="68"/>
        <v>#DIV/0!</v>
      </c>
      <c r="N159" s="88" t="e">
        <f t="shared" si="69"/>
        <v>#DIV/0!</v>
      </c>
      <c r="O159" s="32" t="e">
        <f t="shared" si="70"/>
        <v>#DIV/0!</v>
      </c>
      <c r="P159" s="30" t="e">
        <f t="shared" si="71"/>
        <v>#DIV/0!</v>
      </c>
      <c r="Q159" s="88" t="e">
        <f t="shared" si="72"/>
        <v>#DIV/0!</v>
      </c>
      <c r="R159" s="32" t="e">
        <f t="shared" si="73"/>
        <v>#DIV/0!</v>
      </c>
      <c r="S159" s="30" t="e">
        <f t="shared" si="74"/>
        <v>#DIV/0!</v>
      </c>
      <c r="T159" s="88" t="e">
        <f t="shared" si="75"/>
        <v>#DIV/0!</v>
      </c>
      <c r="U159" s="32" t="e">
        <f t="shared" si="76"/>
        <v>#DIV/0!</v>
      </c>
      <c r="V159" s="30" t="e">
        <f t="shared" si="77"/>
        <v>#DIV/0!</v>
      </c>
      <c r="W159" s="88" t="e">
        <f t="shared" si="78"/>
        <v>#DIV/0!</v>
      </c>
      <c r="X159" s="32" t="e">
        <f t="shared" si="79"/>
        <v>#DIV/0!</v>
      </c>
      <c r="Y159" s="30" t="e">
        <f t="shared" si="80"/>
        <v>#DIV/0!</v>
      </c>
    </row>
    <row r="160" spans="1:28" x14ac:dyDescent="0.25">
      <c r="A160" s="112" t="s">
        <v>104</v>
      </c>
      <c r="B160" s="88" t="e">
        <f t="shared" si="57"/>
        <v>#DIV/0!</v>
      </c>
      <c r="C160" s="32" t="e">
        <f t="shared" si="58"/>
        <v>#DIV/0!</v>
      </c>
      <c r="D160" s="30" t="e">
        <f t="shared" si="59"/>
        <v>#DIV/0!</v>
      </c>
      <c r="E160" s="98" t="e">
        <f t="shared" si="60"/>
        <v>#DIV/0!</v>
      </c>
      <c r="F160" s="32" t="e">
        <f t="shared" si="61"/>
        <v>#DIV/0!</v>
      </c>
      <c r="G160" s="30" t="e">
        <f t="shared" si="62"/>
        <v>#DIV/0!</v>
      </c>
      <c r="H160" s="88" t="e">
        <f t="shared" si="63"/>
        <v>#DIV/0!</v>
      </c>
      <c r="I160" s="32" t="e">
        <f t="shared" si="64"/>
        <v>#DIV/0!</v>
      </c>
      <c r="J160" s="30" t="e">
        <f t="shared" si="65"/>
        <v>#DIV/0!</v>
      </c>
      <c r="K160" s="88" t="e">
        <f t="shared" si="66"/>
        <v>#DIV/0!</v>
      </c>
      <c r="L160" s="32" t="e">
        <f t="shared" si="67"/>
        <v>#DIV/0!</v>
      </c>
      <c r="M160" s="30" t="e">
        <f t="shared" si="68"/>
        <v>#DIV/0!</v>
      </c>
      <c r="N160" s="88" t="e">
        <f t="shared" si="69"/>
        <v>#DIV/0!</v>
      </c>
      <c r="O160" s="32" t="e">
        <f t="shared" si="70"/>
        <v>#DIV/0!</v>
      </c>
      <c r="P160" s="30" t="e">
        <f t="shared" si="71"/>
        <v>#DIV/0!</v>
      </c>
      <c r="Q160" s="88" t="e">
        <f t="shared" si="72"/>
        <v>#DIV/0!</v>
      </c>
      <c r="R160" s="32" t="e">
        <f t="shared" si="73"/>
        <v>#DIV/0!</v>
      </c>
      <c r="S160" s="30" t="e">
        <f t="shared" si="74"/>
        <v>#DIV/0!</v>
      </c>
      <c r="T160" s="88" t="e">
        <f t="shared" si="75"/>
        <v>#DIV/0!</v>
      </c>
      <c r="U160" s="32" t="e">
        <f t="shared" si="76"/>
        <v>#DIV/0!</v>
      </c>
      <c r="V160" s="30" t="e">
        <f t="shared" si="77"/>
        <v>#DIV/0!</v>
      </c>
      <c r="W160" s="88" t="e">
        <f t="shared" si="78"/>
        <v>#DIV/0!</v>
      </c>
      <c r="X160" s="32" t="e">
        <f t="shared" si="79"/>
        <v>#DIV/0!</v>
      </c>
      <c r="Y160" s="30" t="e">
        <f t="shared" si="80"/>
        <v>#DIV/0!</v>
      </c>
    </row>
    <row r="161" spans="1:25" x14ac:dyDescent="0.25">
      <c r="A161" s="112" t="s">
        <v>105</v>
      </c>
      <c r="B161" s="88" t="e">
        <f t="shared" si="57"/>
        <v>#DIV/0!</v>
      </c>
      <c r="C161" s="32" t="e">
        <f t="shared" si="58"/>
        <v>#DIV/0!</v>
      </c>
      <c r="D161" s="30" t="e">
        <f t="shared" si="59"/>
        <v>#DIV/0!</v>
      </c>
      <c r="E161" s="98" t="e">
        <f t="shared" si="60"/>
        <v>#DIV/0!</v>
      </c>
      <c r="F161" s="32" t="e">
        <f t="shared" si="61"/>
        <v>#DIV/0!</v>
      </c>
      <c r="G161" s="30" t="e">
        <f t="shared" si="62"/>
        <v>#DIV/0!</v>
      </c>
      <c r="H161" s="88" t="e">
        <f t="shared" si="63"/>
        <v>#DIV/0!</v>
      </c>
      <c r="I161" s="32" t="e">
        <f t="shared" si="64"/>
        <v>#DIV/0!</v>
      </c>
      <c r="J161" s="30" t="e">
        <f t="shared" si="65"/>
        <v>#DIV/0!</v>
      </c>
      <c r="K161" s="88" t="e">
        <f t="shared" si="66"/>
        <v>#DIV/0!</v>
      </c>
      <c r="L161" s="32" t="e">
        <f t="shared" si="67"/>
        <v>#DIV/0!</v>
      </c>
      <c r="M161" s="30" t="e">
        <f t="shared" si="68"/>
        <v>#DIV/0!</v>
      </c>
      <c r="N161" s="88" t="e">
        <f t="shared" si="69"/>
        <v>#DIV/0!</v>
      </c>
      <c r="O161" s="32" t="e">
        <f t="shared" si="70"/>
        <v>#DIV/0!</v>
      </c>
      <c r="P161" s="30" t="e">
        <f t="shared" si="71"/>
        <v>#DIV/0!</v>
      </c>
      <c r="Q161" s="88" t="e">
        <f t="shared" si="72"/>
        <v>#DIV/0!</v>
      </c>
      <c r="R161" s="32" t="e">
        <f t="shared" si="73"/>
        <v>#DIV/0!</v>
      </c>
      <c r="S161" s="30" t="e">
        <f t="shared" si="74"/>
        <v>#DIV/0!</v>
      </c>
      <c r="T161" s="88" t="e">
        <f t="shared" si="75"/>
        <v>#DIV/0!</v>
      </c>
      <c r="U161" s="32" t="e">
        <f t="shared" si="76"/>
        <v>#DIV/0!</v>
      </c>
      <c r="V161" s="30" t="e">
        <f t="shared" si="77"/>
        <v>#DIV/0!</v>
      </c>
      <c r="W161" s="88" t="e">
        <f t="shared" si="78"/>
        <v>#DIV/0!</v>
      </c>
      <c r="X161" s="32" t="e">
        <f t="shared" si="79"/>
        <v>#DIV/0!</v>
      </c>
      <c r="Y161" s="30" t="e">
        <f t="shared" si="80"/>
        <v>#DIV/0!</v>
      </c>
    </row>
    <row r="162" spans="1:25" x14ac:dyDescent="0.25">
      <c r="A162" s="112" t="s">
        <v>106</v>
      </c>
      <c r="B162" s="88" t="e">
        <f t="shared" si="57"/>
        <v>#DIV/0!</v>
      </c>
      <c r="C162" s="32" t="e">
        <f t="shared" si="58"/>
        <v>#DIV/0!</v>
      </c>
      <c r="D162" s="30" t="e">
        <f t="shared" si="59"/>
        <v>#DIV/0!</v>
      </c>
      <c r="E162" s="98" t="e">
        <f t="shared" si="60"/>
        <v>#DIV/0!</v>
      </c>
      <c r="F162" s="32" t="e">
        <f t="shared" si="61"/>
        <v>#DIV/0!</v>
      </c>
      <c r="G162" s="30" t="e">
        <f t="shared" si="62"/>
        <v>#DIV/0!</v>
      </c>
      <c r="H162" s="88" t="e">
        <f t="shared" si="63"/>
        <v>#DIV/0!</v>
      </c>
      <c r="I162" s="32" t="e">
        <f t="shared" si="64"/>
        <v>#DIV/0!</v>
      </c>
      <c r="J162" s="30" t="e">
        <f t="shared" si="65"/>
        <v>#DIV/0!</v>
      </c>
      <c r="K162" s="88" t="e">
        <f t="shared" si="66"/>
        <v>#DIV/0!</v>
      </c>
      <c r="L162" s="32" t="e">
        <f t="shared" si="67"/>
        <v>#DIV/0!</v>
      </c>
      <c r="M162" s="30" t="e">
        <f t="shared" si="68"/>
        <v>#DIV/0!</v>
      </c>
      <c r="N162" s="88" t="e">
        <f t="shared" si="69"/>
        <v>#DIV/0!</v>
      </c>
      <c r="O162" s="32" t="e">
        <f t="shared" si="70"/>
        <v>#DIV/0!</v>
      </c>
      <c r="P162" s="30" t="e">
        <f t="shared" si="71"/>
        <v>#DIV/0!</v>
      </c>
      <c r="Q162" s="88" t="e">
        <f t="shared" si="72"/>
        <v>#DIV/0!</v>
      </c>
      <c r="R162" s="32" t="e">
        <f t="shared" si="73"/>
        <v>#DIV/0!</v>
      </c>
      <c r="S162" s="30" t="e">
        <f t="shared" si="74"/>
        <v>#DIV/0!</v>
      </c>
      <c r="T162" s="88" t="e">
        <f t="shared" si="75"/>
        <v>#DIV/0!</v>
      </c>
      <c r="U162" s="32" t="e">
        <f t="shared" si="76"/>
        <v>#DIV/0!</v>
      </c>
      <c r="V162" s="30" t="e">
        <f t="shared" si="77"/>
        <v>#DIV/0!</v>
      </c>
      <c r="W162" s="88" t="e">
        <f t="shared" si="78"/>
        <v>#DIV/0!</v>
      </c>
      <c r="X162" s="32" t="e">
        <f t="shared" si="79"/>
        <v>#DIV/0!</v>
      </c>
      <c r="Y162" s="30" t="e">
        <f t="shared" si="80"/>
        <v>#DIV/0!</v>
      </c>
    </row>
    <row r="163" spans="1:25" x14ac:dyDescent="0.25">
      <c r="A163" s="112" t="s">
        <v>107</v>
      </c>
      <c r="B163" s="88" t="e">
        <f t="shared" si="57"/>
        <v>#DIV/0!</v>
      </c>
      <c r="C163" s="32" t="e">
        <f t="shared" si="58"/>
        <v>#DIV/0!</v>
      </c>
      <c r="D163" s="30" t="e">
        <f t="shared" si="59"/>
        <v>#DIV/0!</v>
      </c>
      <c r="E163" s="98" t="e">
        <f t="shared" si="60"/>
        <v>#DIV/0!</v>
      </c>
      <c r="F163" s="32" t="e">
        <f t="shared" si="61"/>
        <v>#DIV/0!</v>
      </c>
      <c r="G163" s="30" t="e">
        <f t="shared" si="62"/>
        <v>#DIV/0!</v>
      </c>
      <c r="H163" s="88" t="e">
        <f t="shared" si="63"/>
        <v>#DIV/0!</v>
      </c>
      <c r="I163" s="32" t="e">
        <f t="shared" si="64"/>
        <v>#DIV/0!</v>
      </c>
      <c r="J163" s="30" t="e">
        <f t="shared" si="65"/>
        <v>#DIV/0!</v>
      </c>
      <c r="K163" s="88" t="e">
        <f t="shared" si="66"/>
        <v>#DIV/0!</v>
      </c>
      <c r="L163" s="32" t="e">
        <f t="shared" si="67"/>
        <v>#DIV/0!</v>
      </c>
      <c r="M163" s="30" t="e">
        <f t="shared" si="68"/>
        <v>#DIV/0!</v>
      </c>
      <c r="N163" s="88" t="e">
        <f t="shared" si="69"/>
        <v>#DIV/0!</v>
      </c>
      <c r="O163" s="32" t="e">
        <f t="shared" si="70"/>
        <v>#DIV/0!</v>
      </c>
      <c r="P163" s="30" t="e">
        <f t="shared" si="71"/>
        <v>#DIV/0!</v>
      </c>
      <c r="Q163" s="88" t="e">
        <f t="shared" si="72"/>
        <v>#DIV/0!</v>
      </c>
      <c r="R163" s="32" t="e">
        <f t="shared" si="73"/>
        <v>#DIV/0!</v>
      </c>
      <c r="S163" s="30" t="e">
        <f t="shared" si="74"/>
        <v>#DIV/0!</v>
      </c>
      <c r="T163" s="88" t="e">
        <f t="shared" si="75"/>
        <v>#DIV/0!</v>
      </c>
      <c r="U163" s="32" t="e">
        <f t="shared" si="76"/>
        <v>#DIV/0!</v>
      </c>
      <c r="V163" s="30" t="e">
        <f t="shared" si="77"/>
        <v>#DIV/0!</v>
      </c>
      <c r="W163" s="88" t="e">
        <f t="shared" si="78"/>
        <v>#DIV/0!</v>
      </c>
      <c r="X163" s="32" t="e">
        <f t="shared" si="79"/>
        <v>#DIV/0!</v>
      </c>
      <c r="Y163" s="30" t="e">
        <f t="shared" si="80"/>
        <v>#DIV/0!</v>
      </c>
    </row>
    <row r="164" spans="1:25" x14ac:dyDescent="0.25">
      <c r="A164" s="112" t="s">
        <v>108</v>
      </c>
      <c r="B164" s="88" t="e">
        <f t="shared" si="57"/>
        <v>#DIV/0!</v>
      </c>
      <c r="C164" s="32" t="e">
        <f t="shared" si="58"/>
        <v>#DIV/0!</v>
      </c>
      <c r="D164" s="30" t="e">
        <f t="shared" si="59"/>
        <v>#DIV/0!</v>
      </c>
      <c r="E164" s="98" t="e">
        <f t="shared" si="60"/>
        <v>#DIV/0!</v>
      </c>
      <c r="F164" s="32" t="e">
        <f t="shared" si="61"/>
        <v>#DIV/0!</v>
      </c>
      <c r="G164" s="30" t="e">
        <f t="shared" si="62"/>
        <v>#DIV/0!</v>
      </c>
      <c r="H164" s="88" t="e">
        <f t="shared" si="63"/>
        <v>#DIV/0!</v>
      </c>
      <c r="I164" s="32" t="e">
        <f t="shared" si="64"/>
        <v>#DIV/0!</v>
      </c>
      <c r="J164" s="30" t="e">
        <f t="shared" si="65"/>
        <v>#DIV/0!</v>
      </c>
      <c r="K164" s="88" t="e">
        <f t="shared" si="66"/>
        <v>#DIV/0!</v>
      </c>
      <c r="L164" s="32" t="e">
        <f t="shared" si="67"/>
        <v>#DIV/0!</v>
      </c>
      <c r="M164" s="30" t="e">
        <f t="shared" si="68"/>
        <v>#DIV/0!</v>
      </c>
      <c r="N164" s="88" t="e">
        <f t="shared" si="69"/>
        <v>#DIV/0!</v>
      </c>
      <c r="O164" s="32" t="e">
        <f t="shared" si="70"/>
        <v>#DIV/0!</v>
      </c>
      <c r="P164" s="30" t="e">
        <f t="shared" si="71"/>
        <v>#DIV/0!</v>
      </c>
      <c r="Q164" s="88" t="e">
        <f t="shared" si="72"/>
        <v>#DIV/0!</v>
      </c>
      <c r="R164" s="32" t="e">
        <f t="shared" si="73"/>
        <v>#DIV/0!</v>
      </c>
      <c r="S164" s="30" t="e">
        <f t="shared" si="74"/>
        <v>#DIV/0!</v>
      </c>
      <c r="T164" s="88" t="e">
        <f t="shared" si="75"/>
        <v>#DIV/0!</v>
      </c>
      <c r="U164" s="32" t="e">
        <f t="shared" si="76"/>
        <v>#DIV/0!</v>
      </c>
      <c r="V164" s="30" t="e">
        <f t="shared" si="77"/>
        <v>#DIV/0!</v>
      </c>
      <c r="W164" s="88" t="e">
        <f t="shared" si="78"/>
        <v>#DIV/0!</v>
      </c>
      <c r="X164" s="32" t="e">
        <f t="shared" si="79"/>
        <v>#DIV/0!</v>
      </c>
      <c r="Y164" s="30" t="e">
        <f t="shared" si="80"/>
        <v>#DIV/0!</v>
      </c>
    </row>
    <row r="165" spans="1:25" x14ac:dyDescent="0.25">
      <c r="A165" s="136" t="s">
        <v>149</v>
      </c>
      <c r="B165" s="90" t="e">
        <f t="shared" si="57"/>
        <v>#DIV/0!</v>
      </c>
      <c r="C165" s="102" t="e">
        <f t="shared" si="58"/>
        <v>#DIV/0!</v>
      </c>
      <c r="D165" s="91" t="e">
        <f t="shared" si="59"/>
        <v>#DIV/0!</v>
      </c>
      <c r="E165" s="101" t="e">
        <f t="shared" si="60"/>
        <v>#DIV/0!</v>
      </c>
      <c r="F165" s="102" t="e">
        <f t="shared" si="61"/>
        <v>#DIV/0!</v>
      </c>
      <c r="G165" s="91" t="e">
        <f t="shared" si="62"/>
        <v>#DIV/0!</v>
      </c>
      <c r="H165" s="90" t="e">
        <f t="shared" si="63"/>
        <v>#DIV/0!</v>
      </c>
      <c r="I165" s="102" t="e">
        <f t="shared" si="64"/>
        <v>#DIV/0!</v>
      </c>
      <c r="J165" s="91" t="e">
        <f t="shared" si="65"/>
        <v>#DIV/0!</v>
      </c>
      <c r="K165" s="90" t="e">
        <f t="shared" si="66"/>
        <v>#DIV/0!</v>
      </c>
      <c r="L165" s="102" t="e">
        <f t="shared" si="67"/>
        <v>#DIV/0!</v>
      </c>
      <c r="M165" s="91" t="e">
        <f t="shared" si="68"/>
        <v>#DIV/0!</v>
      </c>
      <c r="N165" s="90" t="e">
        <f t="shared" si="69"/>
        <v>#DIV/0!</v>
      </c>
      <c r="O165" s="102" t="e">
        <f t="shared" si="70"/>
        <v>#DIV/0!</v>
      </c>
      <c r="P165" s="91" t="e">
        <f t="shared" si="71"/>
        <v>#DIV/0!</v>
      </c>
      <c r="Q165" s="90" t="e">
        <f t="shared" si="72"/>
        <v>#DIV/0!</v>
      </c>
      <c r="R165" s="102" t="e">
        <f t="shared" si="73"/>
        <v>#DIV/0!</v>
      </c>
      <c r="S165" s="91" t="e">
        <f t="shared" si="74"/>
        <v>#DIV/0!</v>
      </c>
      <c r="T165" s="90" t="e">
        <f t="shared" si="75"/>
        <v>#DIV/0!</v>
      </c>
      <c r="U165" s="102" t="e">
        <f t="shared" si="76"/>
        <v>#DIV/0!</v>
      </c>
      <c r="V165" s="91" t="e">
        <f t="shared" si="77"/>
        <v>#DIV/0!</v>
      </c>
      <c r="W165" s="90" t="e">
        <f t="shared" si="78"/>
        <v>#DIV/0!</v>
      </c>
      <c r="X165" s="102" t="e">
        <f t="shared" si="79"/>
        <v>#DIV/0!</v>
      </c>
      <c r="Y165" s="91" t="e">
        <f t="shared" si="80"/>
        <v>#DIV/0!</v>
      </c>
    </row>
    <row r="166" spans="1:25" ht="15.75" thickBot="1" x14ac:dyDescent="0.3">
      <c r="A166" s="114" t="s">
        <v>109</v>
      </c>
      <c r="B166" s="89" t="e">
        <f t="shared" si="57"/>
        <v>#DIV/0!</v>
      </c>
      <c r="C166" s="33" t="e">
        <f t="shared" si="58"/>
        <v>#DIV/0!</v>
      </c>
      <c r="D166" s="31" t="e">
        <f t="shared" si="59"/>
        <v>#DIV/0!</v>
      </c>
      <c r="E166" s="99" t="e">
        <f t="shared" si="60"/>
        <v>#DIV/0!</v>
      </c>
      <c r="F166" s="33" t="e">
        <f t="shared" si="61"/>
        <v>#DIV/0!</v>
      </c>
      <c r="G166" s="31" t="e">
        <f t="shared" si="62"/>
        <v>#DIV/0!</v>
      </c>
      <c r="H166" s="89" t="e">
        <f t="shared" si="63"/>
        <v>#DIV/0!</v>
      </c>
      <c r="I166" s="33" t="e">
        <f t="shared" si="64"/>
        <v>#DIV/0!</v>
      </c>
      <c r="J166" s="31" t="e">
        <f t="shared" si="65"/>
        <v>#DIV/0!</v>
      </c>
      <c r="K166" s="89" t="e">
        <f t="shared" si="66"/>
        <v>#DIV/0!</v>
      </c>
      <c r="L166" s="33" t="e">
        <f t="shared" si="67"/>
        <v>#DIV/0!</v>
      </c>
      <c r="M166" s="31" t="e">
        <f t="shared" si="68"/>
        <v>#DIV/0!</v>
      </c>
      <c r="N166" s="89" t="e">
        <f t="shared" si="69"/>
        <v>#DIV/0!</v>
      </c>
      <c r="O166" s="33" t="e">
        <f t="shared" si="70"/>
        <v>#DIV/0!</v>
      </c>
      <c r="P166" s="31" t="e">
        <f t="shared" si="71"/>
        <v>#DIV/0!</v>
      </c>
      <c r="Q166" s="89" t="e">
        <f t="shared" si="72"/>
        <v>#DIV/0!</v>
      </c>
      <c r="R166" s="33" t="e">
        <f t="shared" si="73"/>
        <v>#DIV/0!</v>
      </c>
      <c r="S166" s="31" t="e">
        <f t="shared" si="74"/>
        <v>#DIV/0!</v>
      </c>
      <c r="T166" s="89" t="e">
        <f t="shared" si="75"/>
        <v>#DIV/0!</v>
      </c>
      <c r="U166" s="33" t="e">
        <f t="shared" si="76"/>
        <v>#DIV/0!</v>
      </c>
      <c r="V166" s="31" t="e">
        <f t="shared" si="77"/>
        <v>#DIV/0!</v>
      </c>
      <c r="W166" s="89" t="e">
        <f t="shared" si="78"/>
        <v>#DIV/0!</v>
      </c>
      <c r="X166" s="33" t="e">
        <f t="shared" si="79"/>
        <v>#DIV/0!</v>
      </c>
      <c r="Y166" s="31" t="e">
        <f t="shared" si="80"/>
        <v>#DIV/0!</v>
      </c>
    </row>
    <row r="168" spans="1:25" ht="15.75" thickBot="1" x14ac:dyDescent="0.3"/>
    <row r="169" spans="1:25" s="83" customFormat="1" ht="18.75" customHeight="1" x14ac:dyDescent="0.3">
      <c r="A169" s="181" t="s">
        <v>135</v>
      </c>
      <c r="B169" s="184" t="s">
        <v>79</v>
      </c>
      <c r="C169" s="185"/>
      <c r="D169" s="186"/>
      <c r="E169" s="184" t="s">
        <v>79</v>
      </c>
      <c r="F169" s="185"/>
      <c r="G169" s="186"/>
      <c r="H169" s="184" t="s">
        <v>81</v>
      </c>
      <c r="I169" s="185"/>
      <c r="J169" s="186"/>
      <c r="K169" s="184" t="s">
        <v>82</v>
      </c>
      <c r="L169" s="185"/>
      <c r="M169" s="186"/>
      <c r="N169" s="184" t="s">
        <v>83</v>
      </c>
      <c r="O169" s="185"/>
      <c r="P169" s="186"/>
      <c r="Q169" s="184" t="s">
        <v>84</v>
      </c>
      <c r="R169" s="185"/>
      <c r="S169" s="186"/>
      <c r="T169" s="184" t="s">
        <v>85</v>
      </c>
      <c r="U169" s="185"/>
      <c r="V169" s="186"/>
      <c r="W169" s="184" t="s">
        <v>86</v>
      </c>
      <c r="X169" s="185"/>
      <c r="Y169" s="186"/>
    </row>
    <row r="170" spans="1:25" s="83" customFormat="1" ht="19.5" thickBot="1" x14ac:dyDescent="0.35">
      <c r="A170" s="182"/>
      <c r="B170" s="187">
        <v>5000</v>
      </c>
      <c r="C170" s="188"/>
      <c r="D170" s="189"/>
      <c r="E170" s="187">
        <v>10000</v>
      </c>
      <c r="F170" s="188"/>
      <c r="G170" s="189"/>
      <c r="H170" s="187">
        <v>15000</v>
      </c>
      <c r="I170" s="188"/>
      <c r="J170" s="189"/>
      <c r="K170" s="187">
        <v>20000</v>
      </c>
      <c r="L170" s="188"/>
      <c r="M170" s="189"/>
      <c r="N170" s="187">
        <v>30000</v>
      </c>
      <c r="O170" s="188"/>
      <c r="P170" s="189"/>
      <c r="Q170" s="187">
        <v>40000</v>
      </c>
      <c r="R170" s="188"/>
      <c r="S170" s="189"/>
      <c r="T170" s="187">
        <v>50000</v>
      </c>
      <c r="U170" s="188"/>
      <c r="V170" s="189"/>
      <c r="W170" s="187">
        <v>100000</v>
      </c>
      <c r="X170" s="188"/>
      <c r="Y170" s="189"/>
    </row>
    <row r="171" spans="1:25" s="82" customFormat="1" ht="75" x14ac:dyDescent="0.3">
      <c r="A171" s="183"/>
      <c r="B171" s="97" t="s">
        <v>94</v>
      </c>
      <c r="C171" s="103" t="s">
        <v>127</v>
      </c>
      <c r="D171" s="95" t="s">
        <v>128</v>
      </c>
      <c r="E171" s="97" t="s">
        <v>94</v>
      </c>
      <c r="F171" s="103" t="s">
        <v>127</v>
      </c>
      <c r="G171" s="95" t="s">
        <v>128</v>
      </c>
      <c r="H171" s="97" t="s">
        <v>94</v>
      </c>
      <c r="I171" s="103" t="s">
        <v>127</v>
      </c>
      <c r="J171" s="95" t="s">
        <v>128</v>
      </c>
      <c r="K171" s="97" t="s">
        <v>94</v>
      </c>
      <c r="L171" s="103" t="s">
        <v>127</v>
      </c>
      <c r="M171" s="95" t="s">
        <v>128</v>
      </c>
      <c r="N171" s="97" t="s">
        <v>94</v>
      </c>
      <c r="O171" s="103" t="s">
        <v>127</v>
      </c>
      <c r="P171" s="95" t="s">
        <v>128</v>
      </c>
      <c r="Q171" s="97" t="s">
        <v>94</v>
      </c>
      <c r="R171" s="103" t="s">
        <v>127</v>
      </c>
      <c r="S171" s="95" t="s">
        <v>128</v>
      </c>
      <c r="T171" s="97" t="s">
        <v>94</v>
      </c>
      <c r="U171" s="103" t="s">
        <v>127</v>
      </c>
      <c r="V171" s="95" t="s">
        <v>128</v>
      </c>
      <c r="W171" s="97" t="s">
        <v>94</v>
      </c>
      <c r="X171" s="103" t="s">
        <v>127</v>
      </c>
      <c r="Y171" s="95" t="s">
        <v>128</v>
      </c>
    </row>
    <row r="172" spans="1:25" x14ac:dyDescent="0.25">
      <c r="A172" s="112" t="s">
        <v>125</v>
      </c>
      <c r="B172" s="129" t="e">
        <f t="shared" ref="B172:B182" si="81">B140-D140</f>
        <v>#DIV/0!</v>
      </c>
      <c r="C172" s="130" t="e">
        <f t="shared" ref="C172:C182" si="82">B172/(B140)</f>
        <v>#DIV/0!</v>
      </c>
      <c r="D172" s="131" t="e">
        <f t="shared" ref="D172:D182" si="83">B172/(B93+C93+B140)</f>
        <v>#DIV/0!</v>
      </c>
      <c r="E172" s="129" t="e">
        <f t="shared" ref="E172:E182" si="84">E140-G140</f>
        <v>#DIV/0!</v>
      </c>
      <c r="F172" s="130" t="e">
        <f t="shared" ref="F172:F182" si="85">E172/(E140)</f>
        <v>#DIV/0!</v>
      </c>
      <c r="G172" s="131" t="e">
        <f t="shared" ref="G172:G182" si="86">E172/(E93+F93+E140)</f>
        <v>#DIV/0!</v>
      </c>
      <c r="H172" s="129" t="e">
        <f t="shared" ref="H172:H182" si="87">H140-J140</f>
        <v>#DIV/0!</v>
      </c>
      <c r="I172" s="130" t="e">
        <f t="shared" ref="I172:I182" si="88">H172/(H140)</f>
        <v>#DIV/0!</v>
      </c>
      <c r="J172" s="131" t="e">
        <f t="shared" ref="J172:J182" si="89">H172/(H93+I93+H140)</f>
        <v>#DIV/0!</v>
      </c>
      <c r="K172" s="129" t="e">
        <f t="shared" ref="K172:K182" si="90">K140-M140</f>
        <v>#DIV/0!</v>
      </c>
      <c r="L172" s="130" t="e">
        <f t="shared" ref="L172:L182" si="91">K172/(K140)</f>
        <v>#DIV/0!</v>
      </c>
      <c r="M172" s="131" t="e">
        <f t="shared" ref="M172:M182" si="92">K172/(K93+L93+K140)</f>
        <v>#DIV/0!</v>
      </c>
      <c r="N172" s="129" t="e">
        <f t="shared" ref="N172:N182" si="93">N140-P140</f>
        <v>#DIV/0!</v>
      </c>
      <c r="O172" s="130" t="e">
        <f t="shared" ref="O172:O182" si="94">N172/(N140)</f>
        <v>#DIV/0!</v>
      </c>
      <c r="P172" s="131" t="e">
        <f t="shared" ref="P172:P182" si="95">N172/(N93+O93+N140)</f>
        <v>#DIV/0!</v>
      </c>
      <c r="Q172" s="129" t="e">
        <f t="shared" ref="Q172:Q182" si="96">Q140-S140</f>
        <v>#DIV/0!</v>
      </c>
      <c r="R172" s="130" t="e">
        <f t="shared" ref="R172:R182" si="97">Q172/(Q140)</f>
        <v>#DIV/0!</v>
      </c>
      <c r="S172" s="131" t="e">
        <f t="shared" ref="S172:S182" si="98">Q172/(Q93+R93+Q140)</f>
        <v>#DIV/0!</v>
      </c>
      <c r="T172" s="129" t="e">
        <f t="shared" ref="T172:T182" si="99">T140-V140</f>
        <v>#DIV/0!</v>
      </c>
      <c r="U172" s="130" t="e">
        <f t="shared" ref="U172:U182" si="100">T172/(T140)</f>
        <v>#DIV/0!</v>
      </c>
      <c r="V172" s="131" t="e">
        <f t="shared" ref="V172:V182" si="101">T172/(T93+U93+T140)</f>
        <v>#DIV/0!</v>
      </c>
      <c r="W172" s="129" t="e">
        <f t="shared" ref="W172:W182" si="102">W140-Y140</f>
        <v>#DIV/0!</v>
      </c>
      <c r="X172" s="130" t="e">
        <f t="shared" ref="X172:X182" si="103">W172/(W140)</f>
        <v>#DIV/0!</v>
      </c>
      <c r="Y172" s="131" t="e">
        <f t="shared" ref="Y172:Y182" si="104">W172/(W93+X93+W140)</f>
        <v>#DIV/0!</v>
      </c>
    </row>
    <row r="173" spans="1:25" x14ac:dyDescent="0.25">
      <c r="A173" s="112" t="s">
        <v>97</v>
      </c>
      <c r="B173" s="129" t="e">
        <f t="shared" si="81"/>
        <v>#DIV/0!</v>
      </c>
      <c r="C173" s="130" t="e">
        <f t="shared" si="82"/>
        <v>#DIV/0!</v>
      </c>
      <c r="D173" s="131" t="e">
        <f t="shared" si="83"/>
        <v>#DIV/0!</v>
      </c>
      <c r="E173" s="129" t="e">
        <f t="shared" si="84"/>
        <v>#DIV/0!</v>
      </c>
      <c r="F173" s="130" t="e">
        <f t="shared" si="85"/>
        <v>#DIV/0!</v>
      </c>
      <c r="G173" s="131" t="e">
        <f t="shared" si="86"/>
        <v>#DIV/0!</v>
      </c>
      <c r="H173" s="129" t="e">
        <f t="shared" si="87"/>
        <v>#DIV/0!</v>
      </c>
      <c r="I173" s="130" t="e">
        <f t="shared" si="88"/>
        <v>#DIV/0!</v>
      </c>
      <c r="J173" s="131" t="e">
        <f t="shared" si="89"/>
        <v>#DIV/0!</v>
      </c>
      <c r="K173" s="129" t="e">
        <f t="shared" si="90"/>
        <v>#DIV/0!</v>
      </c>
      <c r="L173" s="130" t="e">
        <f t="shared" si="91"/>
        <v>#DIV/0!</v>
      </c>
      <c r="M173" s="131" t="e">
        <f t="shared" si="92"/>
        <v>#DIV/0!</v>
      </c>
      <c r="N173" s="129" t="e">
        <f t="shared" si="93"/>
        <v>#DIV/0!</v>
      </c>
      <c r="O173" s="130" t="e">
        <f t="shared" si="94"/>
        <v>#DIV/0!</v>
      </c>
      <c r="P173" s="131" t="e">
        <f t="shared" si="95"/>
        <v>#DIV/0!</v>
      </c>
      <c r="Q173" s="129" t="e">
        <f t="shared" si="96"/>
        <v>#DIV/0!</v>
      </c>
      <c r="R173" s="130" t="e">
        <f t="shared" si="97"/>
        <v>#DIV/0!</v>
      </c>
      <c r="S173" s="131" t="e">
        <f t="shared" si="98"/>
        <v>#DIV/0!</v>
      </c>
      <c r="T173" s="129" t="e">
        <f t="shared" si="99"/>
        <v>#DIV/0!</v>
      </c>
      <c r="U173" s="130" t="e">
        <f t="shared" si="100"/>
        <v>#DIV/0!</v>
      </c>
      <c r="V173" s="131" t="e">
        <f t="shared" si="101"/>
        <v>#DIV/0!</v>
      </c>
      <c r="W173" s="129" t="e">
        <f t="shared" si="102"/>
        <v>#DIV/0!</v>
      </c>
      <c r="X173" s="130" t="e">
        <f t="shared" si="103"/>
        <v>#DIV/0!</v>
      </c>
      <c r="Y173" s="131" t="e">
        <f t="shared" si="104"/>
        <v>#DIV/0!</v>
      </c>
    </row>
    <row r="174" spans="1:25" x14ac:dyDescent="0.25">
      <c r="A174" s="112" t="s">
        <v>102</v>
      </c>
      <c r="B174" s="129" t="e">
        <f t="shared" si="81"/>
        <v>#DIV/0!</v>
      </c>
      <c r="C174" s="130" t="e">
        <f t="shared" si="82"/>
        <v>#DIV/0!</v>
      </c>
      <c r="D174" s="131" t="e">
        <f t="shared" si="83"/>
        <v>#DIV/0!</v>
      </c>
      <c r="E174" s="129" t="e">
        <f t="shared" si="84"/>
        <v>#DIV/0!</v>
      </c>
      <c r="F174" s="130" t="e">
        <f t="shared" si="85"/>
        <v>#DIV/0!</v>
      </c>
      <c r="G174" s="131" t="e">
        <f t="shared" si="86"/>
        <v>#DIV/0!</v>
      </c>
      <c r="H174" s="129" t="e">
        <f t="shared" si="87"/>
        <v>#DIV/0!</v>
      </c>
      <c r="I174" s="130" t="e">
        <f t="shared" si="88"/>
        <v>#DIV/0!</v>
      </c>
      <c r="J174" s="131" t="e">
        <f t="shared" si="89"/>
        <v>#DIV/0!</v>
      </c>
      <c r="K174" s="129" t="e">
        <f t="shared" si="90"/>
        <v>#DIV/0!</v>
      </c>
      <c r="L174" s="130" t="e">
        <f t="shared" si="91"/>
        <v>#DIV/0!</v>
      </c>
      <c r="M174" s="131" t="e">
        <f t="shared" si="92"/>
        <v>#DIV/0!</v>
      </c>
      <c r="N174" s="129" t="e">
        <f t="shared" si="93"/>
        <v>#DIV/0!</v>
      </c>
      <c r="O174" s="130" t="e">
        <f t="shared" si="94"/>
        <v>#DIV/0!</v>
      </c>
      <c r="P174" s="131" t="e">
        <f t="shared" si="95"/>
        <v>#DIV/0!</v>
      </c>
      <c r="Q174" s="129" t="e">
        <f t="shared" si="96"/>
        <v>#DIV/0!</v>
      </c>
      <c r="R174" s="130" t="e">
        <f t="shared" si="97"/>
        <v>#DIV/0!</v>
      </c>
      <c r="S174" s="131" t="e">
        <f t="shared" si="98"/>
        <v>#DIV/0!</v>
      </c>
      <c r="T174" s="129" t="e">
        <f t="shared" si="99"/>
        <v>#DIV/0!</v>
      </c>
      <c r="U174" s="130" t="e">
        <f t="shared" si="100"/>
        <v>#DIV/0!</v>
      </c>
      <c r="V174" s="131" t="e">
        <f t="shared" si="101"/>
        <v>#DIV/0!</v>
      </c>
      <c r="W174" s="129" t="e">
        <f t="shared" si="102"/>
        <v>#DIV/0!</v>
      </c>
      <c r="X174" s="130" t="e">
        <f t="shared" si="103"/>
        <v>#DIV/0!</v>
      </c>
      <c r="Y174" s="131" t="e">
        <f t="shared" si="104"/>
        <v>#DIV/0!</v>
      </c>
    </row>
    <row r="175" spans="1:25" x14ac:dyDescent="0.25">
      <c r="A175" s="112" t="s">
        <v>103</v>
      </c>
      <c r="B175" s="129" t="e">
        <f t="shared" si="81"/>
        <v>#DIV/0!</v>
      </c>
      <c r="C175" s="130" t="e">
        <f t="shared" si="82"/>
        <v>#DIV/0!</v>
      </c>
      <c r="D175" s="131" t="e">
        <f t="shared" si="83"/>
        <v>#DIV/0!</v>
      </c>
      <c r="E175" s="129" t="e">
        <f t="shared" si="84"/>
        <v>#DIV/0!</v>
      </c>
      <c r="F175" s="130" t="e">
        <f t="shared" si="85"/>
        <v>#DIV/0!</v>
      </c>
      <c r="G175" s="131" t="e">
        <f t="shared" si="86"/>
        <v>#DIV/0!</v>
      </c>
      <c r="H175" s="129" t="e">
        <f t="shared" si="87"/>
        <v>#DIV/0!</v>
      </c>
      <c r="I175" s="130" t="e">
        <f t="shared" si="88"/>
        <v>#DIV/0!</v>
      </c>
      <c r="J175" s="131" t="e">
        <f t="shared" si="89"/>
        <v>#DIV/0!</v>
      </c>
      <c r="K175" s="129" t="e">
        <f t="shared" si="90"/>
        <v>#DIV/0!</v>
      </c>
      <c r="L175" s="130" t="e">
        <f t="shared" si="91"/>
        <v>#DIV/0!</v>
      </c>
      <c r="M175" s="131" t="e">
        <f t="shared" si="92"/>
        <v>#DIV/0!</v>
      </c>
      <c r="N175" s="129" t="e">
        <f t="shared" si="93"/>
        <v>#DIV/0!</v>
      </c>
      <c r="O175" s="130" t="e">
        <f t="shared" si="94"/>
        <v>#DIV/0!</v>
      </c>
      <c r="P175" s="131" t="e">
        <f t="shared" si="95"/>
        <v>#DIV/0!</v>
      </c>
      <c r="Q175" s="129" t="e">
        <f t="shared" si="96"/>
        <v>#DIV/0!</v>
      </c>
      <c r="R175" s="130" t="e">
        <f t="shared" si="97"/>
        <v>#DIV/0!</v>
      </c>
      <c r="S175" s="131" t="e">
        <f t="shared" si="98"/>
        <v>#DIV/0!</v>
      </c>
      <c r="T175" s="129" t="e">
        <f t="shared" si="99"/>
        <v>#DIV/0!</v>
      </c>
      <c r="U175" s="130" t="e">
        <f t="shared" si="100"/>
        <v>#DIV/0!</v>
      </c>
      <c r="V175" s="131" t="e">
        <f t="shared" si="101"/>
        <v>#DIV/0!</v>
      </c>
      <c r="W175" s="129" t="e">
        <f t="shared" si="102"/>
        <v>#DIV/0!</v>
      </c>
      <c r="X175" s="130" t="e">
        <f t="shared" si="103"/>
        <v>#DIV/0!</v>
      </c>
      <c r="Y175" s="131" t="e">
        <f t="shared" si="104"/>
        <v>#DIV/0!</v>
      </c>
    </row>
    <row r="176" spans="1:25" x14ac:dyDescent="0.25">
      <c r="A176" s="112" t="s">
        <v>104</v>
      </c>
      <c r="B176" s="129" t="e">
        <f t="shared" si="81"/>
        <v>#DIV/0!</v>
      </c>
      <c r="C176" s="130" t="e">
        <f t="shared" si="82"/>
        <v>#DIV/0!</v>
      </c>
      <c r="D176" s="131" t="e">
        <f t="shared" si="83"/>
        <v>#DIV/0!</v>
      </c>
      <c r="E176" s="129" t="e">
        <f t="shared" si="84"/>
        <v>#DIV/0!</v>
      </c>
      <c r="F176" s="130" t="e">
        <f t="shared" si="85"/>
        <v>#DIV/0!</v>
      </c>
      <c r="G176" s="131" t="e">
        <f t="shared" si="86"/>
        <v>#DIV/0!</v>
      </c>
      <c r="H176" s="129" t="e">
        <f t="shared" si="87"/>
        <v>#DIV/0!</v>
      </c>
      <c r="I176" s="130" t="e">
        <f t="shared" si="88"/>
        <v>#DIV/0!</v>
      </c>
      <c r="J176" s="131" t="e">
        <f t="shared" si="89"/>
        <v>#DIV/0!</v>
      </c>
      <c r="K176" s="129" t="e">
        <f t="shared" si="90"/>
        <v>#DIV/0!</v>
      </c>
      <c r="L176" s="130" t="e">
        <f t="shared" si="91"/>
        <v>#DIV/0!</v>
      </c>
      <c r="M176" s="131" t="e">
        <f t="shared" si="92"/>
        <v>#DIV/0!</v>
      </c>
      <c r="N176" s="129" t="e">
        <f t="shared" si="93"/>
        <v>#DIV/0!</v>
      </c>
      <c r="O176" s="130" t="e">
        <f t="shared" si="94"/>
        <v>#DIV/0!</v>
      </c>
      <c r="P176" s="131" t="e">
        <f t="shared" si="95"/>
        <v>#DIV/0!</v>
      </c>
      <c r="Q176" s="129" t="e">
        <f t="shared" si="96"/>
        <v>#DIV/0!</v>
      </c>
      <c r="R176" s="130" t="e">
        <f t="shared" si="97"/>
        <v>#DIV/0!</v>
      </c>
      <c r="S176" s="131" t="e">
        <f t="shared" si="98"/>
        <v>#DIV/0!</v>
      </c>
      <c r="T176" s="129" t="e">
        <f t="shared" si="99"/>
        <v>#DIV/0!</v>
      </c>
      <c r="U176" s="130" t="e">
        <f t="shared" si="100"/>
        <v>#DIV/0!</v>
      </c>
      <c r="V176" s="131" t="e">
        <f t="shared" si="101"/>
        <v>#DIV/0!</v>
      </c>
      <c r="W176" s="129" t="e">
        <f t="shared" si="102"/>
        <v>#DIV/0!</v>
      </c>
      <c r="X176" s="130" t="e">
        <f t="shared" si="103"/>
        <v>#DIV/0!</v>
      </c>
      <c r="Y176" s="131" t="e">
        <f t="shared" si="104"/>
        <v>#DIV/0!</v>
      </c>
    </row>
    <row r="177" spans="1:25" x14ac:dyDescent="0.25">
      <c r="A177" s="112" t="s">
        <v>105</v>
      </c>
      <c r="B177" s="98" t="e">
        <f t="shared" si="81"/>
        <v>#DIV/0!</v>
      </c>
      <c r="C177" s="32" t="e">
        <f t="shared" si="82"/>
        <v>#DIV/0!</v>
      </c>
      <c r="D177" s="30" t="e">
        <f t="shared" si="83"/>
        <v>#DIV/0!</v>
      </c>
      <c r="E177" s="98" t="e">
        <f t="shared" si="84"/>
        <v>#DIV/0!</v>
      </c>
      <c r="F177" s="32" t="e">
        <f t="shared" si="85"/>
        <v>#DIV/0!</v>
      </c>
      <c r="G177" s="30" t="e">
        <f t="shared" si="86"/>
        <v>#DIV/0!</v>
      </c>
      <c r="H177" s="129" t="e">
        <f t="shared" si="87"/>
        <v>#DIV/0!</v>
      </c>
      <c r="I177" s="130" t="e">
        <f t="shared" si="88"/>
        <v>#DIV/0!</v>
      </c>
      <c r="J177" s="131" t="e">
        <f t="shared" si="89"/>
        <v>#DIV/0!</v>
      </c>
      <c r="K177" s="129" t="e">
        <f t="shared" si="90"/>
        <v>#DIV/0!</v>
      </c>
      <c r="L177" s="130" t="e">
        <f t="shared" si="91"/>
        <v>#DIV/0!</v>
      </c>
      <c r="M177" s="131" t="e">
        <f t="shared" si="92"/>
        <v>#DIV/0!</v>
      </c>
      <c r="N177" s="129" t="e">
        <f t="shared" si="93"/>
        <v>#DIV/0!</v>
      </c>
      <c r="O177" s="130" t="e">
        <f t="shared" si="94"/>
        <v>#DIV/0!</v>
      </c>
      <c r="P177" s="131" t="e">
        <f t="shared" si="95"/>
        <v>#DIV/0!</v>
      </c>
      <c r="Q177" s="129" t="e">
        <f t="shared" si="96"/>
        <v>#DIV/0!</v>
      </c>
      <c r="R177" s="130" t="e">
        <f t="shared" si="97"/>
        <v>#DIV/0!</v>
      </c>
      <c r="S177" s="131" t="e">
        <f t="shared" si="98"/>
        <v>#DIV/0!</v>
      </c>
      <c r="T177" s="129" t="e">
        <f t="shared" si="99"/>
        <v>#DIV/0!</v>
      </c>
      <c r="U177" s="130" t="e">
        <f t="shared" si="100"/>
        <v>#DIV/0!</v>
      </c>
      <c r="V177" s="131" t="e">
        <f t="shared" si="101"/>
        <v>#DIV/0!</v>
      </c>
      <c r="W177" s="129" t="e">
        <f t="shared" si="102"/>
        <v>#DIV/0!</v>
      </c>
      <c r="X177" s="130" t="e">
        <f t="shared" si="103"/>
        <v>#DIV/0!</v>
      </c>
      <c r="Y177" s="131" t="e">
        <f t="shared" si="104"/>
        <v>#DIV/0!</v>
      </c>
    </row>
    <row r="178" spans="1:25" x14ac:dyDescent="0.25">
      <c r="A178" s="112" t="s">
        <v>106</v>
      </c>
      <c r="B178" s="98" t="e">
        <f t="shared" si="81"/>
        <v>#DIV/0!</v>
      </c>
      <c r="C178" s="32" t="e">
        <f t="shared" si="82"/>
        <v>#DIV/0!</v>
      </c>
      <c r="D178" s="30" t="e">
        <f t="shared" si="83"/>
        <v>#DIV/0!</v>
      </c>
      <c r="E178" s="98" t="e">
        <f t="shared" si="84"/>
        <v>#DIV/0!</v>
      </c>
      <c r="F178" s="32" t="e">
        <f t="shared" si="85"/>
        <v>#DIV/0!</v>
      </c>
      <c r="G178" s="30" t="e">
        <f t="shared" si="86"/>
        <v>#DIV/0!</v>
      </c>
      <c r="H178" s="129" t="e">
        <f t="shared" si="87"/>
        <v>#DIV/0!</v>
      </c>
      <c r="I178" s="130" t="e">
        <f t="shared" si="88"/>
        <v>#DIV/0!</v>
      </c>
      <c r="J178" s="131" t="e">
        <f t="shared" si="89"/>
        <v>#DIV/0!</v>
      </c>
      <c r="K178" s="129" t="e">
        <f t="shared" si="90"/>
        <v>#DIV/0!</v>
      </c>
      <c r="L178" s="130" t="e">
        <f t="shared" si="91"/>
        <v>#DIV/0!</v>
      </c>
      <c r="M178" s="131" t="e">
        <f t="shared" si="92"/>
        <v>#DIV/0!</v>
      </c>
      <c r="N178" s="129" t="e">
        <f t="shared" si="93"/>
        <v>#DIV/0!</v>
      </c>
      <c r="O178" s="130" t="e">
        <f t="shared" si="94"/>
        <v>#DIV/0!</v>
      </c>
      <c r="P178" s="131" t="e">
        <f t="shared" si="95"/>
        <v>#DIV/0!</v>
      </c>
      <c r="Q178" s="129" t="e">
        <f t="shared" si="96"/>
        <v>#DIV/0!</v>
      </c>
      <c r="R178" s="130" t="e">
        <f t="shared" si="97"/>
        <v>#DIV/0!</v>
      </c>
      <c r="S178" s="131" t="e">
        <f t="shared" si="98"/>
        <v>#DIV/0!</v>
      </c>
      <c r="T178" s="129" t="e">
        <f t="shared" si="99"/>
        <v>#DIV/0!</v>
      </c>
      <c r="U178" s="130" t="e">
        <f t="shared" si="100"/>
        <v>#DIV/0!</v>
      </c>
      <c r="V178" s="131" t="e">
        <f t="shared" si="101"/>
        <v>#DIV/0!</v>
      </c>
      <c r="W178" s="129" t="e">
        <f t="shared" si="102"/>
        <v>#DIV/0!</v>
      </c>
      <c r="X178" s="130" t="e">
        <f t="shared" si="103"/>
        <v>#DIV/0!</v>
      </c>
      <c r="Y178" s="131" t="e">
        <f t="shared" si="104"/>
        <v>#DIV/0!</v>
      </c>
    </row>
    <row r="179" spans="1:25" x14ac:dyDescent="0.25">
      <c r="A179" s="112" t="s">
        <v>107</v>
      </c>
      <c r="B179" s="98" t="e">
        <f t="shared" si="81"/>
        <v>#DIV/0!</v>
      </c>
      <c r="C179" s="32" t="e">
        <f t="shared" si="82"/>
        <v>#DIV/0!</v>
      </c>
      <c r="D179" s="30" t="e">
        <f t="shared" si="83"/>
        <v>#DIV/0!</v>
      </c>
      <c r="E179" s="98" t="e">
        <f t="shared" si="84"/>
        <v>#DIV/0!</v>
      </c>
      <c r="F179" s="32" t="e">
        <f t="shared" si="85"/>
        <v>#DIV/0!</v>
      </c>
      <c r="G179" s="30" t="e">
        <f t="shared" si="86"/>
        <v>#DIV/0!</v>
      </c>
      <c r="H179" s="129" t="e">
        <f t="shared" si="87"/>
        <v>#DIV/0!</v>
      </c>
      <c r="I179" s="130" t="e">
        <f t="shared" si="88"/>
        <v>#DIV/0!</v>
      </c>
      <c r="J179" s="131" t="e">
        <f t="shared" si="89"/>
        <v>#DIV/0!</v>
      </c>
      <c r="K179" s="129" t="e">
        <f t="shared" si="90"/>
        <v>#DIV/0!</v>
      </c>
      <c r="L179" s="130" t="e">
        <f t="shared" si="91"/>
        <v>#DIV/0!</v>
      </c>
      <c r="M179" s="131" t="e">
        <f t="shared" si="92"/>
        <v>#DIV/0!</v>
      </c>
      <c r="N179" s="129" t="e">
        <f t="shared" si="93"/>
        <v>#DIV/0!</v>
      </c>
      <c r="O179" s="130" t="e">
        <f t="shared" si="94"/>
        <v>#DIV/0!</v>
      </c>
      <c r="P179" s="131" t="e">
        <f t="shared" si="95"/>
        <v>#DIV/0!</v>
      </c>
      <c r="Q179" s="129" t="e">
        <f t="shared" si="96"/>
        <v>#DIV/0!</v>
      </c>
      <c r="R179" s="130" t="e">
        <f t="shared" si="97"/>
        <v>#DIV/0!</v>
      </c>
      <c r="S179" s="131" t="e">
        <f t="shared" si="98"/>
        <v>#DIV/0!</v>
      </c>
      <c r="T179" s="129" t="e">
        <f t="shared" si="99"/>
        <v>#DIV/0!</v>
      </c>
      <c r="U179" s="130" t="e">
        <f t="shared" si="100"/>
        <v>#DIV/0!</v>
      </c>
      <c r="V179" s="131" t="e">
        <f t="shared" si="101"/>
        <v>#DIV/0!</v>
      </c>
      <c r="W179" s="129" t="e">
        <f t="shared" si="102"/>
        <v>#DIV/0!</v>
      </c>
      <c r="X179" s="130" t="e">
        <f t="shared" si="103"/>
        <v>#DIV/0!</v>
      </c>
      <c r="Y179" s="131" t="e">
        <f t="shared" si="104"/>
        <v>#DIV/0!</v>
      </c>
    </row>
    <row r="180" spans="1:25" x14ac:dyDescent="0.25">
      <c r="A180" s="112" t="s">
        <v>108</v>
      </c>
      <c r="B180" s="98" t="e">
        <f t="shared" si="81"/>
        <v>#DIV/0!</v>
      </c>
      <c r="C180" s="32" t="e">
        <f t="shared" si="82"/>
        <v>#DIV/0!</v>
      </c>
      <c r="D180" s="30" t="e">
        <f t="shared" si="83"/>
        <v>#DIV/0!</v>
      </c>
      <c r="E180" s="98" t="e">
        <f t="shared" si="84"/>
        <v>#DIV/0!</v>
      </c>
      <c r="F180" s="32" t="e">
        <f t="shared" si="85"/>
        <v>#DIV/0!</v>
      </c>
      <c r="G180" s="30" t="e">
        <f t="shared" si="86"/>
        <v>#DIV/0!</v>
      </c>
      <c r="H180" s="129" t="e">
        <f t="shared" si="87"/>
        <v>#DIV/0!</v>
      </c>
      <c r="I180" s="130" t="e">
        <f t="shared" si="88"/>
        <v>#DIV/0!</v>
      </c>
      <c r="J180" s="131" t="e">
        <f t="shared" si="89"/>
        <v>#DIV/0!</v>
      </c>
      <c r="K180" s="129" t="e">
        <f t="shared" si="90"/>
        <v>#DIV/0!</v>
      </c>
      <c r="L180" s="130" t="e">
        <f t="shared" si="91"/>
        <v>#DIV/0!</v>
      </c>
      <c r="M180" s="131" t="e">
        <f t="shared" si="92"/>
        <v>#DIV/0!</v>
      </c>
      <c r="N180" s="129" t="e">
        <f t="shared" si="93"/>
        <v>#DIV/0!</v>
      </c>
      <c r="O180" s="130" t="e">
        <f t="shared" si="94"/>
        <v>#DIV/0!</v>
      </c>
      <c r="P180" s="131" t="e">
        <f t="shared" si="95"/>
        <v>#DIV/0!</v>
      </c>
      <c r="Q180" s="129" t="e">
        <f t="shared" si="96"/>
        <v>#DIV/0!</v>
      </c>
      <c r="R180" s="130" t="e">
        <f t="shared" si="97"/>
        <v>#DIV/0!</v>
      </c>
      <c r="S180" s="131" t="e">
        <f t="shared" si="98"/>
        <v>#DIV/0!</v>
      </c>
      <c r="T180" s="129" t="e">
        <f t="shared" si="99"/>
        <v>#DIV/0!</v>
      </c>
      <c r="U180" s="130" t="e">
        <f t="shared" si="100"/>
        <v>#DIV/0!</v>
      </c>
      <c r="V180" s="131" t="e">
        <f t="shared" si="101"/>
        <v>#DIV/0!</v>
      </c>
      <c r="W180" s="129" t="e">
        <f t="shared" si="102"/>
        <v>#DIV/0!</v>
      </c>
      <c r="X180" s="130" t="e">
        <f t="shared" si="103"/>
        <v>#DIV/0!</v>
      </c>
      <c r="Y180" s="131" t="e">
        <f t="shared" si="104"/>
        <v>#DIV/0!</v>
      </c>
    </row>
    <row r="181" spans="1:25" x14ac:dyDescent="0.25">
      <c r="A181" s="136" t="s">
        <v>149</v>
      </c>
      <c r="B181" s="101" t="e">
        <f t="shared" si="81"/>
        <v>#DIV/0!</v>
      </c>
      <c r="C181" s="102" t="e">
        <f t="shared" si="82"/>
        <v>#DIV/0!</v>
      </c>
      <c r="D181" s="91" t="e">
        <f t="shared" si="83"/>
        <v>#DIV/0!</v>
      </c>
      <c r="E181" s="101" t="e">
        <f t="shared" si="84"/>
        <v>#DIV/0!</v>
      </c>
      <c r="F181" s="102" t="e">
        <f t="shared" si="85"/>
        <v>#DIV/0!</v>
      </c>
      <c r="G181" s="91" t="e">
        <f t="shared" si="86"/>
        <v>#DIV/0!</v>
      </c>
      <c r="H181" s="101" t="e">
        <f t="shared" si="87"/>
        <v>#DIV/0!</v>
      </c>
      <c r="I181" s="102" t="e">
        <f t="shared" si="88"/>
        <v>#DIV/0!</v>
      </c>
      <c r="J181" s="91" t="e">
        <f t="shared" si="89"/>
        <v>#DIV/0!</v>
      </c>
      <c r="K181" s="101" t="e">
        <f t="shared" si="90"/>
        <v>#DIV/0!</v>
      </c>
      <c r="L181" s="102" t="e">
        <f t="shared" si="91"/>
        <v>#DIV/0!</v>
      </c>
      <c r="M181" s="91" t="e">
        <f t="shared" si="92"/>
        <v>#DIV/0!</v>
      </c>
      <c r="N181" s="101" t="e">
        <f t="shared" si="93"/>
        <v>#DIV/0!</v>
      </c>
      <c r="O181" s="102" t="e">
        <f t="shared" si="94"/>
        <v>#DIV/0!</v>
      </c>
      <c r="P181" s="91" t="e">
        <f t="shared" si="95"/>
        <v>#DIV/0!</v>
      </c>
      <c r="Q181" s="101" t="e">
        <f t="shared" si="96"/>
        <v>#DIV/0!</v>
      </c>
      <c r="R181" s="102" t="e">
        <f t="shared" si="97"/>
        <v>#DIV/0!</v>
      </c>
      <c r="S181" s="91" t="e">
        <f t="shared" si="98"/>
        <v>#DIV/0!</v>
      </c>
      <c r="T181" s="101" t="e">
        <f t="shared" si="99"/>
        <v>#DIV/0!</v>
      </c>
      <c r="U181" s="102" t="e">
        <f t="shared" si="100"/>
        <v>#DIV/0!</v>
      </c>
      <c r="V181" s="91" t="e">
        <f t="shared" si="101"/>
        <v>#DIV/0!</v>
      </c>
      <c r="W181" s="101" t="e">
        <f t="shared" si="102"/>
        <v>#DIV/0!</v>
      </c>
      <c r="X181" s="102" t="e">
        <f t="shared" si="103"/>
        <v>#DIV/0!</v>
      </c>
      <c r="Y181" s="91" t="e">
        <f t="shared" si="104"/>
        <v>#DIV/0!</v>
      </c>
    </row>
    <row r="182" spans="1:25" ht="15.75" thickBot="1" x14ac:dyDescent="0.3">
      <c r="A182" s="114" t="s">
        <v>109</v>
      </c>
      <c r="B182" s="99" t="e">
        <f t="shared" si="81"/>
        <v>#DIV/0!</v>
      </c>
      <c r="C182" s="33" t="e">
        <f t="shared" si="82"/>
        <v>#DIV/0!</v>
      </c>
      <c r="D182" s="31" t="e">
        <f t="shared" si="83"/>
        <v>#DIV/0!</v>
      </c>
      <c r="E182" s="99" t="e">
        <f t="shared" si="84"/>
        <v>#DIV/0!</v>
      </c>
      <c r="F182" s="33" t="e">
        <f t="shared" si="85"/>
        <v>#DIV/0!</v>
      </c>
      <c r="G182" s="31" t="e">
        <f t="shared" si="86"/>
        <v>#DIV/0!</v>
      </c>
      <c r="H182" s="132" t="e">
        <f t="shared" si="87"/>
        <v>#DIV/0!</v>
      </c>
      <c r="I182" s="133" t="e">
        <f t="shared" si="88"/>
        <v>#DIV/0!</v>
      </c>
      <c r="J182" s="134" t="e">
        <f t="shared" si="89"/>
        <v>#DIV/0!</v>
      </c>
      <c r="K182" s="132" t="e">
        <f t="shared" si="90"/>
        <v>#DIV/0!</v>
      </c>
      <c r="L182" s="133" t="e">
        <f t="shared" si="91"/>
        <v>#DIV/0!</v>
      </c>
      <c r="M182" s="134" t="e">
        <f t="shared" si="92"/>
        <v>#DIV/0!</v>
      </c>
      <c r="N182" s="132" t="e">
        <f t="shared" si="93"/>
        <v>#DIV/0!</v>
      </c>
      <c r="O182" s="133" t="e">
        <f t="shared" si="94"/>
        <v>#DIV/0!</v>
      </c>
      <c r="P182" s="134" t="e">
        <f t="shared" si="95"/>
        <v>#DIV/0!</v>
      </c>
      <c r="Q182" s="132" t="e">
        <f t="shared" si="96"/>
        <v>#DIV/0!</v>
      </c>
      <c r="R182" s="133" t="e">
        <f t="shared" si="97"/>
        <v>#DIV/0!</v>
      </c>
      <c r="S182" s="134" t="e">
        <f t="shared" si="98"/>
        <v>#DIV/0!</v>
      </c>
      <c r="T182" s="132" t="e">
        <f t="shared" si="99"/>
        <v>#DIV/0!</v>
      </c>
      <c r="U182" s="133" t="e">
        <f t="shared" si="100"/>
        <v>#DIV/0!</v>
      </c>
      <c r="V182" s="134" t="e">
        <f t="shared" si="101"/>
        <v>#DIV/0!</v>
      </c>
      <c r="W182" s="132" t="e">
        <f t="shared" si="102"/>
        <v>#DIV/0!</v>
      </c>
      <c r="X182" s="133" t="e">
        <f t="shared" si="103"/>
        <v>#DIV/0!</v>
      </c>
      <c r="Y182" s="134" t="e">
        <f t="shared" si="104"/>
        <v>#DIV/0!</v>
      </c>
    </row>
  </sheetData>
  <mergeCells count="134">
    <mergeCell ref="A64:R64"/>
    <mergeCell ref="A65:B65"/>
    <mergeCell ref="E90:G90"/>
    <mergeCell ref="H90:J90"/>
    <mergeCell ref="K90:M90"/>
    <mergeCell ref="N90:P90"/>
    <mergeCell ref="Q90:S90"/>
    <mergeCell ref="L66:O66"/>
    <mergeCell ref="A74:X74"/>
    <mergeCell ref="H75:J75"/>
    <mergeCell ref="H76:J76"/>
    <mergeCell ref="W90:Y90"/>
    <mergeCell ref="B75:D75"/>
    <mergeCell ref="B76:D76"/>
    <mergeCell ref="A75:A77"/>
    <mergeCell ref="E75:G75"/>
    <mergeCell ref="E76:G76"/>
    <mergeCell ref="W75:Y75"/>
    <mergeCell ref="A137:A139"/>
    <mergeCell ref="A121:A123"/>
    <mergeCell ref="A105:A107"/>
    <mergeCell ref="A90:A92"/>
    <mergeCell ref="L67:O67"/>
    <mergeCell ref="E70:H70"/>
    <mergeCell ref="L68:O68"/>
    <mergeCell ref="L70:O70"/>
    <mergeCell ref="E65:I65"/>
    <mergeCell ref="L65:Q65"/>
    <mergeCell ref="E69:H69"/>
    <mergeCell ref="E66:H66"/>
    <mergeCell ref="E67:H67"/>
    <mergeCell ref="E91:G91"/>
    <mergeCell ref="E72:H72"/>
    <mergeCell ref="B137:D137"/>
    <mergeCell ref="B138:D138"/>
    <mergeCell ref="B121:D121"/>
    <mergeCell ref="B122:D122"/>
    <mergeCell ref="H91:J91"/>
    <mergeCell ref="K91:M91"/>
    <mergeCell ref="N91:P91"/>
    <mergeCell ref="Q91:S91"/>
    <mergeCell ref="E68:H68"/>
    <mergeCell ref="B105:D105"/>
    <mergeCell ref="B106:D106"/>
    <mergeCell ref="B90:D90"/>
    <mergeCell ref="B91:D91"/>
    <mergeCell ref="T91:V91"/>
    <mergeCell ref="W91:Y91"/>
    <mergeCell ref="T90:V90"/>
    <mergeCell ref="T105:V105"/>
    <mergeCell ref="W105:Y105"/>
    <mergeCell ref="E106:G106"/>
    <mergeCell ref="W106:Y106"/>
    <mergeCell ref="W76:Y76"/>
    <mergeCell ref="T75:V75"/>
    <mergeCell ref="T76:V76"/>
    <mergeCell ref="K75:M75"/>
    <mergeCell ref="K76:M76"/>
    <mergeCell ref="N75:P75"/>
    <mergeCell ref="N76:P76"/>
    <mergeCell ref="Q75:S75"/>
    <mergeCell ref="Q76:S76"/>
    <mergeCell ref="E105:G105"/>
    <mergeCell ref="H105:J105"/>
    <mergeCell ref="K105:M105"/>
    <mergeCell ref="N105:P105"/>
    <mergeCell ref="Q105:S105"/>
    <mergeCell ref="T121:V121"/>
    <mergeCell ref="K121:M121"/>
    <mergeCell ref="N121:P121"/>
    <mergeCell ref="Q121:S121"/>
    <mergeCell ref="H106:J106"/>
    <mergeCell ref="K106:M106"/>
    <mergeCell ref="N106:P106"/>
    <mergeCell ref="Q106:S106"/>
    <mergeCell ref="T106:V106"/>
    <mergeCell ref="W121:Y121"/>
    <mergeCell ref="E122:G122"/>
    <mergeCell ref="H122:J122"/>
    <mergeCell ref="K122:M122"/>
    <mergeCell ref="N122:P122"/>
    <mergeCell ref="Q122:S122"/>
    <mergeCell ref="T122:V122"/>
    <mergeCell ref="W122:Y122"/>
    <mergeCell ref="E121:G121"/>
    <mergeCell ref="H121:J121"/>
    <mergeCell ref="H137:J137"/>
    <mergeCell ref="K137:M137"/>
    <mergeCell ref="N137:P137"/>
    <mergeCell ref="Q137:S137"/>
    <mergeCell ref="T153:V153"/>
    <mergeCell ref="W153:Y153"/>
    <mergeCell ref="T137:V137"/>
    <mergeCell ref="W137:Y137"/>
    <mergeCell ref="E138:G138"/>
    <mergeCell ref="H138:J138"/>
    <mergeCell ref="K138:M138"/>
    <mergeCell ref="N138:P138"/>
    <mergeCell ref="Q138:S138"/>
    <mergeCell ref="T138:V138"/>
    <mergeCell ref="W138:Y138"/>
    <mergeCell ref="E137:G137"/>
    <mergeCell ref="A169:A171"/>
    <mergeCell ref="B169:D169"/>
    <mergeCell ref="E169:G169"/>
    <mergeCell ref="H169:J169"/>
    <mergeCell ref="K169:M169"/>
    <mergeCell ref="N169:P169"/>
    <mergeCell ref="W154:Y154"/>
    <mergeCell ref="E153:G153"/>
    <mergeCell ref="H153:J153"/>
    <mergeCell ref="K153:M153"/>
    <mergeCell ref="N153:P153"/>
    <mergeCell ref="Q153:S153"/>
    <mergeCell ref="E154:G154"/>
    <mergeCell ref="H154:J154"/>
    <mergeCell ref="K154:M154"/>
    <mergeCell ref="N154:P154"/>
    <mergeCell ref="Q154:S154"/>
    <mergeCell ref="T154:V154"/>
    <mergeCell ref="B153:D153"/>
    <mergeCell ref="B154:D154"/>
    <mergeCell ref="A153:A155"/>
    <mergeCell ref="W170:Y170"/>
    <mergeCell ref="Q169:S169"/>
    <mergeCell ref="T169:V169"/>
    <mergeCell ref="W169:Y169"/>
    <mergeCell ref="B170:D170"/>
    <mergeCell ref="E170:G170"/>
    <mergeCell ref="H170:J170"/>
    <mergeCell ref="K170:M170"/>
    <mergeCell ref="N170:P170"/>
    <mergeCell ref="Q170:S170"/>
    <mergeCell ref="T170:V170"/>
  </mergeCells>
  <dataValidations count="1">
    <dataValidation type="decimal" allowBlank="1" showInputMessage="1" showErrorMessage="1" sqref="B29:D32">
      <formula1>0</formula1>
      <formula2>1</formula2>
    </dataValidation>
  </dataValidations>
  <pageMargins left="0.25" right="0.25" top="0.75" bottom="0.75" header="0.3" footer="0.3"/>
  <pageSetup paperSize="8" scale="2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opLeftCell="A9" zoomScaleNormal="100" workbookViewId="0">
      <selection activeCell="C25" sqref="C25"/>
    </sheetView>
  </sheetViews>
  <sheetFormatPr defaultColWidth="8.85546875" defaultRowHeight="12.75" x14ac:dyDescent="0.2"/>
  <cols>
    <col min="1" max="1" width="44" style="2" customWidth="1"/>
    <col min="2" max="2" width="32.42578125" style="2" customWidth="1"/>
    <col min="3" max="3" width="28" style="2" customWidth="1"/>
    <col min="4" max="4" width="27.28515625" style="2" customWidth="1"/>
    <col min="5" max="5" width="25.140625" style="2" customWidth="1"/>
    <col min="6" max="6" width="13.42578125" style="2" customWidth="1"/>
    <col min="7" max="7" width="27.5703125" style="2" customWidth="1"/>
    <col min="8" max="8" width="28.5703125" style="2" customWidth="1"/>
    <col min="9" max="9" width="27.85546875" style="2" customWidth="1"/>
    <col min="10" max="10" width="24" style="2" customWidth="1"/>
    <col min="11" max="16384" width="8.85546875" style="2"/>
  </cols>
  <sheetData>
    <row r="1" spans="1:10" ht="18.75" thickBot="1" x14ac:dyDescent="0.3">
      <c r="A1" s="3" t="s">
        <v>5</v>
      </c>
    </row>
    <row r="2" spans="1:10" ht="77.25" thickBot="1" x14ac:dyDescent="0.3">
      <c r="A2" s="4" t="s">
        <v>6</v>
      </c>
      <c r="B2" s="5" t="s">
        <v>7</v>
      </c>
      <c r="C2" s="6" t="s">
        <v>8</v>
      </c>
      <c r="D2" s="7" t="s">
        <v>9</v>
      </c>
      <c r="E2" s="6" t="s">
        <v>8</v>
      </c>
      <c r="G2" s="159" t="s">
        <v>10</v>
      </c>
      <c r="H2" s="9" t="s">
        <v>11</v>
      </c>
      <c r="I2" s="9" t="s">
        <v>12</v>
      </c>
      <c r="J2" s="5" t="s">
        <v>4</v>
      </c>
    </row>
    <row r="3" spans="1:10" ht="42" customHeight="1" thickBot="1" x14ac:dyDescent="0.25">
      <c r="A3" s="10" t="s">
        <v>13</v>
      </c>
      <c r="B3" s="156">
        <v>0</v>
      </c>
      <c r="C3" s="155" t="s">
        <v>14</v>
      </c>
      <c r="D3" s="13">
        <v>0.94982699272846949</v>
      </c>
      <c r="E3" s="157" t="s">
        <v>15</v>
      </c>
      <c r="G3" s="158">
        <v>1</v>
      </c>
      <c r="H3" s="154">
        <f>B3*$G$3</f>
        <v>0</v>
      </c>
      <c r="I3" s="154">
        <f>H3*D3</f>
        <v>0</v>
      </c>
      <c r="J3" s="17">
        <f>I15/H15</f>
        <v>0.46675866936773025</v>
      </c>
    </row>
    <row r="4" spans="1:10" ht="26.25" thickBot="1" x14ac:dyDescent="0.25">
      <c r="A4" s="10" t="s">
        <v>16</v>
      </c>
      <c r="B4" s="156">
        <v>0</v>
      </c>
      <c r="C4" s="155" t="s">
        <v>17</v>
      </c>
      <c r="D4" s="13">
        <v>0.87897421514086893</v>
      </c>
      <c r="E4" s="157" t="s">
        <v>18</v>
      </c>
      <c r="H4" s="154">
        <f>B4*$G$3</f>
        <v>0</v>
      </c>
      <c r="I4" s="154">
        <f>H4*D4</f>
        <v>0</v>
      </c>
    </row>
    <row r="5" spans="1:10" ht="26.25" thickBot="1" x14ac:dyDescent="0.25">
      <c r="A5" s="10" t="s">
        <v>19</v>
      </c>
      <c r="B5" s="156">
        <v>0</v>
      </c>
      <c r="C5" s="155" t="s">
        <v>20</v>
      </c>
      <c r="D5" s="13">
        <v>0.82603963475743203</v>
      </c>
      <c r="E5" s="157" t="s">
        <v>21</v>
      </c>
      <c r="H5" s="154">
        <f>B5*$G$3</f>
        <v>0</v>
      </c>
      <c r="I5" s="154">
        <f>H5*D5</f>
        <v>0</v>
      </c>
    </row>
    <row r="6" spans="1:10" ht="26.25" thickBot="1" x14ac:dyDescent="0.25">
      <c r="A6" s="10" t="s">
        <v>22</v>
      </c>
      <c r="B6" s="156">
        <v>0</v>
      </c>
      <c r="C6" s="155" t="s">
        <v>23</v>
      </c>
      <c r="D6" s="13">
        <v>0.7722365871105803</v>
      </c>
      <c r="E6" s="157" t="s">
        <v>24</v>
      </c>
      <c r="H6" s="154">
        <f>B6*$G$3</f>
        <v>0</v>
      </c>
      <c r="I6" s="154">
        <f>H6*D6</f>
        <v>0</v>
      </c>
    </row>
    <row r="7" spans="1:10" ht="26.25" thickBot="1" x14ac:dyDescent="0.25">
      <c r="A7" s="18" t="s">
        <v>25</v>
      </c>
      <c r="B7" s="156">
        <v>0</v>
      </c>
      <c r="C7" s="155" t="s">
        <v>26</v>
      </c>
      <c r="D7" s="13">
        <v>0.70725751910079016</v>
      </c>
      <c r="E7" s="157" t="s">
        <v>27</v>
      </c>
      <c r="H7" s="154">
        <f>B7*$G$3</f>
        <v>0</v>
      </c>
      <c r="I7" s="154">
        <f>H7*D7</f>
        <v>0</v>
      </c>
    </row>
    <row r="8" spans="1:10" x14ac:dyDescent="0.2">
      <c r="A8" s="153"/>
      <c r="B8" s="153"/>
      <c r="C8" s="153"/>
      <c r="D8" s="153"/>
      <c r="E8" s="153"/>
      <c r="H8" s="152"/>
      <c r="I8" s="152"/>
    </row>
    <row r="9" spans="1:10" ht="18.75" thickBot="1" x14ac:dyDescent="0.3">
      <c r="A9" s="3" t="s">
        <v>28</v>
      </c>
      <c r="H9" s="21"/>
      <c r="I9" s="21"/>
    </row>
    <row r="10" spans="1:10" ht="77.25" thickBot="1" x14ac:dyDescent="0.25">
      <c r="A10" s="4" t="s">
        <v>6</v>
      </c>
      <c r="B10" s="22" t="s">
        <v>29</v>
      </c>
      <c r="C10" s="23" t="s">
        <v>30</v>
      </c>
      <c r="D10" s="24" t="s">
        <v>31</v>
      </c>
      <c r="E10" s="23" t="s">
        <v>30</v>
      </c>
      <c r="F10" s="24" t="s">
        <v>129</v>
      </c>
      <c r="H10" s="9" t="s">
        <v>11</v>
      </c>
      <c r="I10" s="9" t="s">
        <v>12</v>
      </c>
    </row>
    <row r="11" spans="1:10" ht="39" thickBot="1" x14ac:dyDescent="0.25">
      <c r="A11" s="25" t="s">
        <v>32</v>
      </c>
      <c r="B11" s="156">
        <v>4743.4189999999999</v>
      </c>
      <c r="C11" s="155" t="s">
        <v>33</v>
      </c>
      <c r="D11" s="13">
        <v>0.60099999999999998</v>
      </c>
      <c r="E11" s="26" t="s">
        <v>34</v>
      </c>
      <c r="F11" s="13">
        <f>B11/SUM(B11:B12)</f>
        <v>0.4876285090371385</v>
      </c>
      <c r="H11" s="154">
        <f>B11*$G$3</f>
        <v>4743.4189999999999</v>
      </c>
      <c r="I11" s="154">
        <f>H11*D11</f>
        <v>2850.7948189999997</v>
      </c>
    </row>
    <row r="12" spans="1:10" ht="39" thickBot="1" x14ac:dyDescent="0.25">
      <c r="A12" s="27" t="s">
        <v>35</v>
      </c>
      <c r="B12" s="156">
        <v>4984.107</v>
      </c>
      <c r="C12" s="155" t="s">
        <v>36</v>
      </c>
      <c r="D12" s="13">
        <v>0.33900000000000002</v>
      </c>
      <c r="E12" s="26" t="s">
        <v>37</v>
      </c>
      <c r="F12" s="13">
        <f>B12/SUM(B11:B12)</f>
        <v>0.5123714909628615</v>
      </c>
      <c r="H12" s="154">
        <f>B12*$G$3</f>
        <v>4984.107</v>
      </c>
      <c r="I12" s="154">
        <f>H12*D12</f>
        <v>1689.6122730000002</v>
      </c>
    </row>
    <row r="13" spans="1:10" x14ac:dyDescent="0.2">
      <c r="B13" s="21"/>
      <c r="H13" s="21"/>
      <c r="I13" s="21"/>
    </row>
    <row r="14" spans="1:10" ht="13.5" thickBot="1" x14ac:dyDescent="0.25">
      <c r="A14" s="153"/>
      <c r="B14" s="152"/>
      <c r="C14" s="153"/>
      <c r="D14" s="153"/>
      <c r="E14" s="153"/>
      <c r="H14" s="152"/>
      <c r="I14" s="152"/>
    </row>
    <row r="15" spans="1:10" ht="39" thickBot="1" x14ac:dyDescent="0.25">
      <c r="A15" s="28" t="s">
        <v>7</v>
      </c>
      <c r="B15" s="29">
        <f>SUM(B3:B7,B11:B12)</f>
        <v>9727.5259999999998</v>
      </c>
      <c r="H15" s="29">
        <f>SUM(H3:H7,H11:H12)</f>
        <v>9727.5259999999998</v>
      </c>
      <c r="I15" s="29">
        <f>SUM(I3:I7,I11:I12)</f>
        <v>4540.4070919999995</v>
      </c>
    </row>
  </sheetData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Footer>&amp;L&amp;Z&amp;F&amp;R&amp;D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2"/>
  <sheetViews>
    <sheetView view="pageBreakPreview" topLeftCell="A152" zoomScaleNormal="70" zoomScaleSheetLayoutView="100" workbookViewId="0">
      <selection activeCell="F160" sqref="F160"/>
    </sheetView>
  </sheetViews>
  <sheetFormatPr defaultRowHeight="15" x14ac:dyDescent="0.25"/>
  <cols>
    <col min="1" max="1" width="52.42578125" style="72" customWidth="1"/>
    <col min="2" max="25" width="25.7109375" style="72" customWidth="1"/>
    <col min="26" max="16384" width="9.140625" style="72"/>
  </cols>
  <sheetData>
    <row r="1" spans="1:25" ht="19.5" x14ac:dyDescent="0.3">
      <c r="A1" s="70" t="s">
        <v>45</v>
      </c>
    </row>
    <row r="2" spans="1:25" ht="19.5" x14ac:dyDescent="0.3">
      <c r="A2" s="70" t="s">
        <v>46</v>
      </c>
      <c r="B2" s="1" t="s">
        <v>138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Y2" s="1"/>
    </row>
    <row r="3" spans="1:25" s="1" customFormat="1" ht="19.5" x14ac:dyDescent="0.3">
      <c r="A3" s="70" t="s">
        <v>44</v>
      </c>
      <c r="C3" s="1" t="s">
        <v>133</v>
      </c>
      <c r="D3" s="1" t="s">
        <v>131</v>
      </c>
    </row>
    <row r="4" spans="1:25" x14ac:dyDescent="0.25">
      <c r="A4" s="72" t="s">
        <v>59</v>
      </c>
      <c r="B4" s="63">
        <v>1.0820000000000001</v>
      </c>
      <c r="C4" s="72">
        <f>B4/(1-$B$46)</f>
        <v>1.5438092960162688</v>
      </c>
      <c r="D4" s="72">
        <f>C4*(1-$D$37)</f>
        <v>0.88652208476154781</v>
      </c>
      <c r="E4" s="1"/>
      <c r="F4" s="1"/>
    </row>
    <row r="5" spans="1:25" x14ac:dyDescent="0.25">
      <c r="A5" s="72" t="s">
        <v>51</v>
      </c>
      <c r="B5" s="63">
        <v>1.536</v>
      </c>
      <c r="C5" s="72">
        <f t="shared" ref="C5:C7" si="0">B5/(1-$B$46)</f>
        <v>2.1915814035868659</v>
      </c>
      <c r="D5" s="72">
        <f t="shared" ref="D5:D11" si="1">C5*(1-$D$37)</f>
        <v>1.2585008523047481</v>
      </c>
      <c r="E5" s="1"/>
      <c r="F5" s="1"/>
    </row>
    <row r="6" spans="1:25" x14ac:dyDescent="0.25">
      <c r="A6" s="72" t="s">
        <v>52</v>
      </c>
      <c r="B6" s="63">
        <v>2.5880000000000001</v>
      </c>
      <c r="C6" s="72">
        <f t="shared" si="0"/>
        <v>3.6925863753143284</v>
      </c>
      <c r="D6" s="72">
        <f t="shared" si="1"/>
        <v>2.1204428422947186</v>
      </c>
      <c r="E6" s="1"/>
      <c r="F6" s="1"/>
    </row>
    <row r="7" spans="1:25" x14ac:dyDescent="0.25">
      <c r="A7" s="72" t="s">
        <v>53</v>
      </c>
      <c r="B7" s="63">
        <v>0.79400000000000004</v>
      </c>
      <c r="C7" s="72">
        <f t="shared" si="0"/>
        <v>1.1328877828437314</v>
      </c>
      <c r="D7" s="72">
        <f t="shared" si="1"/>
        <v>0.65055317495440745</v>
      </c>
      <c r="E7" s="1"/>
      <c r="F7" s="1"/>
    </row>
    <row r="8" spans="1:25" x14ac:dyDescent="0.25">
      <c r="A8" s="72" t="s">
        <v>60</v>
      </c>
      <c r="B8" s="63">
        <v>0.72099999999999997</v>
      </c>
      <c r="C8" s="72">
        <f>B8/(1-$B$47)</f>
        <v>1.5436805521215982</v>
      </c>
      <c r="D8" s="72">
        <f t="shared" si="1"/>
        <v>0.88644815444761704</v>
      </c>
      <c r="E8" s="1"/>
      <c r="F8" s="1"/>
    </row>
    <row r="9" spans="1:25" x14ac:dyDescent="0.25">
      <c r="A9" s="72" t="s">
        <v>54</v>
      </c>
      <c r="B9" s="63">
        <v>1.0229999999999999</v>
      </c>
      <c r="C9" s="72">
        <f>B9/(1-$B$47)</f>
        <v>2.1902707417758598</v>
      </c>
      <c r="D9" s="72">
        <f t="shared" si="1"/>
        <v>1.2577482135921112</v>
      </c>
    </row>
    <row r="10" spans="1:25" x14ac:dyDescent="0.25">
      <c r="A10" s="72" t="s">
        <v>55</v>
      </c>
      <c r="B10" s="63">
        <v>1.7250000000000001</v>
      </c>
      <c r="C10" s="72">
        <f>B10/(1-$B$47)</f>
        <v>3.6932717786543092</v>
      </c>
      <c r="D10" s="72">
        <f t="shared" si="1"/>
        <v>2.1208364305438829</v>
      </c>
    </row>
    <row r="11" spans="1:25" x14ac:dyDescent="0.25">
      <c r="A11" s="72" t="s">
        <v>56</v>
      </c>
      <c r="B11" s="63">
        <v>0.52900000000000003</v>
      </c>
      <c r="C11" s="72">
        <f>B11/(1-$B$47)</f>
        <v>1.1326033454539881</v>
      </c>
      <c r="D11" s="72">
        <f t="shared" si="1"/>
        <v>0.65038983870012401</v>
      </c>
    </row>
    <row r="12" spans="1:25" x14ac:dyDescent="0.25">
      <c r="D12" s="73" t="s">
        <v>40</v>
      </c>
      <c r="E12" s="73" t="s">
        <v>41</v>
      </c>
      <c r="F12" s="73" t="s">
        <v>42</v>
      </c>
    </row>
    <row r="13" spans="1:25" x14ac:dyDescent="0.25">
      <c r="A13" s="66" t="s">
        <v>67</v>
      </c>
      <c r="B13" s="53"/>
      <c r="C13" s="54"/>
      <c r="D13" s="63">
        <v>22.893999999999998</v>
      </c>
      <c r="E13" s="63">
        <v>0.44500000000000001</v>
      </c>
      <c r="F13" s="63">
        <v>0.39900000000000002</v>
      </c>
    </row>
    <row r="14" spans="1:25" x14ac:dyDescent="0.25">
      <c r="A14" s="66" t="s">
        <v>68</v>
      </c>
      <c r="B14" s="53"/>
      <c r="C14" s="54"/>
      <c r="D14" s="63">
        <v>15.257</v>
      </c>
      <c r="E14" s="63">
        <v>0.29699999999999999</v>
      </c>
      <c r="F14" s="63">
        <v>0.26600000000000001</v>
      </c>
    </row>
    <row r="15" spans="1:25" ht="39" x14ac:dyDescent="0.3">
      <c r="A15" s="36" t="s">
        <v>43</v>
      </c>
    </row>
    <row r="16" spans="1:25" x14ac:dyDescent="0.25">
      <c r="A16" s="72" t="s">
        <v>58</v>
      </c>
      <c r="B16" s="74">
        <v>175.71534220341735</v>
      </c>
    </row>
    <row r="17" spans="1:4" x14ac:dyDescent="0.25">
      <c r="A17" s="72" t="s">
        <v>57</v>
      </c>
      <c r="B17" s="74">
        <v>153.41055186489609</v>
      </c>
    </row>
    <row r="18" spans="1:4" x14ac:dyDescent="0.25">
      <c r="A18" s="72" t="s">
        <v>61</v>
      </c>
      <c r="B18" s="74">
        <v>43.823074350943827</v>
      </c>
    </row>
    <row r="19" spans="1:4" x14ac:dyDescent="0.25">
      <c r="A19" s="72" t="s">
        <v>62</v>
      </c>
      <c r="B19" s="74">
        <v>39.784224351414345</v>
      </c>
    </row>
    <row r="20" spans="1:4" x14ac:dyDescent="0.25">
      <c r="A20" s="72" t="s">
        <v>63</v>
      </c>
      <c r="B20" s="74">
        <v>0</v>
      </c>
    </row>
    <row r="21" spans="1:4" x14ac:dyDescent="0.25">
      <c r="A21" s="72" t="s">
        <v>64</v>
      </c>
      <c r="B21" s="74">
        <v>0</v>
      </c>
    </row>
    <row r="22" spans="1:4" x14ac:dyDescent="0.25">
      <c r="A22" s="72" t="s">
        <v>65</v>
      </c>
      <c r="B22" s="74">
        <v>0</v>
      </c>
    </row>
    <row r="23" spans="1:4" x14ac:dyDescent="0.25">
      <c r="A23" s="72" t="s">
        <v>66</v>
      </c>
      <c r="B23" s="74">
        <v>0</v>
      </c>
    </row>
    <row r="24" spans="1:4" x14ac:dyDescent="0.25">
      <c r="A24" s="66" t="s">
        <v>67</v>
      </c>
      <c r="B24" s="74">
        <v>0</v>
      </c>
    </row>
    <row r="25" spans="1:4" x14ac:dyDescent="0.25">
      <c r="A25" s="66" t="s">
        <v>68</v>
      </c>
      <c r="B25" s="74">
        <v>0</v>
      </c>
    </row>
    <row r="26" spans="1:4" ht="19.5" x14ac:dyDescent="0.3">
      <c r="A26" s="70" t="s">
        <v>39</v>
      </c>
    </row>
    <row r="28" spans="1:4" x14ac:dyDescent="0.25">
      <c r="B28" s="73" t="s">
        <v>40</v>
      </c>
      <c r="C28" s="73" t="s">
        <v>41</v>
      </c>
      <c r="D28" s="73" t="s">
        <v>42</v>
      </c>
    </row>
    <row r="29" spans="1:4" x14ac:dyDescent="0.25">
      <c r="A29" s="66" t="s">
        <v>0</v>
      </c>
      <c r="B29" s="48">
        <v>2.9452054794520548E-2</v>
      </c>
      <c r="C29" s="48">
        <v>0.44726027397260276</v>
      </c>
      <c r="D29" s="48">
        <v>0.52328767123287667</v>
      </c>
    </row>
    <row r="30" spans="1:4" x14ac:dyDescent="0.25">
      <c r="A30" s="66" t="s">
        <v>1</v>
      </c>
      <c r="B30" s="48">
        <v>5.0059479550681525E-2</v>
      </c>
      <c r="C30" s="48">
        <v>0.21980940351305625</v>
      </c>
      <c r="D30" s="48">
        <v>0.7301311169362622</v>
      </c>
    </row>
    <row r="31" spans="1:4" x14ac:dyDescent="0.25">
      <c r="A31" s="66" t="s">
        <v>2</v>
      </c>
      <c r="B31" s="48">
        <v>9.6452255867604475E-2</v>
      </c>
      <c r="C31" s="48">
        <v>0.41877358917912894</v>
      </c>
      <c r="D31" s="48">
        <v>0.48477415495326653</v>
      </c>
    </row>
    <row r="32" spans="1:4" x14ac:dyDescent="0.25">
      <c r="A32" s="66" t="s">
        <v>3</v>
      </c>
      <c r="B32" s="48">
        <v>1.6253003289627657E-2</v>
      </c>
      <c r="C32" s="48">
        <v>0.63700830388018792</v>
      </c>
      <c r="D32" s="48">
        <v>0.34673869283018438</v>
      </c>
    </row>
    <row r="35" spans="1:25" ht="19.5" x14ac:dyDescent="0.3">
      <c r="B35" s="36"/>
      <c r="C35" s="36"/>
      <c r="D35" s="36"/>
    </row>
    <row r="36" spans="1:25" ht="39" x14ac:dyDescent="0.3">
      <c r="B36" s="36" t="s">
        <v>88</v>
      </c>
      <c r="C36" s="36" t="s">
        <v>89</v>
      </c>
      <c r="D36" s="36" t="s">
        <v>131</v>
      </c>
    </row>
    <row r="37" spans="1:25" ht="78" x14ac:dyDescent="0.3">
      <c r="A37" s="36" t="s">
        <v>87</v>
      </c>
      <c r="B37" s="75" t="s">
        <v>110</v>
      </c>
      <c r="C37" s="76">
        <f>33%</f>
        <v>0.33</v>
      </c>
      <c r="D37" s="76">
        <f>'SPN UMS ALL Discount'!J3</f>
        <v>0.42575673883479087</v>
      </c>
    </row>
    <row r="38" spans="1:25" ht="39" x14ac:dyDescent="0.3">
      <c r="A38" s="36" t="s">
        <v>47</v>
      </c>
      <c r="B38" s="37">
        <v>200</v>
      </c>
    </row>
    <row r="39" spans="1:25" ht="19.5" x14ac:dyDescent="0.3">
      <c r="A39" s="36"/>
      <c r="B39" s="37"/>
    </row>
    <row r="40" spans="1:25" ht="19.5" x14ac:dyDescent="0.3">
      <c r="A40" s="70" t="s">
        <v>44</v>
      </c>
      <c r="B40" s="1" t="s">
        <v>111</v>
      </c>
      <c r="C40" s="1"/>
      <c r="D40" s="1"/>
      <c r="E40" s="1" t="s">
        <v>50</v>
      </c>
      <c r="F40" s="1"/>
    </row>
    <row r="41" spans="1:25" x14ac:dyDescent="0.25">
      <c r="A41" s="66" t="s">
        <v>48</v>
      </c>
      <c r="B41" s="63">
        <v>1.5529999999999999</v>
      </c>
      <c r="C41" s="63">
        <v>0</v>
      </c>
      <c r="D41" s="63">
        <v>0</v>
      </c>
      <c r="E41" s="64">
        <v>3.29</v>
      </c>
      <c r="F41" s="64"/>
    </row>
    <row r="42" spans="1:25" x14ac:dyDescent="0.25">
      <c r="A42" s="66" t="s">
        <v>49</v>
      </c>
      <c r="B42" s="63">
        <v>1.0349999999999999</v>
      </c>
      <c r="C42" s="63">
        <v>0</v>
      </c>
      <c r="D42" s="63">
        <v>0</v>
      </c>
      <c r="E42" s="64">
        <v>2.19</v>
      </c>
      <c r="F42" s="64"/>
    </row>
    <row r="44" spans="1:25" ht="19.5" x14ac:dyDescent="0.3">
      <c r="A44" s="70" t="s">
        <v>69</v>
      </c>
    </row>
    <row r="45" spans="1:25" ht="30" x14ac:dyDescent="0.3">
      <c r="A45" s="70"/>
      <c r="B45" s="73" t="s">
        <v>70</v>
      </c>
      <c r="C45" s="73" t="s">
        <v>71</v>
      </c>
      <c r="D45" s="73" t="s">
        <v>72</v>
      </c>
      <c r="E45" s="73" t="s">
        <v>74</v>
      </c>
      <c r="F45" s="73" t="s">
        <v>75</v>
      </c>
      <c r="G45" s="73" t="s">
        <v>76</v>
      </c>
      <c r="H45" s="73" t="s">
        <v>76</v>
      </c>
    </row>
    <row r="46" spans="1:25" x14ac:dyDescent="0.25">
      <c r="A46" s="66" t="s">
        <v>48</v>
      </c>
      <c r="B46" s="67">
        <v>0.29913623218097407</v>
      </c>
      <c r="C46" s="68">
        <v>0.29913623218097407</v>
      </c>
      <c r="D46" s="74">
        <v>11773.388957777905</v>
      </c>
      <c r="E46" s="74">
        <v>0</v>
      </c>
      <c r="F46" s="74">
        <v>0</v>
      </c>
      <c r="G46" s="74">
        <v>3979.5013603682655</v>
      </c>
      <c r="H46" s="135">
        <f>ROUND(G46,0)</f>
        <v>3980</v>
      </c>
    </row>
    <row r="47" spans="1:25" x14ac:dyDescent="0.25">
      <c r="A47" s="66" t="s">
        <v>49</v>
      </c>
      <c r="B47" s="67">
        <v>0.53293445395222827</v>
      </c>
      <c r="C47" s="68">
        <v>0.53293445395222827</v>
      </c>
      <c r="D47" s="74">
        <v>13097.364492669971</v>
      </c>
      <c r="E47" s="74">
        <v>0</v>
      </c>
      <c r="F47" s="74">
        <v>0</v>
      </c>
      <c r="G47" s="74">
        <v>4701.6054076549726</v>
      </c>
      <c r="H47" s="135">
        <f>ROUND(G47,0)</f>
        <v>4702</v>
      </c>
    </row>
    <row r="48" spans="1:25" ht="39" x14ac:dyDescent="0.3">
      <c r="A48" s="36" t="s">
        <v>73</v>
      </c>
      <c r="B48" s="38">
        <f>(D46+D47)*1000/(G46+G47)</f>
        <v>2864.9288754354488</v>
      </c>
      <c r="C48" s="37"/>
      <c r="D48" s="37"/>
      <c r="E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Y48" s="37"/>
    </row>
    <row r="49" spans="1:19" ht="58.5" x14ac:dyDescent="0.25">
      <c r="A49" s="123" t="s">
        <v>95</v>
      </c>
    </row>
    <row r="51" spans="1:19" ht="29.25" customHeight="1" x14ac:dyDescent="0.3">
      <c r="A51" s="36" t="s">
        <v>112</v>
      </c>
    </row>
    <row r="52" spans="1:19" ht="78" x14ac:dyDescent="0.3">
      <c r="A52" s="36" t="s">
        <v>126</v>
      </c>
    </row>
    <row r="53" spans="1:19" x14ac:dyDescent="0.25">
      <c r="A53" s="72" t="s">
        <v>58</v>
      </c>
      <c r="B53" s="96">
        <f>$B$16/($B$16+$B$18+$B$20+$B$22)</f>
        <v>0.80038539478081494</v>
      </c>
    </row>
    <row r="54" spans="1:19" x14ac:dyDescent="0.25">
      <c r="A54" s="72" t="s">
        <v>57</v>
      </c>
      <c r="B54" s="96">
        <f>$B$17/($B$17+$B$19+$B$21+$B$23)</f>
        <v>0.79407194578144313</v>
      </c>
    </row>
    <row r="55" spans="1:19" x14ac:dyDescent="0.25">
      <c r="A55" s="72" t="s">
        <v>61</v>
      </c>
      <c r="B55" s="96">
        <f>$B$18/($B$16+$B$18+$B$20+$B$22)</f>
        <v>0.19961460521918517</v>
      </c>
    </row>
    <row r="56" spans="1:19" x14ac:dyDescent="0.25">
      <c r="A56" s="72" t="s">
        <v>62</v>
      </c>
      <c r="B56" s="96">
        <f>$B$19/($B$17+$B$19+$B$21+$B$23)</f>
        <v>0.20592805421855692</v>
      </c>
      <c r="S56" s="80"/>
    </row>
    <row r="57" spans="1:19" x14ac:dyDescent="0.25">
      <c r="A57" s="72" t="s">
        <v>63</v>
      </c>
      <c r="B57" s="96">
        <f>$B$20/($B$16+$B$18+$B$20+$B$22)</f>
        <v>0</v>
      </c>
      <c r="S57" s="80"/>
    </row>
    <row r="58" spans="1:19" x14ac:dyDescent="0.25">
      <c r="A58" s="72" t="s">
        <v>64</v>
      </c>
      <c r="B58" s="96">
        <f>$B$21/($B$17+$B$19+$B$21+$B$23)</f>
        <v>0</v>
      </c>
      <c r="S58" s="80"/>
    </row>
    <row r="59" spans="1:19" x14ac:dyDescent="0.25">
      <c r="A59" s="72" t="s">
        <v>65</v>
      </c>
      <c r="B59" s="96">
        <f>$B$22/($B$16+$B$18+$B$20+$B$22)</f>
        <v>0</v>
      </c>
      <c r="S59" s="80"/>
    </row>
    <row r="60" spans="1:19" x14ac:dyDescent="0.25">
      <c r="A60" s="72" t="s">
        <v>66</v>
      </c>
      <c r="B60" s="96">
        <f>$B$23/($B$17+$B$19+$B$21+$B$23)</f>
        <v>0</v>
      </c>
      <c r="S60" s="80"/>
    </row>
    <row r="61" spans="1:19" x14ac:dyDescent="0.25">
      <c r="A61" s="66" t="s">
        <v>67</v>
      </c>
      <c r="B61" s="74">
        <v>0</v>
      </c>
      <c r="S61" s="80"/>
    </row>
    <row r="62" spans="1:19" x14ac:dyDescent="0.25">
      <c r="A62" s="66" t="s">
        <v>68</v>
      </c>
      <c r="B62" s="74">
        <v>0</v>
      </c>
      <c r="S62" s="80"/>
    </row>
    <row r="63" spans="1:19" ht="58.5" x14ac:dyDescent="0.25">
      <c r="A63" s="123" t="s">
        <v>132</v>
      </c>
      <c r="B63" s="76">
        <f>G47/G46</f>
        <v>1.1814559116572041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</row>
    <row r="64" spans="1:19" ht="39" customHeight="1" x14ac:dyDescent="0.25">
      <c r="A64" s="178" t="s">
        <v>123</v>
      </c>
      <c r="B64" s="178"/>
      <c r="C64" s="178"/>
      <c r="D64" s="178"/>
      <c r="E64" s="178"/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80"/>
    </row>
    <row r="65" spans="1:25" ht="42" customHeight="1" x14ac:dyDescent="0.3">
      <c r="A65" s="179" t="s">
        <v>116</v>
      </c>
      <c r="B65" s="179"/>
      <c r="E65" s="179" t="s">
        <v>117</v>
      </c>
      <c r="F65" s="179"/>
      <c r="G65" s="179"/>
      <c r="H65" s="179"/>
      <c r="I65" s="179"/>
      <c r="J65" s="125"/>
      <c r="L65" s="179" t="s">
        <v>121</v>
      </c>
      <c r="M65" s="179"/>
      <c r="N65" s="179"/>
      <c r="O65" s="179"/>
      <c r="P65" s="179"/>
      <c r="Q65" s="179"/>
      <c r="S65" s="80"/>
    </row>
    <row r="66" spans="1:25" ht="61.5" customHeight="1" x14ac:dyDescent="0.25">
      <c r="A66" s="123" t="s">
        <v>90</v>
      </c>
      <c r="B66" s="78">
        <f>(B16*1000*B4/100)+(B18*1000*B5/100)+(B20*1000*B6/100)+(B22*1000*B7/100)</f>
        <v>2574.362424671473</v>
      </c>
      <c r="C66" s="80"/>
      <c r="D66" s="80"/>
      <c r="E66" s="177" t="s">
        <v>114</v>
      </c>
      <c r="F66" s="177"/>
      <c r="G66" s="177"/>
      <c r="H66" s="177"/>
      <c r="I66" s="78">
        <f>(B16*1000*B4/100)+(B18*1000*B5/100)+(B20*1000*B6/100)+(B22*1000*B7/100)</f>
        <v>2574.362424671473</v>
      </c>
      <c r="J66" s="78"/>
      <c r="K66" s="80"/>
      <c r="L66" s="177" t="s">
        <v>114</v>
      </c>
      <c r="M66" s="177"/>
      <c r="N66" s="177"/>
      <c r="O66" s="177"/>
      <c r="P66" s="123"/>
      <c r="Q66" s="78">
        <f>(D46*1000*B41/100)+(365*G46*E41/100)</f>
        <v>230628.57260027318</v>
      </c>
      <c r="R66" s="80"/>
      <c r="S66" s="80"/>
    </row>
    <row r="67" spans="1:25" ht="39" x14ac:dyDescent="0.25">
      <c r="A67" s="123" t="s">
        <v>91</v>
      </c>
      <c r="B67" s="78">
        <f>(B17*1000*B8/100)+(B19*1000*B9/100)+(B21*1000*B10/100)+(B23*1000*B11/100)</f>
        <v>1513.0826940608695</v>
      </c>
      <c r="C67" s="80"/>
      <c r="D67" s="80"/>
      <c r="E67" s="177" t="s">
        <v>91</v>
      </c>
      <c r="F67" s="177"/>
      <c r="G67" s="177"/>
      <c r="H67" s="177"/>
      <c r="I67" s="78">
        <f>(B17*1000*B4/100)+(B19*1000*B5/100)+(B21*1000*B6/100)+(B23*1000*B7/100)</f>
        <v>2270.9878572159005</v>
      </c>
      <c r="J67" s="78"/>
      <c r="K67" s="80"/>
      <c r="L67" s="177" t="s">
        <v>136</v>
      </c>
      <c r="M67" s="177"/>
      <c r="N67" s="177"/>
      <c r="O67" s="177"/>
      <c r="P67" s="123"/>
      <c r="Q67" s="78">
        <f>(D47*1000*B42/100)+(365*G47*E42/100)</f>
        <v>173140.00532522422</v>
      </c>
      <c r="R67" s="80"/>
      <c r="S67" s="80"/>
    </row>
    <row r="68" spans="1:25" ht="39" x14ac:dyDescent="0.25">
      <c r="A68" s="123" t="s">
        <v>113</v>
      </c>
      <c r="B68" s="78">
        <f>SUM(B66:B67)</f>
        <v>4087.4451187323425</v>
      </c>
      <c r="C68" s="80"/>
      <c r="D68" s="80"/>
      <c r="E68" s="177" t="s">
        <v>113</v>
      </c>
      <c r="F68" s="177"/>
      <c r="G68" s="177"/>
      <c r="H68" s="177"/>
      <c r="I68" s="78">
        <f>SUM(I66:I67)</f>
        <v>4845.3502818873731</v>
      </c>
      <c r="J68" s="78"/>
      <c r="K68" s="80"/>
      <c r="L68" s="177" t="s">
        <v>137</v>
      </c>
      <c r="M68" s="177"/>
      <c r="N68" s="177"/>
      <c r="O68" s="177"/>
      <c r="P68" s="123"/>
      <c r="Q68" s="78">
        <f>SUM(Q66:Q67)</f>
        <v>403768.57792549743</v>
      </c>
      <c r="R68" s="80"/>
      <c r="S68" s="80"/>
    </row>
    <row r="69" spans="1:25" ht="58.5" x14ac:dyDescent="0.25">
      <c r="A69" s="123" t="s">
        <v>122</v>
      </c>
      <c r="B69" s="76">
        <f>B68/Q68</f>
        <v>1.012323727550327E-2</v>
      </c>
      <c r="C69" s="80"/>
      <c r="D69" s="80"/>
      <c r="E69" s="177" t="s">
        <v>96</v>
      </c>
      <c r="F69" s="177"/>
      <c r="G69" s="177"/>
      <c r="H69" s="177"/>
      <c r="I69" s="78">
        <f>B68-I68</f>
        <v>-757.90516315503055</v>
      </c>
      <c r="J69" s="78"/>
      <c r="K69" s="80"/>
      <c r="L69" s="80"/>
      <c r="M69" s="80"/>
      <c r="N69" s="80"/>
      <c r="O69" s="80"/>
      <c r="P69" s="80"/>
      <c r="Q69" s="80"/>
      <c r="R69" s="80"/>
      <c r="S69" s="80"/>
    </row>
    <row r="70" spans="1:25" ht="58.5" x14ac:dyDescent="0.25">
      <c r="A70" s="123" t="s">
        <v>118</v>
      </c>
      <c r="B70" s="78">
        <f>B68-I68</f>
        <v>-757.90516315503055</v>
      </c>
      <c r="C70" s="80"/>
      <c r="D70" s="80"/>
      <c r="E70" s="177" t="s">
        <v>119</v>
      </c>
      <c r="F70" s="177"/>
      <c r="G70" s="177"/>
      <c r="H70" s="177"/>
      <c r="I70" s="76">
        <f>B70/B68</f>
        <v>-0.18542271300026239</v>
      </c>
      <c r="J70" s="76"/>
      <c r="K70" s="80"/>
      <c r="L70" s="177" t="s">
        <v>120</v>
      </c>
      <c r="M70" s="177"/>
      <c r="N70" s="177"/>
      <c r="O70" s="177"/>
      <c r="P70" s="123"/>
      <c r="Q70" s="76">
        <f>B70/Q68</f>
        <v>-1.8770781199692009E-3</v>
      </c>
      <c r="R70" s="80"/>
      <c r="S70" s="80"/>
    </row>
    <row r="71" spans="1:25" ht="19.5" x14ac:dyDescent="0.25">
      <c r="A71" s="123"/>
      <c r="B71" s="78"/>
      <c r="C71" s="80"/>
      <c r="D71" s="80"/>
      <c r="E71" s="123"/>
      <c r="F71" s="123"/>
      <c r="G71" s="123"/>
      <c r="H71" s="123"/>
      <c r="I71" s="76"/>
      <c r="J71" s="76"/>
      <c r="K71" s="80"/>
      <c r="L71" s="123"/>
      <c r="M71" s="123"/>
      <c r="N71" s="123"/>
      <c r="O71" s="123"/>
      <c r="P71" s="123"/>
      <c r="Q71" s="76"/>
      <c r="R71" s="80"/>
      <c r="S71" s="80"/>
    </row>
    <row r="72" spans="1:25" ht="39" customHeight="1" x14ac:dyDescent="0.25">
      <c r="A72" s="123" t="s">
        <v>115</v>
      </c>
      <c r="B72" s="76">
        <f>B68/Q68</f>
        <v>1.012323727550327E-2</v>
      </c>
      <c r="C72" s="80"/>
      <c r="D72" s="80"/>
      <c r="E72" s="177"/>
      <c r="F72" s="177"/>
      <c r="G72" s="177"/>
      <c r="H72" s="177"/>
      <c r="I72" s="78"/>
      <c r="J72" s="78"/>
      <c r="K72" s="80"/>
      <c r="L72" s="80"/>
      <c r="M72" s="80"/>
      <c r="N72" s="80"/>
      <c r="O72" s="80"/>
      <c r="P72" s="80"/>
      <c r="Q72" s="80"/>
      <c r="R72" s="80"/>
      <c r="S72" s="80"/>
    </row>
    <row r="73" spans="1:25" ht="19.5" x14ac:dyDescent="0.25">
      <c r="A73" s="123"/>
      <c r="B73" s="76"/>
      <c r="C73" s="80"/>
      <c r="D73" s="80"/>
      <c r="E73" s="123"/>
      <c r="F73" s="123"/>
      <c r="G73" s="123"/>
      <c r="H73" s="123"/>
      <c r="I73" s="78"/>
      <c r="J73" s="78"/>
      <c r="K73" s="80"/>
      <c r="L73" s="80"/>
      <c r="M73" s="80"/>
      <c r="N73" s="80"/>
      <c r="O73" s="80"/>
      <c r="P73" s="80"/>
      <c r="Q73" s="80"/>
      <c r="R73" s="80"/>
      <c r="S73" s="80"/>
    </row>
    <row r="74" spans="1:25" ht="19.5" customHeight="1" thickBot="1" x14ac:dyDescent="0.3">
      <c r="A74" s="180" t="s">
        <v>124</v>
      </c>
      <c r="B74" s="18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24"/>
    </row>
    <row r="75" spans="1:25" s="83" customFormat="1" ht="18.75" customHeight="1" x14ac:dyDescent="0.3">
      <c r="A75" s="181" t="s">
        <v>101</v>
      </c>
      <c r="B75" s="184" t="s">
        <v>79</v>
      </c>
      <c r="C75" s="185"/>
      <c r="D75" s="186"/>
      <c r="E75" s="184" t="s">
        <v>80</v>
      </c>
      <c r="F75" s="185"/>
      <c r="G75" s="186"/>
      <c r="H75" s="184" t="s">
        <v>81</v>
      </c>
      <c r="I75" s="185"/>
      <c r="J75" s="186"/>
      <c r="K75" s="184" t="s">
        <v>82</v>
      </c>
      <c r="L75" s="185"/>
      <c r="M75" s="186"/>
      <c r="N75" s="184" t="s">
        <v>83</v>
      </c>
      <c r="O75" s="185"/>
      <c r="P75" s="186"/>
      <c r="Q75" s="184" t="s">
        <v>84</v>
      </c>
      <c r="R75" s="185"/>
      <c r="S75" s="186"/>
      <c r="T75" s="184" t="s">
        <v>85</v>
      </c>
      <c r="U75" s="185"/>
      <c r="V75" s="186"/>
      <c r="W75" s="184" t="s">
        <v>86</v>
      </c>
      <c r="X75" s="185"/>
      <c r="Y75" s="186"/>
    </row>
    <row r="76" spans="1:25" s="83" customFormat="1" ht="19.5" thickBot="1" x14ac:dyDescent="0.35">
      <c r="A76" s="182"/>
      <c r="B76" s="187">
        <v>5000</v>
      </c>
      <c r="C76" s="188"/>
      <c r="D76" s="189"/>
      <c r="E76" s="187">
        <v>10000</v>
      </c>
      <c r="F76" s="188"/>
      <c r="G76" s="189"/>
      <c r="H76" s="187">
        <v>15000</v>
      </c>
      <c r="I76" s="188"/>
      <c r="J76" s="189"/>
      <c r="K76" s="187">
        <v>20000</v>
      </c>
      <c r="L76" s="188"/>
      <c r="M76" s="189"/>
      <c r="N76" s="187">
        <v>30000</v>
      </c>
      <c r="O76" s="188"/>
      <c r="P76" s="189"/>
      <c r="Q76" s="187">
        <v>40000</v>
      </c>
      <c r="R76" s="188"/>
      <c r="S76" s="189"/>
      <c r="T76" s="187">
        <v>50000</v>
      </c>
      <c r="U76" s="188"/>
      <c r="V76" s="189"/>
      <c r="W76" s="187">
        <v>100000</v>
      </c>
      <c r="X76" s="188"/>
      <c r="Y76" s="189"/>
    </row>
    <row r="77" spans="1:25" s="82" customFormat="1" ht="18.75" x14ac:dyDescent="0.3">
      <c r="A77" s="183"/>
      <c r="B77" s="92" t="s">
        <v>77</v>
      </c>
      <c r="C77" s="103" t="s">
        <v>78</v>
      </c>
      <c r="D77" s="117"/>
      <c r="E77" s="92" t="s">
        <v>77</v>
      </c>
      <c r="F77" s="103" t="s">
        <v>78</v>
      </c>
      <c r="G77" s="117"/>
      <c r="H77" s="92" t="s">
        <v>77</v>
      </c>
      <c r="I77" s="103" t="s">
        <v>78</v>
      </c>
      <c r="J77" s="117"/>
      <c r="K77" s="92" t="s">
        <v>77</v>
      </c>
      <c r="L77" s="103" t="s">
        <v>78</v>
      </c>
      <c r="M77" s="117"/>
      <c r="N77" s="92" t="s">
        <v>77</v>
      </c>
      <c r="O77" s="103" t="s">
        <v>78</v>
      </c>
      <c r="P77" s="117"/>
      <c r="Q77" s="92" t="s">
        <v>77</v>
      </c>
      <c r="R77" s="103" t="s">
        <v>78</v>
      </c>
      <c r="S77" s="117"/>
      <c r="T77" s="92" t="s">
        <v>77</v>
      </c>
      <c r="U77" s="103" t="s">
        <v>78</v>
      </c>
      <c r="V77" s="117"/>
      <c r="W77" s="92" t="s">
        <v>77</v>
      </c>
      <c r="X77" s="103" t="s">
        <v>78</v>
      </c>
      <c r="Y77" s="117"/>
    </row>
    <row r="78" spans="1:25" x14ac:dyDescent="0.25">
      <c r="A78" s="109" t="s">
        <v>125</v>
      </c>
      <c r="B78" s="85">
        <f>B$76*0.1</f>
        <v>500</v>
      </c>
      <c r="C78" s="84">
        <f>B$76*0.9</f>
        <v>4500</v>
      </c>
      <c r="D78" s="118"/>
      <c r="E78" s="85">
        <f>E$76*0.1</f>
        <v>1000</v>
      </c>
      <c r="F78" s="84">
        <f>E$76*0.9</f>
        <v>9000</v>
      </c>
      <c r="G78" s="118"/>
      <c r="H78" s="85">
        <f>H$76*0.1</f>
        <v>1500</v>
      </c>
      <c r="I78" s="84">
        <f>H$76*0.9</f>
        <v>13500</v>
      </c>
      <c r="J78" s="118"/>
      <c r="K78" s="85">
        <f>K$76*0.1</f>
        <v>2000</v>
      </c>
      <c r="L78" s="84">
        <f>K$76*0.9</f>
        <v>18000</v>
      </c>
      <c r="M78" s="118"/>
      <c r="N78" s="85">
        <f>N$76*0.1</f>
        <v>3000</v>
      </c>
      <c r="O78" s="84">
        <f>N$76*0.9</f>
        <v>27000</v>
      </c>
      <c r="P78" s="118"/>
      <c r="Q78" s="85">
        <f>Q$76*0.1</f>
        <v>4000</v>
      </c>
      <c r="R78" s="84">
        <f>Q$76*0.9</f>
        <v>36000</v>
      </c>
      <c r="S78" s="118"/>
      <c r="T78" s="85">
        <f>T$76*0.1</f>
        <v>5000</v>
      </c>
      <c r="U78" s="84">
        <f>T$76*0.9</f>
        <v>45000</v>
      </c>
      <c r="V78" s="118"/>
      <c r="W78" s="85">
        <f>W$76*0.1</f>
        <v>10000</v>
      </c>
      <c r="X78" s="84">
        <f>W$76*0.9</f>
        <v>90000</v>
      </c>
      <c r="Y78" s="118"/>
    </row>
    <row r="79" spans="1:25" x14ac:dyDescent="0.25">
      <c r="A79" s="109" t="s">
        <v>97</v>
      </c>
      <c r="B79" s="85">
        <f>B$76*0.2</f>
        <v>1000</v>
      </c>
      <c r="C79" s="84">
        <f>B$76*0.8</f>
        <v>4000</v>
      </c>
      <c r="D79" s="118"/>
      <c r="E79" s="85">
        <f>E$76*0.2</f>
        <v>2000</v>
      </c>
      <c r="F79" s="84">
        <f>E$76*0.8</f>
        <v>8000</v>
      </c>
      <c r="G79" s="118"/>
      <c r="H79" s="85">
        <f>H$76*0.2</f>
        <v>3000</v>
      </c>
      <c r="I79" s="84">
        <f>H$76*0.8</f>
        <v>12000</v>
      </c>
      <c r="J79" s="118"/>
      <c r="K79" s="85">
        <f>K$76*0.2</f>
        <v>4000</v>
      </c>
      <c r="L79" s="84">
        <f>K$76*0.8</f>
        <v>16000</v>
      </c>
      <c r="M79" s="118"/>
      <c r="N79" s="85">
        <f>N$76*0.2</f>
        <v>6000</v>
      </c>
      <c r="O79" s="84">
        <f>N$76*0.8</f>
        <v>24000</v>
      </c>
      <c r="P79" s="118"/>
      <c r="Q79" s="85">
        <f>Q$76*0.2</f>
        <v>8000</v>
      </c>
      <c r="R79" s="84">
        <f>Q$76*0.8</f>
        <v>32000</v>
      </c>
      <c r="S79" s="118"/>
      <c r="T79" s="85">
        <f>T$76*0.2</f>
        <v>10000</v>
      </c>
      <c r="U79" s="84">
        <f>T$76*0.8</f>
        <v>40000</v>
      </c>
      <c r="V79" s="118"/>
      <c r="W79" s="85">
        <f>W$76*0.2</f>
        <v>20000</v>
      </c>
      <c r="X79" s="84">
        <f>W$76*0.8</f>
        <v>80000</v>
      </c>
      <c r="Y79" s="118"/>
    </row>
    <row r="80" spans="1:25" x14ac:dyDescent="0.25">
      <c r="A80" s="109" t="s">
        <v>102</v>
      </c>
      <c r="B80" s="85">
        <f>B$76*0.4</f>
        <v>2000</v>
      </c>
      <c r="C80" s="84">
        <f>B$76*0.6</f>
        <v>3000</v>
      </c>
      <c r="D80" s="118"/>
      <c r="E80" s="85">
        <f>E$76*0.4</f>
        <v>4000</v>
      </c>
      <c r="F80" s="84">
        <f>E$76*0.6</f>
        <v>6000</v>
      </c>
      <c r="G80" s="118"/>
      <c r="H80" s="85">
        <f>H$76*0.4</f>
        <v>6000</v>
      </c>
      <c r="I80" s="84">
        <f>H$76*0.6</f>
        <v>9000</v>
      </c>
      <c r="J80" s="118"/>
      <c r="K80" s="85">
        <f>K$76*0.4</f>
        <v>8000</v>
      </c>
      <c r="L80" s="84">
        <f>K$76*0.6</f>
        <v>12000</v>
      </c>
      <c r="M80" s="118"/>
      <c r="N80" s="85">
        <f>N$76*0.4</f>
        <v>12000</v>
      </c>
      <c r="O80" s="84">
        <f>N$76*0.6</f>
        <v>18000</v>
      </c>
      <c r="P80" s="118"/>
      <c r="Q80" s="85">
        <f>Q$76*0.4</f>
        <v>16000</v>
      </c>
      <c r="R80" s="84">
        <f>Q$76*0.6</f>
        <v>24000</v>
      </c>
      <c r="S80" s="118"/>
      <c r="T80" s="85">
        <f>T$76*0.4</f>
        <v>20000</v>
      </c>
      <c r="U80" s="84">
        <f>T$76*0.6</f>
        <v>30000</v>
      </c>
      <c r="V80" s="118"/>
      <c r="W80" s="85">
        <f>W$76*0.4</f>
        <v>40000</v>
      </c>
      <c r="X80" s="84">
        <f>W$76*0.6</f>
        <v>60000</v>
      </c>
      <c r="Y80" s="118"/>
    </row>
    <row r="81" spans="1:25" x14ac:dyDescent="0.25">
      <c r="A81" s="109" t="s">
        <v>103</v>
      </c>
      <c r="B81" s="85">
        <f>B$76*0.45</f>
        <v>2250</v>
      </c>
      <c r="C81" s="84">
        <f>B$76*0.55</f>
        <v>2750</v>
      </c>
      <c r="D81" s="118"/>
      <c r="E81" s="85">
        <f>E$76*0.45</f>
        <v>4500</v>
      </c>
      <c r="F81" s="84">
        <f>E$76*0.55</f>
        <v>5500</v>
      </c>
      <c r="G81" s="118"/>
      <c r="H81" s="85">
        <f>H$76*0.45</f>
        <v>6750</v>
      </c>
      <c r="I81" s="84">
        <f>H$76*0.55</f>
        <v>8250</v>
      </c>
      <c r="J81" s="118"/>
      <c r="K81" s="85">
        <f>K$76*0.45</f>
        <v>9000</v>
      </c>
      <c r="L81" s="84">
        <f>K$76*0.55</f>
        <v>11000</v>
      </c>
      <c r="M81" s="118"/>
      <c r="N81" s="85">
        <f>N$76*0.45</f>
        <v>13500</v>
      </c>
      <c r="O81" s="84">
        <f>N$76*0.55</f>
        <v>16500</v>
      </c>
      <c r="P81" s="118"/>
      <c r="Q81" s="85">
        <f>Q$76*0.45</f>
        <v>18000</v>
      </c>
      <c r="R81" s="84">
        <f>Q$76*0.55</f>
        <v>22000</v>
      </c>
      <c r="S81" s="118"/>
      <c r="T81" s="85">
        <f>T$76*0.45</f>
        <v>22500</v>
      </c>
      <c r="U81" s="84">
        <f>T$76*0.55</f>
        <v>27500.000000000004</v>
      </c>
      <c r="V81" s="118"/>
      <c r="W81" s="85">
        <f>W$76*0.45</f>
        <v>45000</v>
      </c>
      <c r="X81" s="84">
        <f>W$76*0.55</f>
        <v>55000.000000000007</v>
      </c>
      <c r="Y81" s="118"/>
    </row>
    <row r="82" spans="1:25" x14ac:dyDescent="0.25">
      <c r="A82" s="122" t="s">
        <v>139</v>
      </c>
      <c r="B82" s="85">
        <f>B$76*0.458</f>
        <v>2290</v>
      </c>
      <c r="C82" s="84">
        <f>B$76*0.542</f>
        <v>2710</v>
      </c>
      <c r="D82" s="118"/>
      <c r="E82" s="85">
        <f>E$76*0.458</f>
        <v>4580</v>
      </c>
      <c r="F82" s="84">
        <f>E$76*0.542</f>
        <v>5420</v>
      </c>
      <c r="G82" s="118"/>
      <c r="H82" s="85">
        <f>H$76*0.458</f>
        <v>6870</v>
      </c>
      <c r="I82" s="84">
        <f>H$76*0.542</f>
        <v>8130.0000000000009</v>
      </c>
      <c r="J82" s="118"/>
      <c r="K82" s="85">
        <f>K$76*0.458</f>
        <v>9160</v>
      </c>
      <c r="L82" s="84">
        <f>K$76*0.542</f>
        <v>10840</v>
      </c>
      <c r="M82" s="118"/>
      <c r="N82" s="85">
        <f>N$76*0.458</f>
        <v>13740</v>
      </c>
      <c r="O82" s="84">
        <f>N$76*0.542</f>
        <v>16260.000000000002</v>
      </c>
      <c r="P82" s="118"/>
      <c r="Q82" s="85">
        <f>Q$76*0.458</f>
        <v>18320</v>
      </c>
      <c r="R82" s="84">
        <f>Q$76*0.542</f>
        <v>21680</v>
      </c>
      <c r="S82" s="118"/>
      <c r="T82" s="85">
        <f>T$76*0.458</f>
        <v>22900</v>
      </c>
      <c r="U82" s="84">
        <f>T$76*0.542</f>
        <v>27100.000000000004</v>
      </c>
      <c r="V82" s="118"/>
      <c r="W82" s="85">
        <f>W$76*0.458</f>
        <v>45800</v>
      </c>
      <c r="X82" s="84">
        <f>W$76*0.542</f>
        <v>54200.000000000007</v>
      </c>
      <c r="Y82" s="118"/>
    </row>
    <row r="83" spans="1:25" x14ac:dyDescent="0.25">
      <c r="A83" s="109" t="s">
        <v>104</v>
      </c>
      <c r="B83" s="85">
        <f>B$76*0.48</f>
        <v>2400</v>
      </c>
      <c r="C83" s="84">
        <f>B$76*0.52</f>
        <v>2600</v>
      </c>
      <c r="D83" s="118"/>
      <c r="E83" s="85">
        <f>E$76*0.48</f>
        <v>4800</v>
      </c>
      <c r="F83" s="84">
        <f>E$76*0.52</f>
        <v>5200</v>
      </c>
      <c r="G83" s="118"/>
      <c r="H83" s="85">
        <f>H$76*0.48</f>
        <v>7200</v>
      </c>
      <c r="I83" s="84">
        <f>H$76*0.52</f>
        <v>7800</v>
      </c>
      <c r="J83" s="118"/>
      <c r="K83" s="85">
        <f>K$76*0.48</f>
        <v>9600</v>
      </c>
      <c r="L83" s="84">
        <f>K$76*0.52</f>
        <v>10400</v>
      </c>
      <c r="M83" s="118"/>
      <c r="N83" s="85">
        <f>N$76*0.48</f>
        <v>14400</v>
      </c>
      <c r="O83" s="84">
        <f>N$76*0.52</f>
        <v>15600</v>
      </c>
      <c r="P83" s="118"/>
      <c r="Q83" s="85">
        <f>Q$76*0.48</f>
        <v>19200</v>
      </c>
      <c r="R83" s="84">
        <f>Q$76*0.52</f>
        <v>20800</v>
      </c>
      <c r="S83" s="118"/>
      <c r="T83" s="85">
        <f>T$76*0.48</f>
        <v>24000</v>
      </c>
      <c r="U83" s="84">
        <f>T$76*0.52</f>
        <v>26000</v>
      </c>
      <c r="V83" s="118"/>
      <c r="W83" s="85">
        <f>W$76*0.48</f>
        <v>48000</v>
      </c>
      <c r="X83" s="84">
        <f>W$76*0.52</f>
        <v>52000</v>
      </c>
      <c r="Y83" s="118"/>
    </row>
    <row r="84" spans="1:25" x14ac:dyDescent="0.25">
      <c r="A84" s="109" t="s">
        <v>105</v>
      </c>
      <c r="B84" s="85">
        <f>B$76*0.52</f>
        <v>2600</v>
      </c>
      <c r="C84" s="84">
        <f>B$76*0.48</f>
        <v>2400</v>
      </c>
      <c r="D84" s="118"/>
      <c r="E84" s="85">
        <f>E$76*0.52</f>
        <v>5200</v>
      </c>
      <c r="F84" s="84">
        <f>E$76*0.48</f>
        <v>4800</v>
      </c>
      <c r="G84" s="118"/>
      <c r="H84" s="85">
        <f>H$76*0.52</f>
        <v>7800</v>
      </c>
      <c r="I84" s="84">
        <f>H$76*0.48</f>
        <v>7200</v>
      </c>
      <c r="J84" s="118"/>
      <c r="K84" s="85">
        <f>K$76*0.52</f>
        <v>10400</v>
      </c>
      <c r="L84" s="84">
        <f>K$76*0.48</f>
        <v>9600</v>
      </c>
      <c r="M84" s="118"/>
      <c r="N84" s="85">
        <f>N$76*0.52</f>
        <v>15600</v>
      </c>
      <c r="O84" s="84">
        <f>N$76*0.48</f>
        <v>14400</v>
      </c>
      <c r="P84" s="118"/>
      <c r="Q84" s="85">
        <f>Q$76*0.52</f>
        <v>20800</v>
      </c>
      <c r="R84" s="84">
        <f>Q$76*0.48</f>
        <v>19200</v>
      </c>
      <c r="S84" s="118"/>
      <c r="T84" s="85">
        <f>T$76*0.52</f>
        <v>26000</v>
      </c>
      <c r="U84" s="84">
        <f>T$76*0.48</f>
        <v>24000</v>
      </c>
      <c r="V84" s="118"/>
      <c r="W84" s="85">
        <f>W$76*0.52</f>
        <v>52000</v>
      </c>
      <c r="X84" s="84">
        <f>W$76*0.48</f>
        <v>48000</v>
      </c>
      <c r="Y84" s="118"/>
    </row>
    <row r="85" spans="1:25" x14ac:dyDescent="0.25">
      <c r="A85" s="109" t="s">
        <v>106</v>
      </c>
      <c r="B85" s="85">
        <f>B$76*0.55</f>
        <v>2750</v>
      </c>
      <c r="C85" s="84">
        <f>B$76*0.45</f>
        <v>2250</v>
      </c>
      <c r="D85" s="118"/>
      <c r="E85" s="85">
        <f>E$76*0.55</f>
        <v>5500</v>
      </c>
      <c r="F85" s="84">
        <f>E$76*0.45</f>
        <v>4500</v>
      </c>
      <c r="G85" s="118"/>
      <c r="H85" s="85">
        <f>H$76*0.55</f>
        <v>8250</v>
      </c>
      <c r="I85" s="84">
        <f>H$76*0.45</f>
        <v>6750</v>
      </c>
      <c r="J85" s="118"/>
      <c r="K85" s="85">
        <f>K$76*0.55</f>
        <v>11000</v>
      </c>
      <c r="L85" s="84">
        <f>K$76*0.45</f>
        <v>9000</v>
      </c>
      <c r="M85" s="118"/>
      <c r="N85" s="85">
        <f>N$76*0.55</f>
        <v>16500</v>
      </c>
      <c r="O85" s="84">
        <f>N$76*0.45</f>
        <v>13500</v>
      </c>
      <c r="P85" s="118"/>
      <c r="Q85" s="85">
        <f>Q$76*0.55</f>
        <v>22000</v>
      </c>
      <c r="R85" s="84">
        <f>Q$76*0.45</f>
        <v>18000</v>
      </c>
      <c r="S85" s="118"/>
      <c r="T85" s="85">
        <f>T$76*0.55</f>
        <v>27500.000000000004</v>
      </c>
      <c r="U85" s="84">
        <f>T$76*0.45</f>
        <v>22500</v>
      </c>
      <c r="V85" s="118"/>
      <c r="W85" s="85">
        <f>W$76*0.55</f>
        <v>55000.000000000007</v>
      </c>
      <c r="X85" s="84">
        <f>W$76*0.45</f>
        <v>45000</v>
      </c>
      <c r="Y85" s="118"/>
    </row>
    <row r="86" spans="1:25" x14ac:dyDescent="0.25">
      <c r="A86" s="109" t="s">
        <v>107</v>
      </c>
      <c r="B86" s="85">
        <f>B$76*0.6</f>
        <v>3000</v>
      </c>
      <c r="C86" s="84">
        <f>B$76*0.4</f>
        <v>2000</v>
      </c>
      <c r="D86" s="118"/>
      <c r="E86" s="85">
        <f>E$76*0.6</f>
        <v>6000</v>
      </c>
      <c r="F86" s="84">
        <f>E$76*0.4</f>
        <v>4000</v>
      </c>
      <c r="G86" s="118"/>
      <c r="H86" s="85">
        <f>H$76*0.6</f>
        <v>9000</v>
      </c>
      <c r="I86" s="84">
        <f>H$76*0.4</f>
        <v>6000</v>
      </c>
      <c r="J86" s="118"/>
      <c r="K86" s="85">
        <f>K$76*0.6</f>
        <v>12000</v>
      </c>
      <c r="L86" s="84">
        <f>K$76*0.4</f>
        <v>8000</v>
      </c>
      <c r="M86" s="118"/>
      <c r="N86" s="85">
        <f>N$76*0.6</f>
        <v>18000</v>
      </c>
      <c r="O86" s="84">
        <f>N$76*0.4</f>
        <v>12000</v>
      </c>
      <c r="P86" s="118"/>
      <c r="Q86" s="85">
        <f>Q$76*0.6</f>
        <v>24000</v>
      </c>
      <c r="R86" s="84">
        <f>Q$76*0.4</f>
        <v>16000</v>
      </c>
      <c r="S86" s="118"/>
      <c r="T86" s="85">
        <f>T$76*0.6</f>
        <v>30000</v>
      </c>
      <c r="U86" s="84">
        <f>T$76*0.4</f>
        <v>20000</v>
      </c>
      <c r="V86" s="118"/>
      <c r="W86" s="85">
        <f>W$76*0.6</f>
        <v>60000</v>
      </c>
      <c r="X86" s="84">
        <f>W$76*0.4</f>
        <v>40000</v>
      </c>
      <c r="Y86" s="118"/>
    </row>
    <row r="87" spans="1:25" x14ac:dyDescent="0.25">
      <c r="A87" s="109" t="s">
        <v>108</v>
      </c>
      <c r="B87" s="85">
        <f>B$76*0.8</f>
        <v>4000</v>
      </c>
      <c r="C87" s="84">
        <f>B$76*0.2</f>
        <v>1000</v>
      </c>
      <c r="D87" s="118"/>
      <c r="E87" s="85">
        <f>E$76*0.8</f>
        <v>8000</v>
      </c>
      <c r="F87" s="84">
        <f>E$76*0.2</f>
        <v>2000</v>
      </c>
      <c r="G87" s="118"/>
      <c r="H87" s="85">
        <f>H$76*0.8</f>
        <v>12000</v>
      </c>
      <c r="I87" s="84">
        <f>H$76*0.2</f>
        <v>3000</v>
      </c>
      <c r="J87" s="118"/>
      <c r="K87" s="85">
        <f>K$76*0.8</f>
        <v>16000</v>
      </c>
      <c r="L87" s="84">
        <f>K$76*0.2</f>
        <v>4000</v>
      </c>
      <c r="M87" s="118"/>
      <c r="N87" s="85">
        <f>N$76*0.8</f>
        <v>24000</v>
      </c>
      <c r="O87" s="84">
        <f>N$76*0.2</f>
        <v>6000</v>
      </c>
      <c r="P87" s="118"/>
      <c r="Q87" s="85">
        <f>Q$76*0.8</f>
        <v>32000</v>
      </c>
      <c r="R87" s="84">
        <f>Q$76*0.2</f>
        <v>8000</v>
      </c>
      <c r="S87" s="118"/>
      <c r="T87" s="85">
        <f>T$76*0.8</f>
        <v>40000</v>
      </c>
      <c r="U87" s="84">
        <f>T$76*0.2</f>
        <v>10000</v>
      </c>
      <c r="V87" s="118"/>
      <c r="W87" s="85">
        <f>W$76*0.8</f>
        <v>80000</v>
      </c>
      <c r="X87" s="84">
        <f>W$76*0.2</f>
        <v>20000</v>
      </c>
      <c r="Y87" s="118"/>
    </row>
    <row r="88" spans="1:25" ht="15.75" thickBot="1" x14ac:dyDescent="0.3">
      <c r="A88" s="110" t="s">
        <v>109</v>
      </c>
      <c r="B88" s="86">
        <f>B$76*0.9</f>
        <v>4500</v>
      </c>
      <c r="C88" s="121">
        <f>B$76*0.1</f>
        <v>500</v>
      </c>
      <c r="D88" s="119"/>
      <c r="E88" s="86">
        <f>E$76*0.9</f>
        <v>9000</v>
      </c>
      <c r="F88" s="121">
        <f>E$76*0.1</f>
        <v>1000</v>
      </c>
      <c r="G88" s="119"/>
      <c r="H88" s="86">
        <f>H$76*0.9</f>
        <v>13500</v>
      </c>
      <c r="I88" s="121">
        <f>H$76*0.1</f>
        <v>1500</v>
      </c>
      <c r="J88" s="119"/>
      <c r="K88" s="86">
        <f>K$76*0.9</f>
        <v>18000</v>
      </c>
      <c r="L88" s="121">
        <f>K$76*0.1</f>
        <v>2000</v>
      </c>
      <c r="M88" s="119"/>
      <c r="N88" s="86">
        <f>N$76*0.9</f>
        <v>27000</v>
      </c>
      <c r="O88" s="121">
        <f>N$76*0.1</f>
        <v>3000</v>
      </c>
      <c r="P88" s="119"/>
      <c r="Q88" s="86">
        <f>Q$76*0.9</f>
        <v>36000</v>
      </c>
      <c r="R88" s="121">
        <f>Q$76*0.1</f>
        <v>4000</v>
      </c>
      <c r="S88" s="119"/>
      <c r="T88" s="86">
        <f>T$76*0.9</f>
        <v>45000</v>
      </c>
      <c r="U88" s="121">
        <f>T$76*0.1</f>
        <v>5000</v>
      </c>
      <c r="V88" s="119"/>
      <c r="W88" s="86">
        <f>W$76*0.9</f>
        <v>90000</v>
      </c>
      <c r="X88" s="121">
        <f>W$76*0.1</f>
        <v>10000</v>
      </c>
      <c r="Y88" s="119"/>
    </row>
    <row r="89" spans="1:25" ht="15.75" thickBot="1" x14ac:dyDescent="0.3">
      <c r="A89" s="111"/>
    </row>
    <row r="90" spans="1:25" s="83" customFormat="1" ht="18.75" customHeight="1" x14ac:dyDescent="0.3">
      <c r="A90" s="181" t="s">
        <v>100</v>
      </c>
      <c r="B90" s="184" t="s">
        <v>79</v>
      </c>
      <c r="C90" s="185"/>
      <c r="D90" s="186"/>
      <c r="E90" s="184" t="s">
        <v>80</v>
      </c>
      <c r="F90" s="185"/>
      <c r="G90" s="186"/>
      <c r="H90" s="184" t="s">
        <v>81</v>
      </c>
      <c r="I90" s="185"/>
      <c r="J90" s="186"/>
      <c r="K90" s="184" t="s">
        <v>82</v>
      </c>
      <c r="L90" s="185"/>
      <c r="M90" s="186"/>
      <c r="N90" s="184" t="s">
        <v>83</v>
      </c>
      <c r="O90" s="185"/>
      <c r="P90" s="186"/>
      <c r="Q90" s="184" t="s">
        <v>84</v>
      </c>
      <c r="R90" s="185"/>
      <c r="S90" s="186"/>
      <c r="T90" s="184" t="s">
        <v>85</v>
      </c>
      <c r="U90" s="185"/>
      <c r="V90" s="186"/>
      <c r="W90" s="184" t="s">
        <v>86</v>
      </c>
      <c r="X90" s="185"/>
      <c r="Y90" s="186"/>
    </row>
    <row r="91" spans="1:25" s="83" customFormat="1" ht="19.5" thickBot="1" x14ac:dyDescent="0.35">
      <c r="A91" s="182"/>
      <c r="B91" s="187">
        <v>5000</v>
      </c>
      <c r="C91" s="188"/>
      <c r="D91" s="189"/>
      <c r="E91" s="187">
        <v>10000</v>
      </c>
      <c r="F91" s="188"/>
      <c r="G91" s="189"/>
      <c r="H91" s="187">
        <v>15000</v>
      </c>
      <c r="I91" s="188"/>
      <c r="J91" s="189"/>
      <c r="K91" s="187">
        <v>20000</v>
      </c>
      <c r="L91" s="188"/>
      <c r="M91" s="189"/>
      <c r="N91" s="187">
        <v>30000</v>
      </c>
      <c r="O91" s="188"/>
      <c r="P91" s="189"/>
      <c r="Q91" s="187">
        <v>40000</v>
      </c>
      <c r="R91" s="188"/>
      <c r="S91" s="189"/>
      <c r="T91" s="187">
        <v>50000</v>
      </c>
      <c r="U91" s="188"/>
      <c r="V91" s="189"/>
      <c r="W91" s="187">
        <v>100000</v>
      </c>
      <c r="X91" s="188"/>
      <c r="Y91" s="189"/>
    </row>
    <row r="92" spans="1:25" s="82" customFormat="1" ht="18.75" x14ac:dyDescent="0.3">
      <c r="A92" s="183"/>
      <c r="B92" s="94" t="s">
        <v>77</v>
      </c>
      <c r="C92" s="103" t="s">
        <v>78</v>
      </c>
      <c r="D92" s="106"/>
      <c r="E92" s="94" t="s">
        <v>77</v>
      </c>
      <c r="F92" s="103" t="s">
        <v>78</v>
      </c>
      <c r="G92" s="117"/>
      <c r="H92" s="94" t="s">
        <v>77</v>
      </c>
      <c r="I92" s="103" t="s">
        <v>78</v>
      </c>
      <c r="J92" s="117"/>
      <c r="K92" s="94" t="s">
        <v>77</v>
      </c>
      <c r="L92" s="103" t="s">
        <v>78</v>
      </c>
      <c r="M92" s="117"/>
      <c r="N92" s="94" t="s">
        <v>77</v>
      </c>
      <c r="O92" s="103" t="s">
        <v>78</v>
      </c>
      <c r="P92" s="117"/>
      <c r="Q92" s="94" t="s">
        <v>77</v>
      </c>
      <c r="R92" s="103" t="s">
        <v>78</v>
      </c>
      <c r="S92" s="117"/>
      <c r="T92" s="94" t="s">
        <v>77</v>
      </c>
      <c r="U92" s="103" t="s">
        <v>78</v>
      </c>
      <c r="V92" s="117"/>
      <c r="W92" s="94" t="s">
        <v>77</v>
      </c>
      <c r="X92" s="103" t="s">
        <v>78</v>
      </c>
      <c r="Y92" s="117"/>
    </row>
    <row r="93" spans="1:25" x14ac:dyDescent="0.25">
      <c r="A93" s="109" t="s">
        <v>125</v>
      </c>
      <c r="B93" s="88">
        <f t="shared" ref="B93:B103" si="2">B78/1000*(((365*$E$41/100)+($B$48*$B$41/100)))</f>
        <v>28.250422717756258</v>
      </c>
      <c r="C93" s="87">
        <f t="shared" ref="C93:C103" si="3">(C78/(1000))*((365*$E$42/100)+($B$48*$B$42/100))</f>
        <v>169.404812373406</v>
      </c>
      <c r="D93" s="107"/>
      <c r="E93" s="88">
        <f t="shared" ref="E93:E103" si="4">E78/1000*(((365*$E$41/100)+($B$48*$B$41/100)))</f>
        <v>56.500845435512517</v>
      </c>
      <c r="F93" s="87">
        <f t="shared" ref="F93:F103" si="5">(F78/(1000))*((365*$E$42/100)+($B$48*$B$42/100))</f>
        <v>338.80962474681201</v>
      </c>
      <c r="G93" s="118"/>
      <c r="H93" s="88">
        <f t="shared" ref="H93:H103" si="6">H78/1000*(((365*$E$41/100)+($B$48*$B$41/100)))</f>
        <v>84.751268153268768</v>
      </c>
      <c r="I93" s="87">
        <f t="shared" ref="I93:I103" si="7">(I78/(1000))*((365*$E$42/100)+($B$48*$B$42/100))</f>
        <v>508.21443712021807</v>
      </c>
      <c r="J93" s="118"/>
      <c r="K93" s="88">
        <f t="shared" ref="K93:K103" si="8">K78/1000*(((365*$E$41/100)+($B$48*$B$41/100)))</f>
        <v>113.00169087102503</v>
      </c>
      <c r="L93" s="87">
        <f t="shared" ref="L93:L103" si="9">(L78/(1000))*((365*$E$42/100)+($B$48*$B$42/100))</f>
        <v>677.61924949362401</v>
      </c>
      <c r="M93" s="118"/>
      <c r="N93" s="88">
        <f t="shared" ref="N93:N103" si="10">N78/1000*(((365*$E$41/100)+($B$48*$B$41/100)))</f>
        <v>169.50253630653754</v>
      </c>
      <c r="O93" s="87">
        <f t="shared" ref="O93:O103" si="11">(O78/(1000))*((365*$E$42/100)+($B$48*$B$42/100))</f>
        <v>1016.4288742404361</v>
      </c>
      <c r="P93" s="118"/>
      <c r="Q93" s="88">
        <f t="shared" ref="Q93:Q103" si="12">Q78/1000*(((365*$E$41/100)+($B$48*$B$41/100)))</f>
        <v>226.00338174205007</v>
      </c>
      <c r="R93" s="87">
        <f t="shared" ref="R93:R103" si="13">(R78/(1000))*((365*$E$42/100)+($B$48*$B$42/100))</f>
        <v>1355.238498987248</v>
      </c>
      <c r="S93" s="118"/>
      <c r="T93" s="88">
        <f t="shared" ref="T93:T103" si="14">T78/1000*(((365*$E$41/100)+($B$48*$B$41/100)))</f>
        <v>282.5042271775626</v>
      </c>
      <c r="U93" s="87">
        <f t="shared" ref="U93:U103" si="15">(U78/(1000))*((365*$E$42/100)+($B$48*$B$42/100))</f>
        <v>1694.0481237340603</v>
      </c>
      <c r="V93" s="118"/>
      <c r="W93" s="88">
        <f t="shared" ref="W93:W103" si="16">W78/1000*(((365*$E$41/100)+($B$48*$B$41/100)))</f>
        <v>565.0084543551252</v>
      </c>
      <c r="X93" s="87">
        <f t="shared" ref="X93:X103" si="17">(X78/(1000))*((365*$E$42/100)+($B$48*$B$42/100))</f>
        <v>3388.0962474681205</v>
      </c>
      <c r="Y93" s="118"/>
    </row>
    <row r="94" spans="1:25" x14ac:dyDescent="0.25">
      <c r="A94" s="109" t="s">
        <v>97</v>
      </c>
      <c r="B94" s="88">
        <f t="shared" si="2"/>
        <v>56.500845435512517</v>
      </c>
      <c r="C94" s="87">
        <f t="shared" si="3"/>
        <v>150.58205544302757</v>
      </c>
      <c r="D94" s="107"/>
      <c r="E94" s="88">
        <f t="shared" si="4"/>
        <v>113.00169087102503</v>
      </c>
      <c r="F94" s="87">
        <f t="shared" si="5"/>
        <v>301.16411088605514</v>
      </c>
      <c r="G94" s="118"/>
      <c r="H94" s="88">
        <f t="shared" si="6"/>
        <v>169.50253630653754</v>
      </c>
      <c r="I94" s="87">
        <f t="shared" si="7"/>
        <v>451.74616632908271</v>
      </c>
      <c r="J94" s="118"/>
      <c r="K94" s="88">
        <f t="shared" si="8"/>
        <v>226.00338174205007</v>
      </c>
      <c r="L94" s="87">
        <f t="shared" si="9"/>
        <v>602.32822177211028</v>
      </c>
      <c r="M94" s="118"/>
      <c r="N94" s="88">
        <f t="shared" si="10"/>
        <v>339.00507261307507</v>
      </c>
      <c r="O94" s="87">
        <f t="shared" si="11"/>
        <v>903.49233265816542</v>
      </c>
      <c r="P94" s="118"/>
      <c r="Q94" s="88">
        <f t="shared" si="12"/>
        <v>452.00676348410013</v>
      </c>
      <c r="R94" s="87">
        <f t="shared" si="13"/>
        <v>1204.6564435442206</v>
      </c>
      <c r="S94" s="118"/>
      <c r="T94" s="88">
        <f t="shared" si="14"/>
        <v>565.0084543551252</v>
      </c>
      <c r="U94" s="87">
        <f t="shared" si="15"/>
        <v>1505.8205544302757</v>
      </c>
      <c r="V94" s="118"/>
      <c r="W94" s="88">
        <f t="shared" si="16"/>
        <v>1130.0169087102504</v>
      </c>
      <c r="X94" s="87">
        <f t="shared" si="17"/>
        <v>3011.6411088605514</v>
      </c>
      <c r="Y94" s="118"/>
    </row>
    <row r="95" spans="1:25" x14ac:dyDescent="0.25">
      <c r="A95" s="109" t="s">
        <v>102</v>
      </c>
      <c r="B95" s="88">
        <f t="shared" si="2"/>
        <v>113.00169087102503</v>
      </c>
      <c r="C95" s="87">
        <f t="shared" si="3"/>
        <v>112.93654158227068</v>
      </c>
      <c r="D95" s="107"/>
      <c r="E95" s="88">
        <f t="shared" si="4"/>
        <v>226.00338174205007</v>
      </c>
      <c r="F95" s="87">
        <f t="shared" si="5"/>
        <v>225.87308316454136</v>
      </c>
      <c r="G95" s="118"/>
      <c r="H95" s="88">
        <f t="shared" si="6"/>
        <v>339.00507261307507</v>
      </c>
      <c r="I95" s="87">
        <f t="shared" si="7"/>
        <v>338.80962474681201</v>
      </c>
      <c r="J95" s="118"/>
      <c r="K95" s="88">
        <f t="shared" si="8"/>
        <v>452.00676348410013</v>
      </c>
      <c r="L95" s="87">
        <f t="shared" si="9"/>
        <v>451.74616632908271</v>
      </c>
      <c r="M95" s="118"/>
      <c r="N95" s="88">
        <f t="shared" si="10"/>
        <v>678.01014522615014</v>
      </c>
      <c r="O95" s="87">
        <f t="shared" si="11"/>
        <v>677.61924949362401</v>
      </c>
      <c r="P95" s="118"/>
      <c r="Q95" s="88">
        <f t="shared" si="12"/>
        <v>904.01352696820027</v>
      </c>
      <c r="R95" s="87">
        <f t="shared" si="13"/>
        <v>903.49233265816542</v>
      </c>
      <c r="S95" s="118"/>
      <c r="T95" s="88">
        <f t="shared" si="14"/>
        <v>1130.0169087102504</v>
      </c>
      <c r="U95" s="87">
        <f t="shared" si="15"/>
        <v>1129.3654158227068</v>
      </c>
      <c r="V95" s="118"/>
      <c r="W95" s="88">
        <f t="shared" si="16"/>
        <v>2260.0338174205008</v>
      </c>
      <c r="X95" s="87">
        <f t="shared" si="17"/>
        <v>2258.7308316454137</v>
      </c>
      <c r="Y95" s="118"/>
    </row>
    <row r="96" spans="1:25" x14ac:dyDescent="0.25">
      <c r="A96" s="109" t="s">
        <v>103</v>
      </c>
      <c r="B96" s="88">
        <f t="shared" si="2"/>
        <v>127.12690222990317</v>
      </c>
      <c r="C96" s="87">
        <f t="shared" si="3"/>
        <v>103.52516311708146</v>
      </c>
      <c r="D96" s="107"/>
      <c r="E96" s="88">
        <f t="shared" si="4"/>
        <v>254.25380445980633</v>
      </c>
      <c r="F96" s="87">
        <f t="shared" si="5"/>
        <v>207.05032623416292</v>
      </c>
      <c r="G96" s="118"/>
      <c r="H96" s="88">
        <f t="shared" si="6"/>
        <v>381.38070668970948</v>
      </c>
      <c r="I96" s="87">
        <f t="shared" si="7"/>
        <v>310.57548935124436</v>
      </c>
      <c r="J96" s="118"/>
      <c r="K96" s="88">
        <f t="shared" si="8"/>
        <v>508.50760891961266</v>
      </c>
      <c r="L96" s="87">
        <f t="shared" si="9"/>
        <v>414.10065246832585</v>
      </c>
      <c r="M96" s="118"/>
      <c r="N96" s="88">
        <f t="shared" si="10"/>
        <v>762.76141337941897</v>
      </c>
      <c r="O96" s="87">
        <f t="shared" si="11"/>
        <v>621.15097870248871</v>
      </c>
      <c r="P96" s="118"/>
      <c r="Q96" s="88">
        <f t="shared" si="12"/>
        <v>1017.0152178392253</v>
      </c>
      <c r="R96" s="87">
        <f t="shared" si="13"/>
        <v>828.2013049366517</v>
      </c>
      <c r="S96" s="118"/>
      <c r="T96" s="88">
        <f t="shared" si="14"/>
        <v>1271.2690222990316</v>
      </c>
      <c r="U96" s="87">
        <f t="shared" si="15"/>
        <v>1035.2516311708148</v>
      </c>
      <c r="V96" s="118"/>
      <c r="W96" s="88">
        <f t="shared" si="16"/>
        <v>2542.5380445980632</v>
      </c>
      <c r="X96" s="87">
        <f t="shared" si="17"/>
        <v>2070.5032623416296</v>
      </c>
      <c r="Y96" s="118"/>
    </row>
    <row r="97" spans="1:25" x14ac:dyDescent="0.25">
      <c r="A97" s="122" t="s">
        <v>139</v>
      </c>
      <c r="B97" s="88">
        <f t="shared" si="2"/>
        <v>129.38693604732367</v>
      </c>
      <c r="C97" s="87">
        <f t="shared" si="3"/>
        <v>102.01934256265118</v>
      </c>
      <c r="D97" s="107"/>
      <c r="E97" s="88">
        <f t="shared" si="4"/>
        <v>258.77387209464734</v>
      </c>
      <c r="F97" s="87">
        <f t="shared" si="5"/>
        <v>204.03868512530235</v>
      </c>
      <c r="G97" s="118"/>
      <c r="H97" s="88">
        <f t="shared" si="6"/>
        <v>388.16080814197102</v>
      </c>
      <c r="I97" s="87">
        <f t="shared" si="7"/>
        <v>306.05802768795354</v>
      </c>
      <c r="J97" s="118"/>
      <c r="K97" s="88">
        <f t="shared" si="8"/>
        <v>517.54774418929469</v>
      </c>
      <c r="L97" s="87">
        <f t="shared" si="9"/>
        <v>408.0773702506047</v>
      </c>
      <c r="M97" s="118"/>
      <c r="N97" s="88">
        <f t="shared" si="10"/>
        <v>776.32161628394203</v>
      </c>
      <c r="O97" s="87">
        <f t="shared" si="11"/>
        <v>612.11605537590708</v>
      </c>
      <c r="P97" s="118"/>
      <c r="Q97" s="88">
        <f t="shared" si="12"/>
        <v>1035.0954883785894</v>
      </c>
      <c r="R97" s="87">
        <f t="shared" si="13"/>
        <v>816.1547405012094</v>
      </c>
      <c r="S97" s="118"/>
      <c r="T97" s="88">
        <f t="shared" si="14"/>
        <v>1293.8693604732366</v>
      </c>
      <c r="U97" s="87">
        <f t="shared" si="15"/>
        <v>1020.193425626512</v>
      </c>
      <c r="V97" s="118"/>
      <c r="W97" s="88">
        <f t="shared" si="16"/>
        <v>2587.7387209464732</v>
      </c>
      <c r="X97" s="87">
        <f t="shared" si="17"/>
        <v>2040.3868512530239</v>
      </c>
      <c r="Y97" s="118"/>
    </row>
    <row r="98" spans="1:25" x14ac:dyDescent="0.25">
      <c r="A98" s="109" t="s">
        <v>104</v>
      </c>
      <c r="B98" s="88">
        <f t="shared" si="2"/>
        <v>135.60202904523004</v>
      </c>
      <c r="C98" s="87">
        <f t="shared" si="3"/>
        <v>97.878336037967927</v>
      </c>
      <c r="D98" s="107"/>
      <c r="E98" s="88">
        <f t="shared" si="4"/>
        <v>271.20405809046008</v>
      </c>
      <c r="F98" s="87">
        <f t="shared" si="5"/>
        <v>195.75667207593585</v>
      </c>
      <c r="G98" s="118"/>
      <c r="H98" s="88">
        <f t="shared" si="6"/>
        <v>406.80608713569012</v>
      </c>
      <c r="I98" s="87">
        <f t="shared" si="7"/>
        <v>293.63500811390378</v>
      </c>
      <c r="J98" s="118"/>
      <c r="K98" s="88">
        <f t="shared" si="8"/>
        <v>542.40811618092016</v>
      </c>
      <c r="L98" s="87">
        <f t="shared" si="9"/>
        <v>391.51334415187171</v>
      </c>
      <c r="M98" s="118"/>
      <c r="N98" s="88">
        <f t="shared" si="10"/>
        <v>813.61217427138024</v>
      </c>
      <c r="O98" s="87">
        <f t="shared" si="11"/>
        <v>587.27001622780756</v>
      </c>
      <c r="P98" s="118"/>
      <c r="Q98" s="88">
        <f t="shared" si="12"/>
        <v>1084.8162323618403</v>
      </c>
      <c r="R98" s="87">
        <f t="shared" si="13"/>
        <v>783.02668830374341</v>
      </c>
      <c r="S98" s="118"/>
      <c r="T98" s="88">
        <f t="shared" si="14"/>
        <v>1356.0202904523003</v>
      </c>
      <c r="U98" s="87">
        <f t="shared" si="15"/>
        <v>978.78336037967915</v>
      </c>
      <c r="V98" s="118"/>
      <c r="W98" s="88">
        <f t="shared" si="16"/>
        <v>2712.0405809046006</v>
      </c>
      <c r="X98" s="87">
        <f t="shared" si="17"/>
        <v>1957.5667207593583</v>
      </c>
      <c r="Y98" s="118"/>
    </row>
    <row r="99" spans="1:25" x14ac:dyDescent="0.25">
      <c r="A99" s="109" t="s">
        <v>105</v>
      </c>
      <c r="B99" s="88">
        <f t="shared" si="2"/>
        <v>146.90219813233256</v>
      </c>
      <c r="C99" s="87">
        <f t="shared" si="3"/>
        <v>90.349233265816537</v>
      </c>
      <c r="D99" s="107"/>
      <c r="E99" s="88">
        <f t="shared" si="4"/>
        <v>293.80439626466512</v>
      </c>
      <c r="F99" s="87">
        <f t="shared" si="5"/>
        <v>180.69846653163307</v>
      </c>
      <c r="G99" s="118"/>
      <c r="H99" s="88">
        <f t="shared" si="6"/>
        <v>440.70659439699762</v>
      </c>
      <c r="I99" s="87">
        <f t="shared" si="7"/>
        <v>271.04769979744964</v>
      </c>
      <c r="J99" s="118"/>
      <c r="K99" s="88">
        <f t="shared" si="8"/>
        <v>587.60879252933023</v>
      </c>
      <c r="L99" s="87">
        <f t="shared" si="9"/>
        <v>361.39693306326615</v>
      </c>
      <c r="M99" s="118"/>
      <c r="N99" s="88">
        <f t="shared" si="10"/>
        <v>881.41318879399523</v>
      </c>
      <c r="O99" s="87">
        <f t="shared" si="11"/>
        <v>542.09539959489928</v>
      </c>
      <c r="P99" s="118"/>
      <c r="Q99" s="88">
        <f t="shared" si="12"/>
        <v>1175.2175850586605</v>
      </c>
      <c r="R99" s="87">
        <f t="shared" si="13"/>
        <v>722.79386612653229</v>
      </c>
      <c r="S99" s="118"/>
      <c r="T99" s="88">
        <f t="shared" si="14"/>
        <v>1469.0219813233255</v>
      </c>
      <c r="U99" s="87">
        <f t="shared" si="15"/>
        <v>903.49233265816542</v>
      </c>
      <c r="V99" s="118"/>
      <c r="W99" s="88">
        <f t="shared" si="16"/>
        <v>2938.0439626466509</v>
      </c>
      <c r="X99" s="87">
        <f t="shared" si="17"/>
        <v>1806.9846653163308</v>
      </c>
      <c r="Y99" s="118"/>
    </row>
    <row r="100" spans="1:25" x14ac:dyDescent="0.25">
      <c r="A100" s="109" t="s">
        <v>106</v>
      </c>
      <c r="B100" s="88">
        <f t="shared" si="2"/>
        <v>155.37732494765942</v>
      </c>
      <c r="C100" s="87">
        <f t="shared" si="3"/>
        <v>84.702406186703001</v>
      </c>
      <c r="D100" s="107"/>
      <c r="E100" s="88">
        <f t="shared" si="4"/>
        <v>310.75464989531883</v>
      </c>
      <c r="F100" s="87">
        <f t="shared" si="5"/>
        <v>169.404812373406</v>
      </c>
      <c r="G100" s="118"/>
      <c r="H100" s="88">
        <f t="shared" si="6"/>
        <v>466.13197484297825</v>
      </c>
      <c r="I100" s="87">
        <f t="shared" si="7"/>
        <v>254.10721856010903</v>
      </c>
      <c r="J100" s="118"/>
      <c r="K100" s="88">
        <f t="shared" si="8"/>
        <v>621.50929979063767</v>
      </c>
      <c r="L100" s="87">
        <f t="shared" si="9"/>
        <v>338.80962474681201</v>
      </c>
      <c r="M100" s="118"/>
      <c r="N100" s="88">
        <f t="shared" si="10"/>
        <v>932.2639496859565</v>
      </c>
      <c r="O100" s="87">
        <f t="shared" si="11"/>
        <v>508.21443712021807</v>
      </c>
      <c r="P100" s="118"/>
      <c r="Q100" s="88">
        <f t="shared" si="12"/>
        <v>1243.0185995812753</v>
      </c>
      <c r="R100" s="87">
        <f t="shared" si="13"/>
        <v>677.61924949362401</v>
      </c>
      <c r="S100" s="118"/>
      <c r="T100" s="88">
        <f t="shared" si="14"/>
        <v>1553.7732494765944</v>
      </c>
      <c r="U100" s="87">
        <f t="shared" si="15"/>
        <v>847.02406186703013</v>
      </c>
      <c r="V100" s="118"/>
      <c r="W100" s="88">
        <f t="shared" si="16"/>
        <v>3107.5464989531888</v>
      </c>
      <c r="X100" s="87">
        <f t="shared" si="17"/>
        <v>1694.0481237340603</v>
      </c>
      <c r="Y100" s="118"/>
    </row>
    <row r="101" spans="1:25" x14ac:dyDescent="0.25">
      <c r="A101" s="109" t="s">
        <v>107</v>
      </c>
      <c r="B101" s="88">
        <f t="shared" si="2"/>
        <v>169.50253630653754</v>
      </c>
      <c r="C101" s="87">
        <f t="shared" si="3"/>
        <v>75.291027721513785</v>
      </c>
      <c r="D101" s="107"/>
      <c r="E101" s="88">
        <f t="shared" si="4"/>
        <v>339.00507261307507</v>
      </c>
      <c r="F101" s="87">
        <f t="shared" si="5"/>
        <v>150.58205544302757</v>
      </c>
      <c r="G101" s="118"/>
      <c r="H101" s="88">
        <f t="shared" si="6"/>
        <v>508.50760891961266</v>
      </c>
      <c r="I101" s="87">
        <f t="shared" si="7"/>
        <v>225.87308316454136</v>
      </c>
      <c r="J101" s="118"/>
      <c r="K101" s="88">
        <f t="shared" si="8"/>
        <v>678.01014522615014</v>
      </c>
      <c r="L101" s="87">
        <f t="shared" si="9"/>
        <v>301.16411088605514</v>
      </c>
      <c r="M101" s="118"/>
      <c r="N101" s="88">
        <f t="shared" si="10"/>
        <v>1017.0152178392253</v>
      </c>
      <c r="O101" s="87">
        <f t="shared" si="11"/>
        <v>451.74616632908271</v>
      </c>
      <c r="P101" s="118"/>
      <c r="Q101" s="88">
        <f t="shared" si="12"/>
        <v>1356.0202904523003</v>
      </c>
      <c r="R101" s="87">
        <f t="shared" si="13"/>
        <v>602.32822177211028</v>
      </c>
      <c r="S101" s="118"/>
      <c r="T101" s="88">
        <f t="shared" si="14"/>
        <v>1695.0253630653756</v>
      </c>
      <c r="U101" s="87">
        <f t="shared" si="15"/>
        <v>752.91027721513785</v>
      </c>
      <c r="V101" s="118"/>
      <c r="W101" s="88">
        <f t="shared" si="16"/>
        <v>3390.0507261307512</v>
      </c>
      <c r="X101" s="87">
        <f t="shared" si="17"/>
        <v>1505.8205544302757</v>
      </c>
      <c r="Y101" s="118"/>
    </row>
    <row r="102" spans="1:25" x14ac:dyDescent="0.25">
      <c r="A102" s="109" t="s">
        <v>108</v>
      </c>
      <c r="B102" s="88">
        <f t="shared" si="2"/>
        <v>226.00338174205007</v>
      </c>
      <c r="C102" s="87">
        <f t="shared" si="3"/>
        <v>37.645513860756893</v>
      </c>
      <c r="D102" s="107"/>
      <c r="E102" s="88">
        <f t="shared" si="4"/>
        <v>452.00676348410013</v>
      </c>
      <c r="F102" s="87">
        <f t="shared" si="5"/>
        <v>75.291027721513785</v>
      </c>
      <c r="G102" s="118"/>
      <c r="H102" s="88">
        <f t="shared" si="6"/>
        <v>678.01014522615014</v>
      </c>
      <c r="I102" s="87">
        <f t="shared" si="7"/>
        <v>112.93654158227068</v>
      </c>
      <c r="J102" s="118"/>
      <c r="K102" s="88">
        <f t="shared" si="8"/>
        <v>904.01352696820027</v>
      </c>
      <c r="L102" s="87">
        <f t="shared" si="9"/>
        <v>150.58205544302757</v>
      </c>
      <c r="M102" s="118"/>
      <c r="N102" s="88">
        <f t="shared" si="10"/>
        <v>1356.0202904523003</v>
      </c>
      <c r="O102" s="87">
        <f t="shared" si="11"/>
        <v>225.87308316454136</v>
      </c>
      <c r="P102" s="118"/>
      <c r="Q102" s="88">
        <f t="shared" si="12"/>
        <v>1808.0270539364005</v>
      </c>
      <c r="R102" s="87">
        <f t="shared" si="13"/>
        <v>301.16411088605514</v>
      </c>
      <c r="S102" s="118"/>
      <c r="T102" s="88">
        <f t="shared" si="14"/>
        <v>2260.0338174205008</v>
      </c>
      <c r="U102" s="87">
        <f t="shared" si="15"/>
        <v>376.45513860756893</v>
      </c>
      <c r="V102" s="118"/>
      <c r="W102" s="88">
        <f t="shared" si="16"/>
        <v>4520.0676348410016</v>
      </c>
      <c r="X102" s="87">
        <f t="shared" si="17"/>
        <v>752.91027721513785</v>
      </c>
      <c r="Y102" s="118"/>
    </row>
    <row r="103" spans="1:25" ht="15.75" thickBot="1" x14ac:dyDescent="0.3">
      <c r="A103" s="110" t="s">
        <v>109</v>
      </c>
      <c r="B103" s="89">
        <f t="shared" si="2"/>
        <v>254.25380445980633</v>
      </c>
      <c r="C103" s="120">
        <f t="shared" si="3"/>
        <v>18.822756930378446</v>
      </c>
      <c r="D103" s="108"/>
      <c r="E103" s="89">
        <f t="shared" si="4"/>
        <v>508.50760891961266</v>
      </c>
      <c r="F103" s="120">
        <f t="shared" si="5"/>
        <v>37.645513860756893</v>
      </c>
      <c r="G103" s="119"/>
      <c r="H103" s="89">
        <f t="shared" si="6"/>
        <v>762.76141337941897</v>
      </c>
      <c r="I103" s="120">
        <f t="shared" si="7"/>
        <v>56.468270791135339</v>
      </c>
      <c r="J103" s="119"/>
      <c r="K103" s="89">
        <f t="shared" si="8"/>
        <v>1017.0152178392253</v>
      </c>
      <c r="L103" s="120">
        <f t="shared" si="9"/>
        <v>75.291027721513785</v>
      </c>
      <c r="M103" s="119"/>
      <c r="N103" s="89">
        <f t="shared" si="10"/>
        <v>1525.5228267588379</v>
      </c>
      <c r="O103" s="120">
        <f t="shared" si="11"/>
        <v>112.93654158227068</v>
      </c>
      <c r="P103" s="119"/>
      <c r="Q103" s="89">
        <f t="shared" si="12"/>
        <v>2034.0304356784507</v>
      </c>
      <c r="R103" s="120">
        <f t="shared" si="13"/>
        <v>150.58205544302757</v>
      </c>
      <c r="S103" s="119"/>
      <c r="T103" s="89">
        <f t="shared" si="14"/>
        <v>2542.5380445980632</v>
      </c>
      <c r="U103" s="120">
        <f t="shared" si="15"/>
        <v>188.22756930378446</v>
      </c>
      <c r="V103" s="119"/>
      <c r="W103" s="89">
        <f t="shared" si="16"/>
        <v>5085.0760891961263</v>
      </c>
      <c r="X103" s="120">
        <f t="shared" si="17"/>
        <v>376.45513860756893</v>
      </c>
      <c r="Y103" s="119"/>
    </row>
    <row r="104" spans="1:25" ht="15.75" thickBot="1" x14ac:dyDescent="0.3">
      <c r="A104" s="111"/>
    </row>
    <row r="105" spans="1:25" s="83" customFormat="1" ht="18.75" customHeight="1" x14ac:dyDescent="0.3">
      <c r="A105" s="181" t="s">
        <v>99</v>
      </c>
      <c r="B105" s="184" t="s">
        <v>79</v>
      </c>
      <c r="C105" s="185"/>
      <c r="D105" s="186"/>
      <c r="E105" s="184" t="s">
        <v>80</v>
      </c>
      <c r="F105" s="185"/>
      <c r="G105" s="186"/>
      <c r="H105" s="184" t="s">
        <v>81</v>
      </c>
      <c r="I105" s="185"/>
      <c r="J105" s="186"/>
      <c r="K105" s="184" t="s">
        <v>82</v>
      </c>
      <c r="L105" s="185"/>
      <c r="M105" s="186"/>
      <c r="N105" s="184" t="s">
        <v>83</v>
      </c>
      <c r="O105" s="185"/>
      <c r="P105" s="186"/>
      <c r="Q105" s="184" t="s">
        <v>84</v>
      </c>
      <c r="R105" s="185"/>
      <c r="S105" s="186"/>
      <c r="T105" s="184" t="s">
        <v>85</v>
      </c>
      <c r="U105" s="185"/>
      <c r="V105" s="186"/>
      <c r="W105" s="184" t="s">
        <v>86</v>
      </c>
      <c r="X105" s="185"/>
      <c r="Y105" s="186"/>
    </row>
    <row r="106" spans="1:25" s="83" customFormat="1" ht="19.5" thickBot="1" x14ac:dyDescent="0.35">
      <c r="A106" s="182"/>
      <c r="B106" s="187">
        <v>5000</v>
      </c>
      <c r="C106" s="188"/>
      <c r="D106" s="189"/>
      <c r="E106" s="187">
        <v>10000</v>
      </c>
      <c r="F106" s="188"/>
      <c r="G106" s="189"/>
      <c r="H106" s="187">
        <v>15000</v>
      </c>
      <c r="I106" s="188"/>
      <c r="J106" s="189"/>
      <c r="K106" s="187">
        <v>20000</v>
      </c>
      <c r="L106" s="188"/>
      <c r="M106" s="189"/>
      <c r="N106" s="187">
        <v>30000</v>
      </c>
      <c r="O106" s="188"/>
      <c r="P106" s="189"/>
      <c r="Q106" s="187">
        <v>40000</v>
      </c>
      <c r="R106" s="188"/>
      <c r="S106" s="189"/>
      <c r="T106" s="187">
        <v>50000</v>
      </c>
      <c r="U106" s="188"/>
      <c r="V106" s="189"/>
      <c r="W106" s="187">
        <v>100000</v>
      </c>
      <c r="X106" s="188"/>
      <c r="Y106" s="189"/>
    </row>
    <row r="107" spans="1:25" s="82" customFormat="1" ht="18.75" x14ac:dyDescent="0.3">
      <c r="A107" s="183"/>
      <c r="B107" s="92" t="s">
        <v>77</v>
      </c>
      <c r="C107" s="103" t="s">
        <v>78</v>
      </c>
      <c r="D107" s="117"/>
      <c r="E107" s="92" t="s">
        <v>77</v>
      </c>
      <c r="F107" s="103" t="s">
        <v>78</v>
      </c>
      <c r="G107" s="117"/>
      <c r="H107" s="92" t="s">
        <v>77</v>
      </c>
      <c r="I107" s="103" t="s">
        <v>78</v>
      </c>
      <c r="J107" s="117"/>
      <c r="K107" s="92" t="s">
        <v>77</v>
      </c>
      <c r="L107" s="103" t="s">
        <v>78</v>
      </c>
      <c r="M107" s="117"/>
      <c r="N107" s="92" t="s">
        <v>77</v>
      </c>
      <c r="O107" s="103" t="s">
        <v>78</v>
      </c>
      <c r="P107" s="117"/>
      <c r="Q107" s="92" t="s">
        <v>77</v>
      </c>
      <c r="R107" s="103" t="s">
        <v>78</v>
      </c>
      <c r="S107" s="117"/>
      <c r="T107" s="92" t="s">
        <v>77</v>
      </c>
      <c r="U107" s="103" t="s">
        <v>78</v>
      </c>
      <c r="V107" s="117"/>
      <c r="W107" s="92" t="s">
        <v>77</v>
      </c>
      <c r="X107" s="103" t="s">
        <v>78</v>
      </c>
      <c r="Y107" s="117"/>
    </row>
    <row r="108" spans="1:25" x14ac:dyDescent="0.25">
      <c r="A108" s="109" t="s">
        <v>125</v>
      </c>
      <c r="B108" s="85">
        <f>B$76*$C$37*0.1</f>
        <v>165</v>
      </c>
      <c r="C108" s="84">
        <f>B$76*$C$37*0.9</f>
        <v>1485</v>
      </c>
      <c r="D108" s="118"/>
      <c r="E108" s="85">
        <f>E$76*$C$37*0.1</f>
        <v>330</v>
      </c>
      <c r="F108" s="84">
        <f>E$76*$C$37*0.9</f>
        <v>2970</v>
      </c>
      <c r="G108" s="118"/>
      <c r="H108" s="85">
        <f>H$76*$C$37*0.1</f>
        <v>495</v>
      </c>
      <c r="I108" s="84">
        <f>H$76*$C$37*0.9</f>
        <v>4455</v>
      </c>
      <c r="J108" s="118"/>
      <c r="K108" s="85">
        <f>K$76*$C$37*0.1</f>
        <v>660</v>
      </c>
      <c r="L108" s="84">
        <f>K$76*$C$37*0.9</f>
        <v>5940</v>
      </c>
      <c r="M108" s="118"/>
      <c r="N108" s="85">
        <f>N$76*$C$37*0.1</f>
        <v>990</v>
      </c>
      <c r="O108" s="84">
        <f>N$76*$C$37*0.9</f>
        <v>8910</v>
      </c>
      <c r="P108" s="118"/>
      <c r="Q108" s="85">
        <f>Q$76*$C$37*0.1</f>
        <v>1320</v>
      </c>
      <c r="R108" s="84">
        <f>Q$76*$C$37*0.9</f>
        <v>11880</v>
      </c>
      <c r="S108" s="118"/>
      <c r="T108" s="85">
        <f>T$76*$C$37*0.1</f>
        <v>1650</v>
      </c>
      <c r="U108" s="84">
        <f>T$76*$C$37*0.9</f>
        <v>14850</v>
      </c>
      <c r="V108" s="118"/>
      <c r="W108" s="85">
        <f>W$76*$C$37*0.1</f>
        <v>3300</v>
      </c>
      <c r="X108" s="84">
        <f>W$76*$C$37*0.9</f>
        <v>29700</v>
      </c>
      <c r="Y108" s="118"/>
    </row>
    <row r="109" spans="1:25" x14ac:dyDescent="0.25">
      <c r="A109" s="109" t="s">
        <v>97</v>
      </c>
      <c r="B109" s="85">
        <f>B$76*$C$37*0.2</f>
        <v>330</v>
      </c>
      <c r="C109" s="84">
        <f>B$76*$C$37*0.8</f>
        <v>1320</v>
      </c>
      <c r="D109" s="118"/>
      <c r="E109" s="85">
        <f>E$76*$C$37*0.2</f>
        <v>660</v>
      </c>
      <c r="F109" s="84">
        <f>E$76*$C$37*0.8</f>
        <v>2640</v>
      </c>
      <c r="G109" s="118"/>
      <c r="H109" s="85">
        <f>H$76*$C$37*0.2</f>
        <v>990</v>
      </c>
      <c r="I109" s="84">
        <f>H$76*$C$37*0.8</f>
        <v>3960</v>
      </c>
      <c r="J109" s="118"/>
      <c r="K109" s="85">
        <f>K$76*$C$37*0.2</f>
        <v>1320</v>
      </c>
      <c r="L109" s="84">
        <f>K$76*$C$37*0.8</f>
        <v>5280</v>
      </c>
      <c r="M109" s="118"/>
      <c r="N109" s="85">
        <f>N$76*$C$37*0.2</f>
        <v>1980</v>
      </c>
      <c r="O109" s="84">
        <f>N$76*$C$37*0.8</f>
        <v>7920</v>
      </c>
      <c r="P109" s="118"/>
      <c r="Q109" s="85">
        <f>Q$76*$C$37*0.2</f>
        <v>2640</v>
      </c>
      <c r="R109" s="84">
        <f>Q$76*$C$37*0.8</f>
        <v>10560</v>
      </c>
      <c r="S109" s="118"/>
      <c r="T109" s="85">
        <f>T$76*$C$37*0.2</f>
        <v>3300</v>
      </c>
      <c r="U109" s="84">
        <f>T$76*$C$37*0.8</f>
        <v>13200</v>
      </c>
      <c r="V109" s="118"/>
      <c r="W109" s="85">
        <f>W$76*$C$37*0.2</f>
        <v>6600</v>
      </c>
      <c r="X109" s="84">
        <f>W$76*$C$37*0.8</f>
        <v>26400</v>
      </c>
      <c r="Y109" s="118"/>
    </row>
    <row r="110" spans="1:25" x14ac:dyDescent="0.25">
      <c r="A110" s="109" t="s">
        <v>102</v>
      </c>
      <c r="B110" s="85">
        <f>B$76*$C$37*0.4</f>
        <v>660</v>
      </c>
      <c r="C110" s="84">
        <f>B$76*$C$37*0.6</f>
        <v>990</v>
      </c>
      <c r="D110" s="118"/>
      <c r="E110" s="85">
        <f>E$76*$C$37*0.4</f>
        <v>1320</v>
      </c>
      <c r="F110" s="84">
        <f>E$76*$C$37*0.6</f>
        <v>1980</v>
      </c>
      <c r="G110" s="118"/>
      <c r="H110" s="85">
        <f>H$76*$C$37*0.4</f>
        <v>1980</v>
      </c>
      <c r="I110" s="84">
        <f>H$76*$C$37*0.6</f>
        <v>2970</v>
      </c>
      <c r="J110" s="118"/>
      <c r="K110" s="85">
        <f>K$76*$C$37*0.4</f>
        <v>2640</v>
      </c>
      <c r="L110" s="84">
        <f>K$76*$C$37*0.6</f>
        <v>3960</v>
      </c>
      <c r="M110" s="118"/>
      <c r="N110" s="85">
        <f>N$76*$C$37*0.4</f>
        <v>3960</v>
      </c>
      <c r="O110" s="84">
        <f>N$76*$C$37*0.6</f>
        <v>5940</v>
      </c>
      <c r="P110" s="118"/>
      <c r="Q110" s="85">
        <f>Q$76*$C$37*0.4</f>
        <v>5280</v>
      </c>
      <c r="R110" s="84">
        <f>Q$76*$C$37*0.6</f>
        <v>7920</v>
      </c>
      <c r="S110" s="118"/>
      <c r="T110" s="85">
        <f>T$76*$C$37*0.4</f>
        <v>6600</v>
      </c>
      <c r="U110" s="84">
        <f>T$76*$C$37*0.6</f>
        <v>9900</v>
      </c>
      <c r="V110" s="118"/>
      <c r="W110" s="85">
        <f>W$76*$C$37*0.4</f>
        <v>13200</v>
      </c>
      <c r="X110" s="84">
        <f>W$76*$C$37*0.6</f>
        <v>19800</v>
      </c>
      <c r="Y110" s="118"/>
    </row>
    <row r="111" spans="1:25" x14ac:dyDescent="0.25">
      <c r="A111" s="109" t="s">
        <v>103</v>
      </c>
      <c r="B111" s="85">
        <f>B$76*$C$37*0.45</f>
        <v>742.5</v>
      </c>
      <c r="C111" s="84">
        <f>B$76*$C$37*0.55</f>
        <v>907.50000000000011</v>
      </c>
      <c r="D111" s="118"/>
      <c r="E111" s="85">
        <f>E$76*$C$37*0.45</f>
        <v>1485</v>
      </c>
      <c r="F111" s="84">
        <f>E$76*$C$37*0.55</f>
        <v>1815.0000000000002</v>
      </c>
      <c r="G111" s="118"/>
      <c r="H111" s="85">
        <f>H$76*$C$37*0.45</f>
        <v>2227.5</v>
      </c>
      <c r="I111" s="84">
        <f>H$76*$C$37*0.55</f>
        <v>2722.5</v>
      </c>
      <c r="J111" s="118"/>
      <c r="K111" s="85">
        <f>K$76*$C$37*0.45</f>
        <v>2970</v>
      </c>
      <c r="L111" s="84">
        <f>K$76*$C$37*0.55</f>
        <v>3630.0000000000005</v>
      </c>
      <c r="M111" s="118"/>
      <c r="N111" s="85">
        <f>N$76*$C$37*0.45</f>
        <v>4455</v>
      </c>
      <c r="O111" s="84">
        <f>N$76*$C$37*0.55</f>
        <v>5445</v>
      </c>
      <c r="P111" s="118"/>
      <c r="Q111" s="85">
        <f>Q$76*$C$37*0.45</f>
        <v>5940</v>
      </c>
      <c r="R111" s="84">
        <f>Q$76*$C$37*0.55</f>
        <v>7260.0000000000009</v>
      </c>
      <c r="S111" s="118"/>
      <c r="T111" s="85">
        <f>T$76*$C$37*0.45</f>
        <v>7425</v>
      </c>
      <c r="U111" s="84">
        <f>T$76*$C$37*0.55</f>
        <v>9075</v>
      </c>
      <c r="V111" s="118"/>
      <c r="W111" s="85">
        <f>W$76*$C$37*0.45</f>
        <v>14850</v>
      </c>
      <c r="X111" s="84">
        <f>W$76*$C$37*0.55</f>
        <v>18150</v>
      </c>
      <c r="Y111" s="118"/>
    </row>
    <row r="112" spans="1:25" x14ac:dyDescent="0.25">
      <c r="A112" s="122" t="s">
        <v>139</v>
      </c>
      <c r="B112" s="85">
        <f>B$76*$C$37*0.458</f>
        <v>755.7</v>
      </c>
      <c r="C112" s="84">
        <f>B$76*$C$37*0.542</f>
        <v>894.30000000000007</v>
      </c>
      <c r="D112" s="118"/>
      <c r="E112" s="85">
        <f>E$76*$C$37*0.458</f>
        <v>1511.4</v>
      </c>
      <c r="F112" s="84">
        <f>E$76*$C$37*0.542</f>
        <v>1788.6000000000001</v>
      </c>
      <c r="G112" s="118"/>
      <c r="H112" s="85">
        <f>H$76*$C$37*0.458</f>
        <v>2267.1</v>
      </c>
      <c r="I112" s="84">
        <f>H$76*$C$37*0.542</f>
        <v>2682.9</v>
      </c>
      <c r="J112" s="118"/>
      <c r="K112" s="85">
        <f>K$76*$C$37*0.458</f>
        <v>3022.8</v>
      </c>
      <c r="L112" s="84">
        <f>K$76*$C$37*0.542</f>
        <v>3577.2000000000003</v>
      </c>
      <c r="M112" s="118"/>
      <c r="N112" s="85">
        <f>N$76*$C$37*0.458</f>
        <v>4534.2</v>
      </c>
      <c r="O112" s="84">
        <f>N$76*$C$37*0.542</f>
        <v>5365.8</v>
      </c>
      <c r="P112" s="118"/>
      <c r="Q112" s="85">
        <f>Q$76*$C$37*0.458</f>
        <v>6045.6</v>
      </c>
      <c r="R112" s="84">
        <f>Q$76*$C$37*0.542</f>
        <v>7154.4000000000005</v>
      </c>
      <c r="S112" s="118"/>
      <c r="T112" s="85">
        <f>T$76*$C$37*0.458</f>
        <v>7557</v>
      </c>
      <c r="U112" s="84">
        <f>T$76*$C$37*0.542</f>
        <v>8943</v>
      </c>
      <c r="V112" s="118"/>
      <c r="W112" s="85">
        <f>W$76*$C$37*0.458</f>
        <v>15114</v>
      </c>
      <c r="X112" s="84">
        <f>W$76*$C$37*0.542</f>
        <v>17886</v>
      </c>
      <c r="Y112" s="118"/>
    </row>
    <row r="113" spans="1:25" x14ac:dyDescent="0.25">
      <c r="A113" s="109" t="s">
        <v>104</v>
      </c>
      <c r="B113" s="85">
        <f>B$76*$C$37*0.48</f>
        <v>792</v>
      </c>
      <c r="C113" s="84">
        <f>B$76*$C$37*0.52</f>
        <v>858</v>
      </c>
      <c r="D113" s="118"/>
      <c r="E113" s="85">
        <f>E$76*$C$37*0.48</f>
        <v>1584</v>
      </c>
      <c r="F113" s="84">
        <f>E$76*$C$37*0.52</f>
        <v>1716</v>
      </c>
      <c r="G113" s="118"/>
      <c r="H113" s="85">
        <f>H$76*$C$37*0.48</f>
        <v>2376</v>
      </c>
      <c r="I113" s="84">
        <f>H$76*$C$37*0.52</f>
        <v>2574</v>
      </c>
      <c r="J113" s="118"/>
      <c r="K113" s="85">
        <f>K$76*$C$37*0.48</f>
        <v>3168</v>
      </c>
      <c r="L113" s="84">
        <f>K$76*$C$37*0.52</f>
        <v>3432</v>
      </c>
      <c r="M113" s="118"/>
      <c r="N113" s="85">
        <f>N$76*$C$37*0.48</f>
        <v>4752</v>
      </c>
      <c r="O113" s="84">
        <f>N$76*$C$37*0.52</f>
        <v>5148</v>
      </c>
      <c r="P113" s="118"/>
      <c r="Q113" s="85">
        <f>Q$76*$C$37*0.48</f>
        <v>6336</v>
      </c>
      <c r="R113" s="84">
        <f>Q$76*$C$37*0.52</f>
        <v>6864</v>
      </c>
      <c r="S113" s="118"/>
      <c r="T113" s="85">
        <f>T$76*$C$37*0.48</f>
        <v>7920</v>
      </c>
      <c r="U113" s="84">
        <f>T$76*$C$37*0.52</f>
        <v>8580</v>
      </c>
      <c r="V113" s="118"/>
      <c r="W113" s="85">
        <f>W$76*$C$37*0.48</f>
        <v>15840</v>
      </c>
      <c r="X113" s="84">
        <f>W$76*$C$37*0.52</f>
        <v>17160</v>
      </c>
      <c r="Y113" s="118"/>
    </row>
    <row r="114" spans="1:25" x14ac:dyDescent="0.25">
      <c r="A114" s="109" t="s">
        <v>105</v>
      </c>
      <c r="B114" s="85">
        <f>B$76*$C$37*0.52</f>
        <v>858</v>
      </c>
      <c r="C114" s="84">
        <f>B$76*$C$37*0.48</f>
        <v>792</v>
      </c>
      <c r="D114" s="118"/>
      <c r="E114" s="85">
        <f>E$76*$C$37*0.52</f>
        <v>1716</v>
      </c>
      <c r="F114" s="84">
        <f>E$76*$C$37*0.48</f>
        <v>1584</v>
      </c>
      <c r="G114" s="118"/>
      <c r="H114" s="85">
        <f>H$76*$C$37*0.52</f>
        <v>2574</v>
      </c>
      <c r="I114" s="84">
        <f>H$76*$C$37*0.48</f>
        <v>2376</v>
      </c>
      <c r="J114" s="118"/>
      <c r="K114" s="85">
        <f>K$76*$C$37*0.52</f>
        <v>3432</v>
      </c>
      <c r="L114" s="84">
        <f>K$76*$C$37*0.48</f>
        <v>3168</v>
      </c>
      <c r="M114" s="118"/>
      <c r="N114" s="85">
        <f>N$76*$C$37*0.52</f>
        <v>5148</v>
      </c>
      <c r="O114" s="84">
        <f>N$76*$C$37*0.48</f>
        <v>4752</v>
      </c>
      <c r="P114" s="118"/>
      <c r="Q114" s="85">
        <f>Q$76*$C$37*0.52</f>
        <v>6864</v>
      </c>
      <c r="R114" s="84">
        <f>Q$76*$C$37*0.48</f>
        <v>6336</v>
      </c>
      <c r="S114" s="118"/>
      <c r="T114" s="85">
        <f>T$76*$C$37*0.52</f>
        <v>8580</v>
      </c>
      <c r="U114" s="84">
        <f>T$76*$C$37*0.48</f>
        <v>7920</v>
      </c>
      <c r="V114" s="118"/>
      <c r="W114" s="85">
        <f>W$76*$C$37*0.52</f>
        <v>17160</v>
      </c>
      <c r="X114" s="84">
        <f>W$76*$C$37*0.48</f>
        <v>15840</v>
      </c>
      <c r="Y114" s="118"/>
    </row>
    <row r="115" spans="1:25" x14ac:dyDescent="0.25">
      <c r="A115" s="109" t="s">
        <v>106</v>
      </c>
      <c r="B115" s="85">
        <f>B$76*$C$37*0.55</f>
        <v>907.50000000000011</v>
      </c>
      <c r="C115" s="84">
        <f>B$76*$C$37*0.45</f>
        <v>742.5</v>
      </c>
      <c r="D115" s="118"/>
      <c r="E115" s="85">
        <f>E$76*$C$37*0.55</f>
        <v>1815.0000000000002</v>
      </c>
      <c r="F115" s="84">
        <f>E$76*$C$37*0.45</f>
        <v>1485</v>
      </c>
      <c r="G115" s="118"/>
      <c r="H115" s="85">
        <f>H$76*$C$37*0.55</f>
        <v>2722.5</v>
      </c>
      <c r="I115" s="84">
        <f>H$76*$C$37*0.45</f>
        <v>2227.5</v>
      </c>
      <c r="J115" s="118"/>
      <c r="K115" s="85">
        <f>K$76*$C$37*0.55</f>
        <v>3630.0000000000005</v>
      </c>
      <c r="L115" s="84">
        <f>K$76*$C$37*0.45</f>
        <v>2970</v>
      </c>
      <c r="M115" s="118"/>
      <c r="N115" s="85">
        <f>N$76*$C$37*0.55</f>
        <v>5445</v>
      </c>
      <c r="O115" s="84">
        <f>N$76*$C$37*0.45</f>
        <v>4455</v>
      </c>
      <c r="P115" s="118"/>
      <c r="Q115" s="85">
        <f>Q$76*$C$37*0.55</f>
        <v>7260.0000000000009</v>
      </c>
      <c r="R115" s="84">
        <f>Q$76*$C$37*0.45</f>
        <v>5940</v>
      </c>
      <c r="S115" s="118"/>
      <c r="T115" s="85">
        <f>T$76*$C$37*0.55</f>
        <v>9075</v>
      </c>
      <c r="U115" s="84">
        <f>T$76*$C$37*0.45</f>
        <v>7425</v>
      </c>
      <c r="V115" s="118"/>
      <c r="W115" s="85">
        <f>W$76*$C$37*0.55</f>
        <v>18150</v>
      </c>
      <c r="X115" s="84">
        <f>W$76*$C$37*0.45</f>
        <v>14850</v>
      </c>
      <c r="Y115" s="118"/>
    </row>
    <row r="116" spans="1:25" x14ac:dyDescent="0.25">
      <c r="A116" s="109" t="s">
        <v>107</v>
      </c>
      <c r="B116" s="85">
        <f>B$76*$C$37*0.6</f>
        <v>990</v>
      </c>
      <c r="C116" s="84">
        <f>B$76*$C$37*0.4</f>
        <v>660</v>
      </c>
      <c r="D116" s="118"/>
      <c r="E116" s="85">
        <f>E$76*$C$37*0.6</f>
        <v>1980</v>
      </c>
      <c r="F116" s="84">
        <f>E$76*$C$37*0.4</f>
        <v>1320</v>
      </c>
      <c r="G116" s="118"/>
      <c r="H116" s="85">
        <f>H$76*$C$37*0.6</f>
        <v>2970</v>
      </c>
      <c r="I116" s="84">
        <f>H$76*$C$37*0.4</f>
        <v>1980</v>
      </c>
      <c r="J116" s="118"/>
      <c r="K116" s="85">
        <f>K$76*$C$37*0.6</f>
        <v>3960</v>
      </c>
      <c r="L116" s="84">
        <f>K$76*$C$37*0.4</f>
        <v>2640</v>
      </c>
      <c r="M116" s="118"/>
      <c r="N116" s="85">
        <f>N$76*$C$37*0.6</f>
        <v>5940</v>
      </c>
      <c r="O116" s="84">
        <f>N$76*$C$37*0.4</f>
        <v>3960</v>
      </c>
      <c r="P116" s="118"/>
      <c r="Q116" s="85">
        <f>Q$76*$C$37*0.6</f>
        <v>7920</v>
      </c>
      <c r="R116" s="84">
        <f>Q$76*$C$37*0.4</f>
        <v>5280</v>
      </c>
      <c r="S116" s="118"/>
      <c r="T116" s="85">
        <f>T$76*$C$37*0.6</f>
        <v>9900</v>
      </c>
      <c r="U116" s="84">
        <f>T$76*$C$37*0.4</f>
        <v>6600</v>
      </c>
      <c r="V116" s="118"/>
      <c r="W116" s="85">
        <f>W$76*$C$37*0.6</f>
        <v>19800</v>
      </c>
      <c r="X116" s="84">
        <f>W$76*$C$37*0.4</f>
        <v>13200</v>
      </c>
      <c r="Y116" s="118"/>
    </row>
    <row r="117" spans="1:25" x14ac:dyDescent="0.25">
      <c r="A117" s="109" t="s">
        <v>108</v>
      </c>
      <c r="B117" s="85">
        <f>B$76*$C$37*0.8</f>
        <v>1320</v>
      </c>
      <c r="C117" s="84">
        <f>B$76*$C$37*0.2</f>
        <v>330</v>
      </c>
      <c r="D117" s="118"/>
      <c r="E117" s="85">
        <f>E$76*$C$37*0.8</f>
        <v>2640</v>
      </c>
      <c r="F117" s="84">
        <f>E$76*$C$37*0.2</f>
        <v>660</v>
      </c>
      <c r="G117" s="118"/>
      <c r="H117" s="85">
        <f>H$76*$C$37*0.8</f>
        <v>3960</v>
      </c>
      <c r="I117" s="84">
        <f>H$76*$C$37*0.2</f>
        <v>990</v>
      </c>
      <c r="J117" s="118"/>
      <c r="K117" s="85">
        <f>K$76*$C$37*0.8</f>
        <v>5280</v>
      </c>
      <c r="L117" s="84">
        <f>K$76*$C$37*0.2</f>
        <v>1320</v>
      </c>
      <c r="M117" s="118"/>
      <c r="N117" s="85">
        <f>N$76*$C$37*0.8</f>
        <v>7920</v>
      </c>
      <c r="O117" s="84">
        <f>N$76*$C$37*0.2</f>
        <v>1980</v>
      </c>
      <c r="P117" s="118"/>
      <c r="Q117" s="85">
        <f>Q$76*$C$37*0.8</f>
        <v>10560</v>
      </c>
      <c r="R117" s="84">
        <f>Q$76*$C$37*0.2</f>
        <v>2640</v>
      </c>
      <c r="S117" s="118"/>
      <c r="T117" s="85">
        <f>T$76*$C$37*0.8</f>
        <v>13200</v>
      </c>
      <c r="U117" s="84">
        <f>T$76*$C$37*0.2</f>
        <v>3300</v>
      </c>
      <c r="V117" s="118"/>
      <c r="W117" s="85">
        <f>W$76*$C$37*0.8</f>
        <v>26400</v>
      </c>
      <c r="X117" s="84">
        <f>W$76*$C$37*0.2</f>
        <v>6600</v>
      </c>
      <c r="Y117" s="118"/>
    </row>
    <row r="118" spans="1:25" ht="15.75" thickBot="1" x14ac:dyDescent="0.3">
      <c r="A118" s="110" t="s">
        <v>109</v>
      </c>
      <c r="B118" s="86">
        <f>B$76*$C$37*0.9</f>
        <v>1485</v>
      </c>
      <c r="C118" s="121">
        <f>B$76*$C$37*0.1</f>
        <v>165</v>
      </c>
      <c r="D118" s="119"/>
      <c r="E118" s="86">
        <f>E$76*$C$37*0.9</f>
        <v>2970</v>
      </c>
      <c r="F118" s="121">
        <f>E$76*$C$37*0.1</f>
        <v>330</v>
      </c>
      <c r="G118" s="119"/>
      <c r="H118" s="86">
        <f>H$76*$C$37*0.9</f>
        <v>4455</v>
      </c>
      <c r="I118" s="121">
        <f>H$76*$C$37*0.1</f>
        <v>495</v>
      </c>
      <c r="J118" s="119"/>
      <c r="K118" s="86">
        <f>K$76*$C$37*0.9</f>
        <v>5940</v>
      </c>
      <c r="L118" s="121">
        <f>K$76*$C$37*0.1</f>
        <v>660</v>
      </c>
      <c r="M118" s="119"/>
      <c r="N118" s="86">
        <f>N$76*$C$37*0.9</f>
        <v>8910</v>
      </c>
      <c r="O118" s="121">
        <f>N$76*$C$37*0.1</f>
        <v>990</v>
      </c>
      <c r="P118" s="119"/>
      <c r="Q118" s="86">
        <f>Q$76*$C$37*0.9</f>
        <v>11880</v>
      </c>
      <c r="R118" s="121">
        <f>Q$76*$C$37*0.1</f>
        <v>1320</v>
      </c>
      <c r="S118" s="119"/>
      <c r="T118" s="86">
        <f>T$76*$C$37*0.9</f>
        <v>14850</v>
      </c>
      <c r="U118" s="121">
        <f>T$76*$C$37*0.1</f>
        <v>1650</v>
      </c>
      <c r="V118" s="119"/>
      <c r="W118" s="86">
        <f>W$76*$C$37*0.9</f>
        <v>29700</v>
      </c>
      <c r="X118" s="121">
        <f>W$76*$C$37*0.1</f>
        <v>3300</v>
      </c>
      <c r="Y118" s="119"/>
    </row>
    <row r="119" spans="1:25" x14ac:dyDescent="0.25">
      <c r="A119" s="111"/>
    </row>
    <row r="120" spans="1:25" ht="15.75" thickBot="1" x14ac:dyDescent="0.3">
      <c r="A120" s="111"/>
    </row>
    <row r="121" spans="1:25" s="83" customFormat="1" ht="18.75" customHeight="1" x14ac:dyDescent="0.3">
      <c r="A121" s="181" t="s">
        <v>98</v>
      </c>
      <c r="B121" s="184" t="s">
        <v>79</v>
      </c>
      <c r="C121" s="185"/>
      <c r="D121" s="186"/>
      <c r="E121" s="184" t="s">
        <v>80</v>
      </c>
      <c r="F121" s="185"/>
      <c r="G121" s="186"/>
      <c r="H121" s="184" t="s">
        <v>81</v>
      </c>
      <c r="I121" s="185"/>
      <c r="J121" s="186"/>
      <c r="K121" s="184" t="s">
        <v>82</v>
      </c>
      <c r="L121" s="185"/>
      <c r="M121" s="186"/>
      <c r="N121" s="184" t="s">
        <v>83</v>
      </c>
      <c r="O121" s="185"/>
      <c r="P121" s="186"/>
      <c r="Q121" s="184" t="s">
        <v>84</v>
      </c>
      <c r="R121" s="185"/>
      <c r="S121" s="186"/>
      <c r="T121" s="184" t="s">
        <v>85</v>
      </c>
      <c r="U121" s="185"/>
      <c r="V121" s="186"/>
      <c r="W121" s="184" t="s">
        <v>86</v>
      </c>
      <c r="X121" s="185"/>
      <c r="Y121" s="186"/>
    </row>
    <row r="122" spans="1:25" s="83" customFormat="1" ht="19.5" thickBot="1" x14ac:dyDescent="0.35">
      <c r="A122" s="182"/>
      <c r="B122" s="187">
        <v>5000</v>
      </c>
      <c r="C122" s="188"/>
      <c r="D122" s="189"/>
      <c r="E122" s="187">
        <v>10000</v>
      </c>
      <c r="F122" s="188"/>
      <c r="G122" s="189"/>
      <c r="H122" s="187">
        <v>15000</v>
      </c>
      <c r="I122" s="188"/>
      <c r="J122" s="189"/>
      <c r="K122" s="187">
        <v>20000</v>
      </c>
      <c r="L122" s="188"/>
      <c r="M122" s="189"/>
      <c r="N122" s="187">
        <v>30000</v>
      </c>
      <c r="O122" s="188"/>
      <c r="P122" s="189"/>
      <c r="Q122" s="187">
        <v>40000</v>
      </c>
      <c r="R122" s="188"/>
      <c r="S122" s="189"/>
      <c r="T122" s="187">
        <v>50000</v>
      </c>
      <c r="U122" s="188"/>
      <c r="V122" s="189"/>
      <c r="W122" s="187">
        <v>100000</v>
      </c>
      <c r="X122" s="188"/>
      <c r="Y122" s="189"/>
    </row>
    <row r="123" spans="1:25" s="82" customFormat="1" ht="18.75" x14ac:dyDescent="0.3">
      <c r="A123" s="183"/>
      <c r="B123" s="94" t="s">
        <v>77</v>
      </c>
      <c r="C123" s="103" t="s">
        <v>78</v>
      </c>
      <c r="D123" s="117"/>
      <c r="E123" s="94" t="s">
        <v>77</v>
      </c>
      <c r="F123" s="103" t="s">
        <v>78</v>
      </c>
      <c r="G123" s="117"/>
      <c r="H123" s="94" t="s">
        <v>77</v>
      </c>
      <c r="I123" s="103" t="s">
        <v>78</v>
      </c>
      <c r="J123" s="117"/>
      <c r="K123" s="94" t="s">
        <v>77</v>
      </c>
      <c r="L123" s="103" t="s">
        <v>78</v>
      </c>
      <c r="M123" s="117"/>
      <c r="N123" s="94" t="s">
        <v>77</v>
      </c>
      <c r="O123" s="103" t="s">
        <v>78</v>
      </c>
      <c r="P123" s="117"/>
      <c r="Q123" s="94" t="s">
        <v>77</v>
      </c>
      <c r="R123" s="103" t="s">
        <v>78</v>
      </c>
      <c r="S123" s="117"/>
      <c r="T123" s="94" t="s">
        <v>77</v>
      </c>
      <c r="U123" s="103" t="s">
        <v>78</v>
      </c>
      <c r="V123" s="117"/>
      <c r="W123" s="94" t="s">
        <v>77</v>
      </c>
      <c r="X123" s="103" t="s">
        <v>78</v>
      </c>
      <c r="Y123" s="117"/>
    </row>
    <row r="124" spans="1:25" x14ac:dyDescent="0.25">
      <c r="A124" s="109" t="s">
        <v>125</v>
      </c>
      <c r="B124" s="88">
        <f t="shared" ref="B124:B134" si="18">($B$38/(1000))*(($B$4/100*(B108*$B$53))+($B$5/100*(B108*$B$55))+($B$6/100*(B108*$B$57))+($B$7/100*(B108*$B$59)))</f>
        <v>0.38696626015393842</v>
      </c>
      <c r="C124" s="87">
        <f t="shared" ref="C124:C134" si="19">($B$38/(1000))*(($B$8/100*(C108*$B$54))+($B$9/100*(C108*$B$56))+($B$10/100*(C108*$B$58))+($B$11/100*(C108*$B$60)))</f>
        <v>2.3260751089507923</v>
      </c>
      <c r="D124" s="118"/>
      <c r="E124" s="88">
        <f t="shared" ref="E124:E134" si="20">($B$38/(1000))*(($B$4/100*(E108*$B$53))+($B$5/100*(E108*$B$55))+($B$6/100*(E108*$B$57))+($B$7/100*(E108*$B$59)))</f>
        <v>0.77393252030787685</v>
      </c>
      <c r="F124" s="87">
        <f t="shared" ref="F124:F134" si="21">($B$38/(1000))*(($B$8/100*(F108*$B$54))+($B$9/100*(F108*$B$56))+($B$10/100*(F108*$B$58))+($B$11/100*(F108*$B$60)))</f>
        <v>4.6521502179015846</v>
      </c>
      <c r="G124" s="118"/>
      <c r="H124" s="88">
        <f t="shared" ref="H124:H134" si="22">($B$38/(1000))*(($B$4/100*(H108*$B$53))+($B$5/100*(H108*$B$55))+($B$6/100*(H108*$B$57))+($B$7/100*(H108*$B$59)))</f>
        <v>1.1608987804618152</v>
      </c>
      <c r="I124" s="87">
        <f t="shared" ref="I124:I134" si="23">($B$38/(1000))*(($B$8/100*(I108*$B$54))+($B$9/100*(I108*$B$56))+($B$10/100*(I108*$B$58))+($B$11/100*(I108*$B$60)))</f>
        <v>6.9782253268523764</v>
      </c>
      <c r="J124" s="118"/>
      <c r="K124" s="88">
        <f t="shared" ref="K124:K134" si="24">($B$38/(1000))*(($B$4/100*(K108*$B$53))+($B$5/100*(K108*$B$55))+($B$6/100*(K108*$B$57))+($B$7/100*(K108*$B$59)))</f>
        <v>1.5478650406157537</v>
      </c>
      <c r="L124" s="87">
        <f t="shared" ref="L124:L134" si="25">($B$38/(1000))*(($B$8/100*(L108*$B$54))+($B$9/100*(L108*$B$56))+($B$10/100*(L108*$B$58))+($B$11/100*(L108*$B$60)))</f>
        <v>9.3043004358031691</v>
      </c>
      <c r="M124" s="118"/>
      <c r="N124" s="88">
        <f t="shared" ref="N124:N134" si="26">($B$38/(1000))*(($B$4/100*(N108*$B$53))+($B$5/100*(N108*$B$55))+($B$6/100*(N108*$B$57))+($B$7/100*(N108*$B$59)))</f>
        <v>2.3217975609236303</v>
      </c>
      <c r="O124" s="87">
        <f t="shared" ref="O124:O134" si="27">($B$38/(1000))*(($B$8/100*(O108*$B$54))+($B$9/100*(O108*$B$56))+($B$10/100*(O108*$B$58))+($B$11/100*(O108*$B$60)))</f>
        <v>13.956450653704753</v>
      </c>
      <c r="P124" s="118"/>
      <c r="Q124" s="88">
        <f t="shared" ref="Q124:Q134" si="28">($B$38/(1000))*(($B$4/100*(Q108*$B$53))+($B$5/100*(Q108*$B$55))+($B$6/100*(Q108*$B$57))+($B$7/100*(Q108*$B$59)))</f>
        <v>3.0957300812315074</v>
      </c>
      <c r="R124" s="87">
        <f t="shared" ref="R124:R134" si="29">($B$38/(1000))*(($B$8/100*(R108*$B$54))+($B$9/100*(R108*$B$56))+($B$10/100*(R108*$B$58))+($B$11/100*(R108*$B$60)))</f>
        <v>18.608600871606338</v>
      </c>
      <c r="S124" s="118"/>
      <c r="T124" s="88">
        <f t="shared" ref="T124:T134" si="30">($B$38/(1000))*(($B$4/100*(T108*$B$53))+($B$5/100*(T108*$B$55))+($B$6/100*(T108*$B$57))+($B$7/100*(T108*$B$59)))</f>
        <v>3.869662601539384</v>
      </c>
      <c r="U124" s="87">
        <f t="shared" ref="U124:U134" si="31">($B$38/(1000))*(($B$8/100*(U108*$B$54))+($B$9/100*(U108*$B$56))+($B$10/100*(U108*$B$58))+($B$11/100*(U108*$B$60)))</f>
        <v>23.260751089507924</v>
      </c>
      <c r="V124" s="118"/>
      <c r="W124" s="88">
        <f t="shared" ref="W124:W134" si="32">($B$38/(1000))*(($B$4/100*(W108*$B$53))+($B$5/100*(W108*$B$55))+($B$6/100*(W108*$B$57))+($B$7/100*(W108*$B$59)))</f>
        <v>7.739325203078768</v>
      </c>
      <c r="X124" s="87">
        <f t="shared" ref="X124:X134" si="33">($B$38/(1000))*(($B$8/100*(X108*$B$54))+($B$9/100*(X108*$B$56))+($B$10/100*(X108*$B$58))+($B$11/100*(X108*$B$60)))</f>
        <v>46.521502179015847</v>
      </c>
      <c r="Y124" s="118"/>
    </row>
    <row r="125" spans="1:25" x14ac:dyDescent="0.25">
      <c r="A125" s="109" t="s">
        <v>97</v>
      </c>
      <c r="B125" s="88">
        <f t="shared" si="18"/>
        <v>0.77393252030787685</v>
      </c>
      <c r="C125" s="87">
        <f t="shared" si="19"/>
        <v>2.0676223190673713</v>
      </c>
      <c r="D125" s="118"/>
      <c r="E125" s="88">
        <f t="shared" si="20"/>
        <v>1.5478650406157537</v>
      </c>
      <c r="F125" s="87">
        <f t="shared" si="21"/>
        <v>4.1352446381347425</v>
      </c>
      <c r="G125" s="118"/>
      <c r="H125" s="88">
        <f t="shared" si="22"/>
        <v>2.3217975609236303</v>
      </c>
      <c r="I125" s="87">
        <f t="shared" si="23"/>
        <v>6.2028669572021133</v>
      </c>
      <c r="J125" s="118"/>
      <c r="K125" s="88">
        <f t="shared" si="24"/>
        <v>3.0957300812315074</v>
      </c>
      <c r="L125" s="87">
        <f t="shared" si="25"/>
        <v>8.270489276269485</v>
      </c>
      <c r="M125" s="118"/>
      <c r="N125" s="88">
        <f t="shared" si="26"/>
        <v>4.6435951218472606</v>
      </c>
      <c r="O125" s="87">
        <f t="shared" si="27"/>
        <v>12.405733914404227</v>
      </c>
      <c r="P125" s="118"/>
      <c r="Q125" s="88">
        <f t="shared" si="28"/>
        <v>6.1914601624630148</v>
      </c>
      <c r="R125" s="87">
        <f t="shared" si="29"/>
        <v>16.54097855253897</v>
      </c>
      <c r="S125" s="118"/>
      <c r="T125" s="88">
        <f t="shared" si="30"/>
        <v>7.739325203078768</v>
      </c>
      <c r="U125" s="87">
        <f t="shared" si="31"/>
        <v>20.67622319067371</v>
      </c>
      <c r="V125" s="118"/>
      <c r="W125" s="88">
        <f t="shared" si="32"/>
        <v>15.478650406157536</v>
      </c>
      <c r="X125" s="87">
        <f t="shared" si="33"/>
        <v>41.35244638134742</v>
      </c>
      <c r="Y125" s="118"/>
    </row>
    <row r="126" spans="1:25" x14ac:dyDescent="0.25">
      <c r="A126" s="109" t="s">
        <v>102</v>
      </c>
      <c r="B126" s="88">
        <f t="shared" si="18"/>
        <v>1.5478650406157537</v>
      </c>
      <c r="C126" s="87">
        <f t="shared" si="19"/>
        <v>1.5507167393005283</v>
      </c>
      <c r="D126" s="118"/>
      <c r="E126" s="88">
        <f t="shared" si="20"/>
        <v>3.0957300812315074</v>
      </c>
      <c r="F126" s="87">
        <f t="shared" si="21"/>
        <v>3.1014334786010567</v>
      </c>
      <c r="G126" s="118"/>
      <c r="H126" s="88">
        <f t="shared" si="22"/>
        <v>4.6435951218472606</v>
      </c>
      <c r="I126" s="87">
        <f t="shared" si="23"/>
        <v>4.6521502179015846</v>
      </c>
      <c r="J126" s="118"/>
      <c r="K126" s="88">
        <f t="shared" si="24"/>
        <v>6.1914601624630148</v>
      </c>
      <c r="L126" s="87">
        <f t="shared" si="25"/>
        <v>6.2028669572021133</v>
      </c>
      <c r="M126" s="118"/>
      <c r="N126" s="88">
        <f t="shared" si="26"/>
        <v>9.2871902436945213</v>
      </c>
      <c r="O126" s="87">
        <f t="shared" si="27"/>
        <v>9.3043004358031691</v>
      </c>
      <c r="P126" s="118"/>
      <c r="Q126" s="88">
        <f t="shared" si="28"/>
        <v>12.38292032492603</v>
      </c>
      <c r="R126" s="87">
        <f t="shared" si="29"/>
        <v>12.405733914404227</v>
      </c>
      <c r="S126" s="118"/>
      <c r="T126" s="88">
        <f t="shared" si="30"/>
        <v>15.478650406157536</v>
      </c>
      <c r="U126" s="87">
        <f t="shared" si="31"/>
        <v>15.507167393005284</v>
      </c>
      <c r="V126" s="118"/>
      <c r="W126" s="88">
        <f t="shared" si="32"/>
        <v>30.957300812315072</v>
      </c>
      <c r="X126" s="87">
        <f t="shared" si="33"/>
        <v>31.014334786010568</v>
      </c>
      <c r="Y126" s="118"/>
    </row>
    <row r="127" spans="1:25" x14ac:dyDescent="0.25">
      <c r="A127" s="109" t="s">
        <v>103</v>
      </c>
      <c r="B127" s="88">
        <f t="shared" si="18"/>
        <v>1.741348170692723</v>
      </c>
      <c r="C127" s="87">
        <f t="shared" si="19"/>
        <v>1.4214903443588178</v>
      </c>
      <c r="D127" s="118"/>
      <c r="E127" s="88">
        <f t="shared" si="20"/>
        <v>3.4826963413854459</v>
      </c>
      <c r="F127" s="87">
        <f t="shared" si="21"/>
        <v>2.8429806887176357</v>
      </c>
      <c r="G127" s="118"/>
      <c r="H127" s="88">
        <f t="shared" si="22"/>
        <v>5.2240445120781693</v>
      </c>
      <c r="I127" s="87">
        <f t="shared" si="23"/>
        <v>4.264471033076453</v>
      </c>
      <c r="J127" s="118"/>
      <c r="K127" s="88">
        <f t="shared" si="24"/>
        <v>6.9653926827708919</v>
      </c>
      <c r="L127" s="87">
        <f t="shared" si="25"/>
        <v>5.6859613774352713</v>
      </c>
      <c r="M127" s="118"/>
      <c r="N127" s="88">
        <f t="shared" si="26"/>
        <v>10.448089024156339</v>
      </c>
      <c r="O127" s="87">
        <f t="shared" si="27"/>
        <v>8.5289420661529061</v>
      </c>
      <c r="P127" s="118"/>
      <c r="Q127" s="88">
        <f t="shared" si="28"/>
        <v>13.930785365541784</v>
      </c>
      <c r="R127" s="87">
        <f t="shared" si="29"/>
        <v>11.371922754870543</v>
      </c>
      <c r="S127" s="118"/>
      <c r="T127" s="88">
        <f t="shared" si="30"/>
        <v>17.413481706927229</v>
      </c>
      <c r="U127" s="87">
        <f t="shared" si="31"/>
        <v>14.214903443588177</v>
      </c>
      <c r="V127" s="118"/>
      <c r="W127" s="88">
        <f t="shared" si="32"/>
        <v>34.826963413854457</v>
      </c>
      <c r="X127" s="87">
        <f t="shared" si="33"/>
        <v>28.429806887176355</v>
      </c>
      <c r="Y127" s="118"/>
    </row>
    <row r="128" spans="1:25" x14ac:dyDescent="0.25">
      <c r="A128" s="122" t="s">
        <v>139</v>
      </c>
      <c r="B128" s="88">
        <f t="shared" si="18"/>
        <v>1.7723054715050381</v>
      </c>
      <c r="C128" s="87">
        <f t="shared" si="19"/>
        <v>1.4008141211681442</v>
      </c>
      <c r="D128" s="118"/>
      <c r="E128" s="88">
        <f t="shared" si="20"/>
        <v>3.5446109430100763</v>
      </c>
      <c r="F128" s="87">
        <f t="shared" si="21"/>
        <v>2.8016282423362884</v>
      </c>
      <c r="G128" s="118"/>
      <c r="H128" s="88">
        <f t="shared" si="22"/>
        <v>5.3169164145151129</v>
      </c>
      <c r="I128" s="87">
        <f t="shared" si="23"/>
        <v>4.2024423635044323</v>
      </c>
      <c r="J128" s="118"/>
      <c r="K128" s="88">
        <f t="shared" si="24"/>
        <v>7.0892218860201526</v>
      </c>
      <c r="L128" s="87">
        <f t="shared" si="25"/>
        <v>5.6032564846725768</v>
      </c>
      <c r="M128" s="118"/>
      <c r="N128" s="88">
        <f t="shared" si="26"/>
        <v>10.633832829030226</v>
      </c>
      <c r="O128" s="87">
        <f t="shared" si="27"/>
        <v>8.4048847270088647</v>
      </c>
      <c r="P128" s="118"/>
      <c r="Q128" s="88">
        <f t="shared" si="28"/>
        <v>14.178443772040305</v>
      </c>
      <c r="R128" s="87">
        <f t="shared" si="29"/>
        <v>11.206512969345154</v>
      </c>
      <c r="S128" s="118"/>
      <c r="T128" s="88">
        <f t="shared" si="30"/>
        <v>17.723054715050377</v>
      </c>
      <c r="U128" s="87">
        <f t="shared" si="31"/>
        <v>14.008141211681437</v>
      </c>
      <c r="V128" s="118"/>
      <c r="W128" s="88">
        <f t="shared" si="32"/>
        <v>35.446109430100755</v>
      </c>
      <c r="X128" s="87">
        <f t="shared" si="33"/>
        <v>28.016282423362874</v>
      </c>
      <c r="Y128" s="118"/>
    </row>
    <row r="129" spans="1:28" x14ac:dyDescent="0.25">
      <c r="A129" s="109" t="s">
        <v>104</v>
      </c>
      <c r="B129" s="88">
        <f t="shared" si="18"/>
        <v>1.8574380487389046</v>
      </c>
      <c r="C129" s="87">
        <f t="shared" si="19"/>
        <v>1.3439545073937911</v>
      </c>
      <c r="D129" s="118"/>
      <c r="E129" s="88">
        <f t="shared" si="20"/>
        <v>3.7148760974778092</v>
      </c>
      <c r="F129" s="87">
        <f t="shared" si="21"/>
        <v>2.6879090147875822</v>
      </c>
      <c r="G129" s="118"/>
      <c r="H129" s="88">
        <f t="shared" si="22"/>
        <v>5.5723141462167129</v>
      </c>
      <c r="I129" s="87">
        <f t="shared" si="23"/>
        <v>4.0318635221813741</v>
      </c>
      <c r="J129" s="118"/>
      <c r="K129" s="88">
        <f t="shared" si="24"/>
        <v>7.4297521949556184</v>
      </c>
      <c r="L129" s="87">
        <f t="shared" si="25"/>
        <v>5.3758180295751643</v>
      </c>
      <c r="M129" s="118"/>
      <c r="N129" s="88">
        <f t="shared" si="26"/>
        <v>11.144628292433426</v>
      </c>
      <c r="O129" s="87">
        <f t="shared" si="27"/>
        <v>8.0637270443627482</v>
      </c>
      <c r="P129" s="118"/>
      <c r="Q129" s="88">
        <f t="shared" si="28"/>
        <v>14.859504389911237</v>
      </c>
      <c r="R129" s="87">
        <f t="shared" si="29"/>
        <v>10.751636059150329</v>
      </c>
      <c r="S129" s="118"/>
      <c r="T129" s="88">
        <f t="shared" si="30"/>
        <v>18.574380487389043</v>
      </c>
      <c r="U129" s="87">
        <f t="shared" si="31"/>
        <v>13.439545073937911</v>
      </c>
      <c r="V129" s="118"/>
      <c r="W129" s="88">
        <f t="shared" si="32"/>
        <v>37.148760974778085</v>
      </c>
      <c r="X129" s="87">
        <f t="shared" si="33"/>
        <v>26.879090147875822</v>
      </c>
      <c r="Y129" s="118"/>
    </row>
    <row r="130" spans="1:28" x14ac:dyDescent="0.25">
      <c r="A130" s="109" t="s">
        <v>105</v>
      </c>
      <c r="B130" s="88">
        <f t="shared" si="18"/>
        <v>2.0122245528004798</v>
      </c>
      <c r="C130" s="87">
        <f t="shared" si="19"/>
        <v>1.2405733914404227</v>
      </c>
      <c r="D130" s="118"/>
      <c r="E130" s="88">
        <f t="shared" si="20"/>
        <v>4.0244491056009597</v>
      </c>
      <c r="F130" s="87">
        <f t="shared" si="21"/>
        <v>2.4811467828808453</v>
      </c>
      <c r="G130" s="118"/>
      <c r="H130" s="88">
        <f t="shared" si="22"/>
        <v>6.0366736584014395</v>
      </c>
      <c r="I130" s="87">
        <f t="shared" si="23"/>
        <v>3.721720174321268</v>
      </c>
      <c r="J130" s="118"/>
      <c r="K130" s="88">
        <f t="shared" si="24"/>
        <v>8.0488982112019194</v>
      </c>
      <c r="L130" s="87">
        <f t="shared" si="25"/>
        <v>4.9622935657616907</v>
      </c>
      <c r="M130" s="118"/>
      <c r="N130" s="88">
        <f t="shared" si="26"/>
        <v>12.073347316802879</v>
      </c>
      <c r="O130" s="87">
        <f t="shared" si="27"/>
        <v>7.443440348642536</v>
      </c>
      <c r="P130" s="118"/>
      <c r="Q130" s="88">
        <f t="shared" si="28"/>
        <v>16.097796422403839</v>
      </c>
      <c r="R130" s="87">
        <f t="shared" si="29"/>
        <v>9.9245871315233813</v>
      </c>
      <c r="S130" s="118"/>
      <c r="T130" s="88">
        <f t="shared" si="30"/>
        <v>20.122245528004797</v>
      </c>
      <c r="U130" s="87">
        <f t="shared" si="31"/>
        <v>12.405733914404227</v>
      </c>
      <c r="V130" s="118"/>
      <c r="W130" s="88">
        <f t="shared" si="32"/>
        <v>40.244491056009593</v>
      </c>
      <c r="X130" s="87">
        <f t="shared" si="33"/>
        <v>24.811467828808453</v>
      </c>
      <c r="Y130" s="118"/>
    </row>
    <row r="131" spans="1:28" x14ac:dyDescent="0.25">
      <c r="A131" s="109" t="s">
        <v>106</v>
      </c>
      <c r="B131" s="88">
        <f t="shared" si="18"/>
        <v>2.1283144308466619</v>
      </c>
      <c r="C131" s="87">
        <f t="shared" si="19"/>
        <v>1.1630375544753961</v>
      </c>
      <c r="D131" s="118"/>
      <c r="E131" s="88">
        <f t="shared" si="20"/>
        <v>4.2566288616933239</v>
      </c>
      <c r="F131" s="87">
        <f t="shared" si="21"/>
        <v>2.3260751089507923</v>
      </c>
      <c r="G131" s="118"/>
      <c r="H131" s="88">
        <f t="shared" si="22"/>
        <v>6.384943292539984</v>
      </c>
      <c r="I131" s="87">
        <f t="shared" si="23"/>
        <v>3.4891126634261882</v>
      </c>
      <c r="J131" s="118"/>
      <c r="K131" s="88">
        <f t="shared" si="24"/>
        <v>8.5132577233866478</v>
      </c>
      <c r="L131" s="87">
        <f t="shared" si="25"/>
        <v>4.6521502179015846</v>
      </c>
      <c r="M131" s="118"/>
      <c r="N131" s="88">
        <f t="shared" si="26"/>
        <v>12.769886585079968</v>
      </c>
      <c r="O131" s="87">
        <f t="shared" si="27"/>
        <v>6.9782253268523764</v>
      </c>
      <c r="P131" s="118"/>
      <c r="Q131" s="88">
        <f t="shared" si="28"/>
        <v>17.026515446773296</v>
      </c>
      <c r="R131" s="87">
        <f t="shared" si="29"/>
        <v>9.3043004358031691</v>
      </c>
      <c r="S131" s="118"/>
      <c r="T131" s="88">
        <f t="shared" si="30"/>
        <v>21.283144308466614</v>
      </c>
      <c r="U131" s="87">
        <f t="shared" si="31"/>
        <v>11.630375544753962</v>
      </c>
      <c r="V131" s="118"/>
      <c r="W131" s="88">
        <f t="shared" si="32"/>
        <v>42.566288616933228</v>
      </c>
      <c r="X131" s="87">
        <f t="shared" si="33"/>
        <v>23.260751089507924</v>
      </c>
      <c r="Y131" s="118"/>
    </row>
    <row r="132" spans="1:28" x14ac:dyDescent="0.25">
      <c r="A132" s="109" t="s">
        <v>107</v>
      </c>
      <c r="B132" s="88">
        <f t="shared" si="18"/>
        <v>2.3217975609236303</v>
      </c>
      <c r="C132" s="87">
        <f t="shared" si="19"/>
        <v>1.0338111595336856</v>
      </c>
      <c r="D132" s="118"/>
      <c r="E132" s="88">
        <f t="shared" si="20"/>
        <v>4.6435951218472606</v>
      </c>
      <c r="F132" s="87">
        <f t="shared" si="21"/>
        <v>2.0676223190673713</v>
      </c>
      <c r="G132" s="118"/>
      <c r="H132" s="88">
        <f t="shared" si="22"/>
        <v>6.9653926827708919</v>
      </c>
      <c r="I132" s="87">
        <f t="shared" si="23"/>
        <v>3.1014334786010567</v>
      </c>
      <c r="J132" s="118"/>
      <c r="K132" s="88">
        <f t="shared" si="24"/>
        <v>9.2871902436945213</v>
      </c>
      <c r="L132" s="87">
        <f t="shared" si="25"/>
        <v>4.1352446381347425</v>
      </c>
      <c r="M132" s="118"/>
      <c r="N132" s="88">
        <f t="shared" si="26"/>
        <v>13.930785365541784</v>
      </c>
      <c r="O132" s="87">
        <f t="shared" si="27"/>
        <v>6.2028669572021133</v>
      </c>
      <c r="P132" s="118"/>
      <c r="Q132" s="88">
        <f t="shared" si="28"/>
        <v>18.574380487389043</v>
      </c>
      <c r="R132" s="87">
        <f t="shared" si="29"/>
        <v>8.270489276269485</v>
      </c>
      <c r="S132" s="118"/>
      <c r="T132" s="88">
        <f t="shared" si="30"/>
        <v>23.217975609236305</v>
      </c>
      <c r="U132" s="87">
        <f t="shared" si="31"/>
        <v>10.338111595336855</v>
      </c>
      <c r="V132" s="118"/>
      <c r="W132" s="88">
        <f t="shared" si="32"/>
        <v>46.43595121847261</v>
      </c>
      <c r="X132" s="87">
        <f t="shared" si="33"/>
        <v>20.67622319067371</v>
      </c>
      <c r="Y132" s="118"/>
    </row>
    <row r="133" spans="1:28" x14ac:dyDescent="0.25">
      <c r="A133" s="109" t="s">
        <v>108</v>
      </c>
      <c r="B133" s="88">
        <f t="shared" si="18"/>
        <v>3.0957300812315074</v>
      </c>
      <c r="C133" s="87">
        <f t="shared" si="19"/>
        <v>0.51690557976684282</v>
      </c>
      <c r="D133" s="118"/>
      <c r="E133" s="88">
        <f t="shared" si="20"/>
        <v>6.1914601624630148</v>
      </c>
      <c r="F133" s="87">
        <f t="shared" si="21"/>
        <v>1.0338111595336856</v>
      </c>
      <c r="G133" s="118"/>
      <c r="H133" s="88">
        <f t="shared" si="22"/>
        <v>9.2871902436945213</v>
      </c>
      <c r="I133" s="87">
        <f t="shared" si="23"/>
        <v>1.5507167393005283</v>
      </c>
      <c r="J133" s="118"/>
      <c r="K133" s="88">
        <f t="shared" si="24"/>
        <v>12.38292032492603</v>
      </c>
      <c r="L133" s="87">
        <f t="shared" si="25"/>
        <v>2.0676223190673713</v>
      </c>
      <c r="M133" s="118"/>
      <c r="N133" s="88">
        <f t="shared" si="26"/>
        <v>18.574380487389043</v>
      </c>
      <c r="O133" s="87">
        <f t="shared" si="27"/>
        <v>3.1014334786010567</v>
      </c>
      <c r="P133" s="118"/>
      <c r="Q133" s="88">
        <f t="shared" si="28"/>
        <v>24.765840649852059</v>
      </c>
      <c r="R133" s="87">
        <f t="shared" si="29"/>
        <v>4.1352446381347425</v>
      </c>
      <c r="S133" s="118"/>
      <c r="T133" s="88">
        <f t="shared" si="30"/>
        <v>30.957300812315072</v>
      </c>
      <c r="U133" s="87">
        <f t="shared" si="31"/>
        <v>5.1690557976684275</v>
      </c>
      <c r="V133" s="118"/>
      <c r="W133" s="88">
        <f t="shared" si="32"/>
        <v>61.914601624630144</v>
      </c>
      <c r="X133" s="87">
        <f t="shared" si="33"/>
        <v>10.338111595336855</v>
      </c>
      <c r="Y133" s="118"/>
    </row>
    <row r="134" spans="1:28" ht="15.75" thickBot="1" x14ac:dyDescent="0.3">
      <c r="A134" s="110" t="s">
        <v>109</v>
      </c>
      <c r="B134" s="89">
        <f t="shared" si="18"/>
        <v>3.4826963413854459</v>
      </c>
      <c r="C134" s="120">
        <f t="shared" si="19"/>
        <v>0.25845278988342141</v>
      </c>
      <c r="D134" s="119"/>
      <c r="E134" s="89">
        <f t="shared" si="20"/>
        <v>6.9653926827708919</v>
      </c>
      <c r="F134" s="120">
        <f t="shared" si="21"/>
        <v>0.51690557976684282</v>
      </c>
      <c r="G134" s="119"/>
      <c r="H134" s="89">
        <f t="shared" si="22"/>
        <v>10.448089024156339</v>
      </c>
      <c r="I134" s="120">
        <f t="shared" si="23"/>
        <v>0.77535836965026417</v>
      </c>
      <c r="J134" s="119"/>
      <c r="K134" s="89">
        <f t="shared" si="24"/>
        <v>13.930785365541784</v>
      </c>
      <c r="L134" s="120">
        <f t="shared" si="25"/>
        <v>1.0338111595336856</v>
      </c>
      <c r="M134" s="119"/>
      <c r="N134" s="89">
        <f t="shared" si="26"/>
        <v>20.896178048312677</v>
      </c>
      <c r="O134" s="120">
        <f t="shared" si="27"/>
        <v>1.5507167393005283</v>
      </c>
      <c r="P134" s="119"/>
      <c r="Q134" s="89">
        <f t="shared" si="28"/>
        <v>27.861570731083567</v>
      </c>
      <c r="R134" s="120">
        <f t="shared" si="29"/>
        <v>2.0676223190673713</v>
      </c>
      <c r="S134" s="119"/>
      <c r="T134" s="89">
        <f t="shared" si="30"/>
        <v>34.826963413854457</v>
      </c>
      <c r="U134" s="120">
        <f t="shared" si="31"/>
        <v>2.5845278988342137</v>
      </c>
      <c r="V134" s="119"/>
      <c r="W134" s="89">
        <f t="shared" si="32"/>
        <v>69.653926827708915</v>
      </c>
      <c r="X134" s="120">
        <f t="shared" si="33"/>
        <v>5.1690557976684275</v>
      </c>
      <c r="Y134" s="119"/>
    </row>
    <row r="135" spans="1:28" x14ac:dyDescent="0.25">
      <c r="A135" s="111"/>
    </row>
    <row r="136" spans="1:28" ht="15.75" thickBot="1" x14ac:dyDescent="0.3">
      <c r="A136" s="111"/>
      <c r="C136" s="100">
        <f>((B108*$B$38/1000)*((($B$53*$B$4/100)+($B$55*$B$5/100)+($B$57*$B$6/100)+($B$59*$B$7/100))))+((C108*$B$38/1000)*((($B$54*$B$8/100)+($B$56*$B$9/100)+($B$58*$B$10/100)+($B$60*$B$11/100))))</f>
        <v>2.7130413691047308</v>
      </c>
      <c r="D136" s="100"/>
    </row>
    <row r="137" spans="1:28" s="83" customFormat="1" ht="18.75" customHeight="1" x14ac:dyDescent="0.3">
      <c r="A137" s="181" t="s">
        <v>98</v>
      </c>
      <c r="B137" s="184" t="s">
        <v>79</v>
      </c>
      <c r="C137" s="185"/>
      <c r="D137" s="186"/>
      <c r="E137" s="184" t="s">
        <v>80</v>
      </c>
      <c r="F137" s="185"/>
      <c r="G137" s="186"/>
      <c r="H137" s="184" t="s">
        <v>81</v>
      </c>
      <c r="I137" s="185"/>
      <c r="J137" s="186"/>
      <c r="K137" s="184" t="s">
        <v>82</v>
      </c>
      <c r="L137" s="185"/>
      <c r="M137" s="186"/>
      <c r="N137" s="184" t="s">
        <v>83</v>
      </c>
      <c r="O137" s="185"/>
      <c r="P137" s="186"/>
      <c r="Q137" s="184" t="s">
        <v>84</v>
      </c>
      <c r="R137" s="185"/>
      <c r="S137" s="186"/>
      <c r="T137" s="184" t="s">
        <v>85</v>
      </c>
      <c r="U137" s="185"/>
      <c r="V137" s="186"/>
      <c r="W137" s="184" t="s">
        <v>86</v>
      </c>
      <c r="X137" s="185"/>
      <c r="Y137" s="186"/>
    </row>
    <row r="138" spans="1:28" s="83" customFormat="1" ht="19.5" thickBot="1" x14ac:dyDescent="0.35">
      <c r="A138" s="182"/>
      <c r="B138" s="187">
        <v>5000</v>
      </c>
      <c r="C138" s="188"/>
      <c r="D138" s="189"/>
      <c r="E138" s="187">
        <v>10000</v>
      </c>
      <c r="F138" s="188"/>
      <c r="G138" s="189"/>
      <c r="H138" s="187">
        <v>15000</v>
      </c>
      <c r="I138" s="188"/>
      <c r="J138" s="189"/>
      <c r="K138" s="187">
        <v>20000</v>
      </c>
      <c r="L138" s="188"/>
      <c r="M138" s="189"/>
      <c r="N138" s="187">
        <v>30000</v>
      </c>
      <c r="O138" s="188"/>
      <c r="P138" s="189"/>
      <c r="Q138" s="187">
        <v>40000</v>
      </c>
      <c r="R138" s="188"/>
      <c r="S138" s="189"/>
      <c r="T138" s="187">
        <v>50000</v>
      </c>
      <c r="U138" s="188"/>
      <c r="V138" s="189"/>
      <c r="W138" s="187">
        <v>100000</v>
      </c>
      <c r="X138" s="188"/>
      <c r="Y138" s="189"/>
    </row>
    <row r="139" spans="1:28" s="82" customFormat="1" ht="37.5" x14ac:dyDescent="0.3">
      <c r="A139" s="183"/>
      <c r="B139" s="94" t="s">
        <v>92</v>
      </c>
      <c r="C139" s="104" t="s">
        <v>93</v>
      </c>
      <c r="D139" s="104" t="s">
        <v>134</v>
      </c>
      <c r="E139" s="105" t="s">
        <v>92</v>
      </c>
      <c r="F139" s="104" t="s">
        <v>93</v>
      </c>
      <c r="G139" s="104" t="s">
        <v>134</v>
      </c>
      <c r="H139" s="92" t="s">
        <v>92</v>
      </c>
      <c r="I139" s="104" t="s">
        <v>93</v>
      </c>
      <c r="J139" s="104" t="s">
        <v>134</v>
      </c>
      <c r="K139" s="92" t="s">
        <v>92</v>
      </c>
      <c r="L139" s="104" t="s">
        <v>93</v>
      </c>
      <c r="M139" s="104" t="s">
        <v>134</v>
      </c>
      <c r="N139" s="92" t="s">
        <v>92</v>
      </c>
      <c r="O139" s="104" t="s">
        <v>93</v>
      </c>
      <c r="P139" s="104" t="s">
        <v>134</v>
      </c>
      <c r="Q139" s="92" t="s">
        <v>92</v>
      </c>
      <c r="R139" s="104" t="s">
        <v>93</v>
      </c>
      <c r="S139" s="104" t="s">
        <v>134</v>
      </c>
      <c r="T139" s="92" t="s">
        <v>92</v>
      </c>
      <c r="U139" s="104" t="s">
        <v>93</v>
      </c>
      <c r="V139" s="104" t="s">
        <v>134</v>
      </c>
      <c r="W139" s="94" t="s">
        <v>92</v>
      </c>
      <c r="X139" s="104" t="s">
        <v>93</v>
      </c>
      <c r="Y139" s="104" t="s">
        <v>134</v>
      </c>
    </row>
    <row r="140" spans="1:28" ht="18.75" x14ac:dyDescent="0.3">
      <c r="A140" s="109" t="s">
        <v>125</v>
      </c>
      <c r="B140" s="88">
        <f>B124+C124</f>
        <v>2.7130413691047308</v>
      </c>
      <c r="C140" s="115">
        <f>((B108*$B$38/1000)*((($B$53*$B$8/100)+($B$55*$B$9/100)+($B$57*$B$10/100)+($B$59*$B$11/100))))+((C108*$B$38/1000)*((($B$54*$B$8/100)+($B$56*$B$9/100)+($B$58*$B$10/100)+($B$60*$B$11/100))))</f>
        <v>2.5838987005069365</v>
      </c>
      <c r="D140" s="126">
        <f t="shared" ref="D140:D150" si="34">((B108*$B$38/1000)*(($B$53*$D$4/100)+($B$55*$D$5/100)+($B$57*$D$6/100)+($B$59*$D$7/100)))+((C108*$B$38/1000)*(($B$54*$D$8/100)+($B$56*$D$9/100)+($B$58*$D$10/100)+($B$60*$D$11/100)))</f>
        <v>3.1768960601468978</v>
      </c>
      <c r="E140" s="98">
        <f t="shared" ref="E140:E143" si="35">E124+F124</f>
        <v>5.4260827382094616</v>
      </c>
      <c r="F140" s="115">
        <f>((E108*$B$38/1000)*((($B$53*$B$8/100)+($B$55*$B$9/100)+($B$57*$B$10/100)+($B$59*$B$11/100))))+((F108*$B$38/1000)*((($B$54*$B$8/100)+($B$56*$B$9/100)+($B$58*$B$10/100)+($B$60*$B$11/100))))</f>
        <v>5.167797401013873</v>
      </c>
      <c r="G140" s="126">
        <f t="shared" ref="G140:G150" si="36">((E108*$B$38/1000)*(($B$53*$D$4/100)+($B$55*$D$5/100)+($B$57*$D$6/100)+($B$59*$D$7/100)))+((F108*$B$38/1000)*(($B$54*$D$8/100)+($B$56*$D$9/100)+($B$58*$D$10/100)+($B$60*$D$11/100)))</f>
        <v>6.3537921202937957</v>
      </c>
      <c r="H140" s="88">
        <f t="shared" ref="H140:H143" si="37">H124+I124</f>
        <v>8.139124107314192</v>
      </c>
      <c r="I140" s="115">
        <f>((H108*$B$38/1000)*((($B$53*$B$8/100)+($B$55*$B$9/100)+($B$57*$B$10/100)+($B$59*$B$11/100))))+((I108*$B$38/1000)*((($B$54*$B$8/100)+($B$56*$B$9/100)+($B$58*$B$10/100)+($B$60*$B$11/100))))</f>
        <v>7.7516961015208095</v>
      </c>
      <c r="J140" s="126">
        <f t="shared" ref="J140:J150" si="38">((H108*$B$38/1000)*(($B$53*$D$4/100)+($B$55*$D$5/100)+($B$57*$D$6/100)+($B$59*$D$7/100)))+((I108*$B$38/1000)*(($B$54*$D$8/100)+($B$56*$D$9/100)+($B$58*$D$10/100)+($B$60*$D$11/100)))</f>
        <v>9.5306881804406931</v>
      </c>
      <c r="K140" s="88">
        <f t="shared" ref="K140:K143" si="39">K124+L124</f>
        <v>10.852165476418923</v>
      </c>
      <c r="L140" s="115">
        <f>((K108*$B$38/1000)*((($B$53*$B$8/100)+($B$55*$B$9/100)+($B$57*$B$10/100)+($B$59*$B$11/100))))+((L108*$B$38/1000)*((($B$54*$B$8/100)+($B$56*$B$9/100)+($B$58*$B$10/100)+($B$60*$B$11/100))))</f>
        <v>10.335594802027746</v>
      </c>
      <c r="M140" s="126">
        <f t="shared" ref="M140:M150" si="40">((K108*$B$38/1000)*(($B$53*$D$4/100)+($B$55*$D$5/100)+($B$57*$D$6/100)+($B$59*$D$7/100)))+((L108*$B$38/1000)*(($B$54*$D$8/100)+($B$56*$D$9/100)+($B$58*$D$10/100)+($B$60*$D$11/100)))</f>
        <v>12.707584240587591</v>
      </c>
      <c r="N140" s="88">
        <f t="shared" ref="N140:N143" si="41">N124+O124</f>
        <v>16.278248214628384</v>
      </c>
      <c r="O140" s="115">
        <f>((N108*$B$38/1000)*((($B$53*$B$8/100)+($B$55*$B$9/100)+($B$57*$B$10/100)+($B$59*$B$11/100))))+((O108*$B$38/1000)*((($B$54*$B$8/100)+($B$56*$B$9/100)+($B$58*$B$10/100)+($B$60*$B$11/100))))</f>
        <v>15.503392203041619</v>
      </c>
      <c r="P140" s="126">
        <f t="shared" ref="P140:P150" si="42">((N108*$B$38/1000)*(($B$53*$D$4/100)+($B$55*$D$5/100)+($B$57*$D$6/100)+($B$59*$D$7/100)))+((O108*$B$38/1000)*(($B$54*$D$8/100)+($B$56*$D$9/100)+($B$58*$D$10/100)+($B$60*$D$11/100)))</f>
        <v>19.061376360881386</v>
      </c>
      <c r="Q140" s="88">
        <f t="shared" ref="Q140:Q143" si="43">Q124+R124</f>
        <v>21.704330952837847</v>
      </c>
      <c r="R140" s="115">
        <f>((Q108*$B$38/1000)*((($B$53*$B$8/100)+($B$55*$B$9/100)+($B$57*$B$10/100)+($B$59*$B$11/100))))+((R108*$B$38/1000)*((($B$54*$B$8/100)+($B$56*$B$9/100)+($B$58*$B$10/100)+($B$60*$B$11/100))))</f>
        <v>20.671189604055492</v>
      </c>
      <c r="S140" s="126">
        <f t="shared" ref="S140:S150" si="44">((Q108*$B$38/1000)*(($B$53*$D$4/100)+($B$55*$D$5/100)+($B$57*$D$6/100)+($B$59*$D$7/100)))+((R108*$B$38/1000)*(($B$54*$D$8/100)+($B$56*$D$9/100)+($B$58*$D$10/100)+($B$60*$D$11/100)))</f>
        <v>25.415168481175183</v>
      </c>
      <c r="T140" s="88">
        <f t="shared" ref="T140:T143" si="45">T124+U124</f>
        <v>27.130413691047309</v>
      </c>
      <c r="U140" s="115">
        <f>((T108*$B$38/1000)*((($B$53*$B$8/100)+($B$55*$B$9/100)+($B$57*$B$10/100)+($B$59*$B$11/100))))+((U108*$B$38/1000)*((($B$54*$B$8/100)+($B$56*$B$9/100)+($B$58*$B$10/100)+($B$60*$B$11/100))))</f>
        <v>25.838987005069363</v>
      </c>
      <c r="V140" s="126">
        <f t="shared" ref="V140:V150" si="46">((T108*$B$38/1000)*(($B$53*$D$4/100)+($B$55*$D$5/100)+($B$57*$D$6/100)+($B$59*$D$7/100)))+((U108*$B$38/1000)*(($B$54*$D$8/100)+($B$56*$D$9/100)+($B$58*$D$10/100)+($B$60*$D$11/100)))</f>
        <v>31.768960601468983</v>
      </c>
      <c r="W140" s="88">
        <f t="shared" ref="W140:W143" si="47">W124+X124</f>
        <v>54.260827382094618</v>
      </c>
      <c r="X140" s="115">
        <f>((W108*$B$38/1000)*((($B$53*$B$8/100)+($B$55*$B$9/100)+($B$57*$B$10/100)+($B$59*$B$11/100))))+((X108*$B$38/1000)*((($B$54*$B$8/100)+($B$56*$B$9/100)+($B$58*$B$10/100)+($B$60*$B$11/100))))</f>
        <v>51.677974010138726</v>
      </c>
      <c r="Y140" s="126">
        <f t="shared" ref="Y140:Y150" si="48">((W108*$B$38/1000)*(($B$53*$D$4/100)+($B$55*$D$5/100)+($B$57*$D$6/100)+($B$59*$D$7/100)))+((X108*$B$38/1000)*(($B$54*$D$8/100)+($B$56*$D$9/100)+($B$58*$D$10/100)+($B$60*$D$11/100)))</f>
        <v>63.537921202937966</v>
      </c>
      <c r="Z140" s="82"/>
      <c r="AA140" s="82"/>
      <c r="AB140" s="82"/>
    </row>
    <row r="141" spans="1:28" ht="18.75" x14ac:dyDescent="0.3">
      <c r="A141" s="109" t="s">
        <v>97</v>
      </c>
      <c r="B141" s="88">
        <f t="shared" ref="B141:B143" si="49">B125+C125</f>
        <v>2.8415548393752479</v>
      </c>
      <c r="C141" s="115">
        <f t="shared" ref="C141:C143" si="50">((B109*$B$38/1000)*((($B$53*$B$8/100)+($B$55*$B$9/100)+($B$57*$B$10/100)+($B$59*$B$11/100))))+((C109*$B$38/1000)*((($B$54*$B$8/100)+($B$56*$B$9/100)+($B$58*$B$10/100)+($B$60*$B$11/100))))</f>
        <v>2.5832695021796588</v>
      </c>
      <c r="D141" s="127">
        <f t="shared" si="34"/>
        <v>3.1761915848708195</v>
      </c>
      <c r="E141" s="98">
        <f t="shared" si="35"/>
        <v>5.6831096787504958</v>
      </c>
      <c r="F141" s="115">
        <f t="shared" ref="F141:F143" si="51">((E109*$B$38/1000)*((($B$53*$B$8/100)+($B$55*$B$9/100)+($B$57*$B$10/100)+($B$59*$B$11/100))))+((F109*$B$38/1000)*((($B$54*$B$8/100)+($B$56*$B$9/100)+($B$58*$B$10/100)+($B$60*$B$11/100))))</f>
        <v>5.1665390043593176</v>
      </c>
      <c r="G141" s="127">
        <f t="shared" si="36"/>
        <v>6.3523831697416391</v>
      </c>
      <c r="H141" s="88">
        <f t="shared" si="37"/>
        <v>8.5246645181257428</v>
      </c>
      <c r="I141" s="115">
        <f t="shared" ref="I141:I143" si="52">((H109*$B$38/1000)*((($B$53*$B$8/100)+($B$55*$B$9/100)+($B$57*$B$10/100)+($B$59*$B$11/100))))+((I109*$B$38/1000)*((($B$54*$B$8/100)+($B$56*$B$9/100)+($B$58*$B$10/100)+($B$60*$B$11/100))))</f>
        <v>7.7498085065389777</v>
      </c>
      <c r="J141" s="127">
        <f t="shared" si="38"/>
        <v>9.5285747546124586</v>
      </c>
      <c r="K141" s="88">
        <f t="shared" si="39"/>
        <v>11.366219357500992</v>
      </c>
      <c r="L141" s="115">
        <f t="shared" ref="L141:L143" si="53">((K109*$B$38/1000)*((($B$53*$B$8/100)+($B$55*$B$9/100)+($B$57*$B$10/100)+($B$59*$B$11/100))))+((L109*$B$38/1000)*((($B$54*$B$8/100)+($B$56*$B$9/100)+($B$58*$B$10/100)+($B$60*$B$11/100))))</f>
        <v>10.333078008718635</v>
      </c>
      <c r="M141" s="127">
        <f t="shared" si="40"/>
        <v>12.704766339483278</v>
      </c>
      <c r="N141" s="88">
        <f t="shared" si="41"/>
        <v>17.049329036251486</v>
      </c>
      <c r="O141" s="115">
        <f t="shared" ref="O141:O143" si="54">((N109*$B$38/1000)*((($B$53*$B$8/100)+($B$55*$B$9/100)+($B$57*$B$10/100)+($B$59*$B$11/100))))+((O109*$B$38/1000)*((($B$54*$B$8/100)+($B$56*$B$9/100)+($B$58*$B$10/100)+($B$60*$B$11/100))))</f>
        <v>15.499617013077955</v>
      </c>
      <c r="P141" s="127">
        <f t="shared" si="42"/>
        <v>19.057149509224917</v>
      </c>
      <c r="Q141" s="88">
        <f t="shared" si="43"/>
        <v>22.732438715001983</v>
      </c>
      <c r="R141" s="115">
        <f t="shared" ref="R141:R143" si="55">((Q109*$B$38/1000)*((($B$53*$B$8/100)+($B$55*$B$9/100)+($B$57*$B$10/100)+($B$59*$B$11/100))))+((R109*$B$38/1000)*((($B$54*$B$8/100)+($B$56*$B$9/100)+($B$58*$B$10/100)+($B$60*$B$11/100))))</f>
        <v>20.66615601743727</v>
      </c>
      <c r="S141" s="127">
        <f t="shared" si="44"/>
        <v>25.409532678966556</v>
      </c>
      <c r="T141" s="88">
        <f t="shared" si="45"/>
        <v>28.415548393752477</v>
      </c>
      <c r="U141" s="115">
        <f t="shared" ref="U141:U143" si="56">((T109*$B$38/1000)*((($B$53*$B$8/100)+($B$55*$B$9/100)+($B$57*$B$10/100)+($B$59*$B$11/100))))+((U109*$B$38/1000)*((($B$54*$B$8/100)+($B$56*$B$9/100)+($B$58*$B$10/100)+($B$60*$B$11/100))))</f>
        <v>25.832695021796589</v>
      </c>
      <c r="V141" s="127">
        <f t="shared" si="46"/>
        <v>31.761915848708195</v>
      </c>
      <c r="W141" s="88">
        <f t="shared" si="47"/>
        <v>56.831096787504954</v>
      </c>
      <c r="X141" s="115">
        <f t="shared" ref="X141:X143" si="57">((W109*$B$38/1000)*((($B$53*$B$8/100)+($B$55*$B$9/100)+($B$57*$B$10/100)+($B$59*$B$11/100))))+((X109*$B$38/1000)*((($B$54*$B$8/100)+($B$56*$B$9/100)+($B$58*$B$10/100)+($B$60*$B$11/100))))</f>
        <v>51.665390043593177</v>
      </c>
      <c r="Y141" s="127">
        <f t="shared" si="48"/>
        <v>63.523831697416391</v>
      </c>
      <c r="Z141" s="82"/>
      <c r="AA141" s="82"/>
      <c r="AB141" s="82"/>
    </row>
    <row r="142" spans="1:28" ht="18.75" x14ac:dyDescent="0.3">
      <c r="A142" s="109" t="s">
        <v>102</v>
      </c>
      <c r="B142" s="88">
        <f t="shared" si="49"/>
        <v>3.098581779916282</v>
      </c>
      <c r="C142" s="115">
        <f t="shared" si="50"/>
        <v>2.5820111055251043</v>
      </c>
      <c r="D142" s="127">
        <f t="shared" si="34"/>
        <v>3.174782634318662</v>
      </c>
      <c r="E142" s="98">
        <f t="shared" si="35"/>
        <v>6.1971635598325641</v>
      </c>
      <c r="F142" s="115">
        <f t="shared" si="51"/>
        <v>5.1640222110502085</v>
      </c>
      <c r="G142" s="127">
        <f t="shared" si="36"/>
        <v>6.3495652686373241</v>
      </c>
      <c r="H142" s="88">
        <f t="shared" si="37"/>
        <v>9.2957453397488443</v>
      </c>
      <c r="I142" s="115">
        <f t="shared" si="52"/>
        <v>7.7460333165753124</v>
      </c>
      <c r="J142" s="127">
        <f t="shared" si="38"/>
        <v>9.5243479029559861</v>
      </c>
      <c r="K142" s="88">
        <f t="shared" si="39"/>
        <v>12.394327119665128</v>
      </c>
      <c r="L142" s="115">
        <f t="shared" si="53"/>
        <v>10.328044422100417</v>
      </c>
      <c r="M142" s="127">
        <f t="shared" si="40"/>
        <v>12.699130537274648</v>
      </c>
      <c r="N142" s="88">
        <f t="shared" si="41"/>
        <v>18.591490679497689</v>
      </c>
      <c r="O142" s="115">
        <f t="shared" si="54"/>
        <v>15.492066633150625</v>
      </c>
      <c r="P142" s="127">
        <f t="shared" si="42"/>
        <v>19.048695805911972</v>
      </c>
      <c r="Q142" s="88">
        <f t="shared" si="43"/>
        <v>24.788654239330256</v>
      </c>
      <c r="R142" s="115">
        <f t="shared" si="55"/>
        <v>20.656088844200834</v>
      </c>
      <c r="S142" s="127">
        <f t="shared" si="44"/>
        <v>25.398261074549296</v>
      </c>
      <c r="T142" s="88">
        <f t="shared" si="45"/>
        <v>30.98581779916282</v>
      </c>
      <c r="U142" s="115">
        <f t="shared" si="56"/>
        <v>25.82011105525104</v>
      </c>
      <c r="V142" s="127">
        <f t="shared" si="46"/>
        <v>31.74782634318662</v>
      </c>
      <c r="W142" s="88">
        <f t="shared" si="47"/>
        <v>61.971635598325641</v>
      </c>
      <c r="X142" s="115">
        <f t="shared" si="57"/>
        <v>51.64022211050208</v>
      </c>
      <c r="Y142" s="127">
        <f t="shared" si="48"/>
        <v>63.495652686373241</v>
      </c>
      <c r="Z142" s="82"/>
      <c r="AA142" s="82"/>
      <c r="AB142" s="82"/>
    </row>
    <row r="143" spans="1:28" ht="18.75" x14ac:dyDescent="0.3">
      <c r="A143" s="109" t="s">
        <v>103</v>
      </c>
      <c r="B143" s="88">
        <f t="shared" si="49"/>
        <v>3.1628385150515408</v>
      </c>
      <c r="C143" s="115">
        <f t="shared" si="50"/>
        <v>2.5816965063614656</v>
      </c>
      <c r="D143" s="127">
        <f t="shared" si="34"/>
        <v>3.1744303966806227</v>
      </c>
      <c r="E143" s="98">
        <f t="shared" si="35"/>
        <v>6.3256770301030816</v>
      </c>
      <c r="F143" s="115">
        <f t="shared" si="51"/>
        <v>5.1633930127229313</v>
      </c>
      <c r="G143" s="127">
        <f t="shared" si="36"/>
        <v>6.3488607933612453</v>
      </c>
      <c r="H143" s="88">
        <f t="shared" si="37"/>
        <v>9.4885155451546233</v>
      </c>
      <c r="I143" s="115">
        <f t="shared" si="52"/>
        <v>7.7450895190843969</v>
      </c>
      <c r="J143" s="127">
        <f t="shared" si="38"/>
        <v>9.5232911900418671</v>
      </c>
      <c r="K143" s="88">
        <f t="shared" si="39"/>
        <v>12.651354060206163</v>
      </c>
      <c r="L143" s="115">
        <f t="shared" si="53"/>
        <v>10.326786025445863</v>
      </c>
      <c r="M143" s="127">
        <f t="shared" si="40"/>
        <v>12.697721586722491</v>
      </c>
      <c r="N143" s="88">
        <f t="shared" si="41"/>
        <v>18.977031090309247</v>
      </c>
      <c r="O143" s="115">
        <f t="shared" si="54"/>
        <v>15.490179038168794</v>
      </c>
      <c r="P143" s="127">
        <f t="shared" si="42"/>
        <v>19.046582380083734</v>
      </c>
      <c r="Q143" s="88">
        <f t="shared" si="43"/>
        <v>25.302708120412326</v>
      </c>
      <c r="R143" s="115">
        <f t="shared" si="55"/>
        <v>20.653572050891725</v>
      </c>
      <c r="S143" s="127">
        <f t="shared" si="44"/>
        <v>25.395443173444981</v>
      </c>
      <c r="T143" s="88">
        <f t="shared" si="45"/>
        <v>31.628385150515406</v>
      </c>
      <c r="U143" s="115">
        <f t="shared" si="56"/>
        <v>25.816965063614653</v>
      </c>
      <c r="V143" s="127">
        <f t="shared" si="46"/>
        <v>31.744303966806228</v>
      </c>
      <c r="W143" s="88">
        <f t="shared" si="47"/>
        <v>63.256770301030812</v>
      </c>
      <c r="X143" s="115">
        <f t="shared" si="57"/>
        <v>51.633930127229306</v>
      </c>
      <c r="Y143" s="127">
        <f t="shared" si="48"/>
        <v>63.488607933612457</v>
      </c>
      <c r="Z143" s="82"/>
      <c r="AA143" s="82"/>
      <c r="AB143" s="82"/>
    </row>
    <row r="144" spans="1:28" ht="18.75" x14ac:dyDescent="0.3">
      <c r="A144" s="122" t="s">
        <v>139</v>
      </c>
      <c r="B144" s="88">
        <f t="shared" ref="B144" si="58">B128+C128</f>
        <v>3.1731195926731823</v>
      </c>
      <c r="C144" s="115">
        <f t="shared" ref="C144" si="59">((B112*$B$38/1000)*((($B$53*$B$8/100)+($B$55*$B$9/100)+($B$57*$B$10/100)+($B$59*$B$11/100))))+((C112*$B$38/1000)*((($B$54*$B$8/100)+($B$56*$B$9/100)+($B$58*$B$10/100)+($B$60*$B$11/100))))</f>
        <v>2.5816461704952833</v>
      </c>
      <c r="D144" s="127">
        <f t="shared" ref="D144" si="60">((B112*$B$38/1000)*(($B$53*$D$4/100)+($B$55*$D$5/100)+($B$57*$D$6/100)+($B$59*$D$7/100)))+((C112*$B$38/1000)*(($B$54*$D$8/100)+($B$56*$D$9/100)+($B$58*$D$10/100)+($B$60*$D$11/100)))</f>
        <v>3.1743740386585362</v>
      </c>
      <c r="E144" s="98">
        <f t="shared" ref="E144" si="61">E128+F128</f>
        <v>6.3462391853463647</v>
      </c>
      <c r="F144" s="115">
        <f t="shared" ref="F144" si="62">((E112*$B$38/1000)*((($B$53*$B$8/100)+($B$55*$B$9/100)+($B$57*$B$10/100)+($B$59*$B$11/100))))+((F112*$B$38/1000)*((($B$54*$B$8/100)+($B$56*$B$9/100)+($B$58*$B$10/100)+($B$60*$B$11/100))))</f>
        <v>5.1632923409905667</v>
      </c>
      <c r="G144" s="127">
        <f t="shared" ref="G144" si="63">((E112*$B$38/1000)*(($B$53*$D$4/100)+($B$55*$D$5/100)+($B$57*$D$6/100)+($B$59*$D$7/100)))+((F112*$B$38/1000)*(($B$54*$D$8/100)+($B$56*$D$9/100)+($B$58*$D$10/100)+($B$60*$D$11/100)))</f>
        <v>6.3487480773170724</v>
      </c>
      <c r="H144" s="88">
        <f t="shared" ref="H144" si="64">H128+I128</f>
        <v>9.5193587780195443</v>
      </c>
      <c r="I144" s="115">
        <f t="shared" ref="I144" si="65">((H112*$B$38/1000)*((($B$53*$B$8/100)+($B$55*$B$9/100)+($B$57*$B$10/100)+($B$59*$B$11/100))))+((I112*$B$38/1000)*((($B$54*$B$8/100)+($B$56*$B$9/100)+($B$58*$B$10/100)+($B$60*$B$11/100))))</f>
        <v>7.7449385114858504</v>
      </c>
      <c r="J144" s="127">
        <f t="shared" ref="J144" si="66">((H112*$B$38/1000)*(($B$53*$D$4/100)+($B$55*$D$5/100)+($B$57*$D$6/100)+($B$59*$D$7/100)))+((I112*$B$38/1000)*(($B$54*$D$8/100)+($B$56*$D$9/100)+($B$58*$D$10/100)+($B$60*$D$11/100)))</f>
        <v>9.5231221159756103</v>
      </c>
      <c r="K144" s="88">
        <f t="shared" ref="K144" si="67">K128+L128</f>
        <v>12.692478370692729</v>
      </c>
      <c r="L144" s="115">
        <f t="shared" ref="L144" si="68">((K112*$B$38/1000)*((($B$53*$B$8/100)+($B$55*$B$9/100)+($B$57*$B$10/100)+($B$59*$B$11/100))))+((L112*$B$38/1000)*((($B$54*$B$8/100)+($B$56*$B$9/100)+($B$58*$B$10/100)+($B$60*$B$11/100))))</f>
        <v>10.326584681981133</v>
      </c>
      <c r="M144" s="127">
        <f t="shared" ref="M144" si="69">((K112*$B$38/1000)*(($B$53*$D$4/100)+($B$55*$D$5/100)+($B$57*$D$6/100)+($B$59*$D$7/100)))+((L112*$B$38/1000)*(($B$54*$D$8/100)+($B$56*$D$9/100)+($B$58*$D$10/100)+($B$60*$D$11/100)))</f>
        <v>12.697496154634145</v>
      </c>
      <c r="N144" s="88">
        <f t="shared" ref="N144" si="70">N128+O128</f>
        <v>19.038717556039089</v>
      </c>
      <c r="O144" s="115">
        <f t="shared" ref="O144" si="71">((N112*$B$38/1000)*((($B$53*$B$8/100)+($B$55*$B$9/100)+($B$57*$B$10/100)+($B$59*$B$11/100))))+((O112*$B$38/1000)*((($B$54*$B$8/100)+($B$56*$B$9/100)+($B$58*$B$10/100)+($B$60*$B$11/100))))</f>
        <v>15.489877022971701</v>
      </c>
      <c r="P144" s="127">
        <f t="shared" ref="P144" si="72">((N112*$B$38/1000)*(($B$53*$D$4/100)+($B$55*$D$5/100)+($B$57*$D$6/100)+($B$59*$D$7/100)))+((O112*$B$38/1000)*(($B$54*$D$8/100)+($B$56*$D$9/100)+($B$58*$D$10/100)+($B$60*$D$11/100)))</f>
        <v>19.046244231951221</v>
      </c>
      <c r="Q144" s="88">
        <f t="shared" ref="Q144" si="73">Q128+R128</f>
        <v>25.384956741385459</v>
      </c>
      <c r="R144" s="115">
        <f t="shared" ref="R144" si="74">((Q112*$B$38/1000)*((($B$53*$B$8/100)+($B$55*$B$9/100)+($B$57*$B$10/100)+($B$59*$B$11/100))))+((R112*$B$38/1000)*((($B$54*$B$8/100)+($B$56*$B$9/100)+($B$58*$B$10/100)+($B$60*$B$11/100))))</f>
        <v>20.653169363962267</v>
      </c>
      <c r="S144" s="127">
        <f t="shared" ref="S144" si="75">((Q112*$B$38/1000)*(($B$53*$D$4/100)+($B$55*$D$5/100)+($B$57*$D$6/100)+($B$59*$D$7/100)))+((R112*$B$38/1000)*(($B$54*$D$8/100)+($B$56*$D$9/100)+($B$58*$D$10/100)+($B$60*$D$11/100)))</f>
        <v>25.394992309268289</v>
      </c>
      <c r="T144" s="88">
        <f t="shared" ref="T144" si="76">T128+U128</f>
        <v>31.731195926731814</v>
      </c>
      <c r="U144" s="115">
        <f t="shared" ref="U144" si="77">((T112*$B$38/1000)*((($B$53*$B$8/100)+($B$55*$B$9/100)+($B$57*$B$10/100)+($B$59*$B$11/100))))+((U112*$B$38/1000)*((($B$54*$B$8/100)+($B$56*$B$9/100)+($B$58*$B$10/100)+($B$60*$B$11/100))))</f>
        <v>25.816461704952832</v>
      </c>
      <c r="V144" s="127">
        <f t="shared" ref="V144" si="78">((T112*$B$38/1000)*(($B$53*$D$4/100)+($B$55*$D$5/100)+($B$57*$D$6/100)+($B$59*$D$7/100)))+((U112*$B$38/1000)*(($B$54*$D$8/100)+($B$56*$D$9/100)+($B$58*$D$10/100)+($B$60*$D$11/100)))</f>
        <v>31.743740386585362</v>
      </c>
      <c r="W144" s="88">
        <f t="shared" ref="W144" si="79">W128+X128</f>
        <v>63.462391853463629</v>
      </c>
      <c r="X144" s="115">
        <f t="shared" ref="X144" si="80">((W112*$B$38/1000)*((($B$53*$B$8/100)+($B$55*$B$9/100)+($B$57*$B$10/100)+($B$59*$B$11/100))))+((X112*$B$38/1000)*((($B$54*$B$8/100)+($B$56*$B$9/100)+($B$58*$B$10/100)+($B$60*$B$11/100))))</f>
        <v>51.632923409905665</v>
      </c>
      <c r="Y144" s="127">
        <f t="shared" ref="Y144" si="81">((W112*$B$38/1000)*(($B$53*$D$4/100)+($B$55*$D$5/100)+($B$57*$D$6/100)+($B$59*$D$7/100)))+((X112*$B$38/1000)*(($B$54*$D$8/100)+($B$56*$D$9/100)+($B$58*$D$10/100)+($B$60*$D$11/100)))</f>
        <v>63.487480773170724</v>
      </c>
      <c r="Z144" s="82"/>
      <c r="AA144" s="82"/>
      <c r="AB144" s="82"/>
    </row>
    <row r="145" spans="1:28" ht="18.75" x14ac:dyDescent="0.3">
      <c r="A145" s="109" t="s">
        <v>104</v>
      </c>
      <c r="B145" s="88">
        <f t="shared" ref="B145:B150" si="82">B129+C129</f>
        <v>3.2013925561326957</v>
      </c>
      <c r="C145" s="115">
        <f>((B113*$B$38/1000)*((($B$53*$B$8/100)+($B$55*$B$9/100)+($B$57*$B$10/100)+($B$59*$B$11/100))))+((C113*$B$38/1000)*((($B$54*$B$8/100)+($B$56*$B$9/100)+($B$58*$B$10/100)+($B$60*$B$11/100))))</f>
        <v>2.5815077468632821</v>
      </c>
      <c r="D145" s="127">
        <f t="shared" si="34"/>
        <v>3.174219054097799</v>
      </c>
      <c r="E145" s="98">
        <f t="shared" ref="E145:E150" si="83">E129+F129</f>
        <v>6.4027851122653914</v>
      </c>
      <c r="F145" s="115">
        <f>((E113*$B$38/1000)*((($B$53*$B$8/100)+($B$55*$B$9/100)+($B$57*$B$10/100)+($B$59*$B$11/100))))+((F113*$B$38/1000)*((($B$54*$B$8/100)+($B$56*$B$9/100)+($B$58*$B$10/100)+($B$60*$B$11/100))))</f>
        <v>5.1630154937265642</v>
      </c>
      <c r="G145" s="127">
        <f t="shared" si="36"/>
        <v>6.3484381081955981</v>
      </c>
      <c r="H145" s="88">
        <f t="shared" ref="H145:H150" si="84">H129+I129</f>
        <v>9.6041776683980871</v>
      </c>
      <c r="I145" s="115">
        <f>((H113*$B$38/1000)*((($B$53*$B$8/100)+($B$55*$B$9/100)+($B$57*$B$10/100)+($B$59*$B$11/100))))+((I113*$B$38/1000)*((($B$54*$B$8/100)+($B$56*$B$9/100)+($B$58*$B$10/100)+($B$60*$B$11/100))))</f>
        <v>7.7445232405898459</v>
      </c>
      <c r="J145" s="127">
        <f t="shared" si="38"/>
        <v>9.5226571622933953</v>
      </c>
      <c r="K145" s="88">
        <f t="shared" ref="K145:K150" si="85">K129+L129</f>
        <v>12.805570224530783</v>
      </c>
      <c r="L145" s="115">
        <f>((K113*$B$38/1000)*((($B$53*$B$8/100)+($B$55*$B$9/100)+($B$57*$B$10/100)+($B$59*$B$11/100))))+((L113*$B$38/1000)*((($B$54*$B$8/100)+($B$56*$B$9/100)+($B$58*$B$10/100)+($B$60*$B$11/100))))</f>
        <v>10.326030987453128</v>
      </c>
      <c r="M145" s="127">
        <f t="shared" si="40"/>
        <v>12.696876216391196</v>
      </c>
      <c r="N145" s="88">
        <f t="shared" ref="N145:N150" si="86">N129+O129</f>
        <v>19.208355336796174</v>
      </c>
      <c r="O145" s="115">
        <f>((N113*$B$38/1000)*((($B$53*$B$8/100)+($B$55*$B$9/100)+($B$57*$B$10/100)+($B$59*$B$11/100))))+((O113*$B$38/1000)*((($B$54*$B$8/100)+($B$56*$B$9/100)+($B$58*$B$10/100)+($B$60*$B$11/100))))</f>
        <v>15.489046481179692</v>
      </c>
      <c r="P145" s="127">
        <f t="shared" si="42"/>
        <v>19.045314324586791</v>
      </c>
      <c r="Q145" s="88">
        <f t="shared" ref="Q145:Q150" si="87">Q129+R129</f>
        <v>25.611140449061566</v>
      </c>
      <c r="R145" s="115">
        <f>((Q113*$B$38/1000)*((($B$53*$B$8/100)+($B$55*$B$9/100)+($B$57*$B$10/100)+($B$59*$B$11/100))))+((R113*$B$38/1000)*((($B$54*$B$8/100)+($B$56*$B$9/100)+($B$58*$B$10/100)+($B$60*$B$11/100))))</f>
        <v>20.652061974906257</v>
      </c>
      <c r="S145" s="127">
        <f t="shared" si="44"/>
        <v>25.393752432782392</v>
      </c>
      <c r="T145" s="88">
        <f t="shared" ref="T145:T150" si="88">T129+U129</f>
        <v>32.013925561326957</v>
      </c>
      <c r="U145" s="115">
        <f>((T113*$B$38/1000)*((($B$53*$B$8/100)+($B$55*$B$9/100)+($B$57*$B$10/100)+($B$59*$B$11/100))))+((U113*$B$38/1000)*((($B$54*$B$8/100)+($B$56*$B$9/100)+($B$58*$B$10/100)+($B$60*$B$11/100))))</f>
        <v>25.815077468632822</v>
      </c>
      <c r="V145" s="127">
        <f t="shared" si="46"/>
        <v>31.742190540977987</v>
      </c>
      <c r="W145" s="88">
        <f t="shared" ref="W145:W150" si="89">W129+X129</f>
        <v>64.027851122653914</v>
      </c>
      <c r="X145" s="115">
        <f>((W113*$B$38/1000)*((($B$53*$B$8/100)+($B$55*$B$9/100)+($B$57*$B$10/100)+($B$59*$B$11/100))))+((X113*$B$38/1000)*((($B$54*$B$8/100)+($B$56*$B$9/100)+($B$58*$B$10/100)+($B$60*$B$11/100))))</f>
        <v>51.630154937265644</v>
      </c>
      <c r="Y145" s="127">
        <f t="shared" si="48"/>
        <v>63.484381081955974</v>
      </c>
      <c r="Z145" s="82"/>
      <c r="AA145" s="82"/>
      <c r="AB145" s="82"/>
    </row>
    <row r="146" spans="1:28" ht="18.75" x14ac:dyDescent="0.3">
      <c r="A146" s="109" t="s">
        <v>105</v>
      </c>
      <c r="B146" s="88">
        <f t="shared" si="82"/>
        <v>3.2527979442409025</v>
      </c>
      <c r="C146" s="115">
        <f>((B114*$B$38/1000)*(($B$53*$B$4/100)+($B$55*$B$5/100)+($B$57*$B$6/100)+($B$59*$B$7/100)))+((C114*$B$38/1000)*(($B$54*$B$4/100)+($B$56*$B$5/100)+($B$58*$B$6/100)+($B$60*$B$7/100)))</f>
        <v>3.8742028299989961</v>
      </c>
      <c r="D146" s="127">
        <f t="shared" si="34"/>
        <v>3.1739372639873675</v>
      </c>
      <c r="E146" s="98">
        <f t="shared" si="83"/>
        <v>6.505595888481805</v>
      </c>
      <c r="F146" s="115">
        <f>((E114*$B$38/1000)*(($B$53*$B$4/100)+($B$55*$B$5/100)+($B$57*$B$6/100)+($B$59*$B$7/100)))+((F114*$B$38/1000)*(($B$54*$B$4/100)+($B$56*$B$5/100)+($B$58*$B$6/100)+($B$60*$B$7/100)))</f>
        <v>7.7484056599979922</v>
      </c>
      <c r="G146" s="127">
        <f t="shared" si="36"/>
        <v>6.3478745279747351</v>
      </c>
      <c r="H146" s="88">
        <f t="shared" si="84"/>
        <v>9.7583938327227067</v>
      </c>
      <c r="I146" s="115">
        <f>((H114*$B$38/1000)*(($B$53*$B$4/100)+($B$55*$B$5/100)+($B$57*$B$6/100)+($B$59*$B$7/100)))+((I114*$B$38/1000)*(($B$54*$B$4/100)+($B$56*$B$5/100)+($B$58*$B$6/100)+($B$60*$B$7/100)))</f>
        <v>11.622608489996988</v>
      </c>
      <c r="J146" s="127">
        <f t="shared" si="38"/>
        <v>9.5218117919621026</v>
      </c>
      <c r="K146" s="88">
        <f t="shared" si="85"/>
        <v>13.01119177696361</v>
      </c>
      <c r="L146" s="115">
        <f>((K114*$B$38/1000)*(($B$53*$B$4/100)+($B$55*$B$5/100)+($B$57*$B$6/100)+($B$59*$B$7/100)))+((L114*$B$38/1000)*(($B$54*$B$4/100)+($B$56*$B$5/100)+($B$58*$B$6/100)+($B$60*$B$7/100)))</f>
        <v>15.496811319995984</v>
      </c>
      <c r="M146" s="127">
        <f t="shared" si="40"/>
        <v>12.69574905594947</v>
      </c>
      <c r="N146" s="88">
        <f t="shared" si="86"/>
        <v>19.516787665445413</v>
      </c>
      <c r="O146" s="115">
        <f>((N114*$B$38/1000)*(($B$53*$B$4/100)+($B$55*$B$5/100)+($B$57*$B$6/100)+($B$59*$B$7/100)))+((O114*$B$38/1000)*(($B$54*$B$4/100)+($B$56*$B$5/100)+($B$58*$B$6/100)+($B$60*$B$7/100)))</f>
        <v>23.245216979993977</v>
      </c>
      <c r="P146" s="127">
        <f t="shared" si="42"/>
        <v>19.043623583924205</v>
      </c>
      <c r="Q146" s="88">
        <f t="shared" si="87"/>
        <v>26.02238355392722</v>
      </c>
      <c r="R146" s="115">
        <f>((Q114*$B$38/1000)*(($B$53*$B$4/100)+($B$55*$B$5/100)+($B$57*$B$6/100)+($B$59*$B$7/100)))+((R114*$B$38/1000)*(($B$54*$B$4/100)+($B$56*$B$5/100)+($B$58*$B$6/100)+($B$60*$B$7/100)))</f>
        <v>30.993622639991969</v>
      </c>
      <c r="S146" s="127">
        <f t="shared" si="44"/>
        <v>25.39149811189894</v>
      </c>
      <c r="T146" s="88">
        <f t="shared" si="88"/>
        <v>32.52797944240902</v>
      </c>
      <c r="U146" s="115">
        <f>((T114*$B$38/1000)*(($B$53*$B$4/100)+($B$55*$B$5/100)+($B$57*$B$6/100)+($B$59*$B$7/100)))+((U114*$B$38/1000)*(($B$54*$B$4/100)+($B$56*$B$5/100)+($B$58*$B$6/100)+($B$60*$B$7/100)))</f>
        <v>38.742028299989961</v>
      </c>
      <c r="V146" s="127">
        <f t="shared" si="46"/>
        <v>31.739372639873675</v>
      </c>
      <c r="W146" s="88">
        <f t="shared" si="89"/>
        <v>65.05595888481804</v>
      </c>
      <c r="X146" s="115">
        <f>((W114*$B$38/1000)*(($B$53*$B$4/100)+($B$55*$B$5/100)+($B$57*$B$6/100)+($B$59*$B$7/100)))+((X114*$B$38/1000)*(($B$54*$B$4/100)+($B$56*$B$5/100)+($B$58*$B$6/100)+($B$60*$B$7/100)))</f>
        <v>77.484056599979922</v>
      </c>
      <c r="Y146" s="127">
        <f t="shared" si="48"/>
        <v>63.478745279747351</v>
      </c>
      <c r="Z146" s="82"/>
      <c r="AA146" s="82"/>
      <c r="AB146" s="82"/>
    </row>
    <row r="147" spans="1:28" ht="18.75" x14ac:dyDescent="0.3">
      <c r="A147" s="109" t="s">
        <v>106</v>
      </c>
      <c r="B147" s="88">
        <f t="shared" si="82"/>
        <v>3.2913519853220583</v>
      </c>
      <c r="C147" s="115">
        <f>((B115*$B$38/1000)*(($B$53*$B$4/100)+($B$55*$B$5/100)+($B$57*$B$6/100)+($B$59*$B$7/100)))+((C115*$B$38/1000)*(($B$54*$B$4/100)+($B$56*$B$5/100)+($B$58*$B$6/100)+($B$60*$B$7/100)))</f>
        <v>3.8739190657202709</v>
      </c>
      <c r="D147" s="127">
        <f t="shared" si="34"/>
        <v>3.1737259214045439</v>
      </c>
      <c r="E147" s="98">
        <f t="shared" si="83"/>
        <v>6.5827039706441166</v>
      </c>
      <c r="F147" s="115">
        <f>((E115*$B$38/1000)*(($B$53*$B$4/100)+($B$55*$B$5/100)+($B$57*$B$6/100)+($B$59*$B$7/100)))+((F115*$B$38/1000)*(($B$54*$B$4/100)+($B$56*$B$5/100)+($B$58*$B$6/100)+($B$60*$B$7/100)))</f>
        <v>7.7478381314405418</v>
      </c>
      <c r="G147" s="127">
        <f t="shared" si="36"/>
        <v>6.3474518428090878</v>
      </c>
      <c r="H147" s="88">
        <f t="shared" si="84"/>
        <v>9.8740559559661722</v>
      </c>
      <c r="I147" s="115">
        <f>((H115*$B$38/1000)*(($B$53*$B$4/100)+($B$55*$B$5/100)+($B$57*$B$6/100)+($B$59*$B$7/100)))+((I115*$B$38/1000)*(($B$54*$B$4/100)+($B$56*$B$5/100)+($B$58*$B$6/100)+($B$60*$B$7/100)))</f>
        <v>11.621757197160811</v>
      </c>
      <c r="J147" s="127">
        <f t="shared" si="38"/>
        <v>9.5211777642136326</v>
      </c>
      <c r="K147" s="88">
        <f t="shared" si="85"/>
        <v>13.165407941288233</v>
      </c>
      <c r="L147" s="115">
        <f>((K115*$B$38/1000)*(($B$53*$B$4/100)+($B$55*$B$5/100)+($B$57*$B$6/100)+($B$59*$B$7/100)))+((L115*$B$38/1000)*(($B$54*$B$4/100)+($B$56*$B$5/100)+($B$58*$B$6/100)+($B$60*$B$7/100)))</f>
        <v>15.495676262881084</v>
      </c>
      <c r="M147" s="127">
        <f t="shared" si="40"/>
        <v>12.694903685618176</v>
      </c>
      <c r="N147" s="88">
        <f t="shared" si="86"/>
        <v>19.748111911932344</v>
      </c>
      <c r="O147" s="115">
        <f>((N115*$B$38/1000)*(($B$53*$B$4/100)+($B$55*$B$5/100)+($B$57*$B$6/100)+($B$59*$B$7/100)))+((O115*$B$38/1000)*(($B$54*$B$4/100)+($B$56*$B$5/100)+($B$58*$B$6/100)+($B$60*$B$7/100)))</f>
        <v>23.243514394321622</v>
      </c>
      <c r="P147" s="127">
        <f t="shared" si="42"/>
        <v>19.042355528427265</v>
      </c>
      <c r="Q147" s="88">
        <f t="shared" si="87"/>
        <v>26.330815882576466</v>
      </c>
      <c r="R147" s="115">
        <f>((Q115*$B$38/1000)*(($B$53*$B$4/100)+($B$55*$B$5/100)+($B$57*$B$6/100)+($B$59*$B$7/100)))+((R115*$B$38/1000)*(($B$54*$B$4/100)+($B$56*$B$5/100)+($B$58*$B$6/100)+($B$60*$B$7/100)))</f>
        <v>30.991352525762167</v>
      </c>
      <c r="S147" s="127">
        <f t="shared" si="44"/>
        <v>25.389807371236351</v>
      </c>
      <c r="T147" s="88">
        <f t="shared" si="88"/>
        <v>32.913519853220578</v>
      </c>
      <c r="U147" s="115">
        <f>((T115*$B$38/1000)*(($B$53*$B$4/100)+($B$55*$B$5/100)+($B$57*$B$6/100)+($B$59*$B$7/100)))+((U115*$B$38/1000)*(($B$54*$B$4/100)+($B$56*$B$5/100)+($B$58*$B$6/100)+($B$60*$B$7/100)))</f>
        <v>38.739190657202698</v>
      </c>
      <c r="V147" s="127">
        <f t="shared" si="46"/>
        <v>31.737259214045437</v>
      </c>
      <c r="W147" s="88">
        <f t="shared" si="89"/>
        <v>65.827039706441155</v>
      </c>
      <c r="X147" s="115">
        <f>((W115*$B$38/1000)*(($B$53*$B$4/100)+($B$55*$B$5/100)+($B$57*$B$6/100)+($B$59*$B$7/100)))+((X115*$B$38/1000)*(($B$54*$B$4/100)+($B$56*$B$5/100)+($B$58*$B$6/100)+($B$60*$B$7/100)))</f>
        <v>77.478381314405397</v>
      </c>
      <c r="Y147" s="127">
        <f t="shared" si="48"/>
        <v>63.474518428090875</v>
      </c>
      <c r="Z147" s="82"/>
      <c r="AA147" s="82"/>
      <c r="AB147" s="82"/>
    </row>
    <row r="148" spans="1:28" ht="18.75" x14ac:dyDescent="0.3">
      <c r="A148" s="109" t="s">
        <v>107</v>
      </c>
      <c r="B148" s="88">
        <f t="shared" si="82"/>
        <v>3.3556087204573162</v>
      </c>
      <c r="C148" s="115">
        <f>((B116*$B$38/1000)*(($B$53*$B$4/100)+($B$55*$B$5/100)+($B$57*$B$6/100)+($B$59*$B$7/100)))+((C116*$B$38/1000)*(($B$54*$B$4/100)+($B$56*$B$5/100)+($B$58*$B$6/100)+($B$60*$B$7/100)))</f>
        <v>3.8734461252557271</v>
      </c>
      <c r="D148" s="127">
        <f t="shared" si="34"/>
        <v>3.1733736837665045</v>
      </c>
      <c r="E148" s="98">
        <f t="shared" si="83"/>
        <v>6.7112174409146323</v>
      </c>
      <c r="F148" s="115">
        <f>((E116*$B$38/1000)*(($B$53*$B$4/100)+($B$55*$B$5/100)+($B$57*$B$6/100)+($B$59*$B$7/100)))+((F116*$B$38/1000)*(($B$54*$B$4/100)+($B$56*$B$5/100)+($B$58*$B$6/100)+($B$60*$B$7/100)))</f>
        <v>7.7468922505114541</v>
      </c>
      <c r="G148" s="127">
        <f t="shared" si="36"/>
        <v>6.3467473675330091</v>
      </c>
      <c r="H148" s="88">
        <f t="shared" si="84"/>
        <v>10.066826161371949</v>
      </c>
      <c r="I148" s="115">
        <f>((H116*$B$38/1000)*(($B$53*$B$4/100)+($B$55*$B$5/100)+($B$57*$B$6/100)+($B$59*$B$7/100)))+((I116*$B$38/1000)*(($B$54*$B$4/100)+($B$56*$B$5/100)+($B$58*$B$6/100)+($B$60*$B$7/100)))</f>
        <v>11.620338375767183</v>
      </c>
      <c r="J148" s="127">
        <f t="shared" si="38"/>
        <v>9.5201210512995136</v>
      </c>
      <c r="K148" s="88">
        <f t="shared" si="85"/>
        <v>13.422434881829265</v>
      </c>
      <c r="L148" s="115">
        <f>((K116*$B$38/1000)*(($B$53*$B$4/100)+($B$55*$B$5/100)+($B$57*$B$6/100)+($B$59*$B$7/100)))+((L116*$B$38/1000)*(($B$54*$B$4/100)+($B$56*$B$5/100)+($B$58*$B$6/100)+($B$60*$B$7/100)))</f>
        <v>15.493784501022908</v>
      </c>
      <c r="M148" s="127">
        <f t="shared" si="40"/>
        <v>12.693494735066018</v>
      </c>
      <c r="N148" s="88">
        <f t="shared" si="86"/>
        <v>20.133652322743899</v>
      </c>
      <c r="O148" s="115">
        <f>((N116*$B$38/1000)*(($B$53*$B$4/100)+($B$55*$B$5/100)+($B$57*$B$6/100)+($B$59*$B$7/100)))+((O116*$B$38/1000)*(($B$54*$B$4/100)+($B$56*$B$5/100)+($B$58*$B$6/100)+($B$60*$B$7/100)))</f>
        <v>23.240676751534366</v>
      </c>
      <c r="P148" s="127">
        <f t="shared" si="42"/>
        <v>19.040242102599027</v>
      </c>
      <c r="Q148" s="88">
        <f t="shared" si="87"/>
        <v>26.844869763658529</v>
      </c>
      <c r="R148" s="115">
        <f>((Q116*$B$38/1000)*(($B$53*$B$4/100)+($B$55*$B$5/100)+($B$57*$B$6/100)+($B$59*$B$7/100)))+((R116*$B$38/1000)*(($B$54*$B$4/100)+($B$56*$B$5/100)+($B$58*$B$6/100)+($B$60*$B$7/100)))</f>
        <v>30.987569002045817</v>
      </c>
      <c r="S148" s="127">
        <f t="shared" si="44"/>
        <v>25.386989470132036</v>
      </c>
      <c r="T148" s="88">
        <f t="shared" si="88"/>
        <v>33.55608720457316</v>
      </c>
      <c r="U148" s="115">
        <f>((T116*$B$38/1000)*(($B$53*$B$4/100)+($B$55*$B$5/100)+($B$57*$B$6/100)+($B$59*$B$7/100)))+((U116*$B$38/1000)*(($B$54*$B$4/100)+($B$56*$B$5/100)+($B$58*$B$6/100)+($B$60*$B$7/100)))</f>
        <v>38.734461252557267</v>
      </c>
      <c r="V148" s="127">
        <f t="shared" si="46"/>
        <v>31.733736837665045</v>
      </c>
      <c r="W148" s="88">
        <f t="shared" si="89"/>
        <v>67.11217440914632</v>
      </c>
      <c r="X148" s="115">
        <f>((W116*$B$38/1000)*(($B$53*$B$4/100)+($B$55*$B$5/100)+($B$57*$B$6/100)+($B$59*$B$7/100)))+((X116*$B$38/1000)*(($B$54*$B$4/100)+($B$56*$B$5/100)+($B$58*$B$6/100)+($B$60*$B$7/100)))</f>
        <v>77.468922505114534</v>
      </c>
      <c r="Y148" s="127">
        <f t="shared" si="48"/>
        <v>63.467473675330091</v>
      </c>
      <c r="Z148" s="82"/>
      <c r="AA148" s="82"/>
      <c r="AB148" s="82"/>
    </row>
    <row r="149" spans="1:28" ht="18.75" x14ac:dyDescent="0.3">
      <c r="A149" s="109" t="s">
        <v>108</v>
      </c>
      <c r="B149" s="88">
        <f t="shared" si="82"/>
        <v>3.6126356609983503</v>
      </c>
      <c r="C149" s="115">
        <f>((B117*$B$38/1000)*(($B$53*$B$4/100)+($B$55*$B$5/100)+($B$57*$B$6/100)+($B$59*$B$7/100)))+((C117*$B$38/1000)*(($B$54*$B$4/100)+($B$56*$B$5/100)+($B$58*$B$6/100)+($B$60*$B$7/100)))</f>
        <v>3.8715543633975553</v>
      </c>
      <c r="D149" s="127">
        <f t="shared" si="34"/>
        <v>3.171964733214347</v>
      </c>
      <c r="E149" s="98">
        <f t="shared" si="83"/>
        <v>7.2252713219967006</v>
      </c>
      <c r="F149" s="115">
        <f>((E117*$B$38/1000)*(($B$53*$B$4/100)+($B$55*$B$5/100)+($B$57*$B$6/100)+($B$59*$B$7/100)))+((F117*$B$38/1000)*(($B$54*$B$4/100)+($B$56*$B$5/100)+($B$58*$B$6/100)+($B$60*$B$7/100)))</f>
        <v>7.7431087267951106</v>
      </c>
      <c r="G149" s="127">
        <f t="shared" si="36"/>
        <v>6.343929466428694</v>
      </c>
      <c r="H149" s="88">
        <f t="shared" si="84"/>
        <v>10.837906982995049</v>
      </c>
      <c r="I149" s="115">
        <f>((H117*$B$38/1000)*(($B$53*$B$4/100)+($B$55*$B$5/100)+($B$57*$B$6/100)+($B$59*$B$7/100)))+((I117*$B$38/1000)*(($B$54*$B$4/100)+($B$56*$B$5/100)+($B$58*$B$6/100)+($B$60*$B$7/100)))</f>
        <v>11.614663090192668</v>
      </c>
      <c r="J149" s="127">
        <f t="shared" si="38"/>
        <v>9.5158941996430411</v>
      </c>
      <c r="K149" s="88">
        <f t="shared" si="85"/>
        <v>14.450542643993401</v>
      </c>
      <c r="L149" s="115">
        <f>((K117*$B$38/1000)*(($B$53*$B$4/100)+($B$55*$B$5/100)+($B$57*$B$6/100)+($B$59*$B$7/100)))+((L117*$B$38/1000)*(($B$54*$B$4/100)+($B$56*$B$5/100)+($B$58*$B$6/100)+($B$60*$B$7/100)))</f>
        <v>15.486217453590221</v>
      </c>
      <c r="M149" s="127">
        <f t="shared" si="40"/>
        <v>12.687858932857388</v>
      </c>
      <c r="N149" s="88">
        <f t="shared" si="86"/>
        <v>21.675813965990098</v>
      </c>
      <c r="O149" s="115">
        <f>((N117*$B$38/1000)*(($B$53*$B$4/100)+($B$55*$B$5/100)+($B$57*$B$6/100)+($B$59*$B$7/100)))+((O117*$B$38/1000)*(($B$54*$B$4/100)+($B$56*$B$5/100)+($B$58*$B$6/100)+($B$60*$B$7/100)))</f>
        <v>23.229326180385335</v>
      </c>
      <c r="P149" s="127">
        <f t="shared" si="42"/>
        <v>19.031788399286082</v>
      </c>
      <c r="Q149" s="88">
        <f t="shared" si="87"/>
        <v>28.901085287986803</v>
      </c>
      <c r="R149" s="115">
        <f>((Q117*$B$38/1000)*(($B$53*$B$4/100)+($B$55*$B$5/100)+($B$57*$B$6/100)+($B$59*$B$7/100)))+((R117*$B$38/1000)*(($B$54*$B$4/100)+($B$56*$B$5/100)+($B$58*$B$6/100)+($B$60*$B$7/100)))</f>
        <v>30.972434907180443</v>
      </c>
      <c r="S149" s="127">
        <f t="shared" si="44"/>
        <v>25.375717865714776</v>
      </c>
      <c r="T149" s="88">
        <f t="shared" si="88"/>
        <v>36.126356609983503</v>
      </c>
      <c r="U149" s="115">
        <f>((T117*$B$38/1000)*(($B$53*$B$4/100)+($B$55*$B$5/100)+($B$57*$B$6/100)+($B$59*$B$7/100)))+((U117*$B$38/1000)*(($B$54*$B$4/100)+($B$56*$B$5/100)+($B$58*$B$6/100)+($B$60*$B$7/100)))</f>
        <v>38.715543633975557</v>
      </c>
      <c r="V149" s="127">
        <f t="shared" si="46"/>
        <v>31.71964733214347</v>
      </c>
      <c r="W149" s="88">
        <f t="shared" si="89"/>
        <v>72.252713219967006</v>
      </c>
      <c r="X149" s="115">
        <f>((W117*$B$38/1000)*(($B$53*$B$4/100)+($B$55*$B$5/100)+($B$57*$B$6/100)+($B$59*$B$7/100)))+((X117*$B$38/1000)*(($B$54*$B$4/100)+($B$56*$B$5/100)+($B$58*$B$6/100)+($B$60*$B$7/100)))</f>
        <v>77.431087267951114</v>
      </c>
      <c r="Y149" s="127">
        <f t="shared" si="48"/>
        <v>63.43929466428694</v>
      </c>
      <c r="Z149" s="82"/>
      <c r="AA149" s="82"/>
      <c r="AB149" s="82"/>
    </row>
    <row r="150" spans="1:28" ht="15.75" thickBot="1" x14ac:dyDescent="0.3">
      <c r="A150" s="110" t="s">
        <v>109</v>
      </c>
      <c r="B150" s="89">
        <f t="shared" si="82"/>
        <v>3.7411491312688674</v>
      </c>
      <c r="C150" s="116">
        <f>((B118*$B$38/1000)*(($B$53*$B$4/100)+($B$55*$B$5/100)+($B$57*$B$6/100)+($B$59*$B$7/100)))+((C118*$B$38/1000)*(($B$54*$B$4/100)+($B$56*$B$5/100)+($B$58*$B$6/100)+($B$60*$B$7/100)))</f>
        <v>3.8706084824684699</v>
      </c>
      <c r="D150" s="128">
        <f t="shared" si="34"/>
        <v>3.1712602579382683</v>
      </c>
      <c r="E150" s="99">
        <f t="shared" si="83"/>
        <v>7.4822982625377348</v>
      </c>
      <c r="F150" s="116">
        <f>((E118*$B$38/1000)*(($B$53*$B$4/100)+($B$55*$B$5/100)+($B$57*$B$6/100)+($B$59*$B$7/100)))+((F118*$B$38/1000)*(($B$54*$B$4/100)+($B$56*$B$5/100)+($B$58*$B$6/100)+($B$60*$B$7/100)))</f>
        <v>7.7412169649369398</v>
      </c>
      <c r="G150" s="128">
        <f t="shared" si="36"/>
        <v>6.3425205158765365</v>
      </c>
      <c r="H150" s="89">
        <f t="shared" si="84"/>
        <v>11.223447393806604</v>
      </c>
      <c r="I150" s="116">
        <f>((H118*$B$38/1000)*(($B$53*$B$4/100)+($B$55*$B$5/100)+($B$57*$B$6/100)+($B$59*$B$7/100)))+((I118*$B$38/1000)*(($B$54*$B$4/100)+($B$56*$B$5/100)+($B$58*$B$6/100)+($B$60*$B$7/100)))</f>
        <v>11.61182544740541</v>
      </c>
      <c r="J150" s="128">
        <f t="shared" si="38"/>
        <v>9.5137807738148048</v>
      </c>
      <c r="K150" s="89">
        <f t="shared" si="85"/>
        <v>14.96459652507547</v>
      </c>
      <c r="L150" s="116">
        <f>((K118*$B$38/1000)*(($B$53*$B$4/100)+($B$55*$B$5/100)+($B$57*$B$6/100)+($B$59*$B$7/100)))+((L118*$B$38/1000)*(($B$54*$B$4/100)+($B$56*$B$5/100)+($B$58*$B$6/100)+($B$60*$B$7/100)))</f>
        <v>15.48243392987388</v>
      </c>
      <c r="M150" s="128">
        <f t="shared" si="40"/>
        <v>12.685041031753073</v>
      </c>
      <c r="N150" s="89">
        <f t="shared" si="86"/>
        <v>22.446894787613207</v>
      </c>
      <c r="O150" s="116">
        <f>((N118*$B$38/1000)*(($B$53*$B$4/100)+($B$55*$B$5/100)+($B$57*$B$6/100)+($B$59*$B$7/100)))+((O118*$B$38/1000)*(($B$54*$B$4/100)+($B$56*$B$5/100)+($B$58*$B$6/100)+($B$60*$B$7/100)))</f>
        <v>23.22365089481082</v>
      </c>
      <c r="P150" s="128">
        <f t="shared" si="42"/>
        <v>19.02756154762961</v>
      </c>
      <c r="Q150" s="89">
        <f t="shared" si="87"/>
        <v>29.929193050150939</v>
      </c>
      <c r="R150" s="116">
        <f>((Q118*$B$38/1000)*(($B$53*$B$4/100)+($B$55*$B$5/100)+($B$57*$B$6/100)+($B$59*$B$7/100)))+((R118*$B$38/1000)*(($B$54*$B$4/100)+($B$56*$B$5/100)+($B$58*$B$6/100)+($B$60*$B$7/100)))</f>
        <v>30.964867859747759</v>
      </c>
      <c r="S150" s="128">
        <f t="shared" si="44"/>
        <v>25.370082063506146</v>
      </c>
      <c r="T150" s="89">
        <f t="shared" si="88"/>
        <v>37.411491312688668</v>
      </c>
      <c r="U150" s="116">
        <f>((T118*$B$38/1000)*(($B$53*$B$4/100)+($B$55*$B$5/100)+($B$57*$B$6/100)+($B$59*$B$7/100)))+((U118*$B$38/1000)*(($B$54*$B$4/100)+($B$56*$B$5/100)+($B$58*$B$6/100)+($B$60*$B$7/100)))</f>
        <v>38.706084824684702</v>
      </c>
      <c r="V150" s="128">
        <f t="shared" si="46"/>
        <v>31.712602579382683</v>
      </c>
      <c r="W150" s="89">
        <f t="shared" si="89"/>
        <v>74.822982625377335</v>
      </c>
      <c r="X150" s="116">
        <f>((W118*$B$38/1000)*(($B$53*$B$4/100)+($B$55*$B$5/100)+($B$57*$B$6/100)+($B$59*$B$7/100)))+((X118*$B$38/1000)*(($B$54*$B$4/100)+($B$56*$B$5/100)+($B$58*$B$6/100)+($B$60*$B$7/100)))</f>
        <v>77.412169649369403</v>
      </c>
      <c r="Y150" s="128">
        <f t="shared" si="48"/>
        <v>63.425205158765365</v>
      </c>
    </row>
    <row r="151" spans="1:28" x14ac:dyDescent="0.25">
      <c r="A151" s="111"/>
    </row>
    <row r="152" spans="1:28" ht="15.75" thickBot="1" x14ac:dyDescent="0.3">
      <c r="A152" s="111"/>
    </row>
    <row r="153" spans="1:28" s="83" customFormat="1" ht="18.75" customHeight="1" x14ac:dyDescent="0.3">
      <c r="A153" s="181" t="s">
        <v>96</v>
      </c>
      <c r="B153" s="184" t="s">
        <v>79</v>
      </c>
      <c r="C153" s="185"/>
      <c r="D153" s="186"/>
      <c r="E153" s="184" t="s">
        <v>80</v>
      </c>
      <c r="F153" s="185"/>
      <c r="G153" s="186"/>
      <c r="H153" s="184" t="s">
        <v>81</v>
      </c>
      <c r="I153" s="185"/>
      <c r="J153" s="186"/>
      <c r="K153" s="184" t="s">
        <v>82</v>
      </c>
      <c r="L153" s="185"/>
      <c r="M153" s="186"/>
      <c r="N153" s="184" t="s">
        <v>83</v>
      </c>
      <c r="O153" s="185"/>
      <c r="P153" s="186"/>
      <c r="Q153" s="184" t="s">
        <v>84</v>
      </c>
      <c r="R153" s="185"/>
      <c r="S153" s="186"/>
      <c r="T153" s="184" t="s">
        <v>85</v>
      </c>
      <c r="U153" s="185"/>
      <c r="V153" s="186"/>
      <c r="W153" s="184" t="s">
        <v>86</v>
      </c>
      <c r="X153" s="185"/>
      <c r="Y153" s="186"/>
    </row>
    <row r="154" spans="1:28" s="83" customFormat="1" ht="19.5" thickBot="1" x14ac:dyDescent="0.35">
      <c r="A154" s="182"/>
      <c r="B154" s="187">
        <v>5000</v>
      </c>
      <c r="C154" s="188"/>
      <c r="D154" s="189"/>
      <c r="E154" s="187">
        <v>10000</v>
      </c>
      <c r="F154" s="188"/>
      <c r="G154" s="189"/>
      <c r="H154" s="187">
        <v>15000</v>
      </c>
      <c r="I154" s="188"/>
      <c r="J154" s="189"/>
      <c r="K154" s="187">
        <v>20000</v>
      </c>
      <c r="L154" s="188"/>
      <c r="M154" s="189"/>
      <c r="N154" s="187">
        <v>30000</v>
      </c>
      <c r="O154" s="188"/>
      <c r="P154" s="189"/>
      <c r="Q154" s="187">
        <v>40000</v>
      </c>
      <c r="R154" s="188"/>
      <c r="S154" s="189"/>
      <c r="T154" s="187">
        <v>50000</v>
      </c>
      <c r="U154" s="188"/>
      <c r="V154" s="189"/>
      <c r="W154" s="187">
        <v>100000</v>
      </c>
      <c r="X154" s="188"/>
      <c r="Y154" s="189"/>
    </row>
    <row r="155" spans="1:28" s="82" customFormat="1" ht="75" x14ac:dyDescent="0.3">
      <c r="A155" s="183"/>
      <c r="B155" s="94" t="s">
        <v>94</v>
      </c>
      <c r="C155" s="103" t="s">
        <v>127</v>
      </c>
      <c r="D155" s="95" t="s">
        <v>128</v>
      </c>
      <c r="E155" s="97" t="s">
        <v>94</v>
      </c>
      <c r="F155" s="103" t="s">
        <v>127</v>
      </c>
      <c r="G155" s="95" t="s">
        <v>128</v>
      </c>
      <c r="H155" s="92" t="s">
        <v>94</v>
      </c>
      <c r="I155" s="93" t="s">
        <v>127</v>
      </c>
      <c r="J155" s="95" t="s">
        <v>128</v>
      </c>
      <c r="K155" s="92" t="s">
        <v>94</v>
      </c>
      <c r="L155" s="93" t="s">
        <v>127</v>
      </c>
      <c r="M155" s="95" t="s">
        <v>128</v>
      </c>
      <c r="N155" s="92" t="s">
        <v>94</v>
      </c>
      <c r="O155" s="93" t="s">
        <v>127</v>
      </c>
      <c r="P155" s="95" t="s">
        <v>128</v>
      </c>
      <c r="Q155" s="92" t="s">
        <v>94</v>
      </c>
      <c r="R155" s="93" t="s">
        <v>127</v>
      </c>
      <c r="S155" s="95" t="s">
        <v>128</v>
      </c>
      <c r="T155" s="92" t="s">
        <v>94</v>
      </c>
      <c r="U155" s="93" t="s">
        <v>127</v>
      </c>
      <c r="V155" s="95" t="s">
        <v>128</v>
      </c>
      <c r="W155" s="92" t="s">
        <v>94</v>
      </c>
      <c r="X155" s="93" t="s">
        <v>127</v>
      </c>
      <c r="Y155" s="95" t="s">
        <v>128</v>
      </c>
    </row>
    <row r="156" spans="1:28" x14ac:dyDescent="0.25">
      <c r="A156" s="112" t="s">
        <v>125</v>
      </c>
      <c r="B156" s="88">
        <f t="shared" ref="B156:B166" si="90">B140-C140</f>
        <v>0.12914266859779433</v>
      </c>
      <c r="C156" s="32">
        <f t="shared" ref="C156:C166" si="91">B156/(B140)</f>
        <v>4.7600700110374566E-2</v>
      </c>
      <c r="D156" s="30">
        <f t="shared" ref="D156:D166" si="92">B156/(B93+C93+B140)</f>
        <v>6.4452652325630653E-4</v>
      </c>
      <c r="E156" s="98">
        <f t="shared" ref="E156:E166" si="93">E140-F140</f>
        <v>0.25828533719558866</v>
      </c>
      <c r="F156" s="32">
        <f t="shared" ref="F156:F166" si="94">E156/(E140)</f>
        <v>4.7600700110374566E-2</v>
      </c>
      <c r="G156" s="30">
        <f t="shared" ref="G156:G166" si="95">E156/(E93+F93+E140)</f>
        <v>6.4452652325630653E-4</v>
      </c>
      <c r="H156" s="88">
        <f t="shared" ref="H156:H166" si="96">H140-I140</f>
        <v>0.38742800579338255</v>
      </c>
      <c r="I156" s="32">
        <f t="shared" ref="I156:I166" si="97">H156/(H140)</f>
        <v>4.7600700110374518E-2</v>
      </c>
      <c r="J156" s="30">
        <f t="shared" ref="J156:J166" si="98">H156/(H93+I93+H140)</f>
        <v>6.4452652325630577E-4</v>
      </c>
      <c r="K156" s="88">
        <f t="shared" ref="K156:K166" si="99">K140-L140</f>
        <v>0.51657067439117732</v>
      </c>
      <c r="L156" s="32">
        <f t="shared" ref="L156:L166" si="100">K156/(K140)</f>
        <v>4.7600700110374566E-2</v>
      </c>
      <c r="M156" s="30">
        <f t="shared" ref="M156:M166" si="101">K156/(K93+L93+K140)</f>
        <v>6.4452652325630653E-4</v>
      </c>
      <c r="N156" s="88">
        <f t="shared" ref="N156:N166" si="102">N140-O140</f>
        <v>0.77485601158676509</v>
      </c>
      <c r="O156" s="32">
        <f t="shared" ref="O156:O166" si="103">N156/(N140)</f>
        <v>4.7600700110374518E-2</v>
      </c>
      <c r="P156" s="30">
        <f t="shared" ref="P156:P166" si="104">N156/(N93+O93+N140)</f>
        <v>6.4452652325630577E-4</v>
      </c>
      <c r="Q156" s="88">
        <f t="shared" ref="Q156:Q166" si="105">Q140-R140</f>
        <v>1.0331413487823546</v>
      </c>
      <c r="R156" s="32">
        <f t="shared" ref="R156:R166" si="106">Q156/(Q140)</f>
        <v>4.7600700110374566E-2</v>
      </c>
      <c r="S156" s="30">
        <f t="shared" ref="S156:S166" si="107">Q156/(Q93+R93+Q140)</f>
        <v>6.4452652325630653E-4</v>
      </c>
      <c r="T156" s="88">
        <f t="shared" ref="T156:T166" si="108">T140-U140</f>
        <v>1.291426685977946</v>
      </c>
      <c r="U156" s="32">
        <f t="shared" ref="U156:U166" si="109">T156/(T140)</f>
        <v>4.7600700110374664E-2</v>
      </c>
      <c r="V156" s="30">
        <f t="shared" ref="V156:V166" si="110">T156/(T93+U93+T140)</f>
        <v>6.4452652325630772E-4</v>
      </c>
      <c r="W156" s="88">
        <f t="shared" ref="W156:W166" si="111">W140-X140</f>
        <v>2.5828533719558919</v>
      </c>
      <c r="X156" s="32">
        <f t="shared" ref="X156:X166" si="112">W156/(W140)</f>
        <v>4.7600700110374664E-2</v>
      </c>
      <c r="Y156" s="30">
        <f t="shared" ref="Y156:Y166" si="113">W156/(W93+X93+W140)</f>
        <v>6.4452652325630772E-4</v>
      </c>
    </row>
    <row r="157" spans="1:28" x14ac:dyDescent="0.25">
      <c r="A157" s="112" t="s">
        <v>97</v>
      </c>
      <c r="B157" s="88">
        <f t="shared" si="90"/>
        <v>0.2582853371955891</v>
      </c>
      <c r="C157" s="32">
        <f t="shared" si="91"/>
        <v>9.0895777768053368E-2</v>
      </c>
      <c r="D157" s="30">
        <f t="shared" si="92"/>
        <v>1.2303727848777103E-3</v>
      </c>
      <c r="E157" s="98">
        <f t="shared" si="93"/>
        <v>0.51657067439117821</v>
      </c>
      <c r="F157" s="32">
        <f t="shared" si="94"/>
        <v>9.0895777768053368E-2</v>
      </c>
      <c r="G157" s="30">
        <f t="shared" si="95"/>
        <v>1.2303727848777103E-3</v>
      </c>
      <c r="H157" s="88">
        <f t="shared" si="96"/>
        <v>0.77485601158676509</v>
      </c>
      <c r="I157" s="32">
        <f t="shared" si="97"/>
        <v>9.0895777768053118E-2</v>
      </c>
      <c r="J157" s="30">
        <f t="shared" si="98"/>
        <v>1.2303727848777071E-3</v>
      </c>
      <c r="K157" s="88">
        <f t="shared" si="99"/>
        <v>1.0331413487823564</v>
      </c>
      <c r="L157" s="32">
        <f t="shared" si="100"/>
        <v>9.0895777768053368E-2</v>
      </c>
      <c r="M157" s="30">
        <f t="shared" si="101"/>
        <v>1.2303727848777103E-3</v>
      </c>
      <c r="N157" s="88">
        <f t="shared" si="102"/>
        <v>1.5497120231735302</v>
      </c>
      <c r="O157" s="32">
        <f t="shared" si="103"/>
        <v>9.0895777768053118E-2</v>
      </c>
      <c r="P157" s="30">
        <f t="shared" si="104"/>
        <v>1.2303727848777071E-3</v>
      </c>
      <c r="Q157" s="88">
        <f t="shared" si="105"/>
        <v>2.0662826975647128</v>
      </c>
      <c r="R157" s="32">
        <f t="shared" si="106"/>
        <v>9.0895777768053368E-2</v>
      </c>
      <c r="S157" s="30">
        <f t="shared" si="107"/>
        <v>1.2303727848777103E-3</v>
      </c>
      <c r="T157" s="88">
        <f t="shared" si="108"/>
        <v>2.5828533719558884</v>
      </c>
      <c r="U157" s="32">
        <f t="shared" si="109"/>
        <v>9.0895777768053271E-2</v>
      </c>
      <c r="V157" s="30">
        <f t="shared" si="110"/>
        <v>1.230372784877709E-3</v>
      </c>
      <c r="W157" s="88">
        <f t="shared" si="111"/>
        <v>5.1657067439117768</v>
      </c>
      <c r="X157" s="32">
        <f t="shared" si="112"/>
        <v>9.0895777768053271E-2</v>
      </c>
      <c r="Y157" s="30">
        <f t="shared" si="113"/>
        <v>1.230372784877709E-3</v>
      </c>
    </row>
    <row r="158" spans="1:28" x14ac:dyDescent="0.25">
      <c r="A158" s="112" t="s">
        <v>102</v>
      </c>
      <c r="B158" s="88">
        <f t="shared" si="90"/>
        <v>0.51657067439117776</v>
      </c>
      <c r="C158" s="32">
        <f t="shared" si="91"/>
        <v>0.16671197053418887</v>
      </c>
      <c r="D158" s="30">
        <f t="shared" si="92"/>
        <v>2.2554045563399705E-3</v>
      </c>
      <c r="E158" s="98">
        <f t="shared" si="93"/>
        <v>1.0331413487823555</v>
      </c>
      <c r="F158" s="32">
        <f t="shared" si="94"/>
        <v>0.16671197053418887</v>
      </c>
      <c r="G158" s="30">
        <f t="shared" si="95"/>
        <v>2.2554045563399705E-3</v>
      </c>
      <c r="H158" s="88">
        <f t="shared" si="96"/>
        <v>1.549712023173532</v>
      </c>
      <c r="I158" s="32">
        <f t="shared" si="97"/>
        <v>0.16671197053418876</v>
      </c>
      <c r="J158" s="30">
        <f t="shared" si="98"/>
        <v>2.2554045563399688E-3</v>
      </c>
      <c r="K158" s="88">
        <f t="shared" si="99"/>
        <v>2.0662826975647111</v>
      </c>
      <c r="L158" s="32">
        <f t="shared" si="100"/>
        <v>0.16671197053418887</v>
      </c>
      <c r="M158" s="30">
        <f t="shared" si="101"/>
        <v>2.2554045563399705E-3</v>
      </c>
      <c r="N158" s="88">
        <f t="shared" si="102"/>
        <v>3.0994240463470639</v>
      </c>
      <c r="O158" s="32">
        <f t="shared" si="103"/>
        <v>0.16671197053418876</v>
      </c>
      <c r="P158" s="30">
        <f t="shared" si="104"/>
        <v>2.2554045563399688E-3</v>
      </c>
      <c r="Q158" s="88">
        <f t="shared" si="105"/>
        <v>4.1325653951294221</v>
      </c>
      <c r="R158" s="32">
        <f t="shared" si="106"/>
        <v>0.16671197053418887</v>
      </c>
      <c r="S158" s="30">
        <f t="shared" si="107"/>
        <v>2.2554045563399705E-3</v>
      </c>
      <c r="T158" s="88">
        <f t="shared" si="108"/>
        <v>5.1657067439117803</v>
      </c>
      <c r="U158" s="32">
        <f t="shared" si="109"/>
        <v>0.16671197053418899</v>
      </c>
      <c r="V158" s="30">
        <f t="shared" si="110"/>
        <v>2.2554045563399718E-3</v>
      </c>
      <c r="W158" s="88">
        <f t="shared" si="111"/>
        <v>10.331413487823561</v>
      </c>
      <c r="X158" s="32">
        <f t="shared" si="112"/>
        <v>0.16671197053418899</v>
      </c>
      <c r="Y158" s="30">
        <f t="shared" si="113"/>
        <v>2.2554045563399718E-3</v>
      </c>
    </row>
    <row r="159" spans="1:28" x14ac:dyDescent="0.25">
      <c r="A159" s="112" t="s">
        <v>103</v>
      </c>
      <c r="B159" s="88">
        <f t="shared" si="90"/>
        <v>0.58114200869007515</v>
      </c>
      <c r="C159" s="32">
        <f t="shared" si="91"/>
        <v>0.18374065129297473</v>
      </c>
      <c r="D159" s="30">
        <f t="shared" si="92"/>
        <v>2.4854788941639982E-3</v>
      </c>
      <c r="E159" s="98">
        <f t="shared" si="93"/>
        <v>1.1622840173801503</v>
      </c>
      <c r="F159" s="32">
        <f t="shared" si="94"/>
        <v>0.18374065129297473</v>
      </c>
      <c r="G159" s="30">
        <f t="shared" si="95"/>
        <v>2.4854788941639982E-3</v>
      </c>
      <c r="H159" s="88">
        <f t="shared" si="96"/>
        <v>1.7434260260702263</v>
      </c>
      <c r="I159" s="32">
        <f t="shared" si="97"/>
        <v>0.18374065129297482</v>
      </c>
      <c r="J159" s="30">
        <f t="shared" si="98"/>
        <v>2.4854788941639991E-3</v>
      </c>
      <c r="K159" s="88">
        <f t="shared" si="99"/>
        <v>2.3245680347603006</v>
      </c>
      <c r="L159" s="32">
        <f t="shared" si="100"/>
        <v>0.18374065129297473</v>
      </c>
      <c r="M159" s="30">
        <f t="shared" si="101"/>
        <v>2.4854788941639982E-3</v>
      </c>
      <c r="N159" s="88">
        <f t="shared" si="102"/>
        <v>3.4868520521404527</v>
      </c>
      <c r="O159" s="32">
        <f t="shared" si="103"/>
        <v>0.18374065129297482</v>
      </c>
      <c r="P159" s="30">
        <f t="shared" si="104"/>
        <v>2.4854788941639991E-3</v>
      </c>
      <c r="Q159" s="88">
        <f t="shared" si="105"/>
        <v>4.6491360695206012</v>
      </c>
      <c r="R159" s="32">
        <f t="shared" si="106"/>
        <v>0.18374065129297473</v>
      </c>
      <c r="S159" s="30">
        <f t="shared" si="107"/>
        <v>2.4854788941639982E-3</v>
      </c>
      <c r="T159" s="88">
        <f t="shared" si="108"/>
        <v>5.8114200869007533</v>
      </c>
      <c r="U159" s="32">
        <f t="shared" si="109"/>
        <v>0.18374065129297479</v>
      </c>
      <c r="V159" s="30">
        <f t="shared" si="110"/>
        <v>2.4854788941639987E-3</v>
      </c>
      <c r="W159" s="88">
        <f t="shared" si="111"/>
        <v>11.622840173801507</v>
      </c>
      <c r="X159" s="32">
        <f t="shared" si="112"/>
        <v>0.18374065129297479</v>
      </c>
      <c r="Y159" s="30">
        <f t="shared" si="113"/>
        <v>2.4854788941639987E-3</v>
      </c>
    </row>
    <row r="160" spans="1:28" x14ac:dyDescent="0.25">
      <c r="A160" s="113" t="s">
        <v>139</v>
      </c>
      <c r="B160" s="90">
        <f t="shared" si="90"/>
        <v>0.591473422177899</v>
      </c>
      <c r="C160" s="102">
        <f t="shared" si="91"/>
        <v>0.18640123856145444</v>
      </c>
      <c r="D160" s="91">
        <f t="shared" si="92"/>
        <v>2.5214210058930155E-3</v>
      </c>
      <c r="E160" s="101">
        <f t="shared" si="93"/>
        <v>1.182946844355798</v>
      </c>
      <c r="F160" s="102">
        <f t="shared" si="94"/>
        <v>0.18640123856145444</v>
      </c>
      <c r="G160" s="91">
        <f t="shared" si="95"/>
        <v>2.5214210058930155E-3</v>
      </c>
      <c r="H160" s="90">
        <f t="shared" si="96"/>
        <v>1.7744202665336939</v>
      </c>
      <c r="I160" s="102">
        <f t="shared" si="97"/>
        <v>0.18640123856145416</v>
      </c>
      <c r="J160" s="91">
        <f t="shared" si="98"/>
        <v>2.5214210058930112E-3</v>
      </c>
      <c r="K160" s="90">
        <f t="shared" si="99"/>
        <v>2.365893688711596</v>
      </c>
      <c r="L160" s="102">
        <f t="shared" si="100"/>
        <v>0.18640123856145444</v>
      </c>
      <c r="M160" s="91">
        <f t="shared" si="101"/>
        <v>2.5214210058930155E-3</v>
      </c>
      <c r="N160" s="90">
        <f t="shared" si="102"/>
        <v>3.5488405330673878</v>
      </c>
      <c r="O160" s="102">
        <f t="shared" si="103"/>
        <v>0.18640123856145416</v>
      </c>
      <c r="P160" s="91">
        <f t="shared" si="104"/>
        <v>2.5214210058930112E-3</v>
      </c>
      <c r="Q160" s="90">
        <f t="shared" si="105"/>
        <v>4.731787377423192</v>
      </c>
      <c r="R160" s="102">
        <f t="shared" si="106"/>
        <v>0.18640123856145444</v>
      </c>
      <c r="S160" s="91">
        <f t="shared" si="107"/>
        <v>2.5214210058930155E-3</v>
      </c>
      <c r="T160" s="90">
        <f t="shared" si="108"/>
        <v>5.914734221778982</v>
      </c>
      <c r="U160" s="102">
        <f t="shared" si="109"/>
        <v>0.18640123856145424</v>
      </c>
      <c r="V160" s="91">
        <f t="shared" si="110"/>
        <v>2.521421005893012E-3</v>
      </c>
      <c r="W160" s="90">
        <f t="shared" si="111"/>
        <v>11.829468443557964</v>
      </c>
      <c r="X160" s="102">
        <f t="shared" si="112"/>
        <v>0.18640123856145424</v>
      </c>
      <c r="Y160" s="91">
        <f t="shared" si="113"/>
        <v>2.521421005893012E-3</v>
      </c>
    </row>
    <row r="161" spans="1:25" x14ac:dyDescent="0.25">
      <c r="A161" s="112" t="s">
        <v>104</v>
      </c>
      <c r="B161" s="88">
        <f t="shared" si="90"/>
        <v>0.61988480926941358</v>
      </c>
      <c r="C161" s="32">
        <f t="shared" si="91"/>
        <v>0.19362974030846086</v>
      </c>
      <c r="D161" s="30">
        <f t="shared" si="92"/>
        <v>2.6190645846649063E-3</v>
      </c>
      <c r="E161" s="98">
        <f t="shared" si="93"/>
        <v>1.2397696185388272</v>
      </c>
      <c r="F161" s="32">
        <f t="shared" si="94"/>
        <v>0.19362974030846086</v>
      </c>
      <c r="G161" s="30">
        <f t="shared" si="95"/>
        <v>2.6190645846649063E-3</v>
      </c>
      <c r="H161" s="88">
        <f t="shared" si="96"/>
        <v>1.8596544278082412</v>
      </c>
      <c r="I161" s="32">
        <f t="shared" si="97"/>
        <v>0.19362974030846092</v>
      </c>
      <c r="J161" s="30">
        <f t="shared" si="98"/>
        <v>2.6190645846649071E-3</v>
      </c>
      <c r="K161" s="88">
        <f t="shared" si="99"/>
        <v>2.4795392370776543</v>
      </c>
      <c r="L161" s="32">
        <f t="shared" si="100"/>
        <v>0.19362974030846086</v>
      </c>
      <c r="M161" s="30">
        <f t="shared" si="101"/>
        <v>2.6190645846649063E-3</v>
      </c>
      <c r="N161" s="88">
        <f t="shared" si="102"/>
        <v>3.7193088556164824</v>
      </c>
      <c r="O161" s="32">
        <f t="shared" si="103"/>
        <v>0.19362974030846092</v>
      </c>
      <c r="P161" s="30">
        <f t="shared" si="104"/>
        <v>2.6190645846649071E-3</v>
      </c>
      <c r="Q161" s="88">
        <f t="shared" si="105"/>
        <v>4.9590784741553087</v>
      </c>
      <c r="R161" s="32">
        <f t="shared" si="106"/>
        <v>0.19362974030846086</v>
      </c>
      <c r="S161" s="30">
        <f t="shared" si="107"/>
        <v>2.6190645846649063E-3</v>
      </c>
      <c r="T161" s="88">
        <f t="shared" si="108"/>
        <v>6.1988480926941349</v>
      </c>
      <c r="U161" s="32">
        <f t="shared" si="109"/>
        <v>0.19362974030846083</v>
      </c>
      <c r="V161" s="30">
        <f t="shared" si="110"/>
        <v>2.6190645846649063E-3</v>
      </c>
      <c r="W161" s="88">
        <f t="shared" si="111"/>
        <v>12.39769618538827</v>
      </c>
      <c r="X161" s="32">
        <f t="shared" si="112"/>
        <v>0.19362974030846083</v>
      </c>
      <c r="Y161" s="30">
        <f t="shared" si="113"/>
        <v>2.6190645846649063E-3</v>
      </c>
    </row>
    <row r="162" spans="1:25" x14ac:dyDescent="0.25">
      <c r="A162" s="112" t="s">
        <v>105</v>
      </c>
      <c r="B162" s="88">
        <f t="shared" si="90"/>
        <v>-0.62140488575809361</v>
      </c>
      <c r="C162" s="32">
        <f t="shared" si="91"/>
        <v>-0.19103703839283795</v>
      </c>
      <c r="D162" s="30">
        <f t="shared" si="92"/>
        <v>-2.5837586617798746E-3</v>
      </c>
      <c r="E162" s="98">
        <f t="shared" si="93"/>
        <v>-1.2428097715161872</v>
      </c>
      <c r="F162" s="32">
        <f t="shared" si="94"/>
        <v>-0.19103703839283795</v>
      </c>
      <c r="G162" s="30">
        <f t="shared" si="95"/>
        <v>-2.5837586617798746E-3</v>
      </c>
      <c r="H162" s="88">
        <f t="shared" si="96"/>
        <v>-1.8642146572742817</v>
      </c>
      <c r="I162" s="32">
        <f t="shared" si="97"/>
        <v>-0.19103703839283803</v>
      </c>
      <c r="J162" s="30">
        <f t="shared" si="98"/>
        <v>-2.5837586617798755E-3</v>
      </c>
      <c r="K162" s="88">
        <f t="shared" si="99"/>
        <v>-2.4856195430323744</v>
      </c>
      <c r="L162" s="32">
        <f t="shared" si="100"/>
        <v>-0.19103703839283795</v>
      </c>
      <c r="M162" s="30">
        <f t="shared" si="101"/>
        <v>-2.5837586617798746E-3</v>
      </c>
      <c r="N162" s="88">
        <f t="shared" si="102"/>
        <v>-3.7284293145485634</v>
      </c>
      <c r="O162" s="32">
        <f t="shared" si="103"/>
        <v>-0.19103703839283803</v>
      </c>
      <c r="P162" s="30">
        <f t="shared" si="104"/>
        <v>-2.5837586617798755E-3</v>
      </c>
      <c r="Q162" s="88">
        <f t="shared" si="105"/>
        <v>-4.9712390860647488</v>
      </c>
      <c r="R162" s="32">
        <f t="shared" si="106"/>
        <v>-0.19103703839283795</v>
      </c>
      <c r="S162" s="30">
        <f t="shared" si="107"/>
        <v>-2.5837586617798746E-3</v>
      </c>
      <c r="T162" s="88">
        <f t="shared" si="108"/>
        <v>-6.2140488575809414</v>
      </c>
      <c r="U162" s="32">
        <f t="shared" si="109"/>
        <v>-0.19103703839283814</v>
      </c>
      <c r="V162" s="30">
        <f t="shared" si="110"/>
        <v>-2.5837586617798768E-3</v>
      </c>
      <c r="W162" s="88">
        <f t="shared" si="111"/>
        <v>-12.428097715161883</v>
      </c>
      <c r="X162" s="32">
        <f t="shared" si="112"/>
        <v>-0.19103703839283814</v>
      </c>
      <c r="Y162" s="30">
        <f t="shared" si="113"/>
        <v>-2.5837586617798768E-3</v>
      </c>
    </row>
    <row r="163" spans="1:25" x14ac:dyDescent="0.25">
      <c r="A163" s="112" t="s">
        <v>106</v>
      </c>
      <c r="B163" s="88">
        <f t="shared" si="90"/>
        <v>-0.58256708039821259</v>
      </c>
      <c r="C163" s="32">
        <f t="shared" si="91"/>
        <v>-0.1769993252001604</v>
      </c>
      <c r="D163" s="30">
        <f t="shared" si="92"/>
        <v>-2.3937399338101275E-3</v>
      </c>
      <c r="E163" s="98">
        <f t="shared" si="93"/>
        <v>-1.1651341607964252</v>
      </c>
      <c r="F163" s="32">
        <f t="shared" si="94"/>
        <v>-0.1769993252001604</v>
      </c>
      <c r="G163" s="30">
        <f t="shared" si="95"/>
        <v>-2.3937399338101275E-3</v>
      </c>
      <c r="H163" s="88">
        <f t="shared" si="96"/>
        <v>-1.7477012411946387</v>
      </c>
      <c r="I163" s="32">
        <f t="shared" si="97"/>
        <v>-0.17699932520016054</v>
      </c>
      <c r="J163" s="30">
        <f t="shared" si="98"/>
        <v>-2.3937399338101288E-3</v>
      </c>
      <c r="K163" s="88">
        <f t="shared" si="99"/>
        <v>-2.3302683215928504</v>
      </c>
      <c r="L163" s="32">
        <f t="shared" si="100"/>
        <v>-0.1769993252001604</v>
      </c>
      <c r="M163" s="30">
        <f t="shared" si="101"/>
        <v>-2.3937399338101275E-3</v>
      </c>
      <c r="N163" s="88">
        <f t="shared" si="102"/>
        <v>-3.4954024823892773</v>
      </c>
      <c r="O163" s="32">
        <f t="shared" si="103"/>
        <v>-0.17699932520016054</v>
      </c>
      <c r="P163" s="30">
        <f t="shared" si="104"/>
        <v>-2.3937399338101288E-3</v>
      </c>
      <c r="Q163" s="88">
        <f t="shared" si="105"/>
        <v>-4.6605366431857007</v>
      </c>
      <c r="R163" s="32">
        <f t="shared" si="106"/>
        <v>-0.1769993252001604</v>
      </c>
      <c r="S163" s="30">
        <f t="shared" si="107"/>
        <v>-2.3937399338101275E-3</v>
      </c>
      <c r="T163" s="88">
        <f t="shared" si="108"/>
        <v>-5.8256708039821206</v>
      </c>
      <c r="U163" s="32">
        <f t="shared" si="109"/>
        <v>-0.17699932520016029</v>
      </c>
      <c r="V163" s="30">
        <f t="shared" si="110"/>
        <v>-2.3937399338101253E-3</v>
      </c>
      <c r="W163" s="88">
        <f t="shared" si="111"/>
        <v>-11.651341607964241</v>
      </c>
      <c r="X163" s="32">
        <f t="shared" si="112"/>
        <v>-0.17699932520016029</v>
      </c>
      <c r="Y163" s="30">
        <f t="shared" si="113"/>
        <v>-2.3937399338101253E-3</v>
      </c>
    </row>
    <row r="164" spans="1:25" x14ac:dyDescent="0.25">
      <c r="A164" s="112" t="s">
        <v>107</v>
      </c>
      <c r="B164" s="88">
        <f t="shared" si="90"/>
        <v>-0.51783740479841089</v>
      </c>
      <c r="C164" s="32">
        <f t="shared" si="91"/>
        <v>-0.15431996038198337</v>
      </c>
      <c r="D164" s="30">
        <f t="shared" si="92"/>
        <v>-2.086798835808422E-3</v>
      </c>
      <c r="E164" s="98">
        <f t="shared" si="93"/>
        <v>-1.0356748095968218</v>
      </c>
      <c r="F164" s="32">
        <f t="shared" si="94"/>
        <v>-0.15431996038198337</v>
      </c>
      <c r="G164" s="30">
        <f t="shared" si="95"/>
        <v>-2.086798835808422E-3</v>
      </c>
      <c r="H164" s="88">
        <f t="shared" si="96"/>
        <v>-1.5535122143952336</v>
      </c>
      <c r="I164" s="32">
        <f t="shared" si="97"/>
        <v>-0.15431996038198342</v>
      </c>
      <c r="J164" s="30">
        <f t="shared" si="98"/>
        <v>-2.0867988358084233E-3</v>
      </c>
      <c r="K164" s="88">
        <f t="shared" si="99"/>
        <v>-2.0713496191936436</v>
      </c>
      <c r="L164" s="32">
        <f t="shared" si="100"/>
        <v>-0.15431996038198337</v>
      </c>
      <c r="M164" s="30">
        <f t="shared" si="101"/>
        <v>-2.086798835808422E-3</v>
      </c>
      <c r="N164" s="88">
        <f t="shared" si="102"/>
        <v>-3.1070244287904671</v>
      </c>
      <c r="O164" s="32">
        <f t="shared" si="103"/>
        <v>-0.15431996038198342</v>
      </c>
      <c r="P164" s="30">
        <f t="shared" si="104"/>
        <v>-2.0867988358084233E-3</v>
      </c>
      <c r="Q164" s="88">
        <f t="shared" si="105"/>
        <v>-4.1426992383872872</v>
      </c>
      <c r="R164" s="32">
        <f t="shared" si="106"/>
        <v>-0.15431996038198337</v>
      </c>
      <c r="S164" s="30">
        <f t="shared" si="107"/>
        <v>-2.086798835808422E-3</v>
      </c>
      <c r="T164" s="88">
        <f t="shared" si="108"/>
        <v>-5.1783740479841072</v>
      </c>
      <c r="U164" s="32">
        <f t="shared" si="109"/>
        <v>-0.15431996038198331</v>
      </c>
      <c r="V164" s="30">
        <f t="shared" si="110"/>
        <v>-2.0867988358084216E-3</v>
      </c>
      <c r="W164" s="88">
        <f t="shared" si="111"/>
        <v>-10.356748095968214</v>
      </c>
      <c r="X164" s="32">
        <f t="shared" si="112"/>
        <v>-0.15431996038198331</v>
      </c>
      <c r="Y164" s="30">
        <f t="shared" si="113"/>
        <v>-2.0867988358084216E-3</v>
      </c>
    </row>
    <row r="165" spans="1:25" x14ac:dyDescent="0.25">
      <c r="A165" s="112" t="s">
        <v>108</v>
      </c>
      <c r="B165" s="88">
        <f t="shared" si="90"/>
        <v>-0.258918702399205</v>
      </c>
      <c r="C165" s="32">
        <f t="shared" si="91"/>
        <v>-7.1670305753349317E-2</v>
      </c>
      <c r="D165" s="30">
        <f t="shared" si="92"/>
        <v>-9.6878402654826737E-4</v>
      </c>
      <c r="E165" s="98">
        <f t="shared" si="93"/>
        <v>-0.51783740479841001</v>
      </c>
      <c r="F165" s="32">
        <f t="shared" si="94"/>
        <v>-7.1670305753349317E-2</v>
      </c>
      <c r="G165" s="30">
        <f t="shared" si="95"/>
        <v>-9.6878402654826737E-4</v>
      </c>
      <c r="H165" s="88">
        <f t="shared" si="96"/>
        <v>-0.77675610719761856</v>
      </c>
      <c r="I165" s="32">
        <f t="shared" si="97"/>
        <v>-7.1670305753349664E-2</v>
      </c>
      <c r="J165" s="30">
        <f t="shared" si="98"/>
        <v>-9.6878402654827203E-4</v>
      </c>
      <c r="K165" s="88">
        <f t="shared" si="99"/>
        <v>-1.03567480959682</v>
      </c>
      <c r="L165" s="32">
        <f t="shared" si="100"/>
        <v>-7.1670305753349317E-2</v>
      </c>
      <c r="M165" s="30">
        <f t="shared" si="101"/>
        <v>-9.6878402654826737E-4</v>
      </c>
      <c r="N165" s="88">
        <f t="shared" si="102"/>
        <v>-1.5535122143952371</v>
      </c>
      <c r="O165" s="32">
        <f t="shared" si="103"/>
        <v>-7.1670305753349664E-2</v>
      </c>
      <c r="P165" s="30">
        <f t="shared" si="104"/>
        <v>-9.6878402654827203E-4</v>
      </c>
      <c r="Q165" s="88">
        <f t="shared" si="105"/>
        <v>-2.07134961919364</v>
      </c>
      <c r="R165" s="32">
        <f t="shared" si="106"/>
        <v>-7.1670305753349317E-2</v>
      </c>
      <c r="S165" s="30">
        <f t="shared" si="107"/>
        <v>-9.6878402654826737E-4</v>
      </c>
      <c r="T165" s="88">
        <f t="shared" si="108"/>
        <v>-2.5891870239920536</v>
      </c>
      <c r="U165" s="32">
        <f t="shared" si="109"/>
        <v>-7.1670305753349428E-2</v>
      </c>
      <c r="V165" s="30">
        <f t="shared" si="110"/>
        <v>-9.6878402654826889E-4</v>
      </c>
      <c r="W165" s="88">
        <f t="shared" si="111"/>
        <v>-5.1783740479841072</v>
      </c>
      <c r="X165" s="32">
        <f t="shared" si="112"/>
        <v>-7.1670305753349428E-2</v>
      </c>
      <c r="Y165" s="30">
        <f t="shared" si="113"/>
        <v>-9.6878402654826889E-4</v>
      </c>
    </row>
    <row r="166" spans="1:25" ht="15.75" thickBot="1" x14ac:dyDescent="0.3">
      <c r="A166" s="114" t="s">
        <v>109</v>
      </c>
      <c r="B166" s="89">
        <f t="shared" si="90"/>
        <v>-0.1294593511996025</v>
      </c>
      <c r="C166" s="33">
        <f t="shared" si="91"/>
        <v>-3.460416750499716E-2</v>
      </c>
      <c r="D166" s="31">
        <f t="shared" si="92"/>
        <v>-4.6767004522844382E-4</v>
      </c>
      <c r="E166" s="99">
        <f t="shared" si="93"/>
        <v>-0.258918702399205</v>
      </c>
      <c r="F166" s="33">
        <f t="shared" si="94"/>
        <v>-3.460416750499716E-2</v>
      </c>
      <c r="G166" s="31">
        <f t="shared" si="95"/>
        <v>-4.6767004522844382E-4</v>
      </c>
      <c r="H166" s="89">
        <f t="shared" si="96"/>
        <v>-0.38837805359880662</v>
      </c>
      <c r="I166" s="33">
        <f t="shared" si="97"/>
        <v>-3.4604167504997077E-2</v>
      </c>
      <c r="J166" s="31">
        <f t="shared" si="98"/>
        <v>-4.6767004522844279E-4</v>
      </c>
      <c r="K166" s="89">
        <f t="shared" si="99"/>
        <v>-0.51783740479841001</v>
      </c>
      <c r="L166" s="33">
        <f t="shared" si="100"/>
        <v>-3.460416750499716E-2</v>
      </c>
      <c r="M166" s="31">
        <f t="shared" si="101"/>
        <v>-4.6767004522844382E-4</v>
      </c>
      <c r="N166" s="89">
        <f t="shared" si="102"/>
        <v>-0.77675610719761323</v>
      </c>
      <c r="O166" s="33">
        <f t="shared" si="103"/>
        <v>-3.4604167504997077E-2</v>
      </c>
      <c r="P166" s="31">
        <f t="shared" si="104"/>
        <v>-4.6767004522844279E-4</v>
      </c>
      <c r="Q166" s="89">
        <f t="shared" si="105"/>
        <v>-1.03567480959682</v>
      </c>
      <c r="R166" s="33">
        <f t="shared" si="106"/>
        <v>-3.460416750499716E-2</v>
      </c>
      <c r="S166" s="31">
        <f t="shared" si="107"/>
        <v>-4.6767004522844382E-4</v>
      </c>
      <c r="T166" s="89">
        <f t="shared" si="108"/>
        <v>-1.2945935119960339</v>
      </c>
      <c r="U166" s="33">
        <f t="shared" si="109"/>
        <v>-3.4604167504997403E-2</v>
      </c>
      <c r="V166" s="31">
        <f t="shared" si="110"/>
        <v>-4.6767004522844707E-4</v>
      </c>
      <c r="W166" s="89">
        <f t="shared" si="111"/>
        <v>-2.5891870239920678</v>
      </c>
      <c r="X166" s="33">
        <f t="shared" si="112"/>
        <v>-3.4604167504997403E-2</v>
      </c>
      <c r="Y166" s="31">
        <f t="shared" si="113"/>
        <v>-4.6767004522844707E-4</v>
      </c>
    </row>
    <row r="168" spans="1:25" ht="15.75" thickBot="1" x14ac:dyDescent="0.3"/>
    <row r="169" spans="1:25" s="83" customFormat="1" ht="18.75" customHeight="1" x14ac:dyDescent="0.3">
      <c r="A169" s="181" t="s">
        <v>135</v>
      </c>
      <c r="B169" s="184" t="s">
        <v>79</v>
      </c>
      <c r="C169" s="185"/>
      <c r="D169" s="186"/>
      <c r="E169" s="184" t="s">
        <v>79</v>
      </c>
      <c r="F169" s="185"/>
      <c r="G169" s="186"/>
      <c r="H169" s="184" t="s">
        <v>81</v>
      </c>
      <c r="I169" s="185"/>
      <c r="J169" s="186"/>
      <c r="K169" s="184" t="s">
        <v>82</v>
      </c>
      <c r="L169" s="185"/>
      <c r="M169" s="186"/>
      <c r="N169" s="184" t="s">
        <v>83</v>
      </c>
      <c r="O169" s="185"/>
      <c r="P169" s="186"/>
      <c r="Q169" s="184" t="s">
        <v>84</v>
      </c>
      <c r="R169" s="185"/>
      <c r="S169" s="186"/>
      <c r="T169" s="184" t="s">
        <v>85</v>
      </c>
      <c r="U169" s="185"/>
      <c r="V169" s="186"/>
      <c r="W169" s="184" t="s">
        <v>86</v>
      </c>
      <c r="X169" s="185"/>
      <c r="Y169" s="186"/>
    </row>
    <row r="170" spans="1:25" s="83" customFormat="1" ht="19.5" thickBot="1" x14ac:dyDescent="0.35">
      <c r="A170" s="182"/>
      <c r="B170" s="187">
        <v>5000</v>
      </c>
      <c r="C170" s="188"/>
      <c r="D170" s="189"/>
      <c r="E170" s="187">
        <v>10000</v>
      </c>
      <c r="F170" s="188"/>
      <c r="G170" s="189"/>
      <c r="H170" s="187">
        <v>15000</v>
      </c>
      <c r="I170" s="188"/>
      <c r="J170" s="189"/>
      <c r="K170" s="187">
        <v>20000</v>
      </c>
      <c r="L170" s="188"/>
      <c r="M170" s="189"/>
      <c r="N170" s="187">
        <v>30000</v>
      </c>
      <c r="O170" s="188"/>
      <c r="P170" s="189"/>
      <c r="Q170" s="187">
        <v>40000</v>
      </c>
      <c r="R170" s="188"/>
      <c r="S170" s="189"/>
      <c r="T170" s="187">
        <v>50000</v>
      </c>
      <c r="U170" s="188"/>
      <c r="V170" s="189"/>
      <c r="W170" s="187">
        <v>100000</v>
      </c>
      <c r="X170" s="188"/>
      <c r="Y170" s="189"/>
    </row>
    <row r="171" spans="1:25" s="82" customFormat="1" ht="75" x14ac:dyDescent="0.3">
      <c r="A171" s="183"/>
      <c r="B171" s="97" t="s">
        <v>94</v>
      </c>
      <c r="C171" s="103" t="s">
        <v>127</v>
      </c>
      <c r="D171" s="95" t="s">
        <v>128</v>
      </c>
      <c r="E171" s="97" t="s">
        <v>94</v>
      </c>
      <c r="F171" s="103" t="s">
        <v>127</v>
      </c>
      <c r="G171" s="95" t="s">
        <v>128</v>
      </c>
      <c r="H171" s="97" t="s">
        <v>94</v>
      </c>
      <c r="I171" s="103" t="s">
        <v>127</v>
      </c>
      <c r="J171" s="95" t="s">
        <v>128</v>
      </c>
      <c r="K171" s="97" t="s">
        <v>94</v>
      </c>
      <c r="L171" s="103" t="s">
        <v>127</v>
      </c>
      <c r="M171" s="95" t="s">
        <v>128</v>
      </c>
      <c r="N171" s="97" t="s">
        <v>94</v>
      </c>
      <c r="O171" s="103" t="s">
        <v>127</v>
      </c>
      <c r="P171" s="95" t="s">
        <v>128</v>
      </c>
      <c r="Q171" s="97" t="s">
        <v>94</v>
      </c>
      <c r="R171" s="103" t="s">
        <v>127</v>
      </c>
      <c r="S171" s="95" t="s">
        <v>128</v>
      </c>
      <c r="T171" s="97" t="s">
        <v>94</v>
      </c>
      <c r="U171" s="103" t="s">
        <v>127</v>
      </c>
      <c r="V171" s="95" t="s">
        <v>128</v>
      </c>
      <c r="W171" s="97" t="s">
        <v>94</v>
      </c>
      <c r="X171" s="103" t="s">
        <v>127</v>
      </c>
      <c r="Y171" s="95" t="s">
        <v>128</v>
      </c>
    </row>
    <row r="172" spans="1:25" x14ac:dyDescent="0.25">
      <c r="A172" s="112" t="s">
        <v>125</v>
      </c>
      <c r="B172" s="129">
        <f t="shared" ref="B172:B182" si="114">B140-D140</f>
        <v>-0.46385469104216703</v>
      </c>
      <c r="C172" s="130">
        <f t="shared" ref="C172:C182" si="115">B172/(B140)</f>
        <v>-0.17097221455020908</v>
      </c>
      <c r="D172" s="131">
        <f t="shared" ref="D172:D182" si="116">B172/(B93+C93+B140)</f>
        <v>-2.315010635599041E-3</v>
      </c>
      <c r="E172" s="129">
        <f t="shared" ref="E172:E182" si="117">E140-G140</f>
        <v>-0.92770938208433407</v>
      </c>
      <c r="F172" s="130">
        <f t="shared" ref="F172:F182" si="118">E172/(E140)</f>
        <v>-0.17097221455020908</v>
      </c>
      <c r="G172" s="131">
        <f t="shared" ref="G172:G182" si="119">E172/(E93+F93+E140)</f>
        <v>-2.315010635599041E-3</v>
      </c>
      <c r="H172" s="129">
        <f t="shared" ref="H172:H182" si="120">H140-J140</f>
        <v>-1.3915640731265011</v>
      </c>
      <c r="I172" s="130">
        <f t="shared" ref="I172:I182" si="121">H172/(H140)</f>
        <v>-0.17097221455020908</v>
      </c>
      <c r="J172" s="131">
        <f t="shared" ref="J172:J182" si="122">H172/(H93+I93+H140)</f>
        <v>-2.315010635599041E-3</v>
      </c>
      <c r="K172" s="129">
        <f t="shared" ref="K172:K182" si="123">K140-M140</f>
        <v>-1.8554187641686681</v>
      </c>
      <c r="L172" s="130">
        <f t="shared" ref="L172:L182" si="124">K172/(K140)</f>
        <v>-0.17097221455020908</v>
      </c>
      <c r="M172" s="131">
        <f t="shared" ref="M172:M182" si="125">K172/(K93+L93+K140)</f>
        <v>-2.315010635599041E-3</v>
      </c>
      <c r="N172" s="129">
        <f t="shared" ref="N172:N182" si="126">N140-P140</f>
        <v>-2.7831281462530022</v>
      </c>
      <c r="O172" s="130">
        <f t="shared" ref="O172:O182" si="127">N172/(N140)</f>
        <v>-0.17097221455020908</v>
      </c>
      <c r="P172" s="131">
        <f t="shared" ref="P172:P182" si="128">N172/(N93+O93+N140)</f>
        <v>-2.315010635599041E-3</v>
      </c>
      <c r="Q172" s="129">
        <f t="shared" ref="Q172:Q182" si="129">Q140-S140</f>
        <v>-3.7108375283373363</v>
      </c>
      <c r="R172" s="130">
        <f t="shared" ref="R172:R182" si="130">Q172/(Q140)</f>
        <v>-0.17097221455020908</v>
      </c>
      <c r="S172" s="131">
        <f t="shared" ref="S172:S182" si="131">Q172/(Q93+R93+Q140)</f>
        <v>-2.315010635599041E-3</v>
      </c>
      <c r="T172" s="129">
        <f t="shared" ref="T172:T182" si="132">T140-V140</f>
        <v>-4.6385469104216739</v>
      </c>
      <c r="U172" s="130">
        <f t="shared" ref="U172:U182" si="133">T172/(T140)</f>
        <v>-0.17097221455020922</v>
      </c>
      <c r="V172" s="131">
        <f t="shared" ref="V172:V182" si="134">T172/(T93+U93+T140)</f>
        <v>-2.3150106355990423E-3</v>
      </c>
      <c r="W172" s="129">
        <f t="shared" ref="W172:W182" si="135">W140-Y140</f>
        <v>-9.2770938208433478</v>
      </c>
      <c r="X172" s="130">
        <f t="shared" ref="X172:X182" si="136">W172/(W140)</f>
        <v>-0.17097221455020922</v>
      </c>
      <c r="Y172" s="131">
        <f t="shared" ref="Y172:Y182" si="137">W172/(W93+X93+W140)</f>
        <v>-2.3150106355990423E-3</v>
      </c>
    </row>
    <row r="173" spans="1:25" x14ac:dyDescent="0.25">
      <c r="A173" s="112" t="s">
        <v>97</v>
      </c>
      <c r="B173" s="129">
        <f t="shared" si="114"/>
        <v>-0.33463674549557165</v>
      </c>
      <c r="C173" s="130">
        <f t="shared" si="115"/>
        <v>-0.11776536593928479</v>
      </c>
      <c r="D173" s="131">
        <f t="shared" si="116"/>
        <v>-1.5940817583694853E-3</v>
      </c>
      <c r="E173" s="129">
        <f t="shared" si="117"/>
        <v>-0.6692734909911433</v>
      </c>
      <c r="F173" s="130">
        <f t="shared" si="118"/>
        <v>-0.11776536593928479</v>
      </c>
      <c r="G173" s="131">
        <f t="shared" si="119"/>
        <v>-1.5940817583694853E-3</v>
      </c>
      <c r="H173" s="129">
        <f t="shared" si="120"/>
        <v>-1.0039102364867158</v>
      </c>
      <c r="I173" s="130">
        <f t="shared" si="121"/>
        <v>-0.1177653659392849</v>
      </c>
      <c r="J173" s="131">
        <f t="shared" si="122"/>
        <v>-1.5940817583694868E-3</v>
      </c>
      <c r="K173" s="129">
        <f t="shared" si="123"/>
        <v>-1.3385469819822866</v>
      </c>
      <c r="L173" s="130">
        <f t="shared" si="124"/>
        <v>-0.11776536593928479</v>
      </c>
      <c r="M173" s="131">
        <f t="shared" si="125"/>
        <v>-1.5940817583694853E-3</v>
      </c>
      <c r="N173" s="129">
        <f t="shared" si="126"/>
        <v>-2.0078204729734317</v>
      </c>
      <c r="O173" s="130">
        <f t="shared" si="127"/>
        <v>-0.1177653659392849</v>
      </c>
      <c r="P173" s="131">
        <f t="shared" si="128"/>
        <v>-1.5940817583694868E-3</v>
      </c>
      <c r="Q173" s="129">
        <f t="shared" si="129"/>
        <v>-2.6770939639645732</v>
      </c>
      <c r="R173" s="130">
        <f t="shared" si="130"/>
        <v>-0.11776536593928479</v>
      </c>
      <c r="S173" s="131">
        <f t="shared" si="131"/>
        <v>-1.5940817583694853E-3</v>
      </c>
      <c r="T173" s="129">
        <f t="shared" si="132"/>
        <v>-3.3463674549557183</v>
      </c>
      <c r="U173" s="130">
        <f t="shared" si="133"/>
        <v>-0.11776536593928486</v>
      </c>
      <c r="V173" s="131">
        <f t="shared" si="134"/>
        <v>-1.5940817583694861E-3</v>
      </c>
      <c r="W173" s="129">
        <f t="shared" si="135"/>
        <v>-6.6927349099114366</v>
      </c>
      <c r="X173" s="130">
        <f t="shared" si="136"/>
        <v>-0.11776536593928486</v>
      </c>
      <c r="Y173" s="131">
        <f t="shared" si="137"/>
        <v>-1.5940817583694861E-3</v>
      </c>
    </row>
    <row r="174" spans="1:25" x14ac:dyDescent="0.25">
      <c r="A174" s="112" t="s">
        <v>102</v>
      </c>
      <c r="B174" s="129">
        <f t="shared" si="114"/>
        <v>-7.6200854402380003E-2</v>
      </c>
      <c r="C174" s="130">
        <f t="shared" si="115"/>
        <v>-2.4592171456077821E-2</v>
      </c>
      <c r="D174" s="131">
        <f t="shared" si="116"/>
        <v>-3.3270133737011402E-4</v>
      </c>
      <c r="E174" s="129">
        <f t="shared" si="117"/>
        <v>-0.15240170880476001</v>
      </c>
      <c r="F174" s="130">
        <f t="shared" si="118"/>
        <v>-2.4592171456077821E-2</v>
      </c>
      <c r="G174" s="131">
        <f t="shared" si="119"/>
        <v>-3.3270133737011402E-4</v>
      </c>
      <c r="H174" s="129">
        <f t="shared" si="120"/>
        <v>-0.22860256320714178</v>
      </c>
      <c r="I174" s="130">
        <f t="shared" si="121"/>
        <v>-2.4592171456078019E-2</v>
      </c>
      <c r="J174" s="131">
        <f t="shared" si="122"/>
        <v>-3.3270133737011668E-4</v>
      </c>
      <c r="K174" s="129">
        <f t="shared" si="123"/>
        <v>-0.30480341760952001</v>
      </c>
      <c r="L174" s="130">
        <f t="shared" si="124"/>
        <v>-2.4592171456077821E-2</v>
      </c>
      <c r="M174" s="131">
        <f t="shared" si="125"/>
        <v>-3.3270133737011402E-4</v>
      </c>
      <c r="N174" s="129">
        <f t="shared" si="126"/>
        <v>-0.45720512641428357</v>
      </c>
      <c r="O174" s="130">
        <f t="shared" si="127"/>
        <v>-2.4592171456078019E-2</v>
      </c>
      <c r="P174" s="131">
        <f t="shared" si="128"/>
        <v>-3.3270133737011668E-4</v>
      </c>
      <c r="Q174" s="129">
        <f t="shared" si="129"/>
        <v>-0.60960683521904002</v>
      </c>
      <c r="R174" s="130">
        <f t="shared" si="130"/>
        <v>-2.4592171456077821E-2</v>
      </c>
      <c r="S174" s="131">
        <f t="shared" si="131"/>
        <v>-3.3270133737011402E-4</v>
      </c>
      <c r="T174" s="129">
        <f t="shared" si="132"/>
        <v>-0.76200854402380003</v>
      </c>
      <c r="U174" s="130">
        <f t="shared" si="133"/>
        <v>-2.4592171456077821E-2</v>
      </c>
      <c r="V174" s="131">
        <f t="shared" si="134"/>
        <v>-3.3270133737011402E-4</v>
      </c>
      <c r="W174" s="129">
        <f t="shared" si="135"/>
        <v>-1.5240170880476001</v>
      </c>
      <c r="X174" s="130">
        <f t="shared" si="136"/>
        <v>-2.4592171456077821E-2</v>
      </c>
      <c r="Y174" s="131">
        <f t="shared" si="137"/>
        <v>-3.3270133737011402E-4</v>
      </c>
    </row>
    <row r="175" spans="1:25" x14ac:dyDescent="0.25">
      <c r="A175" s="112" t="s">
        <v>103</v>
      </c>
      <c r="B175" s="129">
        <f t="shared" si="114"/>
        <v>-1.1591881629081868E-2</v>
      </c>
      <c r="C175" s="130">
        <f t="shared" si="115"/>
        <v>-3.6650248104408739E-3</v>
      </c>
      <c r="D175" s="131">
        <f t="shared" si="116"/>
        <v>-4.9577171675599114E-5</v>
      </c>
      <c r="E175" s="129">
        <f t="shared" si="117"/>
        <v>-2.3183763258163737E-2</v>
      </c>
      <c r="F175" s="130">
        <f t="shared" si="118"/>
        <v>-3.6650248104408739E-3</v>
      </c>
      <c r="G175" s="131">
        <f t="shared" si="119"/>
        <v>-4.9577171675599114E-5</v>
      </c>
      <c r="H175" s="129">
        <f t="shared" si="120"/>
        <v>-3.4775644887243828E-2</v>
      </c>
      <c r="I175" s="130">
        <f t="shared" si="121"/>
        <v>-3.6650248104406861E-3</v>
      </c>
      <c r="J175" s="131">
        <f t="shared" si="122"/>
        <v>-4.957717167559658E-5</v>
      </c>
      <c r="K175" s="129">
        <f t="shared" si="123"/>
        <v>-4.6367526516327473E-2</v>
      </c>
      <c r="L175" s="130">
        <f t="shared" si="124"/>
        <v>-3.6650248104408739E-3</v>
      </c>
      <c r="M175" s="131">
        <f t="shared" si="125"/>
        <v>-4.9577171675599114E-5</v>
      </c>
      <c r="N175" s="129">
        <f t="shared" si="126"/>
        <v>-6.9551289774487657E-2</v>
      </c>
      <c r="O175" s="130">
        <f t="shared" si="127"/>
        <v>-3.6650248104406861E-3</v>
      </c>
      <c r="P175" s="131">
        <f t="shared" si="128"/>
        <v>-4.957717167559658E-5</v>
      </c>
      <c r="Q175" s="129">
        <f t="shared" si="129"/>
        <v>-9.2735053032654946E-2</v>
      </c>
      <c r="R175" s="130">
        <f t="shared" si="130"/>
        <v>-3.6650248104408739E-3</v>
      </c>
      <c r="S175" s="131">
        <f t="shared" si="131"/>
        <v>-4.9577171675599114E-5</v>
      </c>
      <c r="T175" s="129">
        <f t="shared" si="132"/>
        <v>-0.11591881629082224</v>
      </c>
      <c r="U175" s="130">
        <f t="shared" si="133"/>
        <v>-3.6650248104409863E-3</v>
      </c>
      <c r="V175" s="131">
        <f t="shared" si="134"/>
        <v>-4.9577171675600625E-5</v>
      </c>
      <c r="W175" s="129">
        <f t="shared" si="135"/>
        <v>-0.23183763258164447</v>
      </c>
      <c r="X175" s="130">
        <f t="shared" si="136"/>
        <v>-3.6650248104409863E-3</v>
      </c>
      <c r="Y175" s="131">
        <f t="shared" si="137"/>
        <v>-4.9577171675600625E-5</v>
      </c>
    </row>
    <row r="176" spans="1:25" x14ac:dyDescent="0.25">
      <c r="A176" s="113" t="s">
        <v>139</v>
      </c>
      <c r="B176" s="101">
        <f t="shared" si="114"/>
        <v>-1.254445985353847E-3</v>
      </c>
      <c r="C176" s="102">
        <f t="shared" si="115"/>
        <v>-3.9533523673371664E-4</v>
      </c>
      <c r="D176" s="91">
        <f t="shared" si="116"/>
        <v>-5.3476392000552352E-6</v>
      </c>
      <c r="E176" s="101">
        <f t="shared" si="117"/>
        <v>-2.508891970707694E-3</v>
      </c>
      <c r="F176" s="102">
        <f t="shared" si="118"/>
        <v>-3.9533523673371664E-4</v>
      </c>
      <c r="G176" s="91">
        <f t="shared" si="119"/>
        <v>-5.3476392000552352E-6</v>
      </c>
      <c r="H176" s="101">
        <f t="shared" si="120"/>
        <v>-3.7633379560659819E-3</v>
      </c>
      <c r="I176" s="102">
        <f t="shared" si="121"/>
        <v>-3.9533523673418322E-4</v>
      </c>
      <c r="J176" s="91">
        <f t="shared" si="122"/>
        <v>-5.3476392000615456E-6</v>
      </c>
      <c r="K176" s="101">
        <f t="shared" si="123"/>
        <v>-5.017783941415388E-3</v>
      </c>
      <c r="L176" s="102">
        <f t="shared" si="124"/>
        <v>-3.9533523673371664E-4</v>
      </c>
      <c r="M176" s="91">
        <f t="shared" si="125"/>
        <v>-5.3476392000552352E-6</v>
      </c>
      <c r="N176" s="101">
        <f t="shared" si="126"/>
        <v>-7.5266759121319637E-3</v>
      </c>
      <c r="O176" s="102">
        <f t="shared" si="127"/>
        <v>-3.9533523673418322E-4</v>
      </c>
      <c r="P176" s="91">
        <f t="shared" si="128"/>
        <v>-5.3476392000615456E-6</v>
      </c>
      <c r="Q176" s="101">
        <f t="shared" si="129"/>
        <v>-1.0035567882830776E-2</v>
      </c>
      <c r="R176" s="102">
        <f t="shared" si="130"/>
        <v>-3.9533523673371664E-4</v>
      </c>
      <c r="S176" s="91">
        <f t="shared" si="131"/>
        <v>-5.3476392000552352E-6</v>
      </c>
      <c r="T176" s="101">
        <f t="shared" si="132"/>
        <v>-1.2544459853547352E-2</v>
      </c>
      <c r="U176" s="102">
        <f t="shared" si="133"/>
        <v>-3.9533523673399663E-4</v>
      </c>
      <c r="V176" s="91">
        <f t="shared" si="134"/>
        <v>-5.3476392000590214E-6</v>
      </c>
      <c r="W176" s="101">
        <f t="shared" si="135"/>
        <v>-2.5088919707094703E-2</v>
      </c>
      <c r="X176" s="102">
        <f t="shared" si="136"/>
        <v>-3.9533523673399663E-4</v>
      </c>
      <c r="Y176" s="91">
        <f t="shared" si="137"/>
        <v>-5.3476392000590214E-6</v>
      </c>
    </row>
    <row r="177" spans="1:25" x14ac:dyDescent="0.25">
      <c r="A177" s="112" t="s">
        <v>104</v>
      </c>
      <c r="B177" s="129">
        <f t="shared" si="114"/>
        <v>2.7173502034896657E-2</v>
      </c>
      <c r="C177" s="130">
        <f t="shared" si="115"/>
        <v>8.4880256196142451E-3</v>
      </c>
      <c r="D177" s="131">
        <f t="shared" si="116"/>
        <v>1.1481029339111639E-4</v>
      </c>
      <c r="E177" s="129">
        <f t="shared" si="117"/>
        <v>5.4347004069793314E-2</v>
      </c>
      <c r="F177" s="130">
        <f t="shared" si="118"/>
        <v>8.4880256196142451E-3</v>
      </c>
      <c r="G177" s="131">
        <f t="shared" si="119"/>
        <v>1.1481029339111639E-4</v>
      </c>
      <c r="H177" s="129">
        <f t="shared" si="120"/>
        <v>8.1520506104691748E-2</v>
      </c>
      <c r="I177" s="130">
        <f t="shared" si="121"/>
        <v>8.4880256196144307E-3</v>
      </c>
      <c r="J177" s="131">
        <f t="shared" si="122"/>
        <v>1.148102933911189E-4</v>
      </c>
      <c r="K177" s="129">
        <f t="shared" si="123"/>
        <v>0.10869400813958663</v>
      </c>
      <c r="L177" s="130">
        <f t="shared" si="124"/>
        <v>8.4880256196142451E-3</v>
      </c>
      <c r="M177" s="131">
        <f t="shared" si="125"/>
        <v>1.1481029339111639E-4</v>
      </c>
      <c r="N177" s="129">
        <f t="shared" si="126"/>
        <v>0.1630410122093835</v>
      </c>
      <c r="O177" s="130">
        <f t="shared" si="127"/>
        <v>8.4880256196144307E-3</v>
      </c>
      <c r="P177" s="131">
        <f t="shared" si="128"/>
        <v>1.148102933911189E-4</v>
      </c>
      <c r="Q177" s="129">
        <f t="shared" si="129"/>
        <v>0.21738801627917326</v>
      </c>
      <c r="R177" s="130">
        <f t="shared" si="130"/>
        <v>8.4880256196142451E-3</v>
      </c>
      <c r="S177" s="131">
        <f t="shared" si="131"/>
        <v>1.1481029339111639E-4</v>
      </c>
      <c r="T177" s="129">
        <f t="shared" si="132"/>
        <v>0.27173502034897012</v>
      </c>
      <c r="U177" s="130">
        <f t="shared" si="133"/>
        <v>8.4880256196143561E-3</v>
      </c>
      <c r="V177" s="131">
        <f t="shared" si="134"/>
        <v>1.1481029339111791E-4</v>
      </c>
      <c r="W177" s="129">
        <f t="shared" si="135"/>
        <v>0.54347004069794025</v>
      </c>
      <c r="X177" s="130">
        <f t="shared" si="136"/>
        <v>8.4880256196143561E-3</v>
      </c>
      <c r="Y177" s="131">
        <f t="shared" si="137"/>
        <v>1.1481029339111791E-4</v>
      </c>
    </row>
    <row r="178" spans="1:25" x14ac:dyDescent="0.25">
      <c r="A178" s="112" t="s">
        <v>105</v>
      </c>
      <c r="B178" s="98">
        <f t="shared" si="114"/>
        <v>7.8860680253534987E-2</v>
      </c>
      <c r="C178" s="32">
        <f t="shared" si="115"/>
        <v>2.4243952930786333E-2</v>
      </c>
      <c r="D178" s="30">
        <f t="shared" si="116"/>
        <v>3.2789727011938005E-4</v>
      </c>
      <c r="E178" s="98">
        <f t="shared" si="117"/>
        <v>0.15772136050706997</v>
      </c>
      <c r="F178" s="32">
        <f t="shared" si="118"/>
        <v>2.4243952930786333E-2</v>
      </c>
      <c r="G178" s="30">
        <f t="shared" si="119"/>
        <v>3.2789727011938005E-4</v>
      </c>
      <c r="H178" s="129">
        <f t="shared" si="120"/>
        <v>0.23658204076060407</v>
      </c>
      <c r="I178" s="130">
        <f t="shared" si="121"/>
        <v>2.4243952930786242E-2</v>
      </c>
      <c r="J178" s="131">
        <f t="shared" si="122"/>
        <v>3.278972701193788E-4</v>
      </c>
      <c r="K178" s="129">
        <f t="shared" si="123"/>
        <v>0.31544272101413995</v>
      </c>
      <c r="L178" s="130">
        <f t="shared" si="124"/>
        <v>2.4243952930786333E-2</v>
      </c>
      <c r="M178" s="131">
        <f t="shared" si="125"/>
        <v>3.2789727011938005E-4</v>
      </c>
      <c r="N178" s="129">
        <f t="shared" si="126"/>
        <v>0.47316408152120815</v>
      </c>
      <c r="O178" s="130">
        <f t="shared" si="127"/>
        <v>2.4243952930786242E-2</v>
      </c>
      <c r="P178" s="131">
        <f t="shared" si="128"/>
        <v>3.278972701193788E-4</v>
      </c>
      <c r="Q178" s="129">
        <f t="shared" si="129"/>
        <v>0.6308854420282799</v>
      </c>
      <c r="R178" s="130">
        <f t="shared" si="130"/>
        <v>2.4243952930786333E-2</v>
      </c>
      <c r="S178" s="131">
        <f t="shared" si="131"/>
        <v>3.2789727011938005E-4</v>
      </c>
      <c r="T178" s="129">
        <f t="shared" si="132"/>
        <v>0.78860680253534454</v>
      </c>
      <c r="U178" s="130">
        <f t="shared" si="133"/>
        <v>2.4243952930786173E-2</v>
      </c>
      <c r="V178" s="131">
        <f t="shared" si="134"/>
        <v>3.2789727011937783E-4</v>
      </c>
      <c r="W178" s="129">
        <f t="shared" si="135"/>
        <v>1.5772136050706891</v>
      </c>
      <c r="X178" s="130">
        <f t="shared" si="136"/>
        <v>2.4243952930786173E-2</v>
      </c>
      <c r="Y178" s="131">
        <f t="shared" si="137"/>
        <v>3.2789727011937783E-4</v>
      </c>
    </row>
    <row r="179" spans="1:25" x14ac:dyDescent="0.25">
      <c r="A179" s="112" t="s">
        <v>106</v>
      </c>
      <c r="B179" s="98">
        <f t="shared" si="114"/>
        <v>0.1176260639175144</v>
      </c>
      <c r="C179" s="32">
        <f t="shared" si="115"/>
        <v>3.5737916953906317E-2</v>
      </c>
      <c r="D179" s="30">
        <f t="shared" si="116"/>
        <v>4.8331980286938416E-4</v>
      </c>
      <c r="E179" s="98">
        <f t="shared" si="117"/>
        <v>0.2352521278350288</v>
      </c>
      <c r="F179" s="32">
        <f t="shared" si="118"/>
        <v>3.5737916953906317E-2</v>
      </c>
      <c r="G179" s="30">
        <f t="shared" si="119"/>
        <v>4.8331980286938416E-4</v>
      </c>
      <c r="H179" s="129">
        <f t="shared" si="120"/>
        <v>0.35287819175253965</v>
      </c>
      <c r="I179" s="130">
        <f t="shared" si="121"/>
        <v>3.573791695390597E-2</v>
      </c>
      <c r="J179" s="131">
        <f t="shared" si="122"/>
        <v>4.8331980286937928E-4</v>
      </c>
      <c r="K179" s="129">
        <f t="shared" si="123"/>
        <v>0.4705042556700576</v>
      </c>
      <c r="L179" s="130">
        <f t="shared" si="124"/>
        <v>3.5737916953906317E-2</v>
      </c>
      <c r="M179" s="131">
        <f t="shared" si="125"/>
        <v>4.8331980286938416E-4</v>
      </c>
      <c r="N179" s="129">
        <f t="shared" si="126"/>
        <v>0.7057563835050793</v>
      </c>
      <c r="O179" s="130">
        <f t="shared" si="127"/>
        <v>3.573791695390597E-2</v>
      </c>
      <c r="P179" s="131">
        <f t="shared" si="128"/>
        <v>4.8331980286937928E-4</v>
      </c>
      <c r="Q179" s="129">
        <f t="shared" si="129"/>
        <v>0.94100851134011521</v>
      </c>
      <c r="R179" s="130">
        <f t="shared" si="130"/>
        <v>3.5737916953906317E-2</v>
      </c>
      <c r="S179" s="131">
        <f t="shared" si="131"/>
        <v>4.8331980286938416E-4</v>
      </c>
      <c r="T179" s="129">
        <f t="shared" si="132"/>
        <v>1.1762606391751405</v>
      </c>
      <c r="U179" s="130">
        <f t="shared" si="133"/>
        <v>3.5737916953906212E-2</v>
      </c>
      <c r="V179" s="131">
        <f t="shared" si="134"/>
        <v>4.8331980286938264E-4</v>
      </c>
      <c r="W179" s="129">
        <f t="shared" si="135"/>
        <v>2.3525212783502809</v>
      </c>
      <c r="X179" s="130">
        <f t="shared" si="136"/>
        <v>3.5737916953906212E-2</v>
      </c>
      <c r="Y179" s="131">
        <f t="shared" si="137"/>
        <v>4.8331980286938264E-4</v>
      </c>
    </row>
    <row r="180" spans="1:25" x14ac:dyDescent="0.25">
      <c r="A180" s="112" t="s">
        <v>107</v>
      </c>
      <c r="B180" s="98">
        <f t="shared" si="114"/>
        <v>0.18223503669081165</v>
      </c>
      <c r="C180" s="32">
        <f t="shared" si="115"/>
        <v>5.4307594201857927E-2</v>
      </c>
      <c r="D180" s="30">
        <f t="shared" si="116"/>
        <v>7.3437696637216319E-4</v>
      </c>
      <c r="E180" s="98">
        <f t="shared" si="117"/>
        <v>0.36447007338162329</v>
      </c>
      <c r="F180" s="32">
        <f t="shared" si="118"/>
        <v>5.4307594201857927E-2</v>
      </c>
      <c r="G180" s="30">
        <f t="shared" si="119"/>
        <v>7.3437696637216319E-4</v>
      </c>
      <c r="H180" s="129">
        <f t="shared" si="120"/>
        <v>0.54670511007243583</v>
      </c>
      <c r="I180" s="130">
        <f t="shared" si="121"/>
        <v>5.430759420185801E-2</v>
      </c>
      <c r="J180" s="131">
        <f t="shared" si="122"/>
        <v>7.3437696637216427E-4</v>
      </c>
      <c r="K180" s="129">
        <f t="shared" si="123"/>
        <v>0.72894014676324659</v>
      </c>
      <c r="L180" s="130">
        <f t="shared" si="124"/>
        <v>5.4307594201857927E-2</v>
      </c>
      <c r="M180" s="131">
        <f t="shared" si="125"/>
        <v>7.3437696637216319E-4</v>
      </c>
      <c r="N180" s="129">
        <f t="shared" si="126"/>
        <v>1.0934102201448717</v>
      </c>
      <c r="O180" s="130">
        <f t="shared" si="127"/>
        <v>5.430759420185801E-2</v>
      </c>
      <c r="P180" s="131">
        <f t="shared" si="128"/>
        <v>7.3437696637216427E-4</v>
      </c>
      <c r="Q180" s="129">
        <f t="shared" si="129"/>
        <v>1.4578802935264932</v>
      </c>
      <c r="R180" s="130">
        <f t="shared" si="130"/>
        <v>5.4307594201857927E-2</v>
      </c>
      <c r="S180" s="131">
        <f t="shared" si="131"/>
        <v>7.3437696637216319E-4</v>
      </c>
      <c r="T180" s="129">
        <f t="shared" si="132"/>
        <v>1.8223503669081147</v>
      </c>
      <c r="U180" s="130">
        <f t="shared" si="133"/>
        <v>5.4307594201857878E-2</v>
      </c>
      <c r="V180" s="131">
        <f t="shared" si="134"/>
        <v>7.3437696637216254E-4</v>
      </c>
      <c r="W180" s="129">
        <f t="shared" si="135"/>
        <v>3.6447007338162294</v>
      </c>
      <c r="X180" s="130">
        <f t="shared" si="136"/>
        <v>5.4307594201857878E-2</v>
      </c>
      <c r="Y180" s="131">
        <f t="shared" si="137"/>
        <v>7.3437696637216254E-4</v>
      </c>
    </row>
    <row r="181" spans="1:25" x14ac:dyDescent="0.25">
      <c r="A181" s="112" t="s">
        <v>108</v>
      </c>
      <c r="B181" s="98">
        <f t="shared" si="114"/>
        <v>0.4406709277840033</v>
      </c>
      <c r="C181" s="32">
        <f t="shared" si="115"/>
        <v>0.12198045115410948</v>
      </c>
      <c r="D181" s="30">
        <f t="shared" si="116"/>
        <v>1.6488378469590936E-3</v>
      </c>
      <c r="E181" s="98">
        <f t="shared" si="117"/>
        <v>0.88134185556800659</v>
      </c>
      <c r="F181" s="32">
        <f t="shared" si="118"/>
        <v>0.12198045115410948</v>
      </c>
      <c r="G181" s="30">
        <f t="shared" si="119"/>
        <v>1.6488378469590936E-3</v>
      </c>
      <c r="H181" s="129">
        <f t="shared" si="120"/>
        <v>1.3220127833520081</v>
      </c>
      <c r="I181" s="130">
        <f t="shared" si="121"/>
        <v>0.12198045115410934</v>
      </c>
      <c r="J181" s="131">
        <f t="shared" si="122"/>
        <v>1.6488378469590916E-3</v>
      </c>
      <c r="K181" s="129">
        <f t="shared" si="123"/>
        <v>1.7626837111360132</v>
      </c>
      <c r="L181" s="130">
        <f t="shared" si="124"/>
        <v>0.12198045115410948</v>
      </c>
      <c r="M181" s="131">
        <f t="shared" si="125"/>
        <v>1.6488378469590936E-3</v>
      </c>
      <c r="N181" s="129">
        <f t="shared" si="126"/>
        <v>2.6440255667040162</v>
      </c>
      <c r="O181" s="130">
        <f t="shared" si="127"/>
        <v>0.12198045115410934</v>
      </c>
      <c r="P181" s="131">
        <f t="shared" si="128"/>
        <v>1.6488378469590916E-3</v>
      </c>
      <c r="Q181" s="129">
        <f t="shared" si="129"/>
        <v>3.5253674222720264</v>
      </c>
      <c r="R181" s="130">
        <f t="shared" si="130"/>
        <v>0.12198045115410948</v>
      </c>
      <c r="S181" s="131">
        <f t="shared" si="131"/>
        <v>1.6488378469590936E-3</v>
      </c>
      <c r="T181" s="129">
        <f t="shared" si="132"/>
        <v>4.406709277840033</v>
      </c>
      <c r="U181" s="130">
        <f t="shared" si="133"/>
        <v>0.12198045115410948</v>
      </c>
      <c r="V181" s="131">
        <f t="shared" si="134"/>
        <v>1.6488378469590938E-3</v>
      </c>
      <c r="W181" s="129">
        <f t="shared" si="135"/>
        <v>8.8134185556800659</v>
      </c>
      <c r="X181" s="130">
        <f t="shared" si="136"/>
        <v>0.12198045115410948</v>
      </c>
      <c r="Y181" s="131">
        <f t="shared" si="137"/>
        <v>1.6488378469590938E-3</v>
      </c>
    </row>
    <row r="182" spans="1:25" ht="15.75" thickBot="1" x14ac:dyDescent="0.3">
      <c r="A182" s="114" t="s">
        <v>109</v>
      </c>
      <c r="B182" s="99">
        <f t="shared" si="114"/>
        <v>0.56988887333059912</v>
      </c>
      <c r="C182" s="33">
        <f t="shared" si="115"/>
        <v>0.15232990007466307</v>
      </c>
      <c r="D182" s="31">
        <f t="shared" si="116"/>
        <v>2.0587153627456656E-3</v>
      </c>
      <c r="E182" s="99">
        <f t="shared" si="117"/>
        <v>1.1397777466611982</v>
      </c>
      <c r="F182" s="33">
        <f t="shared" si="118"/>
        <v>0.15232990007466307</v>
      </c>
      <c r="G182" s="31">
        <f t="shared" si="119"/>
        <v>2.0587153627456656E-3</v>
      </c>
      <c r="H182" s="132">
        <f t="shared" si="120"/>
        <v>1.7096666199917987</v>
      </c>
      <c r="I182" s="133">
        <f t="shared" si="121"/>
        <v>0.15232990007466318</v>
      </c>
      <c r="J182" s="134">
        <f t="shared" si="122"/>
        <v>2.0587153627456673E-3</v>
      </c>
      <c r="K182" s="132">
        <f t="shared" si="123"/>
        <v>2.2795554933223965</v>
      </c>
      <c r="L182" s="133">
        <f t="shared" si="124"/>
        <v>0.15232990007466307</v>
      </c>
      <c r="M182" s="134">
        <f t="shared" si="125"/>
        <v>2.0587153627456656E-3</v>
      </c>
      <c r="N182" s="132">
        <f t="shared" si="126"/>
        <v>3.4193332399835974</v>
      </c>
      <c r="O182" s="133">
        <f t="shared" si="127"/>
        <v>0.15232990007466318</v>
      </c>
      <c r="P182" s="134">
        <f t="shared" si="128"/>
        <v>2.0587153627456673E-3</v>
      </c>
      <c r="Q182" s="132">
        <f t="shared" si="129"/>
        <v>4.559110986644793</v>
      </c>
      <c r="R182" s="133">
        <f t="shared" si="130"/>
        <v>0.15232990007466307</v>
      </c>
      <c r="S182" s="134">
        <f t="shared" si="131"/>
        <v>2.0587153627456656E-3</v>
      </c>
      <c r="T182" s="132">
        <f t="shared" si="132"/>
        <v>5.698888733305985</v>
      </c>
      <c r="U182" s="133">
        <f t="shared" si="133"/>
        <v>0.15232990007466293</v>
      </c>
      <c r="V182" s="134">
        <f t="shared" si="134"/>
        <v>2.0587153627456634E-3</v>
      </c>
      <c r="W182" s="132">
        <f t="shared" si="135"/>
        <v>11.39777746661197</v>
      </c>
      <c r="X182" s="133">
        <f t="shared" si="136"/>
        <v>0.15232990007466293</v>
      </c>
      <c r="Y182" s="134">
        <f t="shared" si="137"/>
        <v>2.0587153627456634E-3</v>
      </c>
    </row>
  </sheetData>
  <mergeCells count="134">
    <mergeCell ref="T170:V170"/>
    <mergeCell ref="W170:Y170"/>
    <mergeCell ref="A137:A139"/>
    <mergeCell ref="T154:V154"/>
    <mergeCell ref="W154:Y154"/>
    <mergeCell ref="A169:A171"/>
    <mergeCell ref="B169:D169"/>
    <mergeCell ref="E169:G169"/>
    <mergeCell ref="H169:J169"/>
    <mergeCell ref="K169:M169"/>
    <mergeCell ref="N169:P169"/>
    <mergeCell ref="Q169:S169"/>
    <mergeCell ref="T169:V169"/>
    <mergeCell ref="B154:D154"/>
    <mergeCell ref="E154:G154"/>
    <mergeCell ref="H154:J154"/>
    <mergeCell ref="K154:M154"/>
    <mergeCell ref="N154:P154"/>
    <mergeCell ref="Q154:S154"/>
    <mergeCell ref="W169:Y169"/>
    <mergeCell ref="B170:D170"/>
    <mergeCell ref="E170:G170"/>
    <mergeCell ref="H170:J170"/>
    <mergeCell ref="K170:M170"/>
    <mergeCell ref="N170:P170"/>
    <mergeCell ref="Q170:S170"/>
    <mergeCell ref="A153:A155"/>
    <mergeCell ref="B153:D153"/>
    <mergeCell ref="E153:G153"/>
    <mergeCell ref="H153:J153"/>
    <mergeCell ref="K153:M153"/>
    <mergeCell ref="N153:P153"/>
    <mergeCell ref="Q153:S153"/>
    <mergeCell ref="T153:V153"/>
    <mergeCell ref="W153:Y153"/>
    <mergeCell ref="T122:V122"/>
    <mergeCell ref="W122:Y122"/>
    <mergeCell ref="Q137:S137"/>
    <mergeCell ref="T137:V137"/>
    <mergeCell ref="W137:Y137"/>
    <mergeCell ref="B138:D138"/>
    <mergeCell ref="E138:G138"/>
    <mergeCell ref="H138:J138"/>
    <mergeCell ref="K138:M138"/>
    <mergeCell ref="N138:P138"/>
    <mergeCell ref="Q138:S138"/>
    <mergeCell ref="T138:V138"/>
    <mergeCell ref="B137:D137"/>
    <mergeCell ref="E137:G137"/>
    <mergeCell ref="H137:J137"/>
    <mergeCell ref="K137:M137"/>
    <mergeCell ref="N137:P137"/>
    <mergeCell ref="W138:Y138"/>
    <mergeCell ref="A90:A92"/>
    <mergeCell ref="T106:V106"/>
    <mergeCell ref="W106:Y106"/>
    <mergeCell ref="A121:A123"/>
    <mergeCell ref="B121:D121"/>
    <mergeCell ref="E121:G121"/>
    <mergeCell ref="H121:J121"/>
    <mergeCell ref="K121:M121"/>
    <mergeCell ref="N121:P121"/>
    <mergeCell ref="Q121:S121"/>
    <mergeCell ref="T121:V121"/>
    <mergeCell ref="B106:D106"/>
    <mergeCell ref="E106:G106"/>
    <mergeCell ref="H106:J106"/>
    <mergeCell ref="K106:M106"/>
    <mergeCell ref="N106:P106"/>
    <mergeCell ref="Q106:S106"/>
    <mergeCell ref="W121:Y121"/>
    <mergeCell ref="B122:D122"/>
    <mergeCell ref="E122:G122"/>
    <mergeCell ref="H122:J122"/>
    <mergeCell ref="K122:M122"/>
    <mergeCell ref="N122:P122"/>
    <mergeCell ref="Q122:S122"/>
    <mergeCell ref="A105:A107"/>
    <mergeCell ref="B105:D105"/>
    <mergeCell ref="E105:G105"/>
    <mergeCell ref="H105:J105"/>
    <mergeCell ref="K105:M105"/>
    <mergeCell ref="N105:P105"/>
    <mergeCell ref="Q105:S105"/>
    <mergeCell ref="T105:V105"/>
    <mergeCell ref="W105:Y105"/>
    <mergeCell ref="Q90:S90"/>
    <mergeCell ref="T90:V90"/>
    <mergeCell ref="W90:Y90"/>
    <mergeCell ref="B91:D91"/>
    <mergeCell ref="E91:G91"/>
    <mergeCell ref="H91:J91"/>
    <mergeCell ref="K91:M91"/>
    <mergeCell ref="N91:P91"/>
    <mergeCell ref="Q91:S91"/>
    <mergeCell ref="T91:V91"/>
    <mergeCell ref="B90:D90"/>
    <mergeCell ref="E90:G90"/>
    <mergeCell ref="H90:J90"/>
    <mergeCell ref="K90:M90"/>
    <mergeCell ref="N90:P90"/>
    <mergeCell ref="W91:Y91"/>
    <mergeCell ref="E72:H72"/>
    <mergeCell ref="A74:X74"/>
    <mergeCell ref="A75:A77"/>
    <mergeCell ref="B75:D75"/>
    <mergeCell ref="E75:G75"/>
    <mergeCell ref="H75:J75"/>
    <mergeCell ref="K75:M75"/>
    <mergeCell ref="N75:P75"/>
    <mergeCell ref="Q75:S75"/>
    <mergeCell ref="T75:V75"/>
    <mergeCell ref="W75:Y75"/>
    <mergeCell ref="B76:D76"/>
    <mergeCell ref="E76:G76"/>
    <mergeCell ref="H76:J76"/>
    <mergeCell ref="K76:M76"/>
    <mergeCell ref="N76:P76"/>
    <mergeCell ref="Q76:S76"/>
    <mergeCell ref="T76:V76"/>
    <mergeCell ref="W76:Y76"/>
    <mergeCell ref="E67:H67"/>
    <mergeCell ref="L67:O67"/>
    <mergeCell ref="E68:H68"/>
    <mergeCell ref="L68:O68"/>
    <mergeCell ref="E69:H69"/>
    <mergeCell ref="E70:H70"/>
    <mergeCell ref="L70:O70"/>
    <mergeCell ref="A64:R64"/>
    <mergeCell ref="A65:B65"/>
    <mergeCell ref="E65:I65"/>
    <mergeCell ref="L65:Q65"/>
    <mergeCell ref="E66:H66"/>
    <mergeCell ref="L66:O66"/>
  </mergeCells>
  <pageMargins left="0.7" right="0.7" top="0.75" bottom="0.75" header="0.3" footer="0.3"/>
  <pageSetup paperSize="8" scale="4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2"/>
  <sheetViews>
    <sheetView topLeftCell="A103" zoomScale="80" zoomScaleNormal="80" zoomScaleSheetLayoutView="100" workbookViewId="0">
      <selection activeCell="B30" sqref="B30"/>
    </sheetView>
  </sheetViews>
  <sheetFormatPr defaultRowHeight="15" x14ac:dyDescent="0.25"/>
  <cols>
    <col min="1" max="1" width="52.42578125" style="139" customWidth="1"/>
    <col min="2" max="25" width="25.7109375" style="139" customWidth="1"/>
    <col min="26" max="16384" width="9.140625" style="139"/>
  </cols>
  <sheetData>
    <row r="1" spans="1:25" ht="19.5" x14ac:dyDescent="0.3">
      <c r="A1" s="70" t="s">
        <v>45</v>
      </c>
    </row>
    <row r="2" spans="1:25" ht="19.5" x14ac:dyDescent="0.3">
      <c r="A2" s="70" t="s">
        <v>46</v>
      </c>
      <c r="B2" s="1" t="s">
        <v>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Y2" s="1"/>
    </row>
    <row r="3" spans="1:25" s="1" customFormat="1" ht="19.5" x14ac:dyDescent="0.3">
      <c r="A3" s="70" t="s">
        <v>44</v>
      </c>
      <c r="C3" s="1" t="s">
        <v>133</v>
      </c>
      <c r="D3" s="1" t="s">
        <v>131</v>
      </c>
    </row>
    <row r="4" spans="1:25" x14ac:dyDescent="0.25">
      <c r="A4" s="139" t="s">
        <v>59</v>
      </c>
      <c r="B4" s="138">
        <v>1.0189999999999999</v>
      </c>
      <c r="C4" s="139">
        <f>B4/(1-$B$46)</f>
        <v>1.5416036308623295</v>
      </c>
      <c r="D4" s="139">
        <f t="shared" ref="D4:D11" si="0">C4*(1-$D$37)</f>
        <v>0.82204677142856697</v>
      </c>
      <c r="E4" s="1"/>
      <c r="F4" s="1"/>
    </row>
    <row r="5" spans="1:25" x14ac:dyDescent="0.25">
      <c r="A5" s="139" t="s">
        <v>51</v>
      </c>
      <c r="B5" s="138">
        <v>1.0529999999999999</v>
      </c>
      <c r="C5" s="139">
        <f>B5/(1-$B$46)</f>
        <v>1.5930408472012101</v>
      </c>
      <c r="D5" s="139">
        <f t="shared" si="0"/>
        <v>0.84947522111313156</v>
      </c>
      <c r="E5" s="1"/>
      <c r="F5" s="1"/>
    </row>
    <row r="6" spans="1:25" x14ac:dyDescent="0.25">
      <c r="A6" s="139" t="s">
        <v>52</v>
      </c>
      <c r="B6" s="138">
        <v>1.722</v>
      </c>
      <c r="C6" s="139">
        <f>B6/(1-$B$46)</f>
        <v>2.6051437216338877</v>
      </c>
      <c r="D6" s="139">
        <f t="shared" si="0"/>
        <v>1.3891703046123576</v>
      </c>
      <c r="E6" s="1"/>
      <c r="F6" s="1"/>
    </row>
    <row r="7" spans="1:25" x14ac:dyDescent="0.25">
      <c r="A7" s="139" t="s">
        <v>53</v>
      </c>
      <c r="B7" s="138">
        <v>1.01</v>
      </c>
      <c r="C7" s="139">
        <f>B7/(1-$B$46)</f>
        <v>1.5279878971255672</v>
      </c>
      <c r="D7" s="139">
        <f t="shared" si="0"/>
        <v>0.8147862994532411</v>
      </c>
      <c r="E7" s="1"/>
      <c r="F7" s="1"/>
    </row>
    <row r="8" spans="1:25" x14ac:dyDescent="0.25">
      <c r="A8" s="139" t="s">
        <v>60</v>
      </c>
      <c r="B8" s="138">
        <v>0.61399999999999999</v>
      </c>
      <c r="C8" s="139">
        <f>B8/(1-$B$47)</f>
        <v>1.538847117794486</v>
      </c>
      <c r="D8" s="139">
        <f t="shared" si="0"/>
        <v>0.8205768847323649</v>
      </c>
      <c r="E8" s="1"/>
      <c r="F8" s="1"/>
    </row>
    <row r="9" spans="1:25" x14ac:dyDescent="0.25">
      <c r="A9" s="139" t="s">
        <v>54</v>
      </c>
      <c r="B9" s="138">
        <v>0.63500000000000001</v>
      </c>
      <c r="C9" s="139">
        <f>B9/(1-$B$47)</f>
        <v>1.5914786967418546</v>
      </c>
      <c r="D9" s="139">
        <f t="shared" si="0"/>
        <v>0.848642217923537</v>
      </c>
    </row>
    <row r="10" spans="1:25" x14ac:dyDescent="0.25">
      <c r="A10" s="139" t="s">
        <v>55</v>
      </c>
      <c r="B10" s="138">
        <v>1.038</v>
      </c>
      <c r="C10" s="139">
        <f>B10/(1-$B$47)</f>
        <v>2.6015037593984962</v>
      </c>
      <c r="D10" s="139">
        <f t="shared" si="0"/>
        <v>1.3872293263065063</v>
      </c>
    </row>
    <row r="11" spans="1:25" x14ac:dyDescent="0.25">
      <c r="A11" s="139" t="s">
        <v>56</v>
      </c>
      <c r="B11" s="138">
        <v>0.60899999999999999</v>
      </c>
      <c r="C11" s="139">
        <f>B11/(1-$B$47)</f>
        <v>1.5263157894736841</v>
      </c>
      <c r="D11" s="139">
        <f t="shared" si="0"/>
        <v>0.81389466254399057</v>
      </c>
    </row>
    <row r="12" spans="1:25" x14ac:dyDescent="0.25">
      <c r="D12" s="73" t="s">
        <v>40</v>
      </c>
      <c r="E12" s="73" t="s">
        <v>41</v>
      </c>
      <c r="F12" s="73" t="s">
        <v>42</v>
      </c>
    </row>
    <row r="13" spans="1:25" x14ac:dyDescent="0.25">
      <c r="A13" s="66" t="s">
        <v>67</v>
      </c>
      <c r="B13" s="53"/>
      <c r="C13" s="54"/>
      <c r="D13" s="138">
        <v>14.744</v>
      </c>
      <c r="E13" s="138">
        <v>1.367</v>
      </c>
      <c r="F13" s="138">
        <v>0.33900000000000002</v>
      </c>
    </row>
    <row r="14" spans="1:25" x14ac:dyDescent="0.25">
      <c r="A14" s="66" t="s">
        <v>68</v>
      </c>
      <c r="B14" s="53"/>
      <c r="C14" s="54"/>
      <c r="D14" s="138">
        <v>8.891</v>
      </c>
      <c r="E14" s="138">
        <v>0.82499999999999996</v>
      </c>
      <c r="F14" s="138">
        <v>0.20499999999999999</v>
      </c>
    </row>
    <row r="15" spans="1:25" ht="39" x14ac:dyDescent="0.3">
      <c r="A15" s="36" t="s">
        <v>43</v>
      </c>
    </row>
    <row r="16" spans="1:25" x14ac:dyDescent="0.25">
      <c r="A16" s="139" t="s">
        <v>58</v>
      </c>
      <c r="B16" s="74">
        <v>0</v>
      </c>
      <c r="C16" s="161" t="s">
        <v>151</v>
      </c>
      <c r="D16" s="161"/>
    </row>
    <row r="17" spans="1:4" x14ac:dyDescent="0.25">
      <c r="A17" s="139" t="s">
        <v>57</v>
      </c>
      <c r="B17" s="74">
        <v>0</v>
      </c>
      <c r="C17" s="171"/>
    </row>
    <row r="18" spans="1:4" x14ac:dyDescent="0.25">
      <c r="A18" s="139" t="s">
        <v>61</v>
      </c>
      <c r="B18" s="74">
        <v>0</v>
      </c>
      <c r="C18" s="171"/>
    </row>
    <row r="19" spans="1:4" x14ac:dyDescent="0.25">
      <c r="A19" s="139" t="s">
        <v>62</v>
      </c>
      <c r="B19" s="74">
        <v>0</v>
      </c>
      <c r="C19" s="171"/>
    </row>
    <row r="20" spans="1:4" x14ac:dyDescent="0.25">
      <c r="A20" s="139" t="s">
        <v>63</v>
      </c>
      <c r="B20" s="74">
        <v>0</v>
      </c>
    </row>
    <row r="21" spans="1:4" x14ac:dyDescent="0.25">
      <c r="A21" s="139" t="s">
        <v>64</v>
      </c>
      <c r="B21" s="74">
        <v>0</v>
      </c>
    </row>
    <row r="22" spans="1:4" x14ac:dyDescent="0.25">
      <c r="A22" s="139" t="s">
        <v>65</v>
      </c>
      <c r="B22" s="74">
        <v>0</v>
      </c>
    </row>
    <row r="23" spans="1:4" x14ac:dyDescent="0.25">
      <c r="A23" s="139" t="s">
        <v>66</v>
      </c>
      <c r="B23" s="74">
        <v>0</v>
      </c>
    </row>
    <row r="24" spans="1:4" x14ac:dyDescent="0.25">
      <c r="A24" s="66" t="s">
        <v>67</v>
      </c>
      <c r="B24" s="74">
        <v>0</v>
      </c>
    </row>
    <row r="25" spans="1:4" x14ac:dyDescent="0.25">
      <c r="A25" s="66" t="s">
        <v>68</v>
      </c>
      <c r="B25" s="74">
        <v>0</v>
      </c>
    </row>
    <row r="26" spans="1:4" ht="19.5" x14ac:dyDescent="0.3">
      <c r="A26" s="70" t="s">
        <v>39</v>
      </c>
    </row>
    <row r="28" spans="1:4" x14ac:dyDescent="0.25">
      <c r="B28" s="73" t="s">
        <v>40</v>
      </c>
      <c r="C28" s="73" t="s">
        <v>41</v>
      </c>
      <c r="D28" s="73" t="s">
        <v>42</v>
      </c>
    </row>
    <row r="29" spans="1:4" x14ac:dyDescent="0.25">
      <c r="A29" s="66" t="s">
        <v>0</v>
      </c>
      <c r="B29" s="176">
        <v>2.4546181070898506E-2</v>
      </c>
      <c r="C29" s="176">
        <v>0.31681698824066673</v>
      </c>
      <c r="D29" s="176">
        <v>0.6586368306884347</v>
      </c>
    </row>
    <row r="30" spans="1:4" x14ac:dyDescent="0.25">
      <c r="A30" s="66" t="s">
        <v>1</v>
      </c>
      <c r="B30" s="176">
        <v>4.4999999999999998E-2</v>
      </c>
      <c r="C30" s="176">
        <v>6.4000000000000001E-2</v>
      </c>
      <c r="D30" s="176">
        <v>0.89100000000000001</v>
      </c>
    </row>
    <row r="31" spans="1:4" x14ac:dyDescent="0.25">
      <c r="A31" s="66" t="s">
        <v>2</v>
      </c>
      <c r="B31" s="176">
        <v>8.6999999999999994E-2</v>
      </c>
      <c r="C31" s="176">
        <v>0.126</v>
      </c>
      <c r="D31" s="176">
        <v>0.78700000000000003</v>
      </c>
    </row>
    <row r="32" spans="1:4" x14ac:dyDescent="0.25">
      <c r="A32" s="66" t="s">
        <v>3</v>
      </c>
      <c r="B32" s="176">
        <v>8.9999999999999993E-3</v>
      </c>
      <c r="C32" s="176">
        <v>0.52600000000000002</v>
      </c>
      <c r="D32" s="176">
        <v>0.46500000000000002</v>
      </c>
    </row>
    <row r="35" spans="1:25" ht="19.5" x14ac:dyDescent="0.3">
      <c r="B35" s="36"/>
      <c r="C35" s="36"/>
      <c r="D35" s="36"/>
    </row>
    <row r="36" spans="1:25" ht="39" x14ac:dyDescent="0.3">
      <c r="B36" s="36" t="s">
        <v>88</v>
      </c>
      <c r="C36" s="36" t="s">
        <v>89</v>
      </c>
      <c r="D36" s="36" t="s">
        <v>131</v>
      </c>
    </row>
    <row r="37" spans="1:25" ht="78" x14ac:dyDescent="0.3">
      <c r="A37" s="36" t="s">
        <v>87</v>
      </c>
      <c r="B37" s="174" t="s">
        <v>110</v>
      </c>
      <c r="C37" s="173">
        <f>33%</f>
        <v>0.33</v>
      </c>
      <c r="D37" s="173">
        <f>'SEPD UMS ALL Discount'!J3</f>
        <v>0.46675866936773025</v>
      </c>
    </row>
    <row r="38" spans="1:25" ht="39" x14ac:dyDescent="0.3">
      <c r="A38" s="36" t="s">
        <v>47</v>
      </c>
      <c r="B38" s="172">
        <v>200</v>
      </c>
      <c r="C38" s="171"/>
      <c r="D38" s="171"/>
    </row>
    <row r="39" spans="1:25" ht="19.5" x14ac:dyDescent="0.3">
      <c r="A39" s="36"/>
      <c r="B39" s="37"/>
    </row>
    <row r="40" spans="1:25" ht="19.5" x14ac:dyDescent="0.3">
      <c r="A40" s="70" t="s">
        <v>44</v>
      </c>
      <c r="B40" s="1" t="s">
        <v>111</v>
      </c>
      <c r="C40" s="1"/>
      <c r="D40" s="1"/>
      <c r="E40" s="1" t="s">
        <v>50</v>
      </c>
      <c r="F40" s="1"/>
    </row>
    <row r="41" spans="1:25" x14ac:dyDescent="0.25">
      <c r="A41" s="66" t="s">
        <v>48</v>
      </c>
      <c r="B41" s="138">
        <v>1.585</v>
      </c>
      <c r="C41" s="138">
        <v>0</v>
      </c>
      <c r="D41" s="138"/>
      <c r="E41" s="64">
        <v>1.95</v>
      </c>
      <c r="F41" s="64"/>
    </row>
    <row r="42" spans="1:25" x14ac:dyDescent="0.25">
      <c r="A42" s="66" t="s">
        <v>49</v>
      </c>
      <c r="B42" s="138">
        <v>0.95599999999999996</v>
      </c>
      <c r="C42" s="138">
        <v>0</v>
      </c>
      <c r="D42" s="138"/>
      <c r="E42" s="64">
        <v>1.18</v>
      </c>
      <c r="F42" s="64"/>
    </row>
    <row r="44" spans="1:25" ht="19.5" x14ac:dyDescent="0.3">
      <c r="A44" s="70" t="s">
        <v>69</v>
      </c>
    </row>
    <row r="45" spans="1:25" ht="30" x14ac:dyDescent="0.3">
      <c r="A45" s="70"/>
      <c r="B45" s="73" t="s">
        <v>70</v>
      </c>
      <c r="C45" s="73" t="s">
        <v>71</v>
      </c>
      <c r="D45" s="73" t="s">
        <v>72</v>
      </c>
      <c r="E45" s="73" t="s">
        <v>74</v>
      </c>
      <c r="F45" s="73" t="s">
        <v>75</v>
      </c>
      <c r="G45" s="73" t="s">
        <v>76</v>
      </c>
      <c r="H45" s="73" t="s">
        <v>76</v>
      </c>
    </row>
    <row r="46" spans="1:25" x14ac:dyDescent="0.25">
      <c r="A46" s="66" t="s">
        <v>48</v>
      </c>
      <c r="B46" s="67">
        <v>0.33900000000000002</v>
      </c>
      <c r="C46" s="68">
        <v>0.33900000000000002</v>
      </c>
      <c r="D46" s="74">
        <v>13375.226000000001</v>
      </c>
      <c r="E46" s="74">
        <v>0</v>
      </c>
      <c r="F46" s="74">
        <v>0</v>
      </c>
      <c r="G46" s="74">
        <v>4743.4189999999999</v>
      </c>
      <c r="H46" s="135">
        <f>ROUND(G46,0)</f>
        <v>4743</v>
      </c>
    </row>
    <row r="47" spans="1:25" x14ac:dyDescent="0.25">
      <c r="A47" s="66" t="s">
        <v>49</v>
      </c>
      <c r="B47" s="67">
        <v>0.60099999999999998</v>
      </c>
      <c r="C47" s="68">
        <v>0.60099999999999998</v>
      </c>
      <c r="D47" s="74">
        <v>12017.1</v>
      </c>
      <c r="E47" s="74">
        <v>0</v>
      </c>
      <c r="F47" s="74">
        <v>0</v>
      </c>
      <c r="G47" s="74">
        <v>3662.4929999999999</v>
      </c>
      <c r="H47" s="135">
        <f>ROUND(G47,0)</f>
        <v>3662</v>
      </c>
    </row>
    <row r="48" spans="1:25" ht="39" x14ac:dyDescent="0.3">
      <c r="A48" s="36" t="s">
        <v>73</v>
      </c>
      <c r="B48" s="38">
        <f>(D46+D47)*1000/(G46+G47)</f>
        <v>3020.7699057520467</v>
      </c>
      <c r="C48" s="37"/>
      <c r="D48" s="37"/>
      <c r="E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Y48" s="37"/>
    </row>
    <row r="49" spans="1:19" ht="58.5" x14ac:dyDescent="0.25">
      <c r="A49" s="149" t="s">
        <v>95</v>
      </c>
    </row>
    <row r="51" spans="1:19" ht="29.25" customHeight="1" x14ac:dyDescent="0.3">
      <c r="A51" s="36" t="s">
        <v>144</v>
      </c>
    </row>
    <row r="52" spans="1:19" ht="78" x14ac:dyDescent="0.3">
      <c r="A52" s="36" t="s">
        <v>126</v>
      </c>
    </row>
    <row r="53" spans="1:19" x14ac:dyDescent="0.25">
      <c r="A53" s="139" t="s">
        <v>58</v>
      </c>
      <c r="B53" s="96" t="e">
        <f>$B$16/($B$16+$B$18+$B$20+$B$22)</f>
        <v>#DIV/0!</v>
      </c>
    </row>
    <row r="54" spans="1:19" x14ac:dyDescent="0.25">
      <c r="A54" s="139" t="s">
        <v>57</v>
      </c>
      <c r="B54" s="96" t="e">
        <f>$B$17/($B$17+$B$19+$B$21+$B$23)</f>
        <v>#DIV/0!</v>
      </c>
    </row>
    <row r="55" spans="1:19" x14ac:dyDescent="0.25">
      <c r="A55" s="139" t="s">
        <v>61</v>
      </c>
      <c r="B55" s="96" t="e">
        <f>$B$18/($B$16+$B$18+$B$20+$B$22)</f>
        <v>#DIV/0!</v>
      </c>
    </row>
    <row r="56" spans="1:19" x14ac:dyDescent="0.25">
      <c r="A56" s="139" t="s">
        <v>62</v>
      </c>
      <c r="B56" s="96" t="e">
        <f>$B$19/($B$17+$B$19+$B$21+$B$23)</f>
        <v>#DIV/0!</v>
      </c>
      <c r="S56" s="80"/>
    </row>
    <row r="57" spans="1:19" x14ac:dyDescent="0.25">
      <c r="A57" s="139" t="s">
        <v>63</v>
      </c>
      <c r="B57" s="96" t="e">
        <f>$B$20/($B$16+$B$18+$B$20+$B$22)</f>
        <v>#DIV/0!</v>
      </c>
      <c r="S57" s="80"/>
    </row>
    <row r="58" spans="1:19" x14ac:dyDescent="0.25">
      <c r="A58" s="139" t="s">
        <v>64</v>
      </c>
      <c r="B58" s="96" t="e">
        <f>$B$21/($B$17+$B$19+$B$21+$B$23)</f>
        <v>#DIV/0!</v>
      </c>
      <c r="S58" s="80"/>
    </row>
    <row r="59" spans="1:19" x14ac:dyDescent="0.25">
      <c r="A59" s="139" t="s">
        <v>65</v>
      </c>
      <c r="B59" s="96" t="e">
        <f>$B$22/($B$16+$B$18+$B$20+$B$22)</f>
        <v>#DIV/0!</v>
      </c>
      <c r="S59" s="80"/>
    </row>
    <row r="60" spans="1:19" x14ac:dyDescent="0.25">
      <c r="A60" s="139" t="s">
        <v>66</v>
      </c>
      <c r="B60" s="96" t="e">
        <f>$B$23/($B$17+$B$19+$B$21+$B$23)</f>
        <v>#DIV/0!</v>
      </c>
      <c r="S60" s="80"/>
    </row>
    <row r="61" spans="1:19" x14ac:dyDescent="0.25">
      <c r="A61" s="66" t="s">
        <v>67</v>
      </c>
      <c r="B61" s="74">
        <v>0</v>
      </c>
      <c r="S61" s="80"/>
    </row>
    <row r="62" spans="1:19" x14ac:dyDescent="0.25">
      <c r="A62" s="66" t="s">
        <v>68</v>
      </c>
      <c r="B62" s="74">
        <v>0</v>
      </c>
      <c r="S62" s="80"/>
    </row>
    <row r="63" spans="1:19" ht="58.5" x14ac:dyDescent="0.25">
      <c r="A63" s="149" t="s">
        <v>132</v>
      </c>
      <c r="B63" s="76">
        <f>G47/G46</f>
        <v>0.77212091109809189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</row>
    <row r="64" spans="1:19" ht="39" customHeight="1" x14ac:dyDescent="0.25">
      <c r="A64" s="178" t="s">
        <v>123</v>
      </c>
      <c r="B64" s="178"/>
      <c r="C64" s="178"/>
      <c r="D64" s="178"/>
      <c r="E64" s="178"/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80"/>
    </row>
    <row r="65" spans="1:25" ht="42" customHeight="1" x14ac:dyDescent="0.3">
      <c r="A65" s="179" t="s">
        <v>116</v>
      </c>
      <c r="B65" s="179"/>
      <c r="E65" s="179" t="s">
        <v>117</v>
      </c>
      <c r="F65" s="179"/>
      <c r="G65" s="179"/>
      <c r="H65" s="179"/>
      <c r="I65" s="179"/>
      <c r="J65" s="151"/>
      <c r="L65" s="179" t="s">
        <v>121</v>
      </c>
      <c r="M65" s="179"/>
      <c r="N65" s="179"/>
      <c r="O65" s="179"/>
      <c r="P65" s="179"/>
      <c r="Q65" s="179"/>
      <c r="S65" s="80"/>
    </row>
    <row r="66" spans="1:25" ht="61.5" customHeight="1" x14ac:dyDescent="0.25">
      <c r="A66" s="149" t="s">
        <v>90</v>
      </c>
      <c r="B66" s="78">
        <f>(B16*1000*B4/100)+(B18*1000*B5/100)+(B20*1000*B6/100)+(B22*1000*B7/100)</f>
        <v>0</v>
      </c>
      <c r="C66" s="80"/>
      <c r="D66" s="80"/>
      <c r="E66" s="177" t="s">
        <v>114</v>
      </c>
      <c r="F66" s="177"/>
      <c r="G66" s="177"/>
      <c r="H66" s="177"/>
      <c r="I66" s="78">
        <f>(B16*1000*B4/100)+(B18*1000*B5/100)+(B20*1000*B6/100)+(B22*1000*B7/100)</f>
        <v>0</v>
      </c>
      <c r="J66" s="78"/>
      <c r="K66" s="80"/>
      <c r="L66" s="177" t="s">
        <v>114</v>
      </c>
      <c r="M66" s="177"/>
      <c r="N66" s="177"/>
      <c r="O66" s="177"/>
      <c r="P66" s="149"/>
      <c r="Q66" s="78">
        <f>(D46*1000*B41/100)+(365*G46*E41/100)</f>
        <v>245758.6168325</v>
      </c>
      <c r="R66" s="80"/>
      <c r="S66" s="80"/>
    </row>
    <row r="67" spans="1:25" ht="39" x14ac:dyDescent="0.25">
      <c r="A67" s="149" t="s">
        <v>91</v>
      </c>
      <c r="B67" s="78">
        <f>(B17*1000*B8/100)+(B19*1000*B9/100)+(B21*1000*B10/100)+(B23*1000*B11/100)</f>
        <v>0</v>
      </c>
      <c r="C67" s="80"/>
      <c r="D67" s="80"/>
      <c r="E67" s="177" t="s">
        <v>91</v>
      </c>
      <c r="F67" s="177"/>
      <c r="G67" s="177"/>
      <c r="H67" s="177"/>
      <c r="I67" s="78">
        <f>(B17*1000*B4/100)+(B19*1000*B5/100)+(B21*1000*B6/100)+(B23*1000*B7/100)</f>
        <v>0</v>
      </c>
      <c r="J67" s="78"/>
      <c r="K67" s="80"/>
      <c r="L67" s="177" t="s">
        <v>136</v>
      </c>
      <c r="M67" s="177"/>
      <c r="N67" s="177"/>
      <c r="O67" s="177"/>
      <c r="P67" s="149"/>
      <c r="Q67" s="78">
        <f>(D47*1000*B42/100)+(365*G47*E42/100)</f>
        <v>130657.83335099999</v>
      </c>
      <c r="R67" s="80"/>
      <c r="S67" s="80"/>
    </row>
    <row r="68" spans="1:25" ht="39" x14ac:dyDescent="0.25">
      <c r="A68" s="149" t="s">
        <v>113</v>
      </c>
      <c r="B68" s="78">
        <f>SUM(B66:B67)</f>
        <v>0</v>
      </c>
      <c r="C68" s="80"/>
      <c r="D68" s="80"/>
      <c r="E68" s="177" t="s">
        <v>113</v>
      </c>
      <c r="F68" s="177"/>
      <c r="G68" s="177"/>
      <c r="H68" s="177"/>
      <c r="I68" s="78">
        <f>SUM(I66:I67)</f>
        <v>0</v>
      </c>
      <c r="J68" s="78"/>
      <c r="K68" s="80"/>
      <c r="L68" s="177" t="s">
        <v>137</v>
      </c>
      <c r="M68" s="177"/>
      <c r="N68" s="177"/>
      <c r="O68" s="177"/>
      <c r="P68" s="149"/>
      <c r="Q68" s="78">
        <f>SUM(Q66:Q67)</f>
        <v>376416.45018350001</v>
      </c>
      <c r="R68" s="80"/>
      <c r="S68" s="80"/>
    </row>
    <row r="69" spans="1:25" ht="58.5" x14ac:dyDescent="0.25">
      <c r="A69" s="149" t="s">
        <v>122</v>
      </c>
      <c r="B69" s="76">
        <f>B68/Q68</f>
        <v>0</v>
      </c>
      <c r="C69" s="80"/>
      <c r="D69" s="80"/>
      <c r="E69" s="177" t="s">
        <v>96</v>
      </c>
      <c r="F69" s="177"/>
      <c r="G69" s="177"/>
      <c r="H69" s="177"/>
      <c r="I69" s="78">
        <f>B68-I68</f>
        <v>0</v>
      </c>
      <c r="J69" s="78"/>
      <c r="K69" s="80"/>
      <c r="L69" s="80"/>
      <c r="M69" s="80"/>
      <c r="N69" s="80"/>
      <c r="O69" s="80"/>
      <c r="P69" s="80"/>
      <c r="Q69" s="80"/>
      <c r="R69" s="80"/>
      <c r="S69" s="80"/>
    </row>
    <row r="70" spans="1:25" ht="58.5" x14ac:dyDescent="0.25">
      <c r="A70" s="149" t="s">
        <v>118</v>
      </c>
      <c r="B70" s="78">
        <f>B68-I68</f>
        <v>0</v>
      </c>
      <c r="C70" s="80"/>
      <c r="D70" s="80"/>
      <c r="E70" s="177" t="s">
        <v>119</v>
      </c>
      <c r="F70" s="177"/>
      <c r="G70" s="177"/>
      <c r="H70" s="177"/>
      <c r="I70" s="76" t="e">
        <f>B70/B68</f>
        <v>#DIV/0!</v>
      </c>
      <c r="J70" s="76"/>
      <c r="K70" s="80"/>
      <c r="L70" s="177" t="s">
        <v>120</v>
      </c>
      <c r="M70" s="177"/>
      <c r="N70" s="177"/>
      <c r="O70" s="177"/>
      <c r="P70" s="149"/>
      <c r="Q70" s="76">
        <f>B70/Q68</f>
        <v>0</v>
      </c>
      <c r="R70" s="80"/>
      <c r="S70" s="80"/>
    </row>
    <row r="71" spans="1:25" ht="19.5" x14ac:dyDescent="0.25">
      <c r="A71" s="149"/>
      <c r="B71" s="78"/>
      <c r="C71" s="80"/>
      <c r="D71" s="80"/>
      <c r="E71" s="149"/>
      <c r="F71" s="149"/>
      <c r="G71" s="149"/>
      <c r="H71" s="149"/>
      <c r="I71" s="76"/>
      <c r="J71" s="76"/>
      <c r="K71" s="80"/>
      <c r="L71" s="149"/>
      <c r="M71" s="149"/>
      <c r="N71" s="149"/>
      <c r="O71" s="149"/>
      <c r="P71" s="149"/>
      <c r="Q71" s="76"/>
      <c r="R71" s="80"/>
      <c r="S71" s="80"/>
    </row>
    <row r="72" spans="1:25" ht="39" customHeight="1" x14ac:dyDescent="0.25">
      <c r="A72" s="149" t="s">
        <v>115</v>
      </c>
      <c r="B72" s="76">
        <f>B68/Q68</f>
        <v>0</v>
      </c>
      <c r="C72" s="80"/>
      <c r="D72" s="80"/>
      <c r="E72" s="177"/>
      <c r="F72" s="177"/>
      <c r="G72" s="177"/>
      <c r="H72" s="177"/>
      <c r="I72" s="78"/>
      <c r="J72" s="78"/>
      <c r="K72" s="80"/>
      <c r="L72" s="80"/>
      <c r="M72" s="80"/>
      <c r="N72" s="80"/>
      <c r="O72" s="80"/>
      <c r="P72" s="80"/>
      <c r="Q72" s="80"/>
      <c r="R72" s="80"/>
      <c r="S72" s="80"/>
    </row>
    <row r="73" spans="1:25" ht="19.5" x14ac:dyDescent="0.25">
      <c r="A73" s="149"/>
      <c r="B73" s="76"/>
      <c r="C73" s="80"/>
      <c r="D73" s="80"/>
      <c r="E73" s="149"/>
      <c r="F73" s="149"/>
      <c r="G73" s="149"/>
      <c r="H73" s="149"/>
      <c r="I73" s="78"/>
      <c r="J73" s="78"/>
      <c r="K73" s="80"/>
      <c r="L73" s="80"/>
      <c r="M73" s="80"/>
      <c r="N73" s="80"/>
      <c r="O73" s="80"/>
      <c r="P73" s="80"/>
      <c r="Q73" s="80"/>
      <c r="R73" s="80"/>
      <c r="S73" s="80"/>
    </row>
    <row r="74" spans="1:25" ht="19.5" customHeight="1" thickBot="1" x14ac:dyDescent="0.3">
      <c r="A74" s="180" t="s">
        <v>124</v>
      </c>
      <c r="B74" s="18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50"/>
    </row>
    <row r="75" spans="1:25" s="83" customFormat="1" ht="18.75" customHeight="1" x14ac:dyDescent="0.3">
      <c r="A75" s="181" t="s">
        <v>101</v>
      </c>
      <c r="B75" s="184" t="s">
        <v>79</v>
      </c>
      <c r="C75" s="185"/>
      <c r="D75" s="186"/>
      <c r="E75" s="184" t="s">
        <v>80</v>
      </c>
      <c r="F75" s="185"/>
      <c r="G75" s="186"/>
      <c r="H75" s="184" t="s">
        <v>81</v>
      </c>
      <c r="I75" s="185"/>
      <c r="J75" s="186"/>
      <c r="K75" s="184" t="s">
        <v>82</v>
      </c>
      <c r="L75" s="185"/>
      <c r="M75" s="186"/>
      <c r="N75" s="184" t="s">
        <v>83</v>
      </c>
      <c r="O75" s="185"/>
      <c r="P75" s="186"/>
      <c r="Q75" s="184" t="s">
        <v>84</v>
      </c>
      <c r="R75" s="185"/>
      <c r="S75" s="186"/>
      <c r="T75" s="184" t="s">
        <v>85</v>
      </c>
      <c r="U75" s="185"/>
      <c r="V75" s="186"/>
      <c r="W75" s="184" t="s">
        <v>86</v>
      </c>
      <c r="X75" s="185"/>
      <c r="Y75" s="186"/>
    </row>
    <row r="76" spans="1:25" s="83" customFormat="1" ht="19.5" thickBot="1" x14ac:dyDescent="0.35">
      <c r="A76" s="182"/>
      <c r="B76" s="187">
        <v>5000</v>
      </c>
      <c r="C76" s="188"/>
      <c r="D76" s="189"/>
      <c r="E76" s="187">
        <v>10000</v>
      </c>
      <c r="F76" s="188"/>
      <c r="G76" s="189"/>
      <c r="H76" s="187">
        <v>15000</v>
      </c>
      <c r="I76" s="188"/>
      <c r="J76" s="189"/>
      <c r="K76" s="187">
        <v>20000</v>
      </c>
      <c r="L76" s="188"/>
      <c r="M76" s="189"/>
      <c r="N76" s="187">
        <v>30000</v>
      </c>
      <c r="O76" s="188"/>
      <c r="P76" s="189"/>
      <c r="Q76" s="187">
        <v>40000</v>
      </c>
      <c r="R76" s="188"/>
      <c r="S76" s="189"/>
      <c r="T76" s="187">
        <v>50000</v>
      </c>
      <c r="U76" s="188"/>
      <c r="V76" s="189"/>
      <c r="W76" s="187">
        <v>100000</v>
      </c>
      <c r="X76" s="188"/>
      <c r="Y76" s="189"/>
    </row>
    <row r="77" spans="1:25" s="82" customFormat="1" ht="18.75" x14ac:dyDescent="0.3">
      <c r="A77" s="183"/>
      <c r="B77" s="92" t="s">
        <v>77</v>
      </c>
      <c r="C77" s="103" t="s">
        <v>78</v>
      </c>
      <c r="D77" s="117"/>
      <c r="E77" s="92" t="s">
        <v>77</v>
      </c>
      <c r="F77" s="103" t="s">
        <v>78</v>
      </c>
      <c r="G77" s="117"/>
      <c r="H77" s="92" t="s">
        <v>77</v>
      </c>
      <c r="I77" s="103" t="s">
        <v>78</v>
      </c>
      <c r="J77" s="117"/>
      <c r="K77" s="92" t="s">
        <v>77</v>
      </c>
      <c r="L77" s="103" t="s">
        <v>78</v>
      </c>
      <c r="M77" s="117"/>
      <c r="N77" s="92" t="s">
        <v>77</v>
      </c>
      <c r="O77" s="103" t="s">
        <v>78</v>
      </c>
      <c r="P77" s="117"/>
      <c r="Q77" s="92" t="s">
        <v>77</v>
      </c>
      <c r="R77" s="103" t="s">
        <v>78</v>
      </c>
      <c r="S77" s="117"/>
      <c r="T77" s="92" t="s">
        <v>77</v>
      </c>
      <c r="U77" s="103" t="s">
        <v>78</v>
      </c>
      <c r="V77" s="117"/>
      <c r="W77" s="92" t="s">
        <v>77</v>
      </c>
      <c r="X77" s="103" t="s">
        <v>78</v>
      </c>
      <c r="Y77" s="117"/>
    </row>
    <row r="78" spans="1:25" x14ac:dyDescent="0.25">
      <c r="A78" s="109" t="s">
        <v>125</v>
      </c>
      <c r="B78" s="85">
        <f>B$76*0.1</f>
        <v>500</v>
      </c>
      <c r="C78" s="84">
        <f>B$76*0.9</f>
        <v>4500</v>
      </c>
      <c r="D78" s="118"/>
      <c r="E78" s="85">
        <f>E$76*0.1</f>
        <v>1000</v>
      </c>
      <c r="F78" s="84">
        <f>E$76*0.9</f>
        <v>9000</v>
      </c>
      <c r="G78" s="118"/>
      <c r="H78" s="85">
        <f>H$76*0.1</f>
        <v>1500</v>
      </c>
      <c r="I78" s="84">
        <f>H$76*0.9</f>
        <v>13500</v>
      </c>
      <c r="J78" s="118"/>
      <c r="K78" s="85">
        <f>K$76*0.1</f>
        <v>2000</v>
      </c>
      <c r="L78" s="84">
        <f>K$76*0.9</f>
        <v>18000</v>
      </c>
      <c r="M78" s="118"/>
      <c r="N78" s="85">
        <f>N$76*0.1</f>
        <v>3000</v>
      </c>
      <c r="O78" s="84">
        <f>N$76*0.9</f>
        <v>27000</v>
      </c>
      <c r="P78" s="118"/>
      <c r="Q78" s="85">
        <f>Q$76*0.1</f>
        <v>4000</v>
      </c>
      <c r="R78" s="84">
        <f>Q$76*0.9</f>
        <v>36000</v>
      </c>
      <c r="S78" s="118"/>
      <c r="T78" s="85">
        <f>T$76*0.1</f>
        <v>5000</v>
      </c>
      <c r="U78" s="84">
        <f>T$76*0.9</f>
        <v>45000</v>
      </c>
      <c r="V78" s="118"/>
      <c r="W78" s="85">
        <f>W$76*0.1</f>
        <v>10000</v>
      </c>
      <c r="X78" s="84">
        <f>W$76*0.9</f>
        <v>90000</v>
      </c>
      <c r="Y78" s="118"/>
    </row>
    <row r="79" spans="1:25" x14ac:dyDescent="0.25">
      <c r="A79" s="109" t="s">
        <v>97</v>
      </c>
      <c r="B79" s="85">
        <f>B$76*0.2</f>
        <v>1000</v>
      </c>
      <c r="C79" s="84">
        <f>B$76*0.8</f>
        <v>4000</v>
      </c>
      <c r="D79" s="118"/>
      <c r="E79" s="85">
        <f>E$76*0.2</f>
        <v>2000</v>
      </c>
      <c r="F79" s="84">
        <f>E$76*0.8</f>
        <v>8000</v>
      </c>
      <c r="G79" s="118"/>
      <c r="H79" s="85">
        <f>H$76*0.2</f>
        <v>3000</v>
      </c>
      <c r="I79" s="84">
        <f>H$76*0.8</f>
        <v>12000</v>
      </c>
      <c r="J79" s="118"/>
      <c r="K79" s="85">
        <f>K$76*0.2</f>
        <v>4000</v>
      </c>
      <c r="L79" s="84">
        <f>K$76*0.8</f>
        <v>16000</v>
      </c>
      <c r="M79" s="118"/>
      <c r="N79" s="85">
        <f>N$76*0.2</f>
        <v>6000</v>
      </c>
      <c r="O79" s="84">
        <f>N$76*0.8</f>
        <v>24000</v>
      </c>
      <c r="P79" s="118"/>
      <c r="Q79" s="85">
        <f>Q$76*0.2</f>
        <v>8000</v>
      </c>
      <c r="R79" s="84">
        <f>Q$76*0.8</f>
        <v>32000</v>
      </c>
      <c r="S79" s="118"/>
      <c r="T79" s="85">
        <f>T$76*0.2</f>
        <v>10000</v>
      </c>
      <c r="U79" s="84">
        <f>T$76*0.8</f>
        <v>40000</v>
      </c>
      <c r="V79" s="118"/>
      <c r="W79" s="85">
        <f>W$76*0.2</f>
        <v>20000</v>
      </c>
      <c r="X79" s="84">
        <f>W$76*0.8</f>
        <v>80000</v>
      </c>
      <c r="Y79" s="118"/>
    </row>
    <row r="80" spans="1:25" x14ac:dyDescent="0.25">
      <c r="A80" s="109" t="s">
        <v>102</v>
      </c>
      <c r="B80" s="85">
        <f>B$76*0.4</f>
        <v>2000</v>
      </c>
      <c r="C80" s="84">
        <f>B$76*0.6</f>
        <v>3000</v>
      </c>
      <c r="D80" s="118"/>
      <c r="E80" s="85">
        <f>E$76*0.4</f>
        <v>4000</v>
      </c>
      <c r="F80" s="84">
        <f>E$76*0.6</f>
        <v>6000</v>
      </c>
      <c r="G80" s="118"/>
      <c r="H80" s="85">
        <f>H$76*0.4</f>
        <v>6000</v>
      </c>
      <c r="I80" s="84">
        <f>H$76*0.6</f>
        <v>9000</v>
      </c>
      <c r="J80" s="118"/>
      <c r="K80" s="85">
        <f>K$76*0.4</f>
        <v>8000</v>
      </c>
      <c r="L80" s="84">
        <f>K$76*0.6</f>
        <v>12000</v>
      </c>
      <c r="M80" s="118"/>
      <c r="N80" s="85">
        <f>N$76*0.4</f>
        <v>12000</v>
      </c>
      <c r="O80" s="84">
        <f>N$76*0.6</f>
        <v>18000</v>
      </c>
      <c r="P80" s="118"/>
      <c r="Q80" s="85">
        <f>Q$76*0.4</f>
        <v>16000</v>
      </c>
      <c r="R80" s="84">
        <f>Q$76*0.6</f>
        <v>24000</v>
      </c>
      <c r="S80" s="118"/>
      <c r="T80" s="85">
        <f>T$76*0.4</f>
        <v>20000</v>
      </c>
      <c r="U80" s="84">
        <f>T$76*0.6</f>
        <v>30000</v>
      </c>
      <c r="V80" s="118"/>
      <c r="W80" s="85">
        <f>W$76*0.4</f>
        <v>40000</v>
      </c>
      <c r="X80" s="84">
        <f>W$76*0.6</f>
        <v>60000</v>
      </c>
      <c r="Y80" s="118"/>
    </row>
    <row r="81" spans="1:25" x14ac:dyDescent="0.25">
      <c r="A81" s="109" t="s">
        <v>103</v>
      </c>
      <c r="B81" s="85">
        <f>B$76*0.45</f>
        <v>2250</v>
      </c>
      <c r="C81" s="84">
        <f>B$76*0.55</f>
        <v>2750</v>
      </c>
      <c r="D81" s="118"/>
      <c r="E81" s="85">
        <f>E$76*0.45</f>
        <v>4500</v>
      </c>
      <c r="F81" s="84">
        <f>E$76*0.55</f>
        <v>5500</v>
      </c>
      <c r="G81" s="118"/>
      <c r="H81" s="85">
        <f>H$76*0.45</f>
        <v>6750</v>
      </c>
      <c r="I81" s="84">
        <f>H$76*0.55</f>
        <v>8250</v>
      </c>
      <c r="J81" s="118"/>
      <c r="K81" s="85">
        <f>K$76*0.45</f>
        <v>9000</v>
      </c>
      <c r="L81" s="84">
        <f>K$76*0.55</f>
        <v>11000</v>
      </c>
      <c r="M81" s="118"/>
      <c r="N81" s="85">
        <f>N$76*0.45</f>
        <v>13500</v>
      </c>
      <c r="O81" s="84">
        <f>N$76*0.55</f>
        <v>16500</v>
      </c>
      <c r="P81" s="118"/>
      <c r="Q81" s="85">
        <f>Q$76*0.45</f>
        <v>18000</v>
      </c>
      <c r="R81" s="84">
        <f>Q$76*0.55</f>
        <v>22000</v>
      </c>
      <c r="S81" s="118"/>
      <c r="T81" s="85">
        <f>T$76*0.45</f>
        <v>22500</v>
      </c>
      <c r="U81" s="84">
        <f>T$76*0.55</f>
        <v>27500.000000000004</v>
      </c>
      <c r="V81" s="118"/>
      <c r="W81" s="85">
        <f>W$76*0.45</f>
        <v>45000</v>
      </c>
      <c r="X81" s="84">
        <f>W$76*0.55</f>
        <v>55000.000000000007</v>
      </c>
      <c r="Y81" s="118"/>
    </row>
    <row r="82" spans="1:25" x14ac:dyDescent="0.25">
      <c r="A82" s="109" t="s">
        <v>104</v>
      </c>
      <c r="B82" s="85">
        <f>B$76*0.48</f>
        <v>2400</v>
      </c>
      <c r="C82" s="84">
        <f>B$76*0.52</f>
        <v>2600</v>
      </c>
      <c r="D82" s="118"/>
      <c r="E82" s="85">
        <f>E$76*0.48</f>
        <v>4800</v>
      </c>
      <c r="F82" s="84">
        <f>E$76*0.52</f>
        <v>5200</v>
      </c>
      <c r="G82" s="118"/>
      <c r="H82" s="85">
        <f>H$76*0.48</f>
        <v>7200</v>
      </c>
      <c r="I82" s="84">
        <f>H$76*0.52</f>
        <v>7800</v>
      </c>
      <c r="J82" s="118"/>
      <c r="K82" s="85">
        <f>K$76*0.48</f>
        <v>9600</v>
      </c>
      <c r="L82" s="84">
        <f>K$76*0.52</f>
        <v>10400</v>
      </c>
      <c r="M82" s="118"/>
      <c r="N82" s="85">
        <f>N$76*0.48</f>
        <v>14400</v>
      </c>
      <c r="O82" s="84">
        <f>N$76*0.52</f>
        <v>15600</v>
      </c>
      <c r="P82" s="118"/>
      <c r="Q82" s="85">
        <f>Q$76*0.48</f>
        <v>19200</v>
      </c>
      <c r="R82" s="84">
        <f>Q$76*0.52</f>
        <v>20800</v>
      </c>
      <c r="S82" s="118"/>
      <c r="T82" s="85">
        <f>T$76*0.48</f>
        <v>24000</v>
      </c>
      <c r="U82" s="84">
        <f>T$76*0.52</f>
        <v>26000</v>
      </c>
      <c r="V82" s="118"/>
      <c r="W82" s="85">
        <f>W$76*0.48</f>
        <v>48000</v>
      </c>
      <c r="X82" s="84">
        <f>W$76*0.52</f>
        <v>52000</v>
      </c>
      <c r="Y82" s="118"/>
    </row>
    <row r="83" spans="1:25" s="161" customFormat="1" x14ac:dyDescent="0.25">
      <c r="A83" s="136" t="s">
        <v>150</v>
      </c>
      <c r="B83" s="169">
        <f>B$76*0.739</f>
        <v>3695</v>
      </c>
      <c r="C83" s="168">
        <f>B$76*0.261</f>
        <v>1305</v>
      </c>
      <c r="D83" s="166"/>
      <c r="E83" s="169">
        <f>E$76*0.739</f>
        <v>7390</v>
      </c>
      <c r="F83" s="168">
        <f>E$76*0.261</f>
        <v>2610</v>
      </c>
      <c r="G83" s="166"/>
      <c r="H83" s="169">
        <f>H$76*0.739</f>
        <v>11085</v>
      </c>
      <c r="I83" s="168">
        <f>H$76*0.261</f>
        <v>3915</v>
      </c>
      <c r="J83" s="166"/>
      <c r="K83" s="169">
        <f>K$76*0.739</f>
        <v>14780</v>
      </c>
      <c r="L83" s="168">
        <f>K$76*0.261</f>
        <v>5220</v>
      </c>
      <c r="M83" s="166"/>
      <c r="N83" s="169">
        <f>N$76*0.739</f>
        <v>22170</v>
      </c>
      <c r="O83" s="168">
        <f>N$76*0.261</f>
        <v>7830</v>
      </c>
      <c r="P83" s="166"/>
      <c r="Q83" s="169">
        <f>Q$76*0.739</f>
        <v>29560</v>
      </c>
      <c r="R83" s="168">
        <f>Q$76*0.261</f>
        <v>10440</v>
      </c>
      <c r="S83" s="166"/>
      <c r="T83" s="169">
        <f>T$76*0.739</f>
        <v>36950</v>
      </c>
      <c r="U83" s="168">
        <f>T$76*0.261</f>
        <v>13050</v>
      </c>
      <c r="V83" s="166"/>
      <c r="W83" s="169">
        <f>W$76*0.739</f>
        <v>73900</v>
      </c>
      <c r="X83" s="168">
        <f>W$76*0.261</f>
        <v>26100</v>
      </c>
      <c r="Y83" s="166"/>
    </row>
    <row r="84" spans="1:25" x14ac:dyDescent="0.25">
      <c r="A84" s="109" t="s">
        <v>105</v>
      </c>
      <c r="B84" s="85">
        <f>B$76*0.52</f>
        <v>2600</v>
      </c>
      <c r="C84" s="84">
        <f>B$76*0.48</f>
        <v>2400</v>
      </c>
      <c r="D84" s="118"/>
      <c r="E84" s="85">
        <f>E$76*0.52</f>
        <v>5200</v>
      </c>
      <c r="F84" s="84">
        <f>E$76*0.48</f>
        <v>4800</v>
      </c>
      <c r="G84" s="118"/>
      <c r="H84" s="85">
        <f>H$76*0.52</f>
        <v>7800</v>
      </c>
      <c r="I84" s="84">
        <f>H$76*0.48</f>
        <v>7200</v>
      </c>
      <c r="J84" s="118"/>
      <c r="K84" s="85">
        <f>K$76*0.52</f>
        <v>10400</v>
      </c>
      <c r="L84" s="84">
        <f>K$76*0.48</f>
        <v>9600</v>
      </c>
      <c r="M84" s="118"/>
      <c r="N84" s="85">
        <f>N$76*0.52</f>
        <v>15600</v>
      </c>
      <c r="O84" s="84">
        <f>N$76*0.48</f>
        <v>14400</v>
      </c>
      <c r="P84" s="118"/>
      <c r="Q84" s="85">
        <f>Q$76*0.52</f>
        <v>20800</v>
      </c>
      <c r="R84" s="84">
        <f>Q$76*0.48</f>
        <v>19200</v>
      </c>
      <c r="S84" s="118"/>
      <c r="T84" s="85">
        <f>T$76*0.52</f>
        <v>26000</v>
      </c>
      <c r="U84" s="84">
        <f>T$76*0.48</f>
        <v>24000</v>
      </c>
      <c r="V84" s="118"/>
      <c r="W84" s="85">
        <f>W$76*0.52</f>
        <v>52000</v>
      </c>
      <c r="X84" s="84">
        <f>W$76*0.48</f>
        <v>48000</v>
      </c>
      <c r="Y84" s="118"/>
    </row>
    <row r="85" spans="1:25" x14ac:dyDescent="0.25">
      <c r="A85" s="109" t="s">
        <v>106</v>
      </c>
      <c r="B85" s="85">
        <f>B$76*0.55</f>
        <v>2750</v>
      </c>
      <c r="C85" s="84">
        <f>B$76*0.45</f>
        <v>2250</v>
      </c>
      <c r="D85" s="118"/>
      <c r="E85" s="85">
        <f>E$76*0.55</f>
        <v>5500</v>
      </c>
      <c r="F85" s="84">
        <f>E$76*0.45</f>
        <v>4500</v>
      </c>
      <c r="G85" s="118"/>
      <c r="H85" s="85">
        <f>H$76*0.55</f>
        <v>8250</v>
      </c>
      <c r="I85" s="84">
        <f>H$76*0.45</f>
        <v>6750</v>
      </c>
      <c r="J85" s="118"/>
      <c r="K85" s="85">
        <f>K$76*0.55</f>
        <v>11000</v>
      </c>
      <c r="L85" s="84">
        <f>K$76*0.45</f>
        <v>9000</v>
      </c>
      <c r="M85" s="118"/>
      <c r="N85" s="85">
        <f>N$76*0.55</f>
        <v>16500</v>
      </c>
      <c r="O85" s="84">
        <f>N$76*0.45</f>
        <v>13500</v>
      </c>
      <c r="P85" s="118"/>
      <c r="Q85" s="85">
        <f>Q$76*0.55</f>
        <v>22000</v>
      </c>
      <c r="R85" s="84">
        <f>Q$76*0.45</f>
        <v>18000</v>
      </c>
      <c r="S85" s="118"/>
      <c r="T85" s="85">
        <f>T$76*0.55</f>
        <v>27500.000000000004</v>
      </c>
      <c r="U85" s="84">
        <f>T$76*0.45</f>
        <v>22500</v>
      </c>
      <c r="V85" s="118"/>
      <c r="W85" s="85">
        <f>W$76*0.55</f>
        <v>55000.000000000007</v>
      </c>
      <c r="X85" s="84">
        <f>W$76*0.45</f>
        <v>45000</v>
      </c>
      <c r="Y85" s="118"/>
    </row>
    <row r="86" spans="1:25" x14ac:dyDescent="0.25">
      <c r="A86" s="109" t="s">
        <v>107</v>
      </c>
      <c r="B86" s="85">
        <f>B$76*0.6</f>
        <v>3000</v>
      </c>
      <c r="C86" s="84">
        <f>B$76*0.4</f>
        <v>2000</v>
      </c>
      <c r="D86" s="118"/>
      <c r="E86" s="85">
        <f>E$76*0.6</f>
        <v>6000</v>
      </c>
      <c r="F86" s="84">
        <f>E$76*0.4</f>
        <v>4000</v>
      </c>
      <c r="G86" s="118"/>
      <c r="H86" s="85">
        <f>H$76*0.6</f>
        <v>9000</v>
      </c>
      <c r="I86" s="84">
        <f>H$76*0.4</f>
        <v>6000</v>
      </c>
      <c r="J86" s="118"/>
      <c r="K86" s="85">
        <f>K$76*0.6</f>
        <v>12000</v>
      </c>
      <c r="L86" s="84">
        <f>K$76*0.4</f>
        <v>8000</v>
      </c>
      <c r="M86" s="118"/>
      <c r="N86" s="85">
        <f>N$76*0.6</f>
        <v>18000</v>
      </c>
      <c r="O86" s="84">
        <f>N$76*0.4</f>
        <v>12000</v>
      </c>
      <c r="P86" s="118"/>
      <c r="Q86" s="85">
        <f>Q$76*0.6</f>
        <v>24000</v>
      </c>
      <c r="R86" s="84">
        <f>Q$76*0.4</f>
        <v>16000</v>
      </c>
      <c r="S86" s="118"/>
      <c r="T86" s="85">
        <f>T$76*0.6</f>
        <v>30000</v>
      </c>
      <c r="U86" s="84">
        <f>T$76*0.4</f>
        <v>20000</v>
      </c>
      <c r="V86" s="118"/>
      <c r="W86" s="85">
        <f>W$76*0.6</f>
        <v>60000</v>
      </c>
      <c r="X86" s="84">
        <f>W$76*0.4</f>
        <v>40000</v>
      </c>
      <c r="Y86" s="118"/>
    </row>
    <row r="87" spans="1:25" x14ac:dyDescent="0.25">
      <c r="A87" s="109" t="s">
        <v>108</v>
      </c>
      <c r="B87" s="85">
        <f>B$76*0.8</f>
        <v>4000</v>
      </c>
      <c r="C87" s="84">
        <f>B$76*0.2</f>
        <v>1000</v>
      </c>
      <c r="D87" s="118"/>
      <c r="E87" s="85">
        <f>E$76*0.8</f>
        <v>8000</v>
      </c>
      <c r="F87" s="84">
        <f>E$76*0.2</f>
        <v>2000</v>
      </c>
      <c r="G87" s="118"/>
      <c r="H87" s="85">
        <f>H$76*0.8</f>
        <v>12000</v>
      </c>
      <c r="I87" s="84">
        <f>H$76*0.2</f>
        <v>3000</v>
      </c>
      <c r="J87" s="118"/>
      <c r="K87" s="85">
        <f>K$76*0.8</f>
        <v>16000</v>
      </c>
      <c r="L87" s="84">
        <f>K$76*0.2</f>
        <v>4000</v>
      </c>
      <c r="M87" s="118"/>
      <c r="N87" s="85">
        <f>N$76*0.8</f>
        <v>24000</v>
      </c>
      <c r="O87" s="84">
        <f>N$76*0.2</f>
        <v>6000</v>
      </c>
      <c r="P87" s="118"/>
      <c r="Q87" s="85">
        <f>Q$76*0.8</f>
        <v>32000</v>
      </c>
      <c r="R87" s="84">
        <f>Q$76*0.2</f>
        <v>8000</v>
      </c>
      <c r="S87" s="118"/>
      <c r="T87" s="85">
        <f>T$76*0.8</f>
        <v>40000</v>
      </c>
      <c r="U87" s="84">
        <f>T$76*0.2</f>
        <v>10000</v>
      </c>
      <c r="V87" s="118"/>
      <c r="W87" s="85">
        <f>W$76*0.8</f>
        <v>80000</v>
      </c>
      <c r="X87" s="84">
        <f>W$76*0.2</f>
        <v>20000</v>
      </c>
      <c r="Y87" s="118"/>
    </row>
    <row r="88" spans="1:25" ht="15.75" thickBot="1" x14ac:dyDescent="0.3">
      <c r="A88" s="110" t="s">
        <v>109</v>
      </c>
      <c r="B88" s="86">
        <f>B$76*0.9</f>
        <v>4500</v>
      </c>
      <c r="C88" s="121">
        <f>B$76*0.1</f>
        <v>500</v>
      </c>
      <c r="D88" s="119"/>
      <c r="E88" s="86">
        <f>E$76*0.9</f>
        <v>9000</v>
      </c>
      <c r="F88" s="121">
        <f>E$76*0.1</f>
        <v>1000</v>
      </c>
      <c r="G88" s="119"/>
      <c r="H88" s="86">
        <f>H$76*0.9</f>
        <v>13500</v>
      </c>
      <c r="I88" s="121">
        <f>H$76*0.1</f>
        <v>1500</v>
      </c>
      <c r="J88" s="119"/>
      <c r="K88" s="86">
        <f>K$76*0.9</f>
        <v>18000</v>
      </c>
      <c r="L88" s="121">
        <f>K$76*0.1</f>
        <v>2000</v>
      </c>
      <c r="M88" s="119"/>
      <c r="N88" s="86">
        <f>N$76*0.9</f>
        <v>27000</v>
      </c>
      <c r="O88" s="121">
        <f>N$76*0.1</f>
        <v>3000</v>
      </c>
      <c r="P88" s="119"/>
      <c r="Q88" s="86">
        <f>Q$76*0.9</f>
        <v>36000</v>
      </c>
      <c r="R88" s="121">
        <f>Q$76*0.1</f>
        <v>4000</v>
      </c>
      <c r="S88" s="119"/>
      <c r="T88" s="86">
        <f>T$76*0.9</f>
        <v>45000</v>
      </c>
      <c r="U88" s="121">
        <f>T$76*0.1</f>
        <v>5000</v>
      </c>
      <c r="V88" s="119"/>
      <c r="W88" s="86">
        <f>W$76*0.9</f>
        <v>90000</v>
      </c>
      <c r="X88" s="121">
        <f>W$76*0.1</f>
        <v>10000</v>
      </c>
      <c r="Y88" s="119"/>
    </row>
    <row r="89" spans="1:25" ht="15.75" thickBot="1" x14ac:dyDescent="0.3">
      <c r="A89" s="111"/>
    </row>
    <row r="90" spans="1:25" s="83" customFormat="1" ht="18.75" customHeight="1" x14ac:dyDescent="0.3">
      <c r="A90" s="181" t="s">
        <v>100</v>
      </c>
      <c r="B90" s="184" t="s">
        <v>79</v>
      </c>
      <c r="C90" s="185"/>
      <c r="D90" s="186"/>
      <c r="E90" s="184" t="s">
        <v>80</v>
      </c>
      <c r="F90" s="185"/>
      <c r="G90" s="186"/>
      <c r="H90" s="184" t="s">
        <v>81</v>
      </c>
      <c r="I90" s="185"/>
      <c r="J90" s="186"/>
      <c r="K90" s="184" t="s">
        <v>82</v>
      </c>
      <c r="L90" s="185"/>
      <c r="M90" s="186"/>
      <c r="N90" s="184" t="s">
        <v>83</v>
      </c>
      <c r="O90" s="185"/>
      <c r="P90" s="186"/>
      <c r="Q90" s="184" t="s">
        <v>84</v>
      </c>
      <c r="R90" s="185"/>
      <c r="S90" s="186"/>
      <c r="T90" s="184" t="s">
        <v>85</v>
      </c>
      <c r="U90" s="185"/>
      <c r="V90" s="186"/>
      <c r="W90" s="184" t="s">
        <v>86</v>
      </c>
      <c r="X90" s="185"/>
      <c r="Y90" s="186"/>
    </row>
    <row r="91" spans="1:25" s="83" customFormat="1" ht="19.5" thickBot="1" x14ac:dyDescent="0.35">
      <c r="A91" s="182"/>
      <c r="B91" s="187">
        <v>5000</v>
      </c>
      <c r="C91" s="188"/>
      <c r="D91" s="189"/>
      <c r="E91" s="187">
        <v>10000</v>
      </c>
      <c r="F91" s="188"/>
      <c r="G91" s="189"/>
      <c r="H91" s="187">
        <v>15000</v>
      </c>
      <c r="I91" s="188"/>
      <c r="J91" s="189"/>
      <c r="K91" s="187">
        <v>20000</v>
      </c>
      <c r="L91" s="188"/>
      <c r="M91" s="189"/>
      <c r="N91" s="187">
        <v>30000</v>
      </c>
      <c r="O91" s="188"/>
      <c r="P91" s="189"/>
      <c r="Q91" s="187">
        <v>40000</v>
      </c>
      <c r="R91" s="188"/>
      <c r="S91" s="189"/>
      <c r="T91" s="187">
        <v>50000</v>
      </c>
      <c r="U91" s="188"/>
      <c r="V91" s="189"/>
      <c r="W91" s="187">
        <v>100000</v>
      </c>
      <c r="X91" s="188"/>
      <c r="Y91" s="189"/>
    </row>
    <row r="92" spans="1:25" s="82" customFormat="1" ht="18.75" x14ac:dyDescent="0.3">
      <c r="A92" s="183"/>
      <c r="B92" s="94" t="s">
        <v>77</v>
      </c>
      <c r="C92" s="103" t="s">
        <v>78</v>
      </c>
      <c r="D92" s="106"/>
      <c r="E92" s="94" t="s">
        <v>77</v>
      </c>
      <c r="F92" s="103" t="s">
        <v>78</v>
      </c>
      <c r="G92" s="117"/>
      <c r="H92" s="94" t="s">
        <v>77</v>
      </c>
      <c r="I92" s="103" t="s">
        <v>78</v>
      </c>
      <c r="J92" s="117"/>
      <c r="K92" s="94" t="s">
        <v>77</v>
      </c>
      <c r="L92" s="103" t="s">
        <v>78</v>
      </c>
      <c r="M92" s="117"/>
      <c r="N92" s="94" t="s">
        <v>77</v>
      </c>
      <c r="O92" s="103" t="s">
        <v>78</v>
      </c>
      <c r="P92" s="117"/>
      <c r="Q92" s="94" t="s">
        <v>77</v>
      </c>
      <c r="R92" s="103" t="s">
        <v>78</v>
      </c>
      <c r="S92" s="117"/>
      <c r="T92" s="94" t="s">
        <v>77</v>
      </c>
      <c r="U92" s="103" t="s">
        <v>78</v>
      </c>
      <c r="V92" s="117"/>
      <c r="W92" s="94" t="s">
        <v>77</v>
      </c>
      <c r="X92" s="103" t="s">
        <v>78</v>
      </c>
      <c r="Y92" s="117"/>
    </row>
    <row r="93" spans="1:25" x14ac:dyDescent="0.25">
      <c r="A93" s="109" t="s">
        <v>125</v>
      </c>
      <c r="B93" s="88">
        <f t="shared" ref="B93:B103" si="1">B78/1000*(((365*$E$41/100)+($B$48*$B$41/100)))</f>
        <v>27.498351503084969</v>
      </c>
      <c r="C93" s="87">
        <f t="shared" ref="C93:C103" si="2">(C78/(1000))*((365*$E$42/100)+($B$48*$B$42/100))</f>
        <v>149.33502134545304</v>
      </c>
      <c r="D93" s="107"/>
      <c r="E93" s="88">
        <f t="shared" ref="E93:E103" si="3">E78/1000*(((365*$E$41/100)+($B$48*$B$41/100)))</f>
        <v>54.996703006169938</v>
      </c>
      <c r="F93" s="87">
        <f t="shared" ref="F93:F103" si="4">(F78/(1000))*((365*$E$42/100)+($B$48*$B$42/100))</f>
        <v>298.67004269090609</v>
      </c>
      <c r="G93" s="118"/>
      <c r="H93" s="88">
        <f t="shared" ref="H93:H103" si="5">H78/1000*(((365*$E$41/100)+($B$48*$B$41/100)))</f>
        <v>82.495054509254913</v>
      </c>
      <c r="I93" s="87">
        <f t="shared" ref="I93:I103" si="6">(I78/(1000))*((365*$E$42/100)+($B$48*$B$42/100))</f>
        <v>448.0050640363591</v>
      </c>
      <c r="J93" s="118"/>
      <c r="K93" s="88">
        <f t="shared" ref="K93:K103" si="7">K78/1000*(((365*$E$41/100)+($B$48*$B$41/100)))</f>
        <v>109.99340601233988</v>
      </c>
      <c r="L93" s="87">
        <f t="shared" ref="L93:L103" si="8">(L78/(1000))*((365*$E$42/100)+($B$48*$B$42/100))</f>
        <v>597.34008538181217</v>
      </c>
      <c r="M93" s="118"/>
      <c r="N93" s="88">
        <f t="shared" ref="N93:N103" si="9">N78/1000*(((365*$E$41/100)+($B$48*$B$41/100)))</f>
        <v>164.99010901850983</v>
      </c>
      <c r="O93" s="87">
        <f t="shared" ref="O93:O103" si="10">(O78/(1000))*((365*$E$42/100)+($B$48*$B$42/100))</f>
        <v>896.0101280727182</v>
      </c>
      <c r="P93" s="118"/>
      <c r="Q93" s="88">
        <f t="shared" ref="Q93:Q103" si="11">Q78/1000*(((365*$E$41/100)+($B$48*$B$41/100)))</f>
        <v>219.98681202467975</v>
      </c>
      <c r="R93" s="87">
        <f t="shared" ref="R93:R103" si="12">(R78/(1000))*((365*$E$42/100)+($B$48*$B$42/100))</f>
        <v>1194.6801707636243</v>
      </c>
      <c r="S93" s="118"/>
      <c r="T93" s="88">
        <f t="shared" ref="T93:T103" si="13">T78/1000*(((365*$E$41/100)+($B$48*$B$41/100)))</f>
        <v>274.98351503084967</v>
      </c>
      <c r="U93" s="87">
        <f t="shared" ref="U93:U103" si="14">(U78/(1000))*((365*$E$42/100)+($B$48*$B$42/100))</f>
        <v>1493.3502134545304</v>
      </c>
      <c r="V93" s="118"/>
      <c r="W93" s="88">
        <f t="shared" ref="W93:W103" si="15">W78/1000*(((365*$E$41/100)+($B$48*$B$41/100)))</f>
        <v>549.96703006169935</v>
      </c>
      <c r="X93" s="87">
        <f t="shared" ref="X93:X103" si="16">(X78/(1000))*((365*$E$42/100)+($B$48*$B$42/100))</f>
        <v>2986.7004269090608</v>
      </c>
      <c r="Y93" s="118"/>
    </row>
    <row r="94" spans="1:25" x14ac:dyDescent="0.25">
      <c r="A94" s="109" t="s">
        <v>97</v>
      </c>
      <c r="B94" s="88">
        <f t="shared" si="1"/>
        <v>54.996703006169938</v>
      </c>
      <c r="C94" s="87">
        <f t="shared" si="2"/>
        <v>132.74224119595826</v>
      </c>
      <c r="D94" s="107"/>
      <c r="E94" s="88">
        <f t="shared" si="3"/>
        <v>109.99340601233988</v>
      </c>
      <c r="F94" s="87">
        <f t="shared" si="4"/>
        <v>265.48448239191652</v>
      </c>
      <c r="G94" s="118"/>
      <c r="H94" s="88">
        <f t="shared" si="5"/>
        <v>164.99010901850983</v>
      </c>
      <c r="I94" s="87">
        <f t="shared" si="6"/>
        <v>398.22672358787474</v>
      </c>
      <c r="J94" s="118"/>
      <c r="K94" s="88">
        <f t="shared" si="7"/>
        <v>219.98681202467975</v>
      </c>
      <c r="L94" s="87">
        <f t="shared" si="8"/>
        <v>530.96896478383303</v>
      </c>
      <c r="M94" s="118"/>
      <c r="N94" s="88">
        <f t="shared" si="9"/>
        <v>329.98021803701965</v>
      </c>
      <c r="O94" s="87">
        <f t="shared" si="10"/>
        <v>796.45344717574949</v>
      </c>
      <c r="P94" s="118"/>
      <c r="Q94" s="88">
        <f t="shared" si="11"/>
        <v>439.9736240493595</v>
      </c>
      <c r="R94" s="87">
        <f t="shared" si="12"/>
        <v>1061.9379295676661</v>
      </c>
      <c r="S94" s="118"/>
      <c r="T94" s="88">
        <f t="shared" si="13"/>
        <v>549.96703006169935</v>
      </c>
      <c r="U94" s="87">
        <f t="shared" si="14"/>
        <v>1327.4224119595826</v>
      </c>
      <c r="V94" s="118"/>
      <c r="W94" s="88">
        <f t="shared" si="15"/>
        <v>1099.9340601233987</v>
      </c>
      <c r="X94" s="87">
        <f t="shared" si="16"/>
        <v>2654.8448239191653</v>
      </c>
      <c r="Y94" s="118"/>
    </row>
    <row r="95" spans="1:25" x14ac:dyDescent="0.25">
      <c r="A95" s="109" t="s">
        <v>102</v>
      </c>
      <c r="B95" s="88">
        <f t="shared" si="1"/>
        <v>109.99340601233988</v>
      </c>
      <c r="C95" s="87">
        <f t="shared" si="2"/>
        <v>99.556680896968686</v>
      </c>
      <c r="D95" s="107"/>
      <c r="E95" s="88">
        <f t="shared" si="3"/>
        <v>219.98681202467975</v>
      </c>
      <c r="F95" s="87">
        <f t="shared" si="4"/>
        <v>199.11336179393737</v>
      </c>
      <c r="G95" s="118"/>
      <c r="H95" s="88">
        <f t="shared" si="5"/>
        <v>329.98021803701965</v>
      </c>
      <c r="I95" s="87">
        <f t="shared" si="6"/>
        <v>298.67004269090609</v>
      </c>
      <c r="J95" s="118"/>
      <c r="K95" s="88">
        <f t="shared" si="7"/>
        <v>439.9736240493595</v>
      </c>
      <c r="L95" s="87">
        <f t="shared" si="8"/>
        <v>398.22672358787474</v>
      </c>
      <c r="M95" s="118"/>
      <c r="N95" s="88">
        <f t="shared" si="9"/>
        <v>659.96043607403931</v>
      </c>
      <c r="O95" s="87">
        <f t="shared" si="10"/>
        <v>597.34008538181217</v>
      </c>
      <c r="P95" s="118"/>
      <c r="Q95" s="88">
        <f t="shared" si="11"/>
        <v>879.947248098719</v>
      </c>
      <c r="R95" s="87">
        <f t="shared" si="12"/>
        <v>796.45344717574949</v>
      </c>
      <c r="S95" s="118"/>
      <c r="T95" s="88">
        <f t="shared" si="13"/>
        <v>1099.9340601233987</v>
      </c>
      <c r="U95" s="87">
        <f t="shared" si="14"/>
        <v>995.56680896968692</v>
      </c>
      <c r="V95" s="118"/>
      <c r="W95" s="88">
        <f t="shared" si="15"/>
        <v>2199.8681202467974</v>
      </c>
      <c r="X95" s="87">
        <f t="shared" si="16"/>
        <v>1991.1336179393738</v>
      </c>
      <c r="Y95" s="118"/>
    </row>
    <row r="96" spans="1:25" x14ac:dyDescent="0.25">
      <c r="A96" s="109" t="s">
        <v>103</v>
      </c>
      <c r="B96" s="88">
        <f t="shared" si="1"/>
        <v>123.74258176388236</v>
      </c>
      <c r="C96" s="87">
        <f t="shared" si="2"/>
        <v>91.260290822221307</v>
      </c>
      <c r="D96" s="107"/>
      <c r="E96" s="88">
        <f t="shared" si="3"/>
        <v>247.48516352776471</v>
      </c>
      <c r="F96" s="87">
        <f t="shared" si="4"/>
        <v>182.52058164444261</v>
      </c>
      <c r="G96" s="118"/>
      <c r="H96" s="88">
        <f t="shared" si="5"/>
        <v>371.22774529164707</v>
      </c>
      <c r="I96" s="87">
        <f t="shared" si="6"/>
        <v>273.78087246666388</v>
      </c>
      <c r="J96" s="118"/>
      <c r="K96" s="88">
        <f t="shared" si="7"/>
        <v>494.97032705552942</v>
      </c>
      <c r="L96" s="87">
        <f t="shared" si="8"/>
        <v>365.04116328888523</v>
      </c>
      <c r="M96" s="118"/>
      <c r="N96" s="88">
        <f t="shared" si="9"/>
        <v>742.45549058329414</v>
      </c>
      <c r="O96" s="87">
        <f t="shared" si="10"/>
        <v>547.56174493332776</v>
      </c>
      <c r="P96" s="118"/>
      <c r="Q96" s="88">
        <f t="shared" si="11"/>
        <v>989.94065411105885</v>
      </c>
      <c r="R96" s="87">
        <f t="shared" si="12"/>
        <v>730.08232657777046</v>
      </c>
      <c r="S96" s="118"/>
      <c r="T96" s="88">
        <f t="shared" si="13"/>
        <v>1237.4258176388237</v>
      </c>
      <c r="U96" s="87">
        <f t="shared" si="14"/>
        <v>912.60290822221316</v>
      </c>
      <c r="V96" s="118"/>
      <c r="W96" s="88">
        <f t="shared" si="15"/>
        <v>2474.8516352776473</v>
      </c>
      <c r="X96" s="87">
        <f t="shared" si="16"/>
        <v>1825.2058164444263</v>
      </c>
      <c r="Y96" s="118"/>
    </row>
    <row r="97" spans="1:25" x14ac:dyDescent="0.25">
      <c r="A97" s="109" t="s">
        <v>104</v>
      </c>
      <c r="B97" s="88">
        <f t="shared" si="1"/>
        <v>131.99208721480784</v>
      </c>
      <c r="C97" s="87">
        <f t="shared" si="2"/>
        <v>86.282456777372872</v>
      </c>
      <c r="D97" s="107"/>
      <c r="E97" s="88">
        <f t="shared" si="3"/>
        <v>263.98417442961568</v>
      </c>
      <c r="F97" s="87">
        <f t="shared" si="4"/>
        <v>172.56491355474574</v>
      </c>
      <c r="G97" s="118"/>
      <c r="H97" s="88">
        <f t="shared" si="5"/>
        <v>395.97626164442357</v>
      </c>
      <c r="I97" s="87">
        <f t="shared" si="6"/>
        <v>258.8473703321186</v>
      </c>
      <c r="J97" s="118"/>
      <c r="K97" s="88">
        <f t="shared" si="7"/>
        <v>527.96834885923136</v>
      </c>
      <c r="L97" s="87">
        <f t="shared" si="8"/>
        <v>345.12982710949149</v>
      </c>
      <c r="M97" s="118"/>
      <c r="N97" s="88">
        <f t="shared" si="9"/>
        <v>791.95252328884715</v>
      </c>
      <c r="O97" s="87">
        <f t="shared" si="10"/>
        <v>517.6947406642372</v>
      </c>
      <c r="P97" s="118"/>
      <c r="Q97" s="88">
        <f t="shared" si="11"/>
        <v>1055.9366977184627</v>
      </c>
      <c r="R97" s="87">
        <f t="shared" si="12"/>
        <v>690.25965421898297</v>
      </c>
      <c r="S97" s="118"/>
      <c r="T97" s="88">
        <f t="shared" si="13"/>
        <v>1319.9208721480786</v>
      </c>
      <c r="U97" s="87">
        <f t="shared" si="14"/>
        <v>862.82456777372863</v>
      </c>
      <c r="V97" s="118"/>
      <c r="W97" s="88">
        <f t="shared" si="15"/>
        <v>2639.8417442961572</v>
      </c>
      <c r="X97" s="87">
        <f t="shared" si="16"/>
        <v>1725.6491355474573</v>
      </c>
      <c r="Y97" s="118"/>
    </row>
    <row r="98" spans="1:25" s="161" customFormat="1" x14ac:dyDescent="0.25">
      <c r="A98" s="136" t="s">
        <v>150</v>
      </c>
      <c r="B98" s="90">
        <f t="shared" si="1"/>
        <v>203.21281760779792</v>
      </c>
      <c r="C98" s="167">
        <f t="shared" si="2"/>
        <v>43.307156190181381</v>
      </c>
      <c r="D98" s="170"/>
      <c r="E98" s="90">
        <f t="shared" si="3"/>
        <v>406.42563521559583</v>
      </c>
      <c r="F98" s="167">
        <f t="shared" si="4"/>
        <v>86.614312380362762</v>
      </c>
      <c r="G98" s="166"/>
      <c r="H98" s="90">
        <f t="shared" si="5"/>
        <v>609.63845282339378</v>
      </c>
      <c r="I98" s="167">
        <f t="shared" si="6"/>
        <v>129.92146857054414</v>
      </c>
      <c r="J98" s="166"/>
      <c r="K98" s="90">
        <f t="shared" si="7"/>
        <v>812.85127043119167</v>
      </c>
      <c r="L98" s="167">
        <f t="shared" si="8"/>
        <v>173.22862476072552</v>
      </c>
      <c r="M98" s="166"/>
      <c r="N98" s="90">
        <f t="shared" si="9"/>
        <v>1219.2769056467876</v>
      </c>
      <c r="O98" s="167">
        <f t="shared" si="10"/>
        <v>259.84293714108827</v>
      </c>
      <c r="P98" s="166"/>
      <c r="Q98" s="90">
        <f t="shared" si="11"/>
        <v>1625.7025408623833</v>
      </c>
      <c r="R98" s="167">
        <f t="shared" si="12"/>
        <v>346.45724952145105</v>
      </c>
      <c r="S98" s="166"/>
      <c r="T98" s="90">
        <f t="shared" si="13"/>
        <v>2032.1281760779793</v>
      </c>
      <c r="U98" s="167">
        <f t="shared" si="14"/>
        <v>433.07156190181382</v>
      </c>
      <c r="V98" s="166"/>
      <c r="W98" s="90">
        <f t="shared" si="15"/>
        <v>4064.2563521559587</v>
      </c>
      <c r="X98" s="167">
        <f t="shared" si="16"/>
        <v>866.14312380362765</v>
      </c>
      <c r="Y98" s="166"/>
    </row>
    <row r="99" spans="1:25" x14ac:dyDescent="0.25">
      <c r="A99" s="109" t="s">
        <v>105</v>
      </c>
      <c r="B99" s="88">
        <f t="shared" si="1"/>
        <v>142.99142781604183</v>
      </c>
      <c r="C99" s="87">
        <f t="shared" si="2"/>
        <v>79.645344717574957</v>
      </c>
      <c r="D99" s="107"/>
      <c r="E99" s="88">
        <f t="shared" si="3"/>
        <v>285.98285563208367</v>
      </c>
      <c r="F99" s="87">
        <f t="shared" si="4"/>
        <v>159.29068943514991</v>
      </c>
      <c r="G99" s="118"/>
      <c r="H99" s="88">
        <f t="shared" si="5"/>
        <v>428.9742834481255</v>
      </c>
      <c r="I99" s="87">
        <f t="shared" si="6"/>
        <v>238.93603415272486</v>
      </c>
      <c r="J99" s="118"/>
      <c r="K99" s="88">
        <f t="shared" si="7"/>
        <v>571.96571126416734</v>
      </c>
      <c r="L99" s="87">
        <f t="shared" si="8"/>
        <v>318.58137887029983</v>
      </c>
      <c r="M99" s="118"/>
      <c r="N99" s="88">
        <f t="shared" si="9"/>
        <v>857.94856689625101</v>
      </c>
      <c r="O99" s="87">
        <f t="shared" si="10"/>
        <v>477.87206830544972</v>
      </c>
      <c r="P99" s="118"/>
      <c r="Q99" s="88">
        <f t="shared" si="11"/>
        <v>1143.9314225283347</v>
      </c>
      <c r="R99" s="87">
        <f t="shared" si="12"/>
        <v>637.16275774059966</v>
      </c>
      <c r="S99" s="118"/>
      <c r="T99" s="88">
        <f t="shared" si="13"/>
        <v>1429.9142781604185</v>
      </c>
      <c r="U99" s="87">
        <f t="shared" si="14"/>
        <v>796.45344717574949</v>
      </c>
      <c r="V99" s="118"/>
      <c r="W99" s="88">
        <f t="shared" si="15"/>
        <v>2859.8285563208369</v>
      </c>
      <c r="X99" s="87">
        <f t="shared" si="16"/>
        <v>1592.906894351499</v>
      </c>
      <c r="Y99" s="118"/>
    </row>
    <row r="100" spans="1:25" x14ac:dyDescent="0.25">
      <c r="A100" s="109" t="s">
        <v>106</v>
      </c>
      <c r="B100" s="88">
        <f t="shared" si="1"/>
        <v>151.24093326696732</v>
      </c>
      <c r="C100" s="87">
        <f t="shared" si="2"/>
        <v>74.667510672726522</v>
      </c>
      <c r="D100" s="107"/>
      <c r="E100" s="88">
        <f t="shared" si="3"/>
        <v>302.48186653393464</v>
      </c>
      <c r="F100" s="87">
        <f t="shared" si="4"/>
        <v>149.33502134545304</v>
      </c>
      <c r="G100" s="118"/>
      <c r="H100" s="88">
        <f t="shared" si="5"/>
        <v>453.72279980090201</v>
      </c>
      <c r="I100" s="87">
        <f t="shared" si="6"/>
        <v>224.00253201817955</v>
      </c>
      <c r="J100" s="118"/>
      <c r="K100" s="88">
        <f t="shared" si="7"/>
        <v>604.96373306786927</v>
      </c>
      <c r="L100" s="87">
        <f t="shared" si="8"/>
        <v>298.67004269090609</v>
      </c>
      <c r="M100" s="118"/>
      <c r="N100" s="88">
        <f t="shared" si="9"/>
        <v>907.44559960180402</v>
      </c>
      <c r="O100" s="87">
        <f t="shared" si="10"/>
        <v>448.0050640363591</v>
      </c>
      <c r="P100" s="118"/>
      <c r="Q100" s="88">
        <f t="shared" si="11"/>
        <v>1209.9274661357385</v>
      </c>
      <c r="R100" s="87">
        <f t="shared" si="12"/>
        <v>597.34008538181217</v>
      </c>
      <c r="S100" s="118"/>
      <c r="T100" s="88">
        <f t="shared" si="13"/>
        <v>1512.4093326696734</v>
      </c>
      <c r="U100" s="87">
        <f t="shared" si="14"/>
        <v>746.67510672726519</v>
      </c>
      <c r="V100" s="118"/>
      <c r="W100" s="88">
        <f t="shared" si="15"/>
        <v>3024.8186653393468</v>
      </c>
      <c r="X100" s="87">
        <f t="shared" si="16"/>
        <v>1493.3502134545304</v>
      </c>
      <c r="Y100" s="118"/>
    </row>
    <row r="101" spans="1:25" x14ac:dyDescent="0.25">
      <c r="A101" s="109" t="s">
        <v>107</v>
      </c>
      <c r="B101" s="88">
        <f t="shared" si="1"/>
        <v>164.99010901850983</v>
      </c>
      <c r="C101" s="87">
        <f t="shared" si="2"/>
        <v>66.371120597979129</v>
      </c>
      <c r="D101" s="107"/>
      <c r="E101" s="88">
        <f t="shared" si="3"/>
        <v>329.98021803701965</v>
      </c>
      <c r="F101" s="87">
        <f t="shared" si="4"/>
        <v>132.74224119595826</v>
      </c>
      <c r="G101" s="118"/>
      <c r="H101" s="88">
        <f t="shared" si="5"/>
        <v>494.97032705552942</v>
      </c>
      <c r="I101" s="87">
        <f t="shared" si="6"/>
        <v>199.11336179393737</v>
      </c>
      <c r="J101" s="118"/>
      <c r="K101" s="88">
        <f t="shared" si="7"/>
        <v>659.96043607403931</v>
      </c>
      <c r="L101" s="87">
        <f t="shared" si="8"/>
        <v>265.48448239191652</v>
      </c>
      <c r="M101" s="118"/>
      <c r="N101" s="88">
        <f t="shared" si="9"/>
        <v>989.94065411105885</v>
      </c>
      <c r="O101" s="87">
        <f t="shared" si="10"/>
        <v>398.22672358787474</v>
      </c>
      <c r="P101" s="118"/>
      <c r="Q101" s="88">
        <f t="shared" si="11"/>
        <v>1319.9208721480786</v>
      </c>
      <c r="R101" s="87">
        <f t="shared" si="12"/>
        <v>530.96896478383303</v>
      </c>
      <c r="S101" s="118"/>
      <c r="T101" s="88">
        <f t="shared" si="13"/>
        <v>1649.9010901850982</v>
      </c>
      <c r="U101" s="87">
        <f t="shared" si="14"/>
        <v>663.71120597979132</v>
      </c>
      <c r="V101" s="118"/>
      <c r="W101" s="88">
        <f t="shared" si="15"/>
        <v>3299.8021803701963</v>
      </c>
      <c r="X101" s="87">
        <f t="shared" si="16"/>
        <v>1327.4224119595826</v>
      </c>
      <c r="Y101" s="118"/>
    </row>
    <row r="102" spans="1:25" x14ac:dyDescent="0.25">
      <c r="A102" s="109" t="s">
        <v>108</v>
      </c>
      <c r="B102" s="88">
        <f t="shared" si="1"/>
        <v>219.98681202467975</v>
      </c>
      <c r="C102" s="87">
        <f t="shared" si="2"/>
        <v>33.185560298989564</v>
      </c>
      <c r="D102" s="107"/>
      <c r="E102" s="88">
        <f t="shared" si="3"/>
        <v>439.9736240493595</v>
      </c>
      <c r="F102" s="87">
        <f t="shared" si="4"/>
        <v>66.371120597979129</v>
      </c>
      <c r="G102" s="118"/>
      <c r="H102" s="88">
        <f t="shared" si="5"/>
        <v>659.96043607403931</v>
      </c>
      <c r="I102" s="87">
        <f t="shared" si="6"/>
        <v>99.556680896968686</v>
      </c>
      <c r="J102" s="118"/>
      <c r="K102" s="88">
        <f t="shared" si="7"/>
        <v>879.947248098719</v>
      </c>
      <c r="L102" s="87">
        <f t="shared" si="8"/>
        <v>132.74224119595826</v>
      </c>
      <c r="M102" s="118"/>
      <c r="N102" s="88">
        <f t="shared" si="9"/>
        <v>1319.9208721480786</v>
      </c>
      <c r="O102" s="87">
        <f t="shared" si="10"/>
        <v>199.11336179393737</v>
      </c>
      <c r="P102" s="118"/>
      <c r="Q102" s="88">
        <f t="shared" si="11"/>
        <v>1759.894496197438</v>
      </c>
      <c r="R102" s="87">
        <f t="shared" si="12"/>
        <v>265.48448239191652</v>
      </c>
      <c r="S102" s="118"/>
      <c r="T102" s="88">
        <f t="shared" si="13"/>
        <v>2199.8681202467974</v>
      </c>
      <c r="U102" s="87">
        <f t="shared" si="14"/>
        <v>331.85560298989566</v>
      </c>
      <c r="V102" s="118"/>
      <c r="W102" s="88">
        <f t="shared" si="15"/>
        <v>4399.7362404935948</v>
      </c>
      <c r="X102" s="87">
        <f t="shared" si="16"/>
        <v>663.71120597979132</v>
      </c>
      <c r="Y102" s="118"/>
    </row>
    <row r="103" spans="1:25" ht="15.75" thickBot="1" x14ac:dyDescent="0.3">
      <c r="A103" s="110" t="s">
        <v>109</v>
      </c>
      <c r="B103" s="89">
        <f t="shared" si="1"/>
        <v>247.48516352776471</v>
      </c>
      <c r="C103" s="120">
        <f t="shared" si="2"/>
        <v>16.592780149494782</v>
      </c>
      <c r="D103" s="108"/>
      <c r="E103" s="89">
        <f t="shared" si="3"/>
        <v>494.97032705552942</v>
      </c>
      <c r="F103" s="120">
        <f t="shared" si="4"/>
        <v>33.185560298989564</v>
      </c>
      <c r="G103" s="119"/>
      <c r="H103" s="89">
        <f t="shared" si="5"/>
        <v>742.45549058329414</v>
      </c>
      <c r="I103" s="120">
        <f t="shared" si="6"/>
        <v>49.778340448484343</v>
      </c>
      <c r="J103" s="119"/>
      <c r="K103" s="89">
        <f t="shared" si="7"/>
        <v>989.94065411105885</v>
      </c>
      <c r="L103" s="120">
        <f t="shared" si="8"/>
        <v>66.371120597979129</v>
      </c>
      <c r="M103" s="119"/>
      <c r="N103" s="89">
        <f t="shared" si="9"/>
        <v>1484.9109811665883</v>
      </c>
      <c r="O103" s="120">
        <f t="shared" si="10"/>
        <v>99.556680896968686</v>
      </c>
      <c r="P103" s="119"/>
      <c r="Q103" s="89">
        <f t="shared" si="11"/>
        <v>1979.8813082221177</v>
      </c>
      <c r="R103" s="120">
        <f t="shared" si="12"/>
        <v>132.74224119595826</v>
      </c>
      <c r="S103" s="119"/>
      <c r="T103" s="89">
        <f t="shared" si="13"/>
        <v>2474.8516352776473</v>
      </c>
      <c r="U103" s="120">
        <f t="shared" si="14"/>
        <v>165.92780149494783</v>
      </c>
      <c r="V103" s="119"/>
      <c r="W103" s="89">
        <f t="shared" si="15"/>
        <v>4949.7032705552947</v>
      </c>
      <c r="X103" s="120">
        <f t="shared" si="16"/>
        <v>331.85560298989566</v>
      </c>
      <c r="Y103" s="119"/>
    </row>
    <row r="104" spans="1:25" ht="15.75" thickBot="1" x14ac:dyDescent="0.3">
      <c r="A104" s="111"/>
    </row>
    <row r="105" spans="1:25" s="83" customFormat="1" ht="18.75" customHeight="1" x14ac:dyDescent="0.3">
      <c r="A105" s="181" t="s">
        <v>99</v>
      </c>
      <c r="B105" s="184" t="s">
        <v>79</v>
      </c>
      <c r="C105" s="185"/>
      <c r="D105" s="186"/>
      <c r="E105" s="184" t="s">
        <v>80</v>
      </c>
      <c r="F105" s="185"/>
      <c r="G105" s="186"/>
      <c r="H105" s="184" t="s">
        <v>81</v>
      </c>
      <c r="I105" s="185"/>
      <c r="J105" s="186"/>
      <c r="K105" s="184" t="s">
        <v>82</v>
      </c>
      <c r="L105" s="185"/>
      <c r="M105" s="186"/>
      <c r="N105" s="184" t="s">
        <v>83</v>
      </c>
      <c r="O105" s="185"/>
      <c r="P105" s="186"/>
      <c r="Q105" s="184" t="s">
        <v>84</v>
      </c>
      <c r="R105" s="185"/>
      <c r="S105" s="186"/>
      <c r="T105" s="184" t="s">
        <v>85</v>
      </c>
      <c r="U105" s="185"/>
      <c r="V105" s="186"/>
      <c r="W105" s="184" t="s">
        <v>86</v>
      </c>
      <c r="X105" s="185"/>
      <c r="Y105" s="186"/>
    </row>
    <row r="106" spans="1:25" s="83" customFormat="1" ht="19.5" thickBot="1" x14ac:dyDescent="0.35">
      <c r="A106" s="182"/>
      <c r="B106" s="187">
        <v>5000</v>
      </c>
      <c r="C106" s="188"/>
      <c r="D106" s="189"/>
      <c r="E106" s="187">
        <v>10000</v>
      </c>
      <c r="F106" s="188"/>
      <c r="G106" s="189"/>
      <c r="H106" s="187">
        <v>15000</v>
      </c>
      <c r="I106" s="188"/>
      <c r="J106" s="189"/>
      <c r="K106" s="187">
        <v>20000</v>
      </c>
      <c r="L106" s="188"/>
      <c r="M106" s="189"/>
      <c r="N106" s="187">
        <v>30000</v>
      </c>
      <c r="O106" s="188"/>
      <c r="P106" s="189"/>
      <c r="Q106" s="187">
        <v>40000</v>
      </c>
      <c r="R106" s="188"/>
      <c r="S106" s="189"/>
      <c r="T106" s="187">
        <v>50000</v>
      </c>
      <c r="U106" s="188"/>
      <c r="V106" s="189"/>
      <c r="W106" s="187">
        <v>100000</v>
      </c>
      <c r="X106" s="188"/>
      <c r="Y106" s="189"/>
    </row>
    <row r="107" spans="1:25" s="82" customFormat="1" ht="18.75" x14ac:dyDescent="0.3">
      <c r="A107" s="183"/>
      <c r="B107" s="92" t="s">
        <v>77</v>
      </c>
      <c r="C107" s="103" t="s">
        <v>78</v>
      </c>
      <c r="D107" s="117"/>
      <c r="E107" s="92" t="s">
        <v>77</v>
      </c>
      <c r="F107" s="103" t="s">
        <v>78</v>
      </c>
      <c r="G107" s="117"/>
      <c r="H107" s="92" t="s">
        <v>77</v>
      </c>
      <c r="I107" s="103" t="s">
        <v>78</v>
      </c>
      <c r="J107" s="117"/>
      <c r="K107" s="92" t="s">
        <v>77</v>
      </c>
      <c r="L107" s="103" t="s">
        <v>78</v>
      </c>
      <c r="M107" s="117"/>
      <c r="N107" s="92" t="s">
        <v>77</v>
      </c>
      <c r="O107" s="103" t="s">
        <v>78</v>
      </c>
      <c r="P107" s="117"/>
      <c r="Q107" s="92" t="s">
        <v>77</v>
      </c>
      <c r="R107" s="103" t="s">
        <v>78</v>
      </c>
      <c r="S107" s="117"/>
      <c r="T107" s="92" t="s">
        <v>77</v>
      </c>
      <c r="U107" s="103" t="s">
        <v>78</v>
      </c>
      <c r="V107" s="117"/>
      <c r="W107" s="92" t="s">
        <v>77</v>
      </c>
      <c r="X107" s="103" t="s">
        <v>78</v>
      </c>
      <c r="Y107" s="117"/>
    </row>
    <row r="108" spans="1:25" x14ac:dyDescent="0.25">
      <c r="A108" s="109" t="s">
        <v>125</v>
      </c>
      <c r="B108" s="85">
        <f>B$76*$C$37*0.1</f>
        <v>165</v>
      </c>
      <c r="C108" s="84">
        <f>B$76*$C$37*0.9</f>
        <v>1485</v>
      </c>
      <c r="D108" s="118"/>
      <c r="E108" s="85">
        <f>E$76*$C$37*0.1</f>
        <v>330</v>
      </c>
      <c r="F108" s="84">
        <f>E$76*$C$37*0.9</f>
        <v>2970</v>
      </c>
      <c r="G108" s="118"/>
      <c r="H108" s="85">
        <f>H$76*$C$37*0.1</f>
        <v>495</v>
      </c>
      <c r="I108" s="84">
        <f>H$76*$C$37*0.9</f>
        <v>4455</v>
      </c>
      <c r="J108" s="118"/>
      <c r="K108" s="85">
        <f>K$76*$C$37*0.1</f>
        <v>660</v>
      </c>
      <c r="L108" s="84">
        <f>K$76*$C$37*0.9</f>
        <v>5940</v>
      </c>
      <c r="M108" s="118"/>
      <c r="N108" s="85">
        <f>N$76*$C$37*0.1</f>
        <v>990</v>
      </c>
      <c r="O108" s="84">
        <f>N$76*$C$37*0.9</f>
        <v>8910</v>
      </c>
      <c r="P108" s="118"/>
      <c r="Q108" s="85">
        <f>Q$76*$C$37*0.1</f>
        <v>1320</v>
      </c>
      <c r="R108" s="84">
        <f>Q$76*$C$37*0.9</f>
        <v>11880</v>
      </c>
      <c r="S108" s="118"/>
      <c r="T108" s="85">
        <f>T$76*$C$37*0.1</f>
        <v>1650</v>
      </c>
      <c r="U108" s="84">
        <f>T$76*$C$37*0.9</f>
        <v>14850</v>
      </c>
      <c r="V108" s="118"/>
      <c r="W108" s="85">
        <f>W$76*$C$37*0.1</f>
        <v>3300</v>
      </c>
      <c r="X108" s="84">
        <f>W$76*$C$37*0.9</f>
        <v>29700</v>
      </c>
      <c r="Y108" s="118"/>
    </row>
    <row r="109" spans="1:25" x14ac:dyDescent="0.25">
      <c r="A109" s="109" t="s">
        <v>97</v>
      </c>
      <c r="B109" s="85">
        <f>B$76*$C$37*0.2</f>
        <v>330</v>
      </c>
      <c r="C109" s="84">
        <f>B$76*$C$37*0.8</f>
        <v>1320</v>
      </c>
      <c r="D109" s="118"/>
      <c r="E109" s="85">
        <f>E$76*$C$37*0.2</f>
        <v>660</v>
      </c>
      <c r="F109" s="84">
        <f>E$76*$C$37*0.8</f>
        <v>2640</v>
      </c>
      <c r="G109" s="118"/>
      <c r="H109" s="85">
        <f>H$76*$C$37*0.2</f>
        <v>990</v>
      </c>
      <c r="I109" s="84">
        <f>H$76*$C$37*0.8</f>
        <v>3960</v>
      </c>
      <c r="J109" s="118"/>
      <c r="K109" s="85">
        <f>K$76*$C$37*0.2</f>
        <v>1320</v>
      </c>
      <c r="L109" s="84">
        <f>K$76*$C$37*0.8</f>
        <v>5280</v>
      </c>
      <c r="M109" s="118"/>
      <c r="N109" s="85">
        <f>N$76*$C$37*0.2</f>
        <v>1980</v>
      </c>
      <c r="O109" s="84">
        <f>N$76*$C$37*0.8</f>
        <v>7920</v>
      </c>
      <c r="P109" s="118"/>
      <c r="Q109" s="85">
        <f>Q$76*$C$37*0.2</f>
        <v>2640</v>
      </c>
      <c r="R109" s="84">
        <f>Q$76*$C$37*0.8</f>
        <v>10560</v>
      </c>
      <c r="S109" s="118"/>
      <c r="T109" s="85">
        <f>T$76*$C$37*0.2</f>
        <v>3300</v>
      </c>
      <c r="U109" s="84">
        <f>T$76*$C$37*0.8</f>
        <v>13200</v>
      </c>
      <c r="V109" s="118"/>
      <c r="W109" s="85">
        <f>W$76*$C$37*0.2</f>
        <v>6600</v>
      </c>
      <c r="X109" s="84">
        <f>W$76*$C$37*0.8</f>
        <v>26400</v>
      </c>
      <c r="Y109" s="118"/>
    </row>
    <row r="110" spans="1:25" x14ac:dyDescent="0.25">
      <c r="A110" s="109" t="s">
        <v>102</v>
      </c>
      <c r="B110" s="85">
        <f>B$76*$C$37*0.4</f>
        <v>660</v>
      </c>
      <c r="C110" s="84">
        <f>B$76*$C$37*0.6</f>
        <v>990</v>
      </c>
      <c r="D110" s="118"/>
      <c r="E110" s="85">
        <f>E$76*$C$37*0.4</f>
        <v>1320</v>
      </c>
      <c r="F110" s="84">
        <f>E$76*$C$37*0.6</f>
        <v>1980</v>
      </c>
      <c r="G110" s="118"/>
      <c r="H110" s="85">
        <f>H$76*$C$37*0.4</f>
        <v>1980</v>
      </c>
      <c r="I110" s="84">
        <f>H$76*$C$37*0.6</f>
        <v>2970</v>
      </c>
      <c r="J110" s="118"/>
      <c r="K110" s="85">
        <f>K$76*$C$37*0.4</f>
        <v>2640</v>
      </c>
      <c r="L110" s="84">
        <f>K$76*$C$37*0.6</f>
        <v>3960</v>
      </c>
      <c r="M110" s="118"/>
      <c r="N110" s="85">
        <f>N$76*$C$37*0.4</f>
        <v>3960</v>
      </c>
      <c r="O110" s="84">
        <f>N$76*$C$37*0.6</f>
        <v>5940</v>
      </c>
      <c r="P110" s="118"/>
      <c r="Q110" s="85">
        <f>Q$76*$C$37*0.4</f>
        <v>5280</v>
      </c>
      <c r="R110" s="84">
        <f>Q$76*$C$37*0.6</f>
        <v>7920</v>
      </c>
      <c r="S110" s="118"/>
      <c r="T110" s="85">
        <f>T$76*$C$37*0.4</f>
        <v>6600</v>
      </c>
      <c r="U110" s="84">
        <f>T$76*$C$37*0.6</f>
        <v>9900</v>
      </c>
      <c r="V110" s="118"/>
      <c r="W110" s="85">
        <f>W$76*$C$37*0.4</f>
        <v>13200</v>
      </c>
      <c r="X110" s="84">
        <f>W$76*$C$37*0.6</f>
        <v>19800</v>
      </c>
      <c r="Y110" s="118"/>
    </row>
    <row r="111" spans="1:25" x14ac:dyDescent="0.25">
      <c r="A111" s="109" t="s">
        <v>103</v>
      </c>
      <c r="B111" s="85">
        <f>B$76*$C$37*0.45</f>
        <v>742.5</v>
      </c>
      <c r="C111" s="84">
        <f>B$76*$C$37*0.55</f>
        <v>907.50000000000011</v>
      </c>
      <c r="D111" s="118"/>
      <c r="E111" s="85">
        <f>E$76*$C$37*0.45</f>
        <v>1485</v>
      </c>
      <c r="F111" s="84">
        <f>E$76*$C$37*0.55</f>
        <v>1815.0000000000002</v>
      </c>
      <c r="G111" s="118"/>
      <c r="H111" s="85">
        <f>H$76*$C$37*0.45</f>
        <v>2227.5</v>
      </c>
      <c r="I111" s="84">
        <f>H$76*$C$37*0.55</f>
        <v>2722.5</v>
      </c>
      <c r="J111" s="118"/>
      <c r="K111" s="85">
        <f>K$76*$C$37*0.45</f>
        <v>2970</v>
      </c>
      <c r="L111" s="84">
        <f>K$76*$C$37*0.55</f>
        <v>3630.0000000000005</v>
      </c>
      <c r="M111" s="118"/>
      <c r="N111" s="85">
        <f>N$76*$C$37*0.45</f>
        <v>4455</v>
      </c>
      <c r="O111" s="84">
        <f>N$76*$C$37*0.55</f>
        <v>5445</v>
      </c>
      <c r="P111" s="118"/>
      <c r="Q111" s="85">
        <f>Q$76*$C$37*0.45</f>
        <v>5940</v>
      </c>
      <c r="R111" s="84">
        <f>Q$76*$C$37*0.55</f>
        <v>7260.0000000000009</v>
      </c>
      <c r="S111" s="118"/>
      <c r="T111" s="85">
        <f>T$76*$C$37*0.45</f>
        <v>7425</v>
      </c>
      <c r="U111" s="84">
        <f>T$76*$C$37*0.55</f>
        <v>9075</v>
      </c>
      <c r="V111" s="118"/>
      <c r="W111" s="85">
        <f>W$76*$C$37*0.45</f>
        <v>14850</v>
      </c>
      <c r="X111" s="84">
        <f>W$76*$C$37*0.55</f>
        <v>18150</v>
      </c>
      <c r="Y111" s="118"/>
    </row>
    <row r="112" spans="1:25" x14ac:dyDescent="0.25">
      <c r="A112" s="109" t="s">
        <v>104</v>
      </c>
      <c r="B112" s="85">
        <f>B$76*$C$37*0.48</f>
        <v>792</v>
      </c>
      <c r="C112" s="84">
        <f>B$76*$C$37*0.52</f>
        <v>858</v>
      </c>
      <c r="D112" s="118"/>
      <c r="E112" s="85">
        <f>E$76*$C$37*0.48</f>
        <v>1584</v>
      </c>
      <c r="F112" s="84">
        <f>E$76*$C$37*0.52</f>
        <v>1716</v>
      </c>
      <c r="G112" s="118"/>
      <c r="H112" s="85">
        <f>H$76*$C$37*0.48</f>
        <v>2376</v>
      </c>
      <c r="I112" s="84">
        <f>H$76*$C$37*0.52</f>
        <v>2574</v>
      </c>
      <c r="J112" s="118"/>
      <c r="K112" s="85">
        <f>K$76*$C$37*0.48</f>
        <v>3168</v>
      </c>
      <c r="L112" s="84">
        <f>K$76*$C$37*0.52</f>
        <v>3432</v>
      </c>
      <c r="M112" s="118"/>
      <c r="N112" s="85">
        <f>N$76*$C$37*0.48</f>
        <v>4752</v>
      </c>
      <c r="O112" s="84">
        <f>N$76*$C$37*0.52</f>
        <v>5148</v>
      </c>
      <c r="P112" s="118"/>
      <c r="Q112" s="85">
        <f>Q$76*$C$37*0.48</f>
        <v>6336</v>
      </c>
      <c r="R112" s="84">
        <f>Q$76*$C$37*0.52</f>
        <v>6864</v>
      </c>
      <c r="S112" s="118"/>
      <c r="T112" s="85">
        <f>T$76*$C$37*0.48</f>
        <v>7920</v>
      </c>
      <c r="U112" s="84">
        <f>T$76*$C$37*0.52</f>
        <v>8580</v>
      </c>
      <c r="V112" s="118"/>
      <c r="W112" s="85">
        <f>W$76*$C$37*0.48</f>
        <v>15840</v>
      </c>
      <c r="X112" s="84">
        <f>W$76*$C$37*0.52</f>
        <v>17160</v>
      </c>
      <c r="Y112" s="118"/>
    </row>
    <row r="113" spans="1:25" s="161" customFormat="1" x14ac:dyDescent="0.25">
      <c r="A113" s="136" t="s">
        <v>150</v>
      </c>
      <c r="B113" s="169">
        <f>B$76*$C$37*0.739</f>
        <v>1219.3499999999999</v>
      </c>
      <c r="C113" s="168">
        <f>B$76*$C$37*0.261</f>
        <v>430.65000000000003</v>
      </c>
      <c r="D113" s="166"/>
      <c r="E113" s="169">
        <f>E$76*$C$37*0.739</f>
        <v>2438.6999999999998</v>
      </c>
      <c r="F113" s="168">
        <f>E$76*$C$37*0.261</f>
        <v>861.30000000000007</v>
      </c>
      <c r="G113" s="166"/>
      <c r="H113" s="169">
        <f>H$76*$C$37*0.739</f>
        <v>3658.0499999999997</v>
      </c>
      <c r="I113" s="168">
        <f>H$76*$C$37*0.261</f>
        <v>1291.95</v>
      </c>
      <c r="J113" s="166"/>
      <c r="K113" s="169">
        <f>K$76*$C$37*0.739</f>
        <v>4877.3999999999996</v>
      </c>
      <c r="L113" s="168">
        <f>K$76*$C$37*0.261</f>
        <v>1722.6000000000001</v>
      </c>
      <c r="M113" s="166"/>
      <c r="N113" s="169">
        <f>N$76*$C$37*0.739</f>
        <v>7316.0999999999995</v>
      </c>
      <c r="O113" s="168">
        <f>N$76*$C$37*0.261</f>
        <v>2583.9</v>
      </c>
      <c r="P113" s="166"/>
      <c r="Q113" s="169">
        <f>Q$76*$C$37*0.739</f>
        <v>9754.7999999999993</v>
      </c>
      <c r="R113" s="168">
        <f>Q$76*$C$37*0.261</f>
        <v>3445.2000000000003</v>
      </c>
      <c r="S113" s="166"/>
      <c r="T113" s="169">
        <f>T$76*$C$37*0.739</f>
        <v>12193.5</v>
      </c>
      <c r="U113" s="168">
        <f>T$76*$C$37*0.261</f>
        <v>4306.5</v>
      </c>
      <c r="V113" s="166"/>
      <c r="W113" s="169">
        <f>W$76*$C$37*0.739</f>
        <v>24387</v>
      </c>
      <c r="X113" s="168">
        <f>W$76*$C$37*0.261</f>
        <v>8613</v>
      </c>
      <c r="Y113" s="166"/>
    </row>
    <row r="114" spans="1:25" x14ac:dyDescent="0.25">
      <c r="A114" s="109" t="s">
        <v>105</v>
      </c>
      <c r="B114" s="85">
        <f>B$76*$C$37*0.52</f>
        <v>858</v>
      </c>
      <c r="C114" s="84">
        <f>B$76*$C$37*0.48</f>
        <v>792</v>
      </c>
      <c r="D114" s="118"/>
      <c r="E114" s="85">
        <f>E$76*$C$37*0.52</f>
        <v>1716</v>
      </c>
      <c r="F114" s="84">
        <f>E$76*$C$37*0.48</f>
        <v>1584</v>
      </c>
      <c r="G114" s="118"/>
      <c r="H114" s="85">
        <f>H$76*$C$37*0.52</f>
        <v>2574</v>
      </c>
      <c r="I114" s="84">
        <f>H$76*$C$37*0.48</f>
        <v>2376</v>
      </c>
      <c r="J114" s="118"/>
      <c r="K114" s="85">
        <f>K$76*$C$37*0.52</f>
        <v>3432</v>
      </c>
      <c r="L114" s="84">
        <f>K$76*$C$37*0.48</f>
        <v>3168</v>
      </c>
      <c r="M114" s="118"/>
      <c r="N114" s="85">
        <f>N$76*$C$37*0.52</f>
        <v>5148</v>
      </c>
      <c r="O114" s="84">
        <f>N$76*$C$37*0.48</f>
        <v>4752</v>
      </c>
      <c r="P114" s="118"/>
      <c r="Q114" s="85">
        <f>Q$76*$C$37*0.52</f>
        <v>6864</v>
      </c>
      <c r="R114" s="84">
        <f>Q$76*$C$37*0.48</f>
        <v>6336</v>
      </c>
      <c r="S114" s="118"/>
      <c r="T114" s="85">
        <f>T$76*$C$37*0.52</f>
        <v>8580</v>
      </c>
      <c r="U114" s="84">
        <f>T$76*$C$37*0.48</f>
        <v>7920</v>
      </c>
      <c r="V114" s="118"/>
      <c r="W114" s="85">
        <f>W$76*$C$37*0.52</f>
        <v>17160</v>
      </c>
      <c r="X114" s="84">
        <f>W$76*$C$37*0.48</f>
        <v>15840</v>
      </c>
      <c r="Y114" s="118"/>
    </row>
    <row r="115" spans="1:25" x14ac:dyDescent="0.25">
      <c r="A115" s="109" t="s">
        <v>106</v>
      </c>
      <c r="B115" s="85">
        <f>B$76*$C$37*0.55</f>
        <v>907.50000000000011</v>
      </c>
      <c r="C115" s="84">
        <f>B$76*$C$37*0.45</f>
        <v>742.5</v>
      </c>
      <c r="D115" s="118"/>
      <c r="E115" s="85">
        <f>E$76*$C$37*0.55</f>
        <v>1815.0000000000002</v>
      </c>
      <c r="F115" s="84">
        <f>E$76*$C$37*0.45</f>
        <v>1485</v>
      </c>
      <c r="G115" s="118"/>
      <c r="H115" s="85">
        <f>H$76*$C$37*0.55</f>
        <v>2722.5</v>
      </c>
      <c r="I115" s="84">
        <f>H$76*$C$37*0.45</f>
        <v>2227.5</v>
      </c>
      <c r="J115" s="118"/>
      <c r="K115" s="85">
        <f>K$76*$C$37*0.55</f>
        <v>3630.0000000000005</v>
      </c>
      <c r="L115" s="84">
        <f>K$76*$C$37*0.45</f>
        <v>2970</v>
      </c>
      <c r="M115" s="118"/>
      <c r="N115" s="85">
        <f>N$76*$C$37*0.55</f>
        <v>5445</v>
      </c>
      <c r="O115" s="84">
        <f>N$76*$C$37*0.45</f>
        <v>4455</v>
      </c>
      <c r="P115" s="118"/>
      <c r="Q115" s="85">
        <f>Q$76*$C$37*0.55</f>
        <v>7260.0000000000009</v>
      </c>
      <c r="R115" s="84">
        <f>Q$76*$C$37*0.45</f>
        <v>5940</v>
      </c>
      <c r="S115" s="118"/>
      <c r="T115" s="85">
        <f>T$76*$C$37*0.55</f>
        <v>9075</v>
      </c>
      <c r="U115" s="84">
        <f>T$76*$C$37*0.45</f>
        <v>7425</v>
      </c>
      <c r="V115" s="118"/>
      <c r="W115" s="85">
        <f>W$76*$C$37*0.55</f>
        <v>18150</v>
      </c>
      <c r="X115" s="84">
        <f>W$76*$C$37*0.45</f>
        <v>14850</v>
      </c>
      <c r="Y115" s="118"/>
    </row>
    <row r="116" spans="1:25" x14ac:dyDescent="0.25">
      <c r="A116" s="109" t="s">
        <v>107</v>
      </c>
      <c r="B116" s="85">
        <f>B$76*$C$37*0.6</f>
        <v>990</v>
      </c>
      <c r="C116" s="84">
        <f>B$76*$C$37*0.4</f>
        <v>660</v>
      </c>
      <c r="D116" s="118"/>
      <c r="E116" s="85">
        <f>E$76*$C$37*0.6</f>
        <v>1980</v>
      </c>
      <c r="F116" s="84">
        <f>E$76*$C$37*0.4</f>
        <v>1320</v>
      </c>
      <c r="G116" s="118"/>
      <c r="H116" s="85">
        <f>H$76*$C$37*0.6</f>
        <v>2970</v>
      </c>
      <c r="I116" s="84">
        <f>H$76*$C$37*0.4</f>
        <v>1980</v>
      </c>
      <c r="J116" s="118"/>
      <c r="K116" s="85">
        <f>K$76*$C$37*0.6</f>
        <v>3960</v>
      </c>
      <c r="L116" s="84">
        <f>K$76*$C$37*0.4</f>
        <v>2640</v>
      </c>
      <c r="M116" s="118"/>
      <c r="N116" s="85">
        <f>N$76*$C$37*0.6</f>
        <v>5940</v>
      </c>
      <c r="O116" s="84">
        <f>N$76*$C$37*0.4</f>
        <v>3960</v>
      </c>
      <c r="P116" s="118"/>
      <c r="Q116" s="85">
        <f>Q$76*$C$37*0.6</f>
        <v>7920</v>
      </c>
      <c r="R116" s="84">
        <f>Q$76*$C$37*0.4</f>
        <v>5280</v>
      </c>
      <c r="S116" s="118"/>
      <c r="T116" s="85">
        <f>T$76*$C$37*0.6</f>
        <v>9900</v>
      </c>
      <c r="U116" s="84">
        <f>T$76*$C$37*0.4</f>
        <v>6600</v>
      </c>
      <c r="V116" s="118"/>
      <c r="W116" s="85">
        <f>W$76*$C$37*0.6</f>
        <v>19800</v>
      </c>
      <c r="X116" s="84">
        <f>W$76*$C$37*0.4</f>
        <v>13200</v>
      </c>
      <c r="Y116" s="118"/>
    </row>
    <row r="117" spans="1:25" x14ac:dyDescent="0.25">
      <c r="A117" s="109" t="s">
        <v>108</v>
      </c>
      <c r="B117" s="85">
        <f>B$76*$C$37*0.8</f>
        <v>1320</v>
      </c>
      <c r="C117" s="84">
        <f>B$76*$C$37*0.2</f>
        <v>330</v>
      </c>
      <c r="D117" s="118"/>
      <c r="E117" s="85">
        <f>E$76*$C$37*0.8</f>
        <v>2640</v>
      </c>
      <c r="F117" s="84">
        <f>E$76*$C$37*0.2</f>
        <v>660</v>
      </c>
      <c r="G117" s="118"/>
      <c r="H117" s="85">
        <f>H$76*$C$37*0.8</f>
        <v>3960</v>
      </c>
      <c r="I117" s="84">
        <f>H$76*$C$37*0.2</f>
        <v>990</v>
      </c>
      <c r="J117" s="118"/>
      <c r="K117" s="85">
        <f>K$76*$C$37*0.8</f>
        <v>5280</v>
      </c>
      <c r="L117" s="84">
        <f>K$76*$C$37*0.2</f>
        <v>1320</v>
      </c>
      <c r="M117" s="118"/>
      <c r="N117" s="85">
        <f>N$76*$C$37*0.8</f>
        <v>7920</v>
      </c>
      <c r="O117" s="84">
        <f>N$76*$C$37*0.2</f>
        <v>1980</v>
      </c>
      <c r="P117" s="118"/>
      <c r="Q117" s="85">
        <f>Q$76*$C$37*0.8</f>
        <v>10560</v>
      </c>
      <c r="R117" s="84">
        <f>Q$76*$C$37*0.2</f>
        <v>2640</v>
      </c>
      <c r="S117" s="118"/>
      <c r="T117" s="85">
        <f>T$76*$C$37*0.8</f>
        <v>13200</v>
      </c>
      <c r="U117" s="84">
        <f>T$76*$C$37*0.2</f>
        <v>3300</v>
      </c>
      <c r="V117" s="118"/>
      <c r="W117" s="85">
        <f>W$76*$C$37*0.8</f>
        <v>26400</v>
      </c>
      <c r="X117" s="84">
        <f>W$76*$C$37*0.2</f>
        <v>6600</v>
      </c>
      <c r="Y117" s="118"/>
    </row>
    <row r="118" spans="1:25" ht="15.75" thickBot="1" x14ac:dyDescent="0.3">
      <c r="A118" s="110" t="s">
        <v>109</v>
      </c>
      <c r="B118" s="86">
        <f>B$76*$C$37*0.9</f>
        <v>1485</v>
      </c>
      <c r="C118" s="121">
        <f>B$76*$C$37*0.1</f>
        <v>165</v>
      </c>
      <c r="D118" s="119"/>
      <c r="E118" s="86">
        <f>E$76*$C$37*0.9</f>
        <v>2970</v>
      </c>
      <c r="F118" s="121">
        <f>E$76*$C$37*0.1</f>
        <v>330</v>
      </c>
      <c r="G118" s="119"/>
      <c r="H118" s="86">
        <f>H$76*$C$37*0.9</f>
        <v>4455</v>
      </c>
      <c r="I118" s="121">
        <f>H$76*$C$37*0.1</f>
        <v>495</v>
      </c>
      <c r="J118" s="119"/>
      <c r="K118" s="86">
        <f>K$76*$C$37*0.9</f>
        <v>5940</v>
      </c>
      <c r="L118" s="121">
        <f>K$76*$C$37*0.1</f>
        <v>660</v>
      </c>
      <c r="M118" s="119"/>
      <c r="N118" s="86">
        <f>N$76*$C$37*0.9</f>
        <v>8910</v>
      </c>
      <c r="O118" s="121">
        <f>N$76*$C$37*0.1</f>
        <v>990</v>
      </c>
      <c r="P118" s="119"/>
      <c r="Q118" s="86">
        <f>Q$76*$C$37*0.9</f>
        <v>11880</v>
      </c>
      <c r="R118" s="121">
        <f>Q$76*$C$37*0.1</f>
        <v>1320</v>
      </c>
      <c r="S118" s="119"/>
      <c r="T118" s="86">
        <f>T$76*$C$37*0.9</f>
        <v>14850</v>
      </c>
      <c r="U118" s="121">
        <f>T$76*$C$37*0.1</f>
        <v>1650</v>
      </c>
      <c r="V118" s="119"/>
      <c r="W118" s="86">
        <f>W$76*$C$37*0.9</f>
        <v>29700</v>
      </c>
      <c r="X118" s="121">
        <f>W$76*$C$37*0.1</f>
        <v>3300</v>
      </c>
      <c r="Y118" s="119"/>
    </row>
    <row r="119" spans="1:25" x14ac:dyDescent="0.25">
      <c r="A119" s="111"/>
    </row>
    <row r="120" spans="1:25" ht="15.75" thickBot="1" x14ac:dyDescent="0.3">
      <c r="A120" s="111"/>
    </row>
    <row r="121" spans="1:25" s="83" customFormat="1" ht="18.75" customHeight="1" x14ac:dyDescent="0.3">
      <c r="A121" s="181" t="s">
        <v>98</v>
      </c>
      <c r="B121" s="184" t="s">
        <v>79</v>
      </c>
      <c r="C121" s="185"/>
      <c r="D121" s="186"/>
      <c r="E121" s="184" t="s">
        <v>80</v>
      </c>
      <c r="F121" s="185"/>
      <c r="G121" s="186"/>
      <c r="H121" s="184" t="s">
        <v>81</v>
      </c>
      <c r="I121" s="185"/>
      <c r="J121" s="186"/>
      <c r="K121" s="184" t="s">
        <v>82</v>
      </c>
      <c r="L121" s="185"/>
      <c r="M121" s="186"/>
      <c r="N121" s="184" t="s">
        <v>83</v>
      </c>
      <c r="O121" s="185"/>
      <c r="P121" s="186"/>
      <c r="Q121" s="184" t="s">
        <v>84</v>
      </c>
      <c r="R121" s="185"/>
      <c r="S121" s="186"/>
      <c r="T121" s="184" t="s">
        <v>85</v>
      </c>
      <c r="U121" s="185"/>
      <c r="V121" s="186"/>
      <c r="W121" s="184" t="s">
        <v>86</v>
      </c>
      <c r="X121" s="185"/>
      <c r="Y121" s="186"/>
    </row>
    <row r="122" spans="1:25" s="83" customFormat="1" ht="19.5" thickBot="1" x14ac:dyDescent="0.35">
      <c r="A122" s="182"/>
      <c r="B122" s="187">
        <v>5000</v>
      </c>
      <c r="C122" s="188"/>
      <c r="D122" s="189"/>
      <c r="E122" s="187">
        <v>10000</v>
      </c>
      <c r="F122" s="188"/>
      <c r="G122" s="189"/>
      <c r="H122" s="187">
        <v>15000</v>
      </c>
      <c r="I122" s="188"/>
      <c r="J122" s="189"/>
      <c r="K122" s="187">
        <v>20000</v>
      </c>
      <c r="L122" s="188"/>
      <c r="M122" s="189"/>
      <c r="N122" s="187">
        <v>30000</v>
      </c>
      <c r="O122" s="188"/>
      <c r="P122" s="189"/>
      <c r="Q122" s="187">
        <v>40000</v>
      </c>
      <c r="R122" s="188"/>
      <c r="S122" s="189"/>
      <c r="T122" s="187">
        <v>50000</v>
      </c>
      <c r="U122" s="188"/>
      <c r="V122" s="189"/>
      <c r="W122" s="187">
        <v>100000</v>
      </c>
      <c r="X122" s="188"/>
      <c r="Y122" s="189"/>
    </row>
    <row r="123" spans="1:25" s="82" customFormat="1" ht="18.75" x14ac:dyDescent="0.3">
      <c r="A123" s="183"/>
      <c r="B123" s="94" t="s">
        <v>77</v>
      </c>
      <c r="C123" s="103" t="s">
        <v>78</v>
      </c>
      <c r="D123" s="117"/>
      <c r="E123" s="94" t="s">
        <v>77</v>
      </c>
      <c r="F123" s="103" t="s">
        <v>78</v>
      </c>
      <c r="G123" s="117"/>
      <c r="H123" s="94" t="s">
        <v>77</v>
      </c>
      <c r="I123" s="103" t="s">
        <v>78</v>
      </c>
      <c r="J123" s="117"/>
      <c r="K123" s="94" t="s">
        <v>77</v>
      </c>
      <c r="L123" s="103" t="s">
        <v>78</v>
      </c>
      <c r="M123" s="117"/>
      <c r="N123" s="94" t="s">
        <v>77</v>
      </c>
      <c r="O123" s="103" t="s">
        <v>78</v>
      </c>
      <c r="P123" s="117"/>
      <c r="Q123" s="94" t="s">
        <v>77</v>
      </c>
      <c r="R123" s="103" t="s">
        <v>78</v>
      </c>
      <c r="S123" s="117"/>
      <c r="T123" s="94" t="s">
        <v>77</v>
      </c>
      <c r="U123" s="103" t="s">
        <v>78</v>
      </c>
      <c r="V123" s="117"/>
      <c r="W123" s="94" t="s">
        <v>77</v>
      </c>
      <c r="X123" s="103" t="s">
        <v>78</v>
      </c>
      <c r="Y123" s="117"/>
    </row>
    <row r="124" spans="1:25" x14ac:dyDescent="0.25">
      <c r="A124" s="109" t="s">
        <v>125</v>
      </c>
      <c r="B124" s="88" t="e">
        <f t="shared" ref="B124:B134" si="17">($B$38/(1000))*(($B$4/100*(B108*$B$53))+($B$5/100*(B108*$B$55))+($B$6/100*(B108*$B$57))+($B$7/100*(B108*$B$59)))</f>
        <v>#DIV/0!</v>
      </c>
      <c r="C124" s="87" t="e">
        <f t="shared" ref="C124:C134" si="18">($B$38/(1000))*(($B$8/100*(C108*$B$54))+($B$9/100*(C108*$B$56))+($B$10/100*(C108*$B$58))+($B$11/100*(C108*$B$60)))</f>
        <v>#DIV/0!</v>
      </c>
      <c r="D124" s="118"/>
      <c r="E124" s="88" t="e">
        <f t="shared" ref="E124:E134" si="19">($B$38/(1000))*(($B$4/100*(E108*$B$53))+($B$5/100*(E108*$B$55))+($B$6/100*(E108*$B$57))+($B$7/100*(E108*$B$59)))</f>
        <v>#DIV/0!</v>
      </c>
      <c r="F124" s="87" t="e">
        <f t="shared" ref="F124:F134" si="20">($B$38/(1000))*(($B$8/100*(F108*$B$54))+($B$9/100*(F108*$B$56))+($B$10/100*(F108*$B$58))+($B$11/100*(F108*$B$60)))</f>
        <v>#DIV/0!</v>
      </c>
      <c r="G124" s="118"/>
      <c r="H124" s="88" t="e">
        <f t="shared" ref="H124:H134" si="21">($B$38/(1000))*(($B$4/100*(H108*$B$53))+($B$5/100*(H108*$B$55))+($B$6/100*(H108*$B$57))+($B$7/100*(H108*$B$59)))</f>
        <v>#DIV/0!</v>
      </c>
      <c r="I124" s="87" t="e">
        <f t="shared" ref="I124:I134" si="22">($B$38/(1000))*(($B$8/100*(I108*$B$54))+($B$9/100*(I108*$B$56))+($B$10/100*(I108*$B$58))+($B$11/100*(I108*$B$60)))</f>
        <v>#DIV/0!</v>
      </c>
      <c r="J124" s="118"/>
      <c r="K124" s="88" t="e">
        <f t="shared" ref="K124:K134" si="23">($B$38/(1000))*(($B$4/100*(K108*$B$53))+($B$5/100*(K108*$B$55))+($B$6/100*(K108*$B$57))+($B$7/100*(K108*$B$59)))</f>
        <v>#DIV/0!</v>
      </c>
      <c r="L124" s="87" t="e">
        <f t="shared" ref="L124:L134" si="24">($B$38/(1000))*(($B$8/100*(L108*$B$54))+($B$9/100*(L108*$B$56))+($B$10/100*(L108*$B$58))+($B$11/100*(L108*$B$60)))</f>
        <v>#DIV/0!</v>
      </c>
      <c r="M124" s="118"/>
      <c r="N124" s="88" t="e">
        <f t="shared" ref="N124:N134" si="25">($B$38/(1000))*(($B$4/100*(N108*$B$53))+($B$5/100*(N108*$B$55))+($B$6/100*(N108*$B$57))+($B$7/100*(N108*$B$59)))</f>
        <v>#DIV/0!</v>
      </c>
      <c r="O124" s="87" t="e">
        <f t="shared" ref="O124:O134" si="26">($B$38/(1000))*(($B$8/100*(O108*$B$54))+($B$9/100*(O108*$B$56))+($B$10/100*(O108*$B$58))+($B$11/100*(O108*$B$60)))</f>
        <v>#DIV/0!</v>
      </c>
      <c r="P124" s="118"/>
      <c r="Q124" s="88" t="e">
        <f t="shared" ref="Q124:Q134" si="27">($B$38/(1000))*(($B$4/100*(Q108*$B$53))+($B$5/100*(Q108*$B$55))+($B$6/100*(Q108*$B$57))+($B$7/100*(Q108*$B$59)))</f>
        <v>#DIV/0!</v>
      </c>
      <c r="R124" s="87" t="e">
        <f t="shared" ref="R124:R134" si="28">($B$38/(1000))*(($B$8/100*(R108*$B$54))+($B$9/100*(R108*$B$56))+($B$10/100*(R108*$B$58))+($B$11/100*(R108*$B$60)))</f>
        <v>#DIV/0!</v>
      </c>
      <c r="S124" s="118"/>
      <c r="T124" s="88" t="e">
        <f t="shared" ref="T124:T134" si="29">($B$38/(1000))*(($B$4/100*(T108*$B$53))+($B$5/100*(T108*$B$55))+($B$6/100*(T108*$B$57))+($B$7/100*(T108*$B$59)))</f>
        <v>#DIV/0!</v>
      </c>
      <c r="U124" s="87" t="e">
        <f t="shared" ref="U124:U134" si="30">($B$38/(1000))*(($B$8/100*(U108*$B$54))+($B$9/100*(U108*$B$56))+($B$10/100*(U108*$B$58))+($B$11/100*(U108*$B$60)))</f>
        <v>#DIV/0!</v>
      </c>
      <c r="V124" s="118"/>
      <c r="W124" s="88" t="e">
        <f t="shared" ref="W124:W134" si="31">($B$38/(1000))*(($B$4/100*(W108*$B$53))+($B$5/100*(W108*$B$55))+($B$6/100*(W108*$B$57))+($B$7/100*(W108*$B$59)))</f>
        <v>#DIV/0!</v>
      </c>
      <c r="X124" s="87" t="e">
        <f t="shared" ref="X124:X134" si="32">($B$38/(1000))*(($B$8/100*(X108*$B$54))+($B$9/100*(X108*$B$56))+($B$10/100*(X108*$B$58))+($B$11/100*(X108*$B$60)))</f>
        <v>#DIV/0!</v>
      </c>
      <c r="Y124" s="118"/>
    </row>
    <row r="125" spans="1:25" x14ac:dyDescent="0.25">
      <c r="A125" s="109" t="s">
        <v>97</v>
      </c>
      <c r="B125" s="88" t="e">
        <f t="shared" si="17"/>
        <v>#DIV/0!</v>
      </c>
      <c r="C125" s="87" t="e">
        <f t="shared" si="18"/>
        <v>#DIV/0!</v>
      </c>
      <c r="D125" s="118"/>
      <c r="E125" s="88" t="e">
        <f t="shared" si="19"/>
        <v>#DIV/0!</v>
      </c>
      <c r="F125" s="87" t="e">
        <f t="shared" si="20"/>
        <v>#DIV/0!</v>
      </c>
      <c r="G125" s="118"/>
      <c r="H125" s="88" t="e">
        <f t="shared" si="21"/>
        <v>#DIV/0!</v>
      </c>
      <c r="I125" s="87" t="e">
        <f t="shared" si="22"/>
        <v>#DIV/0!</v>
      </c>
      <c r="J125" s="118"/>
      <c r="K125" s="88" t="e">
        <f t="shared" si="23"/>
        <v>#DIV/0!</v>
      </c>
      <c r="L125" s="87" t="e">
        <f t="shared" si="24"/>
        <v>#DIV/0!</v>
      </c>
      <c r="M125" s="118"/>
      <c r="N125" s="88" t="e">
        <f t="shared" si="25"/>
        <v>#DIV/0!</v>
      </c>
      <c r="O125" s="87" t="e">
        <f t="shared" si="26"/>
        <v>#DIV/0!</v>
      </c>
      <c r="P125" s="118"/>
      <c r="Q125" s="88" t="e">
        <f t="shared" si="27"/>
        <v>#DIV/0!</v>
      </c>
      <c r="R125" s="87" t="e">
        <f t="shared" si="28"/>
        <v>#DIV/0!</v>
      </c>
      <c r="S125" s="118"/>
      <c r="T125" s="88" t="e">
        <f t="shared" si="29"/>
        <v>#DIV/0!</v>
      </c>
      <c r="U125" s="87" t="e">
        <f t="shared" si="30"/>
        <v>#DIV/0!</v>
      </c>
      <c r="V125" s="118"/>
      <c r="W125" s="88" t="e">
        <f t="shared" si="31"/>
        <v>#DIV/0!</v>
      </c>
      <c r="X125" s="87" t="e">
        <f t="shared" si="32"/>
        <v>#DIV/0!</v>
      </c>
      <c r="Y125" s="118"/>
    </row>
    <row r="126" spans="1:25" x14ac:dyDescent="0.25">
      <c r="A126" s="109" t="s">
        <v>102</v>
      </c>
      <c r="B126" s="88" t="e">
        <f t="shared" si="17"/>
        <v>#DIV/0!</v>
      </c>
      <c r="C126" s="87" t="e">
        <f t="shared" si="18"/>
        <v>#DIV/0!</v>
      </c>
      <c r="D126" s="118"/>
      <c r="E126" s="88" t="e">
        <f t="shared" si="19"/>
        <v>#DIV/0!</v>
      </c>
      <c r="F126" s="87" t="e">
        <f t="shared" si="20"/>
        <v>#DIV/0!</v>
      </c>
      <c r="G126" s="118"/>
      <c r="H126" s="88" t="e">
        <f t="shared" si="21"/>
        <v>#DIV/0!</v>
      </c>
      <c r="I126" s="87" t="e">
        <f t="shared" si="22"/>
        <v>#DIV/0!</v>
      </c>
      <c r="J126" s="118"/>
      <c r="K126" s="88" t="e">
        <f t="shared" si="23"/>
        <v>#DIV/0!</v>
      </c>
      <c r="L126" s="87" t="e">
        <f t="shared" si="24"/>
        <v>#DIV/0!</v>
      </c>
      <c r="M126" s="118"/>
      <c r="N126" s="88" t="e">
        <f t="shared" si="25"/>
        <v>#DIV/0!</v>
      </c>
      <c r="O126" s="87" t="e">
        <f t="shared" si="26"/>
        <v>#DIV/0!</v>
      </c>
      <c r="P126" s="118"/>
      <c r="Q126" s="88" t="e">
        <f t="shared" si="27"/>
        <v>#DIV/0!</v>
      </c>
      <c r="R126" s="87" t="e">
        <f t="shared" si="28"/>
        <v>#DIV/0!</v>
      </c>
      <c r="S126" s="118"/>
      <c r="T126" s="88" t="e">
        <f t="shared" si="29"/>
        <v>#DIV/0!</v>
      </c>
      <c r="U126" s="87" t="e">
        <f t="shared" si="30"/>
        <v>#DIV/0!</v>
      </c>
      <c r="V126" s="118"/>
      <c r="W126" s="88" t="e">
        <f t="shared" si="31"/>
        <v>#DIV/0!</v>
      </c>
      <c r="X126" s="87" t="e">
        <f t="shared" si="32"/>
        <v>#DIV/0!</v>
      </c>
      <c r="Y126" s="118"/>
    </row>
    <row r="127" spans="1:25" x14ac:dyDescent="0.25">
      <c r="A127" s="109" t="s">
        <v>103</v>
      </c>
      <c r="B127" s="88" t="e">
        <f t="shared" si="17"/>
        <v>#DIV/0!</v>
      </c>
      <c r="C127" s="87" t="e">
        <f t="shared" si="18"/>
        <v>#DIV/0!</v>
      </c>
      <c r="D127" s="118"/>
      <c r="E127" s="88" t="e">
        <f t="shared" si="19"/>
        <v>#DIV/0!</v>
      </c>
      <c r="F127" s="87" t="e">
        <f t="shared" si="20"/>
        <v>#DIV/0!</v>
      </c>
      <c r="G127" s="118"/>
      <c r="H127" s="88" t="e">
        <f t="shared" si="21"/>
        <v>#DIV/0!</v>
      </c>
      <c r="I127" s="87" t="e">
        <f t="shared" si="22"/>
        <v>#DIV/0!</v>
      </c>
      <c r="J127" s="118"/>
      <c r="K127" s="88" t="e">
        <f t="shared" si="23"/>
        <v>#DIV/0!</v>
      </c>
      <c r="L127" s="87" t="e">
        <f t="shared" si="24"/>
        <v>#DIV/0!</v>
      </c>
      <c r="M127" s="118"/>
      <c r="N127" s="88" t="e">
        <f t="shared" si="25"/>
        <v>#DIV/0!</v>
      </c>
      <c r="O127" s="87" t="e">
        <f t="shared" si="26"/>
        <v>#DIV/0!</v>
      </c>
      <c r="P127" s="118"/>
      <c r="Q127" s="88" t="e">
        <f t="shared" si="27"/>
        <v>#DIV/0!</v>
      </c>
      <c r="R127" s="87" t="e">
        <f t="shared" si="28"/>
        <v>#DIV/0!</v>
      </c>
      <c r="S127" s="118"/>
      <c r="T127" s="88" t="e">
        <f t="shared" si="29"/>
        <v>#DIV/0!</v>
      </c>
      <c r="U127" s="87" t="e">
        <f t="shared" si="30"/>
        <v>#DIV/0!</v>
      </c>
      <c r="V127" s="118"/>
      <c r="W127" s="88" t="e">
        <f t="shared" si="31"/>
        <v>#DIV/0!</v>
      </c>
      <c r="X127" s="87" t="e">
        <f t="shared" si="32"/>
        <v>#DIV/0!</v>
      </c>
      <c r="Y127" s="118"/>
    </row>
    <row r="128" spans="1:25" x14ac:dyDescent="0.25">
      <c r="A128" s="109" t="s">
        <v>104</v>
      </c>
      <c r="B128" s="88" t="e">
        <f t="shared" si="17"/>
        <v>#DIV/0!</v>
      </c>
      <c r="C128" s="87" t="e">
        <f t="shared" si="18"/>
        <v>#DIV/0!</v>
      </c>
      <c r="D128" s="118"/>
      <c r="E128" s="88" t="e">
        <f t="shared" si="19"/>
        <v>#DIV/0!</v>
      </c>
      <c r="F128" s="87" t="e">
        <f t="shared" si="20"/>
        <v>#DIV/0!</v>
      </c>
      <c r="G128" s="118"/>
      <c r="H128" s="88" t="e">
        <f t="shared" si="21"/>
        <v>#DIV/0!</v>
      </c>
      <c r="I128" s="87" t="e">
        <f t="shared" si="22"/>
        <v>#DIV/0!</v>
      </c>
      <c r="J128" s="118"/>
      <c r="K128" s="88" t="e">
        <f t="shared" si="23"/>
        <v>#DIV/0!</v>
      </c>
      <c r="L128" s="87" t="e">
        <f t="shared" si="24"/>
        <v>#DIV/0!</v>
      </c>
      <c r="M128" s="118"/>
      <c r="N128" s="88" t="e">
        <f t="shared" si="25"/>
        <v>#DIV/0!</v>
      </c>
      <c r="O128" s="87" t="e">
        <f t="shared" si="26"/>
        <v>#DIV/0!</v>
      </c>
      <c r="P128" s="118"/>
      <c r="Q128" s="88" t="e">
        <f t="shared" si="27"/>
        <v>#DIV/0!</v>
      </c>
      <c r="R128" s="87" t="e">
        <f t="shared" si="28"/>
        <v>#DIV/0!</v>
      </c>
      <c r="S128" s="118"/>
      <c r="T128" s="88" t="e">
        <f t="shared" si="29"/>
        <v>#DIV/0!</v>
      </c>
      <c r="U128" s="87" t="e">
        <f t="shared" si="30"/>
        <v>#DIV/0!</v>
      </c>
      <c r="V128" s="118"/>
      <c r="W128" s="88" t="e">
        <f t="shared" si="31"/>
        <v>#DIV/0!</v>
      </c>
      <c r="X128" s="87" t="e">
        <f t="shared" si="32"/>
        <v>#DIV/0!</v>
      </c>
      <c r="Y128" s="118"/>
    </row>
    <row r="129" spans="1:28" s="161" customFormat="1" x14ac:dyDescent="0.25">
      <c r="A129" s="136" t="s">
        <v>150</v>
      </c>
      <c r="B129" s="90" t="e">
        <f t="shared" si="17"/>
        <v>#DIV/0!</v>
      </c>
      <c r="C129" s="167" t="e">
        <f t="shared" si="18"/>
        <v>#DIV/0!</v>
      </c>
      <c r="D129" s="166"/>
      <c r="E129" s="90" t="e">
        <f t="shared" si="19"/>
        <v>#DIV/0!</v>
      </c>
      <c r="F129" s="167" t="e">
        <f t="shared" si="20"/>
        <v>#DIV/0!</v>
      </c>
      <c r="G129" s="166"/>
      <c r="H129" s="90" t="e">
        <f t="shared" si="21"/>
        <v>#DIV/0!</v>
      </c>
      <c r="I129" s="167" t="e">
        <f t="shared" si="22"/>
        <v>#DIV/0!</v>
      </c>
      <c r="J129" s="166"/>
      <c r="K129" s="90" t="e">
        <f t="shared" si="23"/>
        <v>#DIV/0!</v>
      </c>
      <c r="L129" s="167" t="e">
        <f t="shared" si="24"/>
        <v>#DIV/0!</v>
      </c>
      <c r="M129" s="166"/>
      <c r="N129" s="90" t="e">
        <f t="shared" si="25"/>
        <v>#DIV/0!</v>
      </c>
      <c r="O129" s="167" t="e">
        <f t="shared" si="26"/>
        <v>#DIV/0!</v>
      </c>
      <c r="P129" s="166"/>
      <c r="Q129" s="90" t="e">
        <f t="shared" si="27"/>
        <v>#DIV/0!</v>
      </c>
      <c r="R129" s="167" t="e">
        <f t="shared" si="28"/>
        <v>#DIV/0!</v>
      </c>
      <c r="S129" s="166"/>
      <c r="T129" s="90" t="e">
        <f t="shared" si="29"/>
        <v>#DIV/0!</v>
      </c>
      <c r="U129" s="167" t="e">
        <f t="shared" si="30"/>
        <v>#DIV/0!</v>
      </c>
      <c r="V129" s="166"/>
      <c r="W129" s="90" t="e">
        <f t="shared" si="31"/>
        <v>#DIV/0!</v>
      </c>
      <c r="X129" s="167" t="e">
        <f t="shared" si="32"/>
        <v>#DIV/0!</v>
      </c>
      <c r="Y129" s="166"/>
    </row>
    <row r="130" spans="1:28" x14ac:dyDescent="0.25">
      <c r="A130" s="109" t="s">
        <v>105</v>
      </c>
      <c r="B130" s="88" t="e">
        <f t="shared" si="17"/>
        <v>#DIV/0!</v>
      </c>
      <c r="C130" s="87" t="e">
        <f t="shared" si="18"/>
        <v>#DIV/0!</v>
      </c>
      <c r="D130" s="118"/>
      <c r="E130" s="88" t="e">
        <f t="shared" si="19"/>
        <v>#DIV/0!</v>
      </c>
      <c r="F130" s="87" t="e">
        <f t="shared" si="20"/>
        <v>#DIV/0!</v>
      </c>
      <c r="G130" s="118"/>
      <c r="H130" s="88" t="e">
        <f t="shared" si="21"/>
        <v>#DIV/0!</v>
      </c>
      <c r="I130" s="87" t="e">
        <f t="shared" si="22"/>
        <v>#DIV/0!</v>
      </c>
      <c r="J130" s="118"/>
      <c r="K130" s="88" t="e">
        <f t="shared" si="23"/>
        <v>#DIV/0!</v>
      </c>
      <c r="L130" s="87" t="e">
        <f t="shared" si="24"/>
        <v>#DIV/0!</v>
      </c>
      <c r="M130" s="118"/>
      <c r="N130" s="88" t="e">
        <f t="shared" si="25"/>
        <v>#DIV/0!</v>
      </c>
      <c r="O130" s="87" t="e">
        <f t="shared" si="26"/>
        <v>#DIV/0!</v>
      </c>
      <c r="P130" s="118"/>
      <c r="Q130" s="88" t="e">
        <f t="shared" si="27"/>
        <v>#DIV/0!</v>
      </c>
      <c r="R130" s="87" t="e">
        <f t="shared" si="28"/>
        <v>#DIV/0!</v>
      </c>
      <c r="S130" s="118"/>
      <c r="T130" s="88" t="e">
        <f t="shared" si="29"/>
        <v>#DIV/0!</v>
      </c>
      <c r="U130" s="87" t="e">
        <f t="shared" si="30"/>
        <v>#DIV/0!</v>
      </c>
      <c r="V130" s="118"/>
      <c r="W130" s="88" t="e">
        <f t="shared" si="31"/>
        <v>#DIV/0!</v>
      </c>
      <c r="X130" s="87" t="e">
        <f t="shared" si="32"/>
        <v>#DIV/0!</v>
      </c>
      <c r="Y130" s="118"/>
    </row>
    <row r="131" spans="1:28" x14ac:dyDescent="0.25">
      <c r="A131" s="109" t="s">
        <v>106</v>
      </c>
      <c r="B131" s="88" t="e">
        <f t="shared" si="17"/>
        <v>#DIV/0!</v>
      </c>
      <c r="C131" s="87" t="e">
        <f t="shared" si="18"/>
        <v>#DIV/0!</v>
      </c>
      <c r="D131" s="118"/>
      <c r="E131" s="88" t="e">
        <f t="shared" si="19"/>
        <v>#DIV/0!</v>
      </c>
      <c r="F131" s="87" t="e">
        <f t="shared" si="20"/>
        <v>#DIV/0!</v>
      </c>
      <c r="G131" s="118"/>
      <c r="H131" s="88" t="e">
        <f t="shared" si="21"/>
        <v>#DIV/0!</v>
      </c>
      <c r="I131" s="87" t="e">
        <f t="shared" si="22"/>
        <v>#DIV/0!</v>
      </c>
      <c r="J131" s="118"/>
      <c r="K131" s="88" t="e">
        <f t="shared" si="23"/>
        <v>#DIV/0!</v>
      </c>
      <c r="L131" s="87" t="e">
        <f t="shared" si="24"/>
        <v>#DIV/0!</v>
      </c>
      <c r="M131" s="118"/>
      <c r="N131" s="88" t="e">
        <f t="shared" si="25"/>
        <v>#DIV/0!</v>
      </c>
      <c r="O131" s="87" t="e">
        <f t="shared" si="26"/>
        <v>#DIV/0!</v>
      </c>
      <c r="P131" s="118"/>
      <c r="Q131" s="88" t="e">
        <f t="shared" si="27"/>
        <v>#DIV/0!</v>
      </c>
      <c r="R131" s="87" t="e">
        <f t="shared" si="28"/>
        <v>#DIV/0!</v>
      </c>
      <c r="S131" s="118"/>
      <c r="T131" s="88" t="e">
        <f t="shared" si="29"/>
        <v>#DIV/0!</v>
      </c>
      <c r="U131" s="87" t="e">
        <f t="shared" si="30"/>
        <v>#DIV/0!</v>
      </c>
      <c r="V131" s="118"/>
      <c r="W131" s="88" t="e">
        <f t="shared" si="31"/>
        <v>#DIV/0!</v>
      </c>
      <c r="X131" s="87" t="e">
        <f t="shared" si="32"/>
        <v>#DIV/0!</v>
      </c>
      <c r="Y131" s="118"/>
    </row>
    <row r="132" spans="1:28" x14ac:dyDescent="0.25">
      <c r="A132" s="109" t="s">
        <v>107</v>
      </c>
      <c r="B132" s="88" t="e">
        <f t="shared" si="17"/>
        <v>#DIV/0!</v>
      </c>
      <c r="C132" s="87" t="e">
        <f t="shared" si="18"/>
        <v>#DIV/0!</v>
      </c>
      <c r="D132" s="118"/>
      <c r="E132" s="88" t="e">
        <f t="shared" si="19"/>
        <v>#DIV/0!</v>
      </c>
      <c r="F132" s="87" t="e">
        <f t="shared" si="20"/>
        <v>#DIV/0!</v>
      </c>
      <c r="G132" s="118"/>
      <c r="H132" s="88" t="e">
        <f t="shared" si="21"/>
        <v>#DIV/0!</v>
      </c>
      <c r="I132" s="87" t="e">
        <f t="shared" si="22"/>
        <v>#DIV/0!</v>
      </c>
      <c r="J132" s="118"/>
      <c r="K132" s="88" t="e">
        <f t="shared" si="23"/>
        <v>#DIV/0!</v>
      </c>
      <c r="L132" s="87" t="e">
        <f t="shared" si="24"/>
        <v>#DIV/0!</v>
      </c>
      <c r="M132" s="118"/>
      <c r="N132" s="88" t="e">
        <f t="shared" si="25"/>
        <v>#DIV/0!</v>
      </c>
      <c r="O132" s="87" t="e">
        <f t="shared" si="26"/>
        <v>#DIV/0!</v>
      </c>
      <c r="P132" s="118"/>
      <c r="Q132" s="88" t="e">
        <f t="shared" si="27"/>
        <v>#DIV/0!</v>
      </c>
      <c r="R132" s="87" t="e">
        <f t="shared" si="28"/>
        <v>#DIV/0!</v>
      </c>
      <c r="S132" s="118"/>
      <c r="T132" s="88" t="e">
        <f t="shared" si="29"/>
        <v>#DIV/0!</v>
      </c>
      <c r="U132" s="87" t="e">
        <f t="shared" si="30"/>
        <v>#DIV/0!</v>
      </c>
      <c r="V132" s="118"/>
      <c r="W132" s="88" t="e">
        <f t="shared" si="31"/>
        <v>#DIV/0!</v>
      </c>
      <c r="X132" s="87" t="e">
        <f t="shared" si="32"/>
        <v>#DIV/0!</v>
      </c>
      <c r="Y132" s="118"/>
    </row>
    <row r="133" spans="1:28" x14ac:dyDescent="0.25">
      <c r="A133" s="109" t="s">
        <v>108</v>
      </c>
      <c r="B133" s="88" t="e">
        <f t="shared" si="17"/>
        <v>#DIV/0!</v>
      </c>
      <c r="C133" s="87" t="e">
        <f t="shared" si="18"/>
        <v>#DIV/0!</v>
      </c>
      <c r="D133" s="118"/>
      <c r="E133" s="88" t="e">
        <f t="shared" si="19"/>
        <v>#DIV/0!</v>
      </c>
      <c r="F133" s="87" t="e">
        <f t="shared" si="20"/>
        <v>#DIV/0!</v>
      </c>
      <c r="G133" s="118"/>
      <c r="H133" s="88" t="e">
        <f t="shared" si="21"/>
        <v>#DIV/0!</v>
      </c>
      <c r="I133" s="87" t="e">
        <f t="shared" si="22"/>
        <v>#DIV/0!</v>
      </c>
      <c r="J133" s="118"/>
      <c r="K133" s="88" t="e">
        <f t="shared" si="23"/>
        <v>#DIV/0!</v>
      </c>
      <c r="L133" s="87" t="e">
        <f t="shared" si="24"/>
        <v>#DIV/0!</v>
      </c>
      <c r="M133" s="118"/>
      <c r="N133" s="88" t="e">
        <f t="shared" si="25"/>
        <v>#DIV/0!</v>
      </c>
      <c r="O133" s="87" t="e">
        <f t="shared" si="26"/>
        <v>#DIV/0!</v>
      </c>
      <c r="P133" s="118"/>
      <c r="Q133" s="88" t="e">
        <f t="shared" si="27"/>
        <v>#DIV/0!</v>
      </c>
      <c r="R133" s="87" t="e">
        <f t="shared" si="28"/>
        <v>#DIV/0!</v>
      </c>
      <c r="S133" s="118"/>
      <c r="T133" s="88" t="e">
        <f t="shared" si="29"/>
        <v>#DIV/0!</v>
      </c>
      <c r="U133" s="87" t="e">
        <f t="shared" si="30"/>
        <v>#DIV/0!</v>
      </c>
      <c r="V133" s="118"/>
      <c r="W133" s="88" t="e">
        <f t="shared" si="31"/>
        <v>#DIV/0!</v>
      </c>
      <c r="X133" s="87" t="e">
        <f t="shared" si="32"/>
        <v>#DIV/0!</v>
      </c>
      <c r="Y133" s="118"/>
    </row>
    <row r="134" spans="1:28" ht="15.75" thickBot="1" x14ac:dyDescent="0.3">
      <c r="A134" s="110" t="s">
        <v>109</v>
      </c>
      <c r="B134" s="89" t="e">
        <f t="shared" si="17"/>
        <v>#DIV/0!</v>
      </c>
      <c r="C134" s="120" t="e">
        <f t="shared" si="18"/>
        <v>#DIV/0!</v>
      </c>
      <c r="D134" s="119"/>
      <c r="E134" s="89" t="e">
        <f t="shared" si="19"/>
        <v>#DIV/0!</v>
      </c>
      <c r="F134" s="120" t="e">
        <f t="shared" si="20"/>
        <v>#DIV/0!</v>
      </c>
      <c r="G134" s="119"/>
      <c r="H134" s="89" t="e">
        <f t="shared" si="21"/>
        <v>#DIV/0!</v>
      </c>
      <c r="I134" s="120" t="e">
        <f t="shared" si="22"/>
        <v>#DIV/0!</v>
      </c>
      <c r="J134" s="119"/>
      <c r="K134" s="89" t="e">
        <f t="shared" si="23"/>
        <v>#DIV/0!</v>
      </c>
      <c r="L134" s="120" t="e">
        <f t="shared" si="24"/>
        <v>#DIV/0!</v>
      </c>
      <c r="M134" s="119"/>
      <c r="N134" s="89" t="e">
        <f t="shared" si="25"/>
        <v>#DIV/0!</v>
      </c>
      <c r="O134" s="120" t="e">
        <f t="shared" si="26"/>
        <v>#DIV/0!</v>
      </c>
      <c r="P134" s="119"/>
      <c r="Q134" s="89" t="e">
        <f t="shared" si="27"/>
        <v>#DIV/0!</v>
      </c>
      <c r="R134" s="120" t="e">
        <f t="shared" si="28"/>
        <v>#DIV/0!</v>
      </c>
      <c r="S134" s="119"/>
      <c r="T134" s="89" t="e">
        <f t="shared" si="29"/>
        <v>#DIV/0!</v>
      </c>
      <c r="U134" s="120" t="e">
        <f t="shared" si="30"/>
        <v>#DIV/0!</v>
      </c>
      <c r="V134" s="119"/>
      <c r="W134" s="89" t="e">
        <f t="shared" si="31"/>
        <v>#DIV/0!</v>
      </c>
      <c r="X134" s="120" t="e">
        <f t="shared" si="32"/>
        <v>#DIV/0!</v>
      </c>
      <c r="Y134" s="119"/>
    </row>
    <row r="135" spans="1:28" x14ac:dyDescent="0.25">
      <c r="A135" s="111"/>
    </row>
    <row r="136" spans="1:28" ht="15.75" thickBot="1" x14ac:dyDescent="0.3">
      <c r="A136" s="111"/>
      <c r="C136" s="100" t="e">
        <f>((B108*$B$38/1000)*((($B$53*$B$4/100)+($B$55*$B$5/100)+($B$57*$B$6/100)+($B$59*$B$7/100))))+((C108*$B$38/1000)*((($B$54*$B$8/100)+($B$56*$B$9/100)+($B$58*$B$10/100)+($B$60*$B$11/100))))</f>
        <v>#DIV/0!</v>
      </c>
      <c r="D136" s="100"/>
    </row>
    <row r="137" spans="1:28" s="83" customFormat="1" ht="18.75" customHeight="1" x14ac:dyDescent="0.3">
      <c r="A137" s="181" t="s">
        <v>98</v>
      </c>
      <c r="B137" s="184" t="s">
        <v>79</v>
      </c>
      <c r="C137" s="185"/>
      <c r="D137" s="186"/>
      <c r="E137" s="184" t="s">
        <v>80</v>
      </c>
      <c r="F137" s="185"/>
      <c r="G137" s="186"/>
      <c r="H137" s="184" t="s">
        <v>81</v>
      </c>
      <c r="I137" s="185"/>
      <c r="J137" s="186"/>
      <c r="K137" s="184" t="s">
        <v>82</v>
      </c>
      <c r="L137" s="185"/>
      <c r="M137" s="186"/>
      <c r="N137" s="184" t="s">
        <v>83</v>
      </c>
      <c r="O137" s="185"/>
      <c r="P137" s="186"/>
      <c r="Q137" s="184" t="s">
        <v>84</v>
      </c>
      <c r="R137" s="185"/>
      <c r="S137" s="186"/>
      <c r="T137" s="184" t="s">
        <v>85</v>
      </c>
      <c r="U137" s="185"/>
      <c r="V137" s="186"/>
      <c r="W137" s="184" t="s">
        <v>86</v>
      </c>
      <c r="X137" s="185"/>
      <c r="Y137" s="186"/>
    </row>
    <row r="138" spans="1:28" s="83" customFormat="1" ht="19.5" thickBot="1" x14ac:dyDescent="0.35">
      <c r="A138" s="182"/>
      <c r="B138" s="187">
        <v>5000</v>
      </c>
      <c r="C138" s="188"/>
      <c r="D138" s="189"/>
      <c r="E138" s="187">
        <v>10000</v>
      </c>
      <c r="F138" s="188"/>
      <c r="G138" s="189"/>
      <c r="H138" s="187">
        <v>15000</v>
      </c>
      <c r="I138" s="188"/>
      <c r="J138" s="189"/>
      <c r="K138" s="187">
        <v>20000</v>
      </c>
      <c r="L138" s="188"/>
      <c r="M138" s="189"/>
      <c r="N138" s="187">
        <v>30000</v>
      </c>
      <c r="O138" s="188"/>
      <c r="P138" s="189"/>
      <c r="Q138" s="187">
        <v>40000</v>
      </c>
      <c r="R138" s="188"/>
      <c r="S138" s="189"/>
      <c r="T138" s="187">
        <v>50000</v>
      </c>
      <c r="U138" s="188"/>
      <c r="V138" s="189"/>
      <c r="W138" s="187">
        <v>100000</v>
      </c>
      <c r="X138" s="188"/>
      <c r="Y138" s="189"/>
    </row>
    <row r="139" spans="1:28" s="82" customFormat="1" ht="37.5" x14ac:dyDescent="0.3">
      <c r="A139" s="183"/>
      <c r="B139" s="94" t="s">
        <v>92</v>
      </c>
      <c r="C139" s="104" t="s">
        <v>93</v>
      </c>
      <c r="D139" s="104" t="s">
        <v>134</v>
      </c>
      <c r="E139" s="105" t="s">
        <v>92</v>
      </c>
      <c r="F139" s="104" t="s">
        <v>93</v>
      </c>
      <c r="G139" s="104" t="s">
        <v>134</v>
      </c>
      <c r="H139" s="92" t="s">
        <v>92</v>
      </c>
      <c r="I139" s="104" t="s">
        <v>93</v>
      </c>
      <c r="J139" s="104" t="s">
        <v>134</v>
      </c>
      <c r="K139" s="92" t="s">
        <v>92</v>
      </c>
      <c r="L139" s="104" t="s">
        <v>93</v>
      </c>
      <c r="M139" s="104" t="s">
        <v>134</v>
      </c>
      <c r="N139" s="92" t="s">
        <v>92</v>
      </c>
      <c r="O139" s="104" t="s">
        <v>93</v>
      </c>
      <c r="P139" s="104" t="s">
        <v>134</v>
      </c>
      <c r="Q139" s="92" t="s">
        <v>92</v>
      </c>
      <c r="R139" s="104" t="s">
        <v>93</v>
      </c>
      <c r="S139" s="104" t="s">
        <v>134</v>
      </c>
      <c r="T139" s="92" t="s">
        <v>92</v>
      </c>
      <c r="U139" s="104" t="s">
        <v>93</v>
      </c>
      <c r="V139" s="104" t="s">
        <v>134</v>
      </c>
      <c r="W139" s="94" t="s">
        <v>92</v>
      </c>
      <c r="X139" s="104" t="s">
        <v>93</v>
      </c>
      <c r="Y139" s="104" t="s">
        <v>134</v>
      </c>
    </row>
    <row r="140" spans="1:28" ht="18.75" x14ac:dyDescent="0.3">
      <c r="A140" s="109" t="s">
        <v>125</v>
      </c>
      <c r="B140" s="88" t="e">
        <f t="shared" ref="B140:B150" si="33">B124+C124</f>
        <v>#DIV/0!</v>
      </c>
      <c r="C140" s="115" t="e">
        <f>((B108*$B$38/1000)*((($B$53*$B$8/100)+($B$55*$B$9/100)+($B$57*$B$10/100)+($B$59*$B$11/100))))+((C108*$B$38/1000)*((($B$54*$B$8/100)+($B$56*$B$9/100)+($B$58*$B$10/100)+($B$60*$B$11/100))))</f>
        <v>#DIV/0!</v>
      </c>
      <c r="D140" s="126" t="e">
        <f t="shared" ref="D140:D150" si="34">((B108*$B$38/1000)*(($B$53*$D$4/100)+($B$55*$D$5/100)+($B$57*$D$6/100)+($B$59*$D$7/100)))+((C108*$B$38/1000)*(($B$54*$D$8/100)+($B$56*$D$9/100)+($B$58*$D$10/100)+($B$60*$D$11/100)))</f>
        <v>#DIV/0!</v>
      </c>
      <c r="E140" s="98" t="e">
        <f t="shared" ref="E140:E150" si="35">E124+F124</f>
        <v>#DIV/0!</v>
      </c>
      <c r="F140" s="115" t="e">
        <f>((E108*$B$38/1000)*((($B$53*$B$8/100)+($B$55*$B$9/100)+($B$57*$B$10/100)+($B$59*$B$11/100))))+((F108*$B$38/1000)*((($B$54*$B$8/100)+($B$56*$B$9/100)+($B$58*$B$10/100)+($B$60*$B$11/100))))</f>
        <v>#DIV/0!</v>
      </c>
      <c r="G140" s="126" t="e">
        <f t="shared" ref="G140:G150" si="36">((E108*$B$38/1000)*(($B$53*$D$4/100)+($B$55*$D$5/100)+($B$57*$D$6/100)+($B$59*$D$7/100)))+((F108*$B$38/1000)*(($B$54*$D$8/100)+($B$56*$D$9/100)+($B$58*$D$10/100)+($B$60*$D$11/100)))</f>
        <v>#DIV/0!</v>
      </c>
      <c r="H140" s="88" t="e">
        <f t="shared" ref="H140:H150" si="37">H124+I124</f>
        <v>#DIV/0!</v>
      </c>
      <c r="I140" s="115" t="e">
        <f>((H108*$B$38/1000)*((($B$53*$B$8/100)+($B$55*$B$9/100)+($B$57*$B$10/100)+($B$59*$B$11/100))))+((I108*$B$38/1000)*((($B$54*$B$8/100)+($B$56*$B$9/100)+($B$58*$B$10/100)+($B$60*$B$11/100))))</f>
        <v>#DIV/0!</v>
      </c>
      <c r="J140" s="126" t="e">
        <f t="shared" ref="J140:J150" si="38">((H108*$B$38/1000)*(($B$53*$D$4/100)+($B$55*$D$5/100)+($B$57*$D$6/100)+($B$59*$D$7/100)))+((I108*$B$38/1000)*(($B$54*$D$8/100)+($B$56*$D$9/100)+($B$58*$D$10/100)+($B$60*$D$11/100)))</f>
        <v>#DIV/0!</v>
      </c>
      <c r="K140" s="88" t="e">
        <f t="shared" ref="K140:K150" si="39">K124+L124</f>
        <v>#DIV/0!</v>
      </c>
      <c r="L140" s="115" t="e">
        <f>((K108*$B$38/1000)*((($B$53*$B$8/100)+($B$55*$B$9/100)+($B$57*$B$10/100)+($B$59*$B$11/100))))+((L108*$B$38/1000)*((($B$54*$B$8/100)+($B$56*$B$9/100)+($B$58*$B$10/100)+($B$60*$B$11/100))))</f>
        <v>#DIV/0!</v>
      </c>
      <c r="M140" s="126" t="e">
        <f t="shared" ref="M140:M150" si="40">((K108*$B$38/1000)*(($B$53*$D$4/100)+($B$55*$D$5/100)+($B$57*$D$6/100)+($B$59*$D$7/100)))+((L108*$B$38/1000)*(($B$54*$D$8/100)+($B$56*$D$9/100)+($B$58*$D$10/100)+($B$60*$D$11/100)))</f>
        <v>#DIV/0!</v>
      </c>
      <c r="N140" s="88" t="e">
        <f t="shared" ref="N140:N150" si="41">N124+O124</f>
        <v>#DIV/0!</v>
      </c>
      <c r="O140" s="115" t="e">
        <f>((N108*$B$38/1000)*((($B$53*$B$8/100)+($B$55*$B$9/100)+($B$57*$B$10/100)+($B$59*$B$11/100))))+((O108*$B$38/1000)*((($B$54*$B$8/100)+($B$56*$B$9/100)+($B$58*$B$10/100)+($B$60*$B$11/100))))</f>
        <v>#DIV/0!</v>
      </c>
      <c r="P140" s="126" t="e">
        <f t="shared" ref="P140:P150" si="42">((N108*$B$38/1000)*(($B$53*$D$4/100)+($B$55*$D$5/100)+($B$57*$D$6/100)+($B$59*$D$7/100)))+((O108*$B$38/1000)*(($B$54*$D$8/100)+($B$56*$D$9/100)+($B$58*$D$10/100)+($B$60*$D$11/100)))</f>
        <v>#DIV/0!</v>
      </c>
      <c r="Q140" s="88" t="e">
        <f t="shared" ref="Q140:Q150" si="43">Q124+R124</f>
        <v>#DIV/0!</v>
      </c>
      <c r="R140" s="115" t="e">
        <f>((Q108*$B$38/1000)*((($B$53*$B$8/100)+($B$55*$B$9/100)+($B$57*$B$10/100)+($B$59*$B$11/100))))+((R108*$B$38/1000)*((($B$54*$B$8/100)+($B$56*$B$9/100)+($B$58*$B$10/100)+($B$60*$B$11/100))))</f>
        <v>#DIV/0!</v>
      </c>
      <c r="S140" s="126" t="e">
        <f t="shared" ref="S140:S150" si="44">((Q108*$B$38/1000)*(($B$53*$D$4/100)+($B$55*$D$5/100)+($B$57*$D$6/100)+($B$59*$D$7/100)))+((R108*$B$38/1000)*(($B$54*$D$8/100)+($B$56*$D$9/100)+($B$58*$D$10/100)+($B$60*$D$11/100)))</f>
        <v>#DIV/0!</v>
      </c>
      <c r="T140" s="88" t="e">
        <f t="shared" ref="T140:T150" si="45">T124+U124</f>
        <v>#DIV/0!</v>
      </c>
      <c r="U140" s="115" t="e">
        <f>((T108*$B$38/1000)*((($B$53*$B$8/100)+($B$55*$B$9/100)+($B$57*$B$10/100)+($B$59*$B$11/100))))+((U108*$B$38/1000)*((($B$54*$B$8/100)+($B$56*$B$9/100)+($B$58*$B$10/100)+($B$60*$B$11/100))))</f>
        <v>#DIV/0!</v>
      </c>
      <c r="V140" s="126" t="e">
        <f t="shared" ref="V140:V150" si="46">((T108*$B$38/1000)*(($B$53*$D$4/100)+($B$55*$D$5/100)+($B$57*$D$6/100)+($B$59*$D$7/100)))+((U108*$B$38/1000)*(($B$54*$D$8/100)+($B$56*$D$9/100)+($B$58*$D$10/100)+($B$60*$D$11/100)))</f>
        <v>#DIV/0!</v>
      </c>
      <c r="W140" s="88" t="e">
        <f t="shared" ref="W140:W150" si="47">W124+X124</f>
        <v>#DIV/0!</v>
      </c>
      <c r="X140" s="115" t="e">
        <f>((W108*$B$38/1000)*((($B$53*$B$8/100)+($B$55*$B$9/100)+($B$57*$B$10/100)+($B$59*$B$11/100))))+((X108*$B$38/1000)*((($B$54*$B$8/100)+($B$56*$B$9/100)+($B$58*$B$10/100)+($B$60*$B$11/100))))</f>
        <v>#DIV/0!</v>
      </c>
      <c r="Y140" s="126" t="e">
        <f t="shared" ref="Y140:Y150" si="48">((W108*$B$38/1000)*(($B$53*$D$4/100)+($B$55*$D$5/100)+($B$57*$D$6/100)+($B$59*$D$7/100)))+((X108*$B$38/1000)*(($B$54*$D$8/100)+($B$56*$D$9/100)+($B$58*$D$10/100)+($B$60*$D$11/100)))</f>
        <v>#DIV/0!</v>
      </c>
      <c r="Z140" s="82"/>
      <c r="AA140" s="82"/>
      <c r="AB140" s="82"/>
    </row>
    <row r="141" spans="1:28" ht="18.75" x14ac:dyDescent="0.3">
      <c r="A141" s="109" t="s">
        <v>97</v>
      </c>
      <c r="B141" s="88" t="e">
        <f t="shared" si="33"/>
        <v>#DIV/0!</v>
      </c>
      <c r="C141" s="115" t="e">
        <f>((B109*$B$38/1000)*((($B$53*$B$8/100)+($B$55*$B$9/100)+($B$57*$B$10/100)+($B$59*$B$11/100))))+((C109*$B$38/1000)*((($B$54*$B$8/100)+($B$56*$B$9/100)+($B$58*$B$10/100)+($B$60*$B$11/100))))</f>
        <v>#DIV/0!</v>
      </c>
      <c r="D141" s="127" t="e">
        <f t="shared" si="34"/>
        <v>#DIV/0!</v>
      </c>
      <c r="E141" s="98" t="e">
        <f t="shared" si="35"/>
        <v>#DIV/0!</v>
      </c>
      <c r="F141" s="115" t="e">
        <f>((E109*$B$38/1000)*((($B$53*$B$8/100)+($B$55*$B$9/100)+($B$57*$B$10/100)+($B$59*$B$11/100))))+((F109*$B$38/1000)*((($B$54*$B$8/100)+($B$56*$B$9/100)+($B$58*$B$10/100)+($B$60*$B$11/100))))</f>
        <v>#DIV/0!</v>
      </c>
      <c r="G141" s="127" t="e">
        <f t="shared" si="36"/>
        <v>#DIV/0!</v>
      </c>
      <c r="H141" s="88" t="e">
        <f t="shared" si="37"/>
        <v>#DIV/0!</v>
      </c>
      <c r="I141" s="115" t="e">
        <f>((H109*$B$38/1000)*((($B$53*$B$8/100)+($B$55*$B$9/100)+($B$57*$B$10/100)+($B$59*$B$11/100))))+((I109*$B$38/1000)*((($B$54*$B$8/100)+($B$56*$B$9/100)+($B$58*$B$10/100)+($B$60*$B$11/100))))</f>
        <v>#DIV/0!</v>
      </c>
      <c r="J141" s="127" t="e">
        <f t="shared" si="38"/>
        <v>#DIV/0!</v>
      </c>
      <c r="K141" s="88" t="e">
        <f t="shared" si="39"/>
        <v>#DIV/0!</v>
      </c>
      <c r="L141" s="115" t="e">
        <f>((K109*$B$38/1000)*((($B$53*$B$8/100)+($B$55*$B$9/100)+($B$57*$B$10/100)+($B$59*$B$11/100))))+((L109*$B$38/1000)*((($B$54*$B$8/100)+($B$56*$B$9/100)+($B$58*$B$10/100)+($B$60*$B$11/100))))</f>
        <v>#DIV/0!</v>
      </c>
      <c r="M141" s="127" t="e">
        <f t="shared" si="40"/>
        <v>#DIV/0!</v>
      </c>
      <c r="N141" s="88" t="e">
        <f t="shared" si="41"/>
        <v>#DIV/0!</v>
      </c>
      <c r="O141" s="115" t="e">
        <f>((N109*$B$38/1000)*((($B$53*$B$8/100)+($B$55*$B$9/100)+($B$57*$B$10/100)+($B$59*$B$11/100))))+((O109*$B$38/1000)*((($B$54*$B$8/100)+($B$56*$B$9/100)+($B$58*$B$10/100)+($B$60*$B$11/100))))</f>
        <v>#DIV/0!</v>
      </c>
      <c r="P141" s="127" t="e">
        <f t="shared" si="42"/>
        <v>#DIV/0!</v>
      </c>
      <c r="Q141" s="88" t="e">
        <f t="shared" si="43"/>
        <v>#DIV/0!</v>
      </c>
      <c r="R141" s="115" t="e">
        <f>((Q109*$B$38/1000)*((($B$53*$B$8/100)+($B$55*$B$9/100)+($B$57*$B$10/100)+($B$59*$B$11/100))))+((R109*$B$38/1000)*((($B$54*$B$8/100)+($B$56*$B$9/100)+($B$58*$B$10/100)+($B$60*$B$11/100))))</f>
        <v>#DIV/0!</v>
      </c>
      <c r="S141" s="127" t="e">
        <f t="shared" si="44"/>
        <v>#DIV/0!</v>
      </c>
      <c r="T141" s="88" t="e">
        <f t="shared" si="45"/>
        <v>#DIV/0!</v>
      </c>
      <c r="U141" s="115" t="e">
        <f>((T109*$B$38/1000)*((($B$53*$B$8/100)+($B$55*$B$9/100)+($B$57*$B$10/100)+($B$59*$B$11/100))))+((U109*$B$38/1000)*((($B$54*$B$8/100)+($B$56*$B$9/100)+($B$58*$B$10/100)+($B$60*$B$11/100))))</f>
        <v>#DIV/0!</v>
      </c>
      <c r="V141" s="127" t="e">
        <f t="shared" si="46"/>
        <v>#DIV/0!</v>
      </c>
      <c r="W141" s="88" t="e">
        <f t="shared" si="47"/>
        <v>#DIV/0!</v>
      </c>
      <c r="X141" s="115" t="e">
        <f>((W109*$B$38/1000)*((($B$53*$B$8/100)+($B$55*$B$9/100)+($B$57*$B$10/100)+($B$59*$B$11/100))))+((X109*$B$38/1000)*((($B$54*$B$8/100)+($B$56*$B$9/100)+($B$58*$B$10/100)+($B$60*$B$11/100))))</f>
        <v>#DIV/0!</v>
      </c>
      <c r="Y141" s="127" t="e">
        <f t="shared" si="48"/>
        <v>#DIV/0!</v>
      </c>
      <c r="Z141" s="82"/>
      <c r="AA141" s="82"/>
      <c r="AB141" s="82"/>
    </row>
    <row r="142" spans="1:28" ht="18.75" x14ac:dyDescent="0.3">
      <c r="A142" s="109" t="s">
        <v>102</v>
      </c>
      <c r="B142" s="88" t="e">
        <f t="shared" si="33"/>
        <v>#DIV/0!</v>
      </c>
      <c r="C142" s="115" t="e">
        <f>((B110*$B$38/1000)*((($B$53*$B$8/100)+($B$55*$B$9/100)+($B$57*$B$10/100)+($B$59*$B$11/100))))+((C110*$B$38/1000)*((($B$54*$B$8/100)+($B$56*$B$9/100)+($B$58*$B$10/100)+($B$60*$B$11/100))))</f>
        <v>#DIV/0!</v>
      </c>
      <c r="D142" s="127" t="e">
        <f t="shared" si="34"/>
        <v>#DIV/0!</v>
      </c>
      <c r="E142" s="98" t="e">
        <f t="shared" si="35"/>
        <v>#DIV/0!</v>
      </c>
      <c r="F142" s="115" t="e">
        <f>((E110*$B$38/1000)*((($B$53*$B$8/100)+($B$55*$B$9/100)+($B$57*$B$10/100)+($B$59*$B$11/100))))+((F110*$B$38/1000)*((($B$54*$B$8/100)+($B$56*$B$9/100)+($B$58*$B$10/100)+($B$60*$B$11/100))))</f>
        <v>#DIV/0!</v>
      </c>
      <c r="G142" s="127" t="e">
        <f t="shared" si="36"/>
        <v>#DIV/0!</v>
      </c>
      <c r="H142" s="88" t="e">
        <f t="shared" si="37"/>
        <v>#DIV/0!</v>
      </c>
      <c r="I142" s="115" t="e">
        <f>((H110*$B$38/1000)*((($B$53*$B$8/100)+($B$55*$B$9/100)+($B$57*$B$10/100)+($B$59*$B$11/100))))+((I110*$B$38/1000)*((($B$54*$B$8/100)+($B$56*$B$9/100)+($B$58*$B$10/100)+($B$60*$B$11/100))))</f>
        <v>#DIV/0!</v>
      </c>
      <c r="J142" s="127" t="e">
        <f t="shared" si="38"/>
        <v>#DIV/0!</v>
      </c>
      <c r="K142" s="88" t="e">
        <f t="shared" si="39"/>
        <v>#DIV/0!</v>
      </c>
      <c r="L142" s="115" t="e">
        <f>((K110*$B$38/1000)*((($B$53*$B$8/100)+($B$55*$B$9/100)+($B$57*$B$10/100)+($B$59*$B$11/100))))+((L110*$B$38/1000)*((($B$54*$B$8/100)+($B$56*$B$9/100)+($B$58*$B$10/100)+($B$60*$B$11/100))))</f>
        <v>#DIV/0!</v>
      </c>
      <c r="M142" s="127" t="e">
        <f t="shared" si="40"/>
        <v>#DIV/0!</v>
      </c>
      <c r="N142" s="88" t="e">
        <f t="shared" si="41"/>
        <v>#DIV/0!</v>
      </c>
      <c r="O142" s="115" t="e">
        <f>((N110*$B$38/1000)*((($B$53*$B$8/100)+($B$55*$B$9/100)+($B$57*$B$10/100)+($B$59*$B$11/100))))+((O110*$B$38/1000)*((($B$54*$B$8/100)+($B$56*$B$9/100)+($B$58*$B$10/100)+($B$60*$B$11/100))))</f>
        <v>#DIV/0!</v>
      </c>
      <c r="P142" s="127" t="e">
        <f t="shared" si="42"/>
        <v>#DIV/0!</v>
      </c>
      <c r="Q142" s="88" t="e">
        <f t="shared" si="43"/>
        <v>#DIV/0!</v>
      </c>
      <c r="R142" s="115" t="e">
        <f>((Q110*$B$38/1000)*((($B$53*$B$8/100)+($B$55*$B$9/100)+($B$57*$B$10/100)+($B$59*$B$11/100))))+((R110*$B$38/1000)*((($B$54*$B$8/100)+($B$56*$B$9/100)+($B$58*$B$10/100)+($B$60*$B$11/100))))</f>
        <v>#DIV/0!</v>
      </c>
      <c r="S142" s="127" t="e">
        <f t="shared" si="44"/>
        <v>#DIV/0!</v>
      </c>
      <c r="T142" s="88" t="e">
        <f t="shared" si="45"/>
        <v>#DIV/0!</v>
      </c>
      <c r="U142" s="115" t="e">
        <f>((T110*$B$38/1000)*((($B$53*$B$8/100)+($B$55*$B$9/100)+($B$57*$B$10/100)+($B$59*$B$11/100))))+((U110*$B$38/1000)*((($B$54*$B$8/100)+($B$56*$B$9/100)+($B$58*$B$10/100)+($B$60*$B$11/100))))</f>
        <v>#DIV/0!</v>
      </c>
      <c r="V142" s="127" t="e">
        <f t="shared" si="46"/>
        <v>#DIV/0!</v>
      </c>
      <c r="W142" s="88" t="e">
        <f t="shared" si="47"/>
        <v>#DIV/0!</v>
      </c>
      <c r="X142" s="115" t="e">
        <f>((W110*$B$38/1000)*((($B$53*$B$8/100)+($B$55*$B$9/100)+($B$57*$B$10/100)+($B$59*$B$11/100))))+((X110*$B$38/1000)*((($B$54*$B$8/100)+($B$56*$B$9/100)+($B$58*$B$10/100)+($B$60*$B$11/100))))</f>
        <v>#DIV/0!</v>
      </c>
      <c r="Y142" s="127" t="e">
        <f t="shared" si="48"/>
        <v>#DIV/0!</v>
      </c>
      <c r="Z142" s="82"/>
      <c r="AA142" s="82"/>
      <c r="AB142" s="82"/>
    </row>
    <row r="143" spans="1:28" ht="18.75" x14ac:dyDescent="0.3">
      <c r="A143" s="109" t="s">
        <v>103</v>
      </c>
      <c r="B143" s="88" t="e">
        <f t="shared" si="33"/>
        <v>#DIV/0!</v>
      </c>
      <c r="C143" s="115" t="e">
        <f>((B111*$B$38/1000)*((($B$53*$B$8/100)+($B$55*$B$9/100)+($B$57*$B$10/100)+($B$59*$B$11/100))))+((C111*$B$38/1000)*((($B$54*$B$8/100)+($B$56*$B$9/100)+($B$58*$B$10/100)+($B$60*$B$11/100))))</f>
        <v>#DIV/0!</v>
      </c>
      <c r="D143" s="127" t="e">
        <f t="shared" si="34"/>
        <v>#DIV/0!</v>
      </c>
      <c r="E143" s="98" t="e">
        <f t="shared" si="35"/>
        <v>#DIV/0!</v>
      </c>
      <c r="F143" s="115" t="e">
        <f>((E111*$B$38/1000)*((($B$53*$B$8/100)+($B$55*$B$9/100)+($B$57*$B$10/100)+($B$59*$B$11/100))))+((F111*$B$38/1000)*((($B$54*$B$8/100)+($B$56*$B$9/100)+($B$58*$B$10/100)+($B$60*$B$11/100))))</f>
        <v>#DIV/0!</v>
      </c>
      <c r="G143" s="127" t="e">
        <f t="shared" si="36"/>
        <v>#DIV/0!</v>
      </c>
      <c r="H143" s="88" t="e">
        <f t="shared" si="37"/>
        <v>#DIV/0!</v>
      </c>
      <c r="I143" s="115" t="e">
        <f>((H111*$B$38/1000)*((($B$53*$B$8/100)+($B$55*$B$9/100)+($B$57*$B$10/100)+($B$59*$B$11/100))))+((I111*$B$38/1000)*((($B$54*$B$8/100)+($B$56*$B$9/100)+($B$58*$B$10/100)+($B$60*$B$11/100))))</f>
        <v>#DIV/0!</v>
      </c>
      <c r="J143" s="127" t="e">
        <f t="shared" si="38"/>
        <v>#DIV/0!</v>
      </c>
      <c r="K143" s="88" t="e">
        <f t="shared" si="39"/>
        <v>#DIV/0!</v>
      </c>
      <c r="L143" s="115" t="e">
        <f>((K111*$B$38/1000)*((($B$53*$B$8/100)+($B$55*$B$9/100)+($B$57*$B$10/100)+($B$59*$B$11/100))))+((L111*$B$38/1000)*((($B$54*$B$8/100)+($B$56*$B$9/100)+($B$58*$B$10/100)+($B$60*$B$11/100))))</f>
        <v>#DIV/0!</v>
      </c>
      <c r="M143" s="127" t="e">
        <f t="shared" si="40"/>
        <v>#DIV/0!</v>
      </c>
      <c r="N143" s="88" t="e">
        <f t="shared" si="41"/>
        <v>#DIV/0!</v>
      </c>
      <c r="O143" s="115" t="e">
        <f>((N111*$B$38/1000)*((($B$53*$B$8/100)+($B$55*$B$9/100)+($B$57*$B$10/100)+($B$59*$B$11/100))))+((O111*$B$38/1000)*((($B$54*$B$8/100)+($B$56*$B$9/100)+($B$58*$B$10/100)+($B$60*$B$11/100))))</f>
        <v>#DIV/0!</v>
      </c>
      <c r="P143" s="127" t="e">
        <f t="shared" si="42"/>
        <v>#DIV/0!</v>
      </c>
      <c r="Q143" s="88" t="e">
        <f t="shared" si="43"/>
        <v>#DIV/0!</v>
      </c>
      <c r="R143" s="115" t="e">
        <f>((Q111*$B$38/1000)*((($B$53*$B$8/100)+($B$55*$B$9/100)+($B$57*$B$10/100)+($B$59*$B$11/100))))+((R111*$B$38/1000)*((($B$54*$B$8/100)+($B$56*$B$9/100)+($B$58*$B$10/100)+($B$60*$B$11/100))))</f>
        <v>#DIV/0!</v>
      </c>
      <c r="S143" s="127" t="e">
        <f t="shared" si="44"/>
        <v>#DIV/0!</v>
      </c>
      <c r="T143" s="88" t="e">
        <f t="shared" si="45"/>
        <v>#DIV/0!</v>
      </c>
      <c r="U143" s="115" t="e">
        <f>((T111*$B$38/1000)*((($B$53*$B$8/100)+($B$55*$B$9/100)+($B$57*$B$10/100)+($B$59*$B$11/100))))+((U111*$B$38/1000)*((($B$54*$B$8/100)+($B$56*$B$9/100)+($B$58*$B$10/100)+($B$60*$B$11/100))))</f>
        <v>#DIV/0!</v>
      </c>
      <c r="V143" s="127" t="e">
        <f t="shared" si="46"/>
        <v>#DIV/0!</v>
      </c>
      <c r="W143" s="88" t="e">
        <f t="shared" si="47"/>
        <v>#DIV/0!</v>
      </c>
      <c r="X143" s="115" t="e">
        <f>((W111*$B$38/1000)*((($B$53*$B$8/100)+($B$55*$B$9/100)+($B$57*$B$10/100)+($B$59*$B$11/100))))+((X111*$B$38/1000)*((($B$54*$B$8/100)+($B$56*$B$9/100)+($B$58*$B$10/100)+($B$60*$B$11/100))))</f>
        <v>#DIV/0!</v>
      </c>
      <c r="Y143" s="127" t="e">
        <f t="shared" si="48"/>
        <v>#DIV/0!</v>
      </c>
      <c r="Z143" s="82"/>
      <c r="AA143" s="82"/>
      <c r="AB143" s="82"/>
    </row>
    <row r="144" spans="1:28" ht="18.75" x14ac:dyDescent="0.3">
      <c r="A144" s="109" t="s">
        <v>104</v>
      </c>
      <c r="B144" s="88" t="e">
        <f t="shared" si="33"/>
        <v>#DIV/0!</v>
      </c>
      <c r="C144" s="115" t="e">
        <f>((B112*$B$38/1000)*((($B$53*$B$8/100)+($B$55*$B$9/100)+($B$57*$B$10/100)+($B$59*$B$11/100))))+((C112*$B$38/1000)*((($B$54*$B$8/100)+($B$56*$B$9/100)+($B$58*$B$10/100)+($B$60*$B$11/100))))</f>
        <v>#DIV/0!</v>
      </c>
      <c r="D144" s="127" t="e">
        <f t="shared" si="34"/>
        <v>#DIV/0!</v>
      </c>
      <c r="E144" s="98" t="e">
        <f t="shared" si="35"/>
        <v>#DIV/0!</v>
      </c>
      <c r="F144" s="115" t="e">
        <f>((E112*$B$38/1000)*((($B$53*$B$8/100)+($B$55*$B$9/100)+($B$57*$B$10/100)+($B$59*$B$11/100))))+((F112*$B$38/1000)*((($B$54*$B$8/100)+($B$56*$B$9/100)+($B$58*$B$10/100)+($B$60*$B$11/100))))</f>
        <v>#DIV/0!</v>
      </c>
      <c r="G144" s="127" t="e">
        <f t="shared" si="36"/>
        <v>#DIV/0!</v>
      </c>
      <c r="H144" s="88" t="e">
        <f t="shared" si="37"/>
        <v>#DIV/0!</v>
      </c>
      <c r="I144" s="115" t="e">
        <f>((H112*$B$38/1000)*((($B$53*$B$8/100)+($B$55*$B$9/100)+($B$57*$B$10/100)+($B$59*$B$11/100))))+((I112*$B$38/1000)*((($B$54*$B$8/100)+($B$56*$B$9/100)+($B$58*$B$10/100)+($B$60*$B$11/100))))</f>
        <v>#DIV/0!</v>
      </c>
      <c r="J144" s="127" t="e">
        <f t="shared" si="38"/>
        <v>#DIV/0!</v>
      </c>
      <c r="K144" s="88" t="e">
        <f t="shared" si="39"/>
        <v>#DIV/0!</v>
      </c>
      <c r="L144" s="115" t="e">
        <f>((K112*$B$38/1000)*((($B$53*$B$8/100)+($B$55*$B$9/100)+($B$57*$B$10/100)+($B$59*$B$11/100))))+((L112*$B$38/1000)*((($B$54*$B$8/100)+($B$56*$B$9/100)+($B$58*$B$10/100)+($B$60*$B$11/100))))</f>
        <v>#DIV/0!</v>
      </c>
      <c r="M144" s="127" t="e">
        <f t="shared" si="40"/>
        <v>#DIV/0!</v>
      </c>
      <c r="N144" s="88" t="e">
        <f t="shared" si="41"/>
        <v>#DIV/0!</v>
      </c>
      <c r="O144" s="115" t="e">
        <f>((N112*$B$38/1000)*((($B$53*$B$8/100)+($B$55*$B$9/100)+($B$57*$B$10/100)+($B$59*$B$11/100))))+((O112*$B$38/1000)*((($B$54*$B$8/100)+($B$56*$B$9/100)+($B$58*$B$10/100)+($B$60*$B$11/100))))</f>
        <v>#DIV/0!</v>
      </c>
      <c r="P144" s="127" t="e">
        <f t="shared" si="42"/>
        <v>#DIV/0!</v>
      </c>
      <c r="Q144" s="88" t="e">
        <f t="shared" si="43"/>
        <v>#DIV/0!</v>
      </c>
      <c r="R144" s="115" t="e">
        <f>((Q112*$B$38/1000)*((($B$53*$B$8/100)+($B$55*$B$9/100)+($B$57*$B$10/100)+($B$59*$B$11/100))))+((R112*$B$38/1000)*((($B$54*$B$8/100)+($B$56*$B$9/100)+($B$58*$B$10/100)+($B$60*$B$11/100))))</f>
        <v>#DIV/0!</v>
      </c>
      <c r="S144" s="127" t="e">
        <f t="shared" si="44"/>
        <v>#DIV/0!</v>
      </c>
      <c r="T144" s="88" t="e">
        <f t="shared" si="45"/>
        <v>#DIV/0!</v>
      </c>
      <c r="U144" s="115" t="e">
        <f>((T112*$B$38/1000)*((($B$53*$B$8/100)+($B$55*$B$9/100)+($B$57*$B$10/100)+($B$59*$B$11/100))))+((U112*$B$38/1000)*((($B$54*$B$8/100)+($B$56*$B$9/100)+($B$58*$B$10/100)+($B$60*$B$11/100))))</f>
        <v>#DIV/0!</v>
      </c>
      <c r="V144" s="127" t="e">
        <f t="shared" si="46"/>
        <v>#DIV/0!</v>
      </c>
      <c r="W144" s="88" t="e">
        <f t="shared" si="47"/>
        <v>#DIV/0!</v>
      </c>
      <c r="X144" s="115" t="e">
        <f>((W112*$B$38/1000)*((($B$53*$B$8/100)+($B$55*$B$9/100)+($B$57*$B$10/100)+($B$59*$B$11/100))))+((X112*$B$38/1000)*((($B$54*$B$8/100)+($B$56*$B$9/100)+($B$58*$B$10/100)+($B$60*$B$11/100))))</f>
        <v>#DIV/0!</v>
      </c>
      <c r="Y144" s="127" t="e">
        <f t="shared" si="48"/>
        <v>#DIV/0!</v>
      </c>
      <c r="Z144" s="82"/>
      <c r="AA144" s="82"/>
      <c r="AB144" s="82"/>
    </row>
    <row r="145" spans="1:28" s="161" customFormat="1" ht="18.75" x14ac:dyDescent="0.3">
      <c r="A145" s="136" t="s">
        <v>150</v>
      </c>
      <c r="B145" s="90" t="e">
        <f t="shared" si="33"/>
        <v>#DIV/0!</v>
      </c>
      <c r="C145" s="164" t="e">
        <f t="shared" ref="C145:C150" si="49">((B113*$B$38/1000)*(($B$53*$B$4/100)+($B$55*$B$5/100)+($B$57*$B$6/100)+($B$59*$B$7/100)))+((C113*$B$38/1000)*(($B$54*$B$4/100)+($B$56*$B$5/100)+($B$58*$B$6/100)+($B$60*$B$7/100)))</f>
        <v>#DIV/0!</v>
      </c>
      <c r="D145" s="163" t="e">
        <f t="shared" si="34"/>
        <v>#DIV/0!</v>
      </c>
      <c r="E145" s="101" t="e">
        <f t="shared" si="35"/>
        <v>#DIV/0!</v>
      </c>
      <c r="F145" s="164" t="e">
        <f t="shared" ref="F145:F150" si="50">((E113*$B$38/1000)*(($B$53*$B$4/100)+($B$55*$B$5/100)+($B$57*$B$6/100)+($B$59*$B$7/100)))+((F113*$B$38/1000)*(($B$54*$B$4/100)+($B$56*$B$5/100)+($B$58*$B$6/100)+($B$60*$B$7/100)))</f>
        <v>#DIV/0!</v>
      </c>
      <c r="G145" s="163" t="e">
        <f t="shared" si="36"/>
        <v>#DIV/0!</v>
      </c>
      <c r="H145" s="90" t="e">
        <f t="shared" si="37"/>
        <v>#DIV/0!</v>
      </c>
      <c r="I145" s="164" t="e">
        <f t="shared" ref="I145:I150" si="51">((H113*$B$38/1000)*(($B$53*$B$4/100)+($B$55*$B$5/100)+($B$57*$B$6/100)+($B$59*$B$7/100)))+((I113*$B$38/1000)*(($B$54*$B$4/100)+($B$56*$B$5/100)+($B$58*$B$6/100)+($B$60*$B$7/100)))</f>
        <v>#DIV/0!</v>
      </c>
      <c r="J145" s="163" t="e">
        <f t="shared" si="38"/>
        <v>#DIV/0!</v>
      </c>
      <c r="K145" s="90" t="e">
        <f t="shared" si="39"/>
        <v>#DIV/0!</v>
      </c>
      <c r="L145" s="164" t="e">
        <f t="shared" ref="L145:L150" si="52">((K113*$B$38/1000)*(($B$53*$B$4/100)+($B$55*$B$5/100)+($B$57*$B$6/100)+($B$59*$B$7/100)))+((L113*$B$38/1000)*(($B$54*$B$4/100)+($B$56*$B$5/100)+($B$58*$B$6/100)+($B$60*$B$7/100)))</f>
        <v>#DIV/0!</v>
      </c>
      <c r="M145" s="163" t="e">
        <f t="shared" si="40"/>
        <v>#DIV/0!</v>
      </c>
      <c r="N145" s="90" t="e">
        <f t="shared" si="41"/>
        <v>#DIV/0!</v>
      </c>
      <c r="O145" s="164" t="e">
        <f t="shared" ref="O145:O150" si="53">((N113*$B$38/1000)*(($B$53*$B$4/100)+($B$55*$B$5/100)+($B$57*$B$6/100)+($B$59*$B$7/100)))+((O113*$B$38/1000)*(($B$54*$B$4/100)+($B$56*$B$5/100)+($B$58*$B$6/100)+($B$60*$B$7/100)))</f>
        <v>#DIV/0!</v>
      </c>
      <c r="P145" s="163" t="e">
        <f t="shared" si="42"/>
        <v>#DIV/0!</v>
      </c>
      <c r="Q145" s="90" t="e">
        <f t="shared" si="43"/>
        <v>#DIV/0!</v>
      </c>
      <c r="R145" s="164" t="e">
        <f t="shared" ref="R145:R150" si="54">((Q113*$B$38/1000)*(($B$53*$B$4/100)+($B$55*$B$5/100)+($B$57*$B$6/100)+($B$59*$B$7/100)))+((R113*$B$38/1000)*(($B$54*$B$4/100)+($B$56*$B$5/100)+($B$58*$B$6/100)+($B$60*$B$7/100)))</f>
        <v>#DIV/0!</v>
      </c>
      <c r="S145" s="163" t="e">
        <f t="shared" si="44"/>
        <v>#DIV/0!</v>
      </c>
      <c r="T145" s="90" t="e">
        <f t="shared" si="45"/>
        <v>#DIV/0!</v>
      </c>
      <c r="U145" s="164" t="e">
        <f t="shared" ref="U145:U150" si="55">((T113*$B$38/1000)*(($B$53*$B$4/100)+($B$55*$B$5/100)+($B$57*$B$6/100)+($B$59*$B$7/100)))+((U113*$B$38/1000)*(($B$54*$B$4/100)+($B$56*$B$5/100)+($B$58*$B$6/100)+($B$60*$B$7/100)))</f>
        <v>#DIV/0!</v>
      </c>
      <c r="V145" s="163" t="e">
        <f t="shared" si="46"/>
        <v>#DIV/0!</v>
      </c>
      <c r="W145" s="90" t="e">
        <f t="shared" si="47"/>
        <v>#DIV/0!</v>
      </c>
      <c r="X145" s="164" t="e">
        <f t="shared" ref="X145:X150" si="56">((W113*$B$38/1000)*(($B$53*$B$4/100)+($B$55*$B$5/100)+($B$57*$B$6/100)+($B$59*$B$7/100)))+((X113*$B$38/1000)*(($B$54*$B$4/100)+($B$56*$B$5/100)+($B$58*$B$6/100)+($B$60*$B$7/100)))</f>
        <v>#DIV/0!</v>
      </c>
      <c r="Y145" s="163" t="e">
        <f t="shared" si="48"/>
        <v>#DIV/0!</v>
      </c>
      <c r="Z145" s="162"/>
      <c r="AA145" s="162"/>
      <c r="AB145" s="162"/>
    </row>
    <row r="146" spans="1:28" ht="18.75" x14ac:dyDescent="0.3">
      <c r="A146" s="109" t="s">
        <v>105</v>
      </c>
      <c r="B146" s="88" t="e">
        <f t="shared" si="33"/>
        <v>#DIV/0!</v>
      </c>
      <c r="C146" s="115" t="e">
        <f t="shared" si="49"/>
        <v>#DIV/0!</v>
      </c>
      <c r="D146" s="127" t="e">
        <f t="shared" si="34"/>
        <v>#DIV/0!</v>
      </c>
      <c r="E146" s="98" t="e">
        <f t="shared" si="35"/>
        <v>#DIV/0!</v>
      </c>
      <c r="F146" s="115" t="e">
        <f t="shared" si="50"/>
        <v>#DIV/0!</v>
      </c>
      <c r="G146" s="127" t="e">
        <f t="shared" si="36"/>
        <v>#DIV/0!</v>
      </c>
      <c r="H146" s="88" t="e">
        <f t="shared" si="37"/>
        <v>#DIV/0!</v>
      </c>
      <c r="I146" s="115" t="e">
        <f t="shared" si="51"/>
        <v>#DIV/0!</v>
      </c>
      <c r="J146" s="127" t="e">
        <f t="shared" si="38"/>
        <v>#DIV/0!</v>
      </c>
      <c r="K146" s="88" t="e">
        <f t="shared" si="39"/>
        <v>#DIV/0!</v>
      </c>
      <c r="L146" s="115" t="e">
        <f t="shared" si="52"/>
        <v>#DIV/0!</v>
      </c>
      <c r="M146" s="127" t="e">
        <f t="shared" si="40"/>
        <v>#DIV/0!</v>
      </c>
      <c r="N146" s="88" t="e">
        <f t="shared" si="41"/>
        <v>#DIV/0!</v>
      </c>
      <c r="O146" s="115" t="e">
        <f t="shared" si="53"/>
        <v>#DIV/0!</v>
      </c>
      <c r="P146" s="127" t="e">
        <f t="shared" si="42"/>
        <v>#DIV/0!</v>
      </c>
      <c r="Q146" s="88" t="e">
        <f t="shared" si="43"/>
        <v>#DIV/0!</v>
      </c>
      <c r="R146" s="115" t="e">
        <f t="shared" si="54"/>
        <v>#DIV/0!</v>
      </c>
      <c r="S146" s="127" t="e">
        <f t="shared" si="44"/>
        <v>#DIV/0!</v>
      </c>
      <c r="T146" s="88" t="e">
        <f t="shared" si="45"/>
        <v>#DIV/0!</v>
      </c>
      <c r="U146" s="115" t="e">
        <f t="shared" si="55"/>
        <v>#DIV/0!</v>
      </c>
      <c r="V146" s="127" t="e">
        <f t="shared" si="46"/>
        <v>#DIV/0!</v>
      </c>
      <c r="W146" s="88" t="e">
        <f t="shared" si="47"/>
        <v>#DIV/0!</v>
      </c>
      <c r="X146" s="115" t="e">
        <f t="shared" si="56"/>
        <v>#DIV/0!</v>
      </c>
      <c r="Y146" s="127" t="e">
        <f t="shared" si="48"/>
        <v>#DIV/0!</v>
      </c>
      <c r="Z146" s="82"/>
      <c r="AA146" s="82"/>
      <c r="AB146" s="82"/>
    </row>
    <row r="147" spans="1:28" ht="18.75" x14ac:dyDescent="0.3">
      <c r="A147" s="109" t="s">
        <v>106</v>
      </c>
      <c r="B147" s="88" t="e">
        <f t="shared" si="33"/>
        <v>#DIV/0!</v>
      </c>
      <c r="C147" s="115" t="e">
        <f t="shared" si="49"/>
        <v>#DIV/0!</v>
      </c>
      <c r="D147" s="127" t="e">
        <f t="shared" si="34"/>
        <v>#DIV/0!</v>
      </c>
      <c r="E147" s="98" t="e">
        <f t="shared" si="35"/>
        <v>#DIV/0!</v>
      </c>
      <c r="F147" s="115" t="e">
        <f t="shared" si="50"/>
        <v>#DIV/0!</v>
      </c>
      <c r="G147" s="127" t="e">
        <f t="shared" si="36"/>
        <v>#DIV/0!</v>
      </c>
      <c r="H147" s="88" t="e">
        <f t="shared" si="37"/>
        <v>#DIV/0!</v>
      </c>
      <c r="I147" s="115" t="e">
        <f t="shared" si="51"/>
        <v>#DIV/0!</v>
      </c>
      <c r="J147" s="127" t="e">
        <f t="shared" si="38"/>
        <v>#DIV/0!</v>
      </c>
      <c r="K147" s="88" t="e">
        <f t="shared" si="39"/>
        <v>#DIV/0!</v>
      </c>
      <c r="L147" s="115" t="e">
        <f t="shared" si="52"/>
        <v>#DIV/0!</v>
      </c>
      <c r="M147" s="127" t="e">
        <f t="shared" si="40"/>
        <v>#DIV/0!</v>
      </c>
      <c r="N147" s="88" t="e">
        <f t="shared" si="41"/>
        <v>#DIV/0!</v>
      </c>
      <c r="O147" s="115" t="e">
        <f t="shared" si="53"/>
        <v>#DIV/0!</v>
      </c>
      <c r="P147" s="127" t="e">
        <f t="shared" si="42"/>
        <v>#DIV/0!</v>
      </c>
      <c r="Q147" s="88" t="e">
        <f t="shared" si="43"/>
        <v>#DIV/0!</v>
      </c>
      <c r="R147" s="115" t="e">
        <f t="shared" si="54"/>
        <v>#DIV/0!</v>
      </c>
      <c r="S147" s="127" t="e">
        <f t="shared" si="44"/>
        <v>#DIV/0!</v>
      </c>
      <c r="T147" s="88" t="e">
        <f t="shared" si="45"/>
        <v>#DIV/0!</v>
      </c>
      <c r="U147" s="115" t="e">
        <f t="shared" si="55"/>
        <v>#DIV/0!</v>
      </c>
      <c r="V147" s="127" t="e">
        <f t="shared" si="46"/>
        <v>#DIV/0!</v>
      </c>
      <c r="W147" s="88" t="e">
        <f t="shared" si="47"/>
        <v>#DIV/0!</v>
      </c>
      <c r="X147" s="115" t="e">
        <f t="shared" si="56"/>
        <v>#DIV/0!</v>
      </c>
      <c r="Y147" s="127" t="e">
        <f t="shared" si="48"/>
        <v>#DIV/0!</v>
      </c>
      <c r="Z147" s="82"/>
      <c r="AA147" s="82"/>
      <c r="AB147" s="82"/>
    </row>
    <row r="148" spans="1:28" ht="18.75" x14ac:dyDescent="0.3">
      <c r="A148" s="109" t="s">
        <v>107</v>
      </c>
      <c r="B148" s="88" t="e">
        <f t="shared" si="33"/>
        <v>#DIV/0!</v>
      </c>
      <c r="C148" s="115" t="e">
        <f t="shared" si="49"/>
        <v>#DIV/0!</v>
      </c>
      <c r="D148" s="127" t="e">
        <f t="shared" si="34"/>
        <v>#DIV/0!</v>
      </c>
      <c r="E148" s="98" t="e">
        <f t="shared" si="35"/>
        <v>#DIV/0!</v>
      </c>
      <c r="F148" s="115" t="e">
        <f t="shared" si="50"/>
        <v>#DIV/0!</v>
      </c>
      <c r="G148" s="127" t="e">
        <f t="shared" si="36"/>
        <v>#DIV/0!</v>
      </c>
      <c r="H148" s="88" t="e">
        <f t="shared" si="37"/>
        <v>#DIV/0!</v>
      </c>
      <c r="I148" s="115" t="e">
        <f t="shared" si="51"/>
        <v>#DIV/0!</v>
      </c>
      <c r="J148" s="127" t="e">
        <f t="shared" si="38"/>
        <v>#DIV/0!</v>
      </c>
      <c r="K148" s="88" t="e">
        <f t="shared" si="39"/>
        <v>#DIV/0!</v>
      </c>
      <c r="L148" s="115" t="e">
        <f t="shared" si="52"/>
        <v>#DIV/0!</v>
      </c>
      <c r="M148" s="127" t="e">
        <f t="shared" si="40"/>
        <v>#DIV/0!</v>
      </c>
      <c r="N148" s="88" t="e">
        <f t="shared" si="41"/>
        <v>#DIV/0!</v>
      </c>
      <c r="O148" s="115" t="e">
        <f t="shared" si="53"/>
        <v>#DIV/0!</v>
      </c>
      <c r="P148" s="127" t="e">
        <f t="shared" si="42"/>
        <v>#DIV/0!</v>
      </c>
      <c r="Q148" s="88" t="e">
        <f t="shared" si="43"/>
        <v>#DIV/0!</v>
      </c>
      <c r="R148" s="115" t="e">
        <f t="shared" si="54"/>
        <v>#DIV/0!</v>
      </c>
      <c r="S148" s="127" t="e">
        <f t="shared" si="44"/>
        <v>#DIV/0!</v>
      </c>
      <c r="T148" s="88" t="e">
        <f t="shared" si="45"/>
        <v>#DIV/0!</v>
      </c>
      <c r="U148" s="115" t="e">
        <f t="shared" si="55"/>
        <v>#DIV/0!</v>
      </c>
      <c r="V148" s="127" t="e">
        <f t="shared" si="46"/>
        <v>#DIV/0!</v>
      </c>
      <c r="W148" s="88" t="e">
        <f t="shared" si="47"/>
        <v>#DIV/0!</v>
      </c>
      <c r="X148" s="115" t="e">
        <f t="shared" si="56"/>
        <v>#DIV/0!</v>
      </c>
      <c r="Y148" s="127" t="e">
        <f t="shared" si="48"/>
        <v>#DIV/0!</v>
      </c>
      <c r="Z148" s="82"/>
      <c r="AA148" s="82"/>
      <c r="AB148" s="82"/>
    </row>
    <row r="149" spans="1:28" ht="18.75" x14ac:dyDescent="0.3">
      <c r="A149" s="109" t="s">
        <v>108</v>
      </c>
      <c r="B149" s="88" t="e">
        <f t="shared" si="33"/>
        <v>#DIV/0!</v>
      </c>
      <c r="C149" s="115" t="e">
        <f t="shared" si="49"/>
        <v>#DIV/0!</v>
      </c>
      <c r="D149" s="127" t="e">
        <f t="shared" si="34"/>
        <v>#DIV/0!</v>
      </c>
      <c r="E149" s="98" t="e">
        <f t="shared" si="35"/>
        <v>#DIV/0!</v>
      </c>
      <c r="F149" s="115" t="e">
        <f t="shared" si="50"/>
        <v>#DIV/0!</v>
      </c>
      <c r="G149" s="127" t="e">
        <f t="shared" si="36"/>
        <v>#DIV/0!</v>
      </c>
      <c r="H149" s="88" t="e">
        <f t="shared" si="37"/>
        <v>#DIV/0!</v>
      </c>
      <c r="I149" s="115" t="e">
        <f t="shared" si="51"/>
        <v>#DIV/0!</v>
      </c>
      <c r="J149" s="127" t="e">
        <f t="shared" si="38"/>
        <v>#DIV/0!</v>
      </c>
      <c r="K149" s="88" t="e">
        <f t="shared" si="39"/>
        <v>#DIV/0!</v>
      </c>
      <c r="L149" s="115" t="e">
        <f t="shared" si="52"/>
        <v>#DIV/0!</v>
      </c>
      <c r="M149" s="127" t="e">
        <f t="shared" si="40"/>
        <v>#DIV/0!</v>
      </c>
      <c r="N149" s="88" t="e">
        <f t="shared" si="41"/>
        <v>#DIV/0!</v>
      </c>
      <c r="O149" s="115" t="e">
        <f t="shared" si="53"/>
        <v>#DIV/0!</v>
      </c>
      <c r="P149" s="127" t="e">
        <f t="shared" si="42"/>
        <v>#DIV/0!</v>
      </c>
      <c r="Q149" s="88" t="e">
        <f t="shared" si="43"/>
        <v>#DIV/0!</v>
      </c>
      <c r="R149" s="115" t="e">
        <f t="shared" si="54"/>
        <v>#DIV/0!</v>
      </c>
      <c r="S149" s="127" t="e">
        <f t="shared" si="44"/>
        <v>#DIV/0!</v>
      </c>
      <c r="T149" s="88" t="e">
        <f t="shared" si="45"/>
        <v>#DIV/0!</v>
      </c>
      <c r="U149" s="115" t="e">
        <f t="shared" si="55"/>
        <v>#DIV/0!</v>
      </c>
      <c r="V149" s="127" t="e">
        <f t="shared" si="46"/>
        <v>#DIV/0!</v>
      </c>
      <c r="W149" s="88" t="e">
        <f t="shared" si="47"/>
        <v>#DIV/0!</v>
      </c>
      <c r="X149" s="115" t="e">
        <f t="shared" si="56"/>
        <v>#DIV/0!</v>
      </c>
      <c r="Y149" s="127" t="e">
        <f t="shared" si="48"/>
        <v>#DIV/0!</v>
      </c>
      <c r="Z149" s="82"/>
      <c r="AA149" s="82"/>
      <c r="AB149" s="82"/>
    </row>
    <row r="150" spans="1:28" ht="15.75" thickBot="1" x14ac:dyDescent="0.3">
      <c r="A150" s="110" t="s">
        <v>109</v>
      </c>
      <c r="B150" s="89" t="e">
        <f t="shared" si="33"/>
        <v>#DIV/0!</v>
      </c>
      <c r="C150" s="116" t="e">
        <f t="shared" si="49"/>
        <v>#DIV/0!</v>
      </c>
      <c r="D150" s="128" t="e">
        <f t="shared" si="34"/>
        <v>#DIV/0!</v>
      </c>
      <c r="E150" s="99" t="e">
        <f t="shared" si="35"/>
        <v>#DIV/0!</v>
      </c>
      <c r="F150" s="116" t="e">
        <f t="shared" si="50"/>
        <v>#DIV/0!</v>
      </c>
      <c r="G150" s="128" t="e">
        <f t="shared" si="36"/>
        <v>#DIV/0!</v>
      </c>
      <c r="H150" s="89" t="e">
        <f t="shared" si="37"/>
        <v>#DIV/0!</v>
      </c>
      <c r="I150" s="116" t="e">
        <f t="shared" si="51"/>
        <v>#DIV/0!</v>
      </c>
      <c r="J150" s="128" t="e">
        <f t="shared" si="38"/>
        <v>#DIV/0!</v>
      </c>
      <c r="K150" s="89" t="e">
        <f t="shared" si="39"/>
        <v>#DIV/0!</v>
      </c>
      <c r="L150" s="116" t="e">
        <f t="shared" si="52"/>
        <v>#DIV/0!</v>
      </c>
      <c r="M150" s="128" t="e">
        <f t="shared" si="40"/>
        <v>#DIV/0!</v>
      </c>
      <c r="N150" s="89" t="e">
        <f t="shared" si="41"/>
        <v>#DIV/0!</v>
      </c>
      <c r="O150" s="116" t="e">
        <f t="shared" si="53"/>
        <v>#DIV/0!</v>
      </c>
      <c r="P150" s="128" t="e">
        <f t="shared" si="42"/>
        <v>#DIV/0!</v>
      </c>
      <c r="Q150" s="89" t="e">
        <f t="shared" si="43"/>
        <v>#DIV/0!</v>
      </c>
      <c r="R150" s="116" t="e">
        <f t="shared" si="54"/>
        <v>#DIV/0!</v>
      </c>
      <c r="S150" s="128" t="e">
        <f t="shared" si="44"/>
        <v>#DIV/0!</v>
      </c>
      <c r="T150" s="89" t="e">
        <f t="shared" si="45"/>
        <v>#DIV/0!</v>
      </c>
      <c r="U150" s="116" t="e">
        <f t="shared" si="55"/>
        <v>#DIV/0!</v>
      </c>
      <c r="V150" s="128" t="e">
        <f t="shared" si="46"/>
        <v>#DIV/0!</v>
      </c>
      <c r="W150" s="89" t="e">
        <f t="shared" si="47"/>
        <v>#DIV/0!</v>
      </c>
      <c r="X150" s="116" t="e">
        <f t="shared" si="56"/>
        <v>#DIV/0!</v>
      </c>
      <c r="Y150" s="128" t="e">
        <f t="shared" si="48"/>
        <v>#DIV/0!</v>
      </c>
    </row>
    <row r="151" spans="1:28" x14ac:dyDescent="0.25">
      <c r="A151" s="111"/>
    </row>
    <row r="152" spans="1:28" ht="15.75" thickBot="1" x14ac:dyDescent="0.3">
      <c r="A152" s="111"/>
    </row>
    <row r="153" spans="1:28" s="83" customFormat="1" ht="18.75" customHeight="1" x14ac:dyDescent="0.3">
      <c r="A153" s="181" t="s">
        <v>96</v>
      </c>
      <c r="B153" s="184" t="s">
        <v>79</v>
      </c>
      <c r="C153" s="185"/>
      <c r="D153" s="186"/>
      <c r="E153" s="184" t="s">
        <v>80</v>
      </c>
      <c r="F153" s="185"/>
      <c r="G153" s="186"/>
      <c r="H153" s="184" t="s">
        <v>81</v>
      </c>
      <c r="I153" s="185"/>
      <c r="J153" s="186"/>
      <c r="K153" s="184" t="s">
        <v>82</v>
      </c>
      <c r="L153" s="185"/>
      <c r="M153" s="186"/>
      <c r="N153" s="184" t="s">
        <v>83</v>
      </c>
      <c r="O153" s="185"/>
      <c r="P153" s="186"/>
      <c r="Q153" s="184" t="s">
        <v>84</v>
      </c>
      <c r="R153" s="185"/>
      <c r="S153" s="186"/>
      <c r="T153" s="184" t="s">
        <v>85</v>
      </c>
      <c r="U153" s="185"/>
      <c r="V153" s="186"/>
      <c r="W153" s="184" t="s">
        <v>86</v>
      </c>
      <c r="X153" s="185"/>
      <c r="Y153" s="186"/>
    </row>
    <row r="154" spans="1:28" s="83" customFormat="1" ht="19.5" thickBot="1" x14ac:dyDescent="0.35">
      <c r="A154" s="182"/>
      <c r="B154" s="187">
        <v>5000</v>
      </c>
      <c r="C154" s="188"/>
      <c r="D154" s="189"/>
      <c r="E154" s="187">
        <v>10000</v>
      </c>
      <c r="F154" s="188"/>
      <c r="G154" s="189"/>
      <c r="H154" s="187">
        <v>15000</v>
      </c>
      <c r="I154" s="188"/>
      <c r="J154" s="189"/>
      <c r="K154" s="187">
        <v>20000</v>
      </c>
      <c r="L154" s="188"/>
      <c r="M154" s="189"/>
      <c r="N154" s="187">
        <v>30000</v>
      </c>
      <c r="O154" s="188"/>
      <c r="P154" s="189"/>
      <c r="Q154" s="187">
        <v>40000</v>
      </c>
      <c r="R154" s="188"/>
      <c r="S154" s="189"/>
      <c r="T154" s="187">
        <v>50000</v>
      </c>
      <c r="U154" s="188"/>
      <c r="V154" s="189"/>
      <c r="W154" s="187">
        <v>100000</v>
      </c>
      <c r="X154" s="188"/>
      <c r="Y154" s="189"/>
    </row>
    <row r="155" spans="1:28" s="82" customFormat="1" ht="75" x14ac:dyDescent="0.3">
      <c r="A155" s="183"/>
      <c r="B155" s="94" t="s">
        <v>94</v>
      </c>
      <c r="C155" s="103" t="s">
        <v>127</v>
      </c>
      <c r="D155" s="95" t="s">
        <v>128</v>
      </c>
      <c r="E155" s="97" t="s">
        <v>94</v>
      </c>
      <c r="F155" s="103" t="s">
        <v>127</v>
      </c>
      <c r="G155" s="95" t="s">
        <v>128</v>
      </c>
      <c r="H155" s="92" t="s">
        <v>94</v>
      </c>
      <c r="I155" s="93" t="s">
        <v>127</v>
      </c>
      <c r="J155" s="95" t="s">
        <v>128</v>
      </c>
      <c r="K155" s="92" t="s">
        <v>94</v>
      </c>
      <c r="L155" s="93" t="s">
        <v>127</v>
      </c>
      <c r="M155" s="95" t="s">
        <v>128</v>
      </c>
      <c r="N155" s="92" t="s">
        <v>94</v>
      </c>
      <c r="O155" s="93" t="s">
        <v>127</v>
      </c>
      <c r="P155" s="95" t="s">
        <v>128</v>
      </c>
      <c r="Q155" s="92" t="s">
        <v>94</v>
      </c>
      <c r="R155" s="93" t="s">
        <v>127</v>
      </c>
      <c r="S155" s="95" t="s">
        <v>128</v>
      </c>
      <c r="T155" s="92" t="s">
        <v>94</v>
      </c>
      <c r="U155" s="93" t="s">
        <v>127</v>
      </c>
      <c r="V155" s="95" t="s">
        <v>128</v>
      </c>
      <c r="W155" s="92" t="s">
        <v>94</v>
      </c>
      <c r="X155" s="93" t="s">
        <v>127</v>
      </c>
      <c r="Y155" s="95" t="s">
        <v>128</v>
      </c>
    </row>
    <row r="156" spans="1:28" x14ac:dyDescent="0.25">
      <c r="A156" s="112" t="s">
        <v>125</v>
      </c>
      <c r="B156" s="88" t="e">
        <f t="shared" ref="B156:B166" si="57">B140-C140</f>
        <v>#DIV/0!</v>
      </c>
      <c r="C156" s="32" t="e">
        <f t="shared" ref="C156:C166" si="58">B156/(B140)</f>
        <v>#DIV/0!</v>
      </c>
      <c r="D156" s="30" t="e">
        <f t="shared" ref="D156:D166" si="59">B156/(B93+C93+B140)</f>
        <v>#DIV/0!</v>
      </c>
      <c r="E156" s="98" t="e">
        <f t="shared" ref="E156:E166" si="60">E140-F140</f>
        <v>#DIV/0!</v>
      </c>
      <c r="F156" s="32" t="e">
        <f t="shared" ref="F156:F166" si="61">E156/(E140)</f>
        <v>#DIV/0!</v>
      </c>
      <c r="G156" s="30" t="e">
        <f t="shared" ref="G156:G166" si="62">E156/(E93+F93+E140)</f>
        <v>#DIV/0!</v>
      </c>
      <c r="H156" s="88" t="e">
        <f t="shared" ref="H156:H166" si="63">H140-I140</f>
        <v>#DIV/0!</v>
      </c>
      <c r="I156" s="32" t="e">
        <f t="shared" ref="I156:I166" si="64">H156/(H140)</f>
        <v>#DIV/0!</v>
      </c>
      <c r="J156" s="30" t="e">
        <f t="shared" ref="J156:J166" si="65">H156/(H93+I93+H140)</f>
        <v>#DIV/0!</v>
      </c>
      <c r="K156" s="88" t="e">
        <f t="shared" ref="K156:K166" si="66">K140-L140</f>
        <v>#DIV/0!</v>
      </c>
      <c r="L156" s="32" t="e">
        <f t="shared" ref="L156:L166" si="67">K156/(K140)</f>
        <v>#DIV/0!</v>
      </c>
      <c r="M156" s="30" t="e">
        <f t="shared" ref="M156:M166" si="68">K156/(K93+L93+K140)</f>
        <v>#DIV/0!</v>
      </c>
      <c r="N156" s="88" t="e">
        <f t="shared" ref="N156:N166" si="69">N140-O140</f>
        <v>#DIV/0!</v>
      </c>
      <c r="O156" s="32" t="e">
        <f t="shared" ref="O156:O166" si="70">N156/(N140)</f>
        <v>#DIV/0!</v>
      </c>
      <c r="P156" s="30" t="e">
        <f t="shared" ref="P156:P166" si="71">N156/(N93+O93+N140)</f>
        <v>#DIV/0!</v>
      </c>
      <c r="Q156" s="88" t="e">
        <f t="shared" ref="Q156:Q166" si="72">Q140-R140</f>
        <v>#DIV/0!</v>
      </c>
      <c r="R156" s="32" t="e">
        <f t="shared" ref="R156:R166" si="73">Q156/(Q140)</f>
        <v>#DIV/0!</v>
      </c>
      <c r="S156" s="30" t="e">
        <f t="shared" ref="S156:S166" si="74">Q156/(Q93+R93+Q140)</f>
        <v>#DIV/0!</v>
      </c>
      <c r="T156" s="88" t="e">
        <f t="shared" ref="T156:T166" si="75">T140-U140</f>
        <v>#DIV/0!</v>
      </c>
      <c r="U156" s="32" t="e">
        <f t="shared" ref="U156:U166" si="76">T156/(T140)</f>
        <v>#DIV/0!</v>
      </c>
      <c r="V156" s="30" t="e">
        <f t="shared" ref="V156:V166" si="77">T156/(T93+U93+T140)</f>
        <v>#DIV/0!</v>
      </c>
      <c r="W156" s="88" t="e">
        <f t="shared" ref="W156:W166" si="78">W140-X140</f>
        <v>#DIV/0!</v>
      </c>
      <c r="X156" s="32" t="e">
        <f t="shared" ref="X156:X166" si="79">W156/(W140)</f>
        <v>#DIV/0!</v>
      </c>
      <c r="Y156" s="30" t="e">
        <f t="shared" ref="Y156:Y166" si="80">W156/(W93+X93+W140)</f>
        <v>#DIV/0!</v>
      </c>
    </row>
    <row r="157" spans="1:28" x14ac:dyDescent="0.25">
      <c r="A157" s="112" t="s">
        <v>97</v>
      </c>
      <c r="B157" s="88" t="e">
        <f t="shared" si="57"/>
        <v>#DIV/0!</v>
      </c>
      <c r="C157" s="32" t="e">
        <f t="shared" si="58"/>
        <v>#DIV/0!</v>
      </c>
      <c r="D157" s="30" t="e">
        <f t="shared" si="59"/>
        <v>#DIV/0!</v>
      </c>
      <c r="E157" s="98" t="e">
        <f t="shared" si="60"/>
        <v>#DIV/0!</v>
      </c>
      <c r="F157" s="32" t="e">
        <f t="shared" si="61"/>
        <v>#DIV/0!</v>
      </c>
      <c r="G157" s="30" t="e">
        <f t="shared" si="62"/>
        <v>#DIV/0!</v>
      </c>
      <c r="H157" s="88" t="e">
        <f t="shared" si="63"/>
        <v>#DIV/0!</v>
      </c>
      <c r="I157" s="32" t="e">
        <f t="shared" si="64"/>
        <v>#DIV/0!</v>
      </c>
      <c r="J157" s="30" t="e">
        <f t="shared" si="65"/>
        <v>#DIV/0!</v>
      </c>
      <c r="K157" s="88" t="e">
        <f t="shared" si="66"/>
        <v>#DIV/0!</v>
      </c>
      <c r="L157" s="32" t="e">
        <f t="shared" si="67"/>
        <v>#DIV/0!</v>
      </c>
      <c r="M157" s="30" t="e">
        <f t="shared" si="68"/>
        <v>#DIV/0!</v>
      </c>
      <c r="N157" s="88" t="e">
        <f t="shared" si="69"/>
        <v>#DIV/0!</v>
      </c>
      <c r="O157" s="32" t="e">
        <f t="shared" si="70"/>
        <v>#DIV/0!</v>
      </c>
      <c r="P157" s="30" t="e">
        <f t="shared" si="71"/>
        <v>#DIV/0!</v>
      </c>
      <c r="Q157" s="88" t="e">
        <f t="shared" si="72"/>
        <v>#DIV/0!</v>
      </c>
      <c r="R157" s="32" t="e">
        <f t="shared" si="73"/>
        <v>#DIV/0!</v>
      </c>
      <c r="S157" s="30" t="e">
        <f t="shared" si="74"/>
        <v>#DIV/0!</v>
      </c>
      <c r="T157" s="88" t="e">
        <f t="shared" si="75"/>
        <v>#DIV/0!</v>
      </c>
      <c r="U157" s="32" t="e">
        <f t="shared" si="76"/>
        <v>#DIV/0!</v>
      </c>
      <c r="V157" s="30" t="e">
        <f t="shared" si="77"/>
        <v>#DIV/0!</v>
      </c>
      <c r="W157" s="88" t="e">
        <f t="shared" si="78"/>
        <v>#DIV/0!</v>
      </c>
      <c r="X157" s="32" t="e">
        <f t="shared" si="79"/>
        <v>#DIV/0!</v>
      </c>
      <c r="Y157" s="30" t="e">
        <f t="shared" si="80"/>
        <v>#DIV/0!</v>
      </c>
    </row>
    <row r="158" spans="1:28" x14ac:dyDescent="0.25">
      <c r="A158" s="112" t="s">
        <v>102</v>
      </c>
      <c r="B158" s="88" t="e">
        <f t="shared" si="57"/>
        <v>#DIV/0!</v>
      </c>
      <c r="C158" s="32" t="e">
        <f t="shared" si="58"/>
        <v>#DIV/0!</v>
      </c>
      <c r="D158" s="30" t="e">
        <f t="shared" si="59"/>
        <v>#DIV/0!</v>
      </c>
      <c r="E158" s="98" t="e">
        <f t="shared" si="60"/>
        <v>#DIV/0!</v>
      </c>
      <c r="F158" s="32" t="e">
        <f t="shared" si="61"/>
        <v>#DIV/0!</v>
      </c>
      <c r="G158" s="30" t="e">
        <f t="shared" si="62"/>
        <v>#DIV/0!</v>
      </c>
      <c r="H158" s="88" t="e">
        <f t="shared" si="63"/>
        <v>#DIV/0!</v>
      </c>
      <c r="I158" s="32" t="e">
        <f t="shared" si="64"/>
        <v>#DIV/0!</v>
      </c>
      <c r="J158" s="30" t="e">
        <f t="shared" si="65"/>
        <v>#DIV/0!</v>
      </c>
      <c r="K158" s="88" t="e">
        <f t="shared" si="66"/>
        <v>#DIV/0!</v>
      </c>
      <c r="L158" s="32" t="e">
        <f t="shared" si="67"/>
        <v>#DIV/0!</v>
      </c>
      <c r="M158" s="30" t="e">
        <f t="shared" si="68"/>
        <v>#DIV/0!</v>
      </c>
      <c r="N158" s="88" t="e">
        <f t="shared" si="69"/>
        <v>#DIV/0!</v>
      </c>
      <c r="O158" s="32" t="e">
        <f t="shared" si="70"/>
        <v>#DIV/0!</v>
      </c>
      <c r="P158" s="30" t="e">
        <f t="shared" si="71"/>
        <v>#DIV/0!</v>
      </c>
      <c r="Q158" s="88" t="e">
        <f t="shared" si="72"/>
        <v>#DIV/0!</v>
      </c>
      <c r="R158" s="32" t="e">
        <f t="shared" si="73"/>
        <v>#DIV/0!</v>
      </c>
      <c r="S158" s="30" t="e">
        <f t="shared" si="74"/>
        <v>#DIV/0!</v>
      </c>
      <c r="T158" s="88" t="e">
        <f t="shared" si="75"/>
        <v>#DIV/0!</v>
      </c>
      <c r="U158" s="32" t="e">
        <f t="shared" si="76"/>
        <v>#DIV/0!</v>
      </c>
      <c r="V158" s="30" t="e">
        <f t="shared" si="77"/>
        <v>#DIV/0!</v>
      </c>
      <c r="W158" s="88" t="e">
        <f t="shared" si="78"/>
        <v>#DIV/0!</v>
      </c>
      <c r="X158" s="32" t="e">
        <f t="shared" si="79"/>
        <v>#DIV/0!</v>
      </c>
      <c r="Y158" s="30" t="e">
        <f t="shared" si="80"/>
        <v>#DIV/0!</v>
      </c>
    </row>
    <row r="159" spans="1:28" x14ac:dyDescent="0.25">
      <c r="A159" s="112" t="s">
        <v>103</v>
      </c>
      <c r="B159" s="88" t="e">
        <f t="shared" si="57"/>
        <v>#DIV/0!</v>
      </c>
      <c r="C159" s="32" t="e">
        <f t="shared" si="58"/>
        <v>#DIV/0!</v>
      </c>
      <c r="D159" s="30" t="e">
        <f t="shared" si="59"/>
        <v>#DIV/0!</v>
      </c>
      <c r="E159" s="98" t="e">
        <f t="shared" si="60"/>
        <v>#DIV/0!</v>
      </c>
      <c r="F159" s="32" t="e">
        <f t="shared" si="61"/>
        <v>#DIV/0!</v>
      </c>
      <c r="G159" s="30" t="e">
        <f t="shared" si="62"/>
        <v>#DIV/0!</v>
      </c>
      <c r="H159" s="88" t="e">
        <f t="shared" si="63"/>
        <v>#DIV/0!</v>
      </c>
      <c r="I159" s="32" t="e">
        <f t="shared" si="64"/>
        <v>#DIV/0!</v>
      </c>
      <c r="J159" s="30" t="e">
        <f t="shared" si="65"/>
        <v>#DIV/0!</v>
      </c>
      <c r="K159" s="88" t="e">
        <f t="shared" si="66"/>
        <v>#DIV/0!</v>
      </c>
      <c r="L159" s="32" t="e">
        <f t="shared" si="67"/>
        <v>#DIV/0!</v>
      </c>
      <c r="M159" s="30" t="e">
        <f t="shared" si="68"/>
        <v>#DIV/0!</v>
      </c>
      <c r="N159" s="88" t="e">
        <f t="shared" si="69"/>
        <v>#DIV/0!</v>
      </c>
      <c r="O159" s="32" t="e">
        <f t="shared" si="70"/>
        <v>#DIV/0!</v>
      </c>
      <c r="P159" s="30" t="e">
        <f t="shared" si="71"/>
        <v>#DIV/0!</v>
      </c>
      <c r="Q159" s="88" t="e">
        <f t="shared" si="72"/>
        <v>#DIV/0!</v>
      </c>
      <c r="R159" s="32" t="e">
        <f t="shared" si="73"/>
        <v>#DIV/0!</v>
      </c>
      <c r="S159" s="30" t="e">
        <f t="shared" si="74"/>
        <v>#DIV/0!</v>
      </c>
      <c r="T159" s="88" t="e">
        <f t="shared" si="75"/>
        <v>#DIV/0!</v>
      </c>
      <c r="U159" s="32" t="e">
        <f t="shared" si="76"/>
        <v>#DIV/0!</v>
      </c>
      <c r="V159" s="30" t="e">
        <f t="shared" si="77"/>
        <v>#DIV/0!</v>
      </c>
      <c r="W159" s="88" t="e">
        <f t="shared" si="78"/>
        <v>#DIV/0!</v>
      </c>
      <c r="X159" s="32" t="e">
        <f t="shared" si="79"/>
        <v>#DIV/0!</v>
      </c>
      <c r="Y159" s="30" t="e">
        <f t="shared" si="80"/>
        <v>#DIV/0!</v>
      </c>
    </row>
    <row r="160" spans="1:28" x14ac:dyDescent="0.25">
      <c r="A160" s="112" t="s">
        <v>104</v>
      </c>
      <c r="B160" s="88" t="e">
        <f t="shared" si="57"/>
        <v>#DIV/0!</v>
      </c>
      <c r="C160" s="32" t="e">
        <f t="shared" si="58"/>
        <v>#DIV/0!</v>
      </c>
      <c r="D160" s="30" t="e">
        <f t="shared" si="59"/>
        <v>#DIV/0!</v>
      </c>
      <c r="E160" s="98" t="e">
        <f t="shared" si="60"/>
        <v>#DIV/0!</v>
      </c>
      <c r="F160" s="32" t="e">
        <f t="shared" si="61"/>
        <v>#DIV/0!</v>
      </c>
      <c r="G160" s="30" t="e">
        <f t="shared" si="62"/>
        <v>#DIV/0!</v>
      </c>
      <c r="H160" s="88" t="e">
        <f t="shared" si="63"/>
        <v>#DIV/0!</v>
      </c>
      <c r="I160" s="32" t="e">
        <f t="shared" si="64"/>
        <v>#DIV/0!</v>
      </c>
      <c r="J160" s="30" t="e">
        <f t="shared" si="65"/>
        <v>#DIV/0!</v>
      </c>
      <c r="K160" s="88" t="e">
        <f t="shared" si="66"/>
        <v>#DIV/0!</v>
      </c>
      <c r="L160" s="32" t="e">
        <f t="shared" si="67"/>
        <v>#DIV/0!</v>
      </c>
      <c r="M160" s="30" t="e">
        <f t="shared" si="68"/>
        <v>#DIV/0!</v>
      </c>
      <c r="N160" s="88" t="e">
        <f t="shared" si="69"/>
        <v>#DIV/0!</v>
      </c>
      <c r="O160" s="32" t="e">
        <f t="shared" si="70"/>
        <v>#DIV/0!</v>
      </c>
      <c r="P160" s="30" t="e">
        <f t="shared" si="71"/>
        <v>#DIV/0!</v>
      </c>
      <c r="Q160" s="88" t="e">
        <f t="shared" si="72"/>
        <v>#DIV/0!</v>
      </c>
      <c r="R160" s="32" t="e">
        <f t="shared" si="73"/>
        <v>#DIV/0!</v>
      </c>
      <c r="S160" s="30" t="e">
        <f t="shared" si="74"/>
        <v>#DIV/0!</v>
      </c>
      <c r="T160" s="88" t="e">
        <f t="shared" si="75"/>
        <v>#DIV/0!</v>
      </c>
      <c r="U160" s="32" t="e">
        <f t="shared" si="76"/>
        <v>#DIV/0!</v>
      </c>
      <c r="V160" s="30" t="e">
        <f t="shared" si="77"/>
        <v>#DIV/0!</v>
      </c>
      <c r="W160" s="88" t="e">
        <f t="shared" si="78"/>
        <v>#DIV/0!</v>
      </c>
      <c r="X160" s="32" t="e">
        <f t="shared" si="79"/>
        <v>#DIV/0!</v>
      </c>
      <c r="Y160" s="30" t="e">
        <f t="shared" si="80"/>
        <v>#DIV/0!</v>
      </c>
    </row>
    <row r="161" spans="1:25" x14ac:dyDescent="0.25">
      <c r="A161" s="136" t="s">
        <v>150</v>
      </c>
      <c r="B161" s="90" t="e">
        <f t="shared" si="57"/>
        <v>#DIV/0!</v>
      </c>
      <c r="C161" s="102" t="e">
        <f t="shared" si="58"/>
        <v>#DIV/0!</v>
      </c>
      <c r="D161" s="91" t="e">
        <f t="shared" si="59"/>
        <v>#DIV/0!</v>
      </c>
      <c r="E161" s="101" t="e">
        <f t="shared" si="60"/>
        <v>#DIV/0!</v>
      </c>
      <c r="F161" s="102" t="e">
        <f t="shared" si="61"/>
        <v>#DIV/0!</v>
      </c>
      <c r="G161" s="91" t="e">
        <f t="shared" si="62"/>
        <v>#DIV/0!</v>
      </c>
      <c r="H161" s="90" t="e">
        <f t="shared" si="63"/>
        <v>#DIV/0!</v>
      </c>
      <c r="I161" s="102" t="e">
        <f t="shared" si="64"/>
        <v>#DIV/0!</v>
      </c>
      <c r="J161" s="91" t="e">
        <f t="shared" si="65"/>
        <v>#DIV/0!</v>
      </c>
      <c r="K161" s="90" t="e">
        <f t="shared" si="66"/>
        <v>#DIV/0!</v>
      </c>
      <c r="L161" s="102" t="e">
        <f t="shared" si="67"/>
        <v>#DIV/0!</v>
      </c>
      <c r="M161" s="91" t="e">
        <f t="shared" si="68"/>
        <v>#DIV/0!</v>
      </c>
      <c r="N161" s="90" t="e">
        <f t="shared" si="69"/>
        <v>#DIV/0!</v>
      </c>
      <c r="O161" s="102" t="e">
        <f t="shared" si="70"/>
        <v>#DIV/0!</v>
      </c>
      <c r="P161" s="91" t="e">
        <f t="shared" si="71"/>
        <v>#DIV/0!</v>
      </c>
      <c r="Q161" s="90" t="e">
        <f t="shared" si="72"/>
        <v>#DIV/0!</v>
      </c>
      <c r="R161" s="102" t="e">
        <f t="shared" si="73"/>
        <v>#DIV/0!</v>
      </c>
      <c r="S161" s="91" t="e">
        <f t="shared" si="74"/>
        <v>#DIV/0!</v>
      </c>
      <c r="T161" s="90" t="e">
        <f t="shared" si="75"/>
        <v>#DIV/0!</v>
      </c>
      <c r="U161" s="102" t="e">
        <f t="shared" si="76"/>
        <v>#DIV/0!</v>
      </c>
      <c r="V161" s="91" t="e">
        <f t="shared" si="77"/>
        <v>#DIV/0!</v>
      </c>
      <c r="W161" s="90" t="e">
        <f t="shared" si="78"/>
        <v>#DIV/0!</v>
      </c>
      <c r="X161" s="102" t="e">
        <f t="shared" si="79"/>
        <v>#DIV/0!</v>
      </c>
      <c r="Y161" s="91" t="e">
        <f t="shared" si="80"/>
        <v>#DIV/0!</v>
      </c>
    </row>
    <row r="162" spans="1:25" x14ac:dyDescent="0.25">
      <c r="A162" s="112" t="s">
        <v>105</v>
      </c>
      <c r="B162" s="88" t="e">
        <f t="shared" si="57"/>
        <v>#DIV/0!</v>
      </c>
      <c r="C162" s="32" t="e">
        <f t="shared" si="58"/>
        <v>#DIV/0!</v>
      </c>
      <c r="D162" s="30" t="e">
        <f t="shared" si="59"/>
        <v>#DIV/0!</v>
      </c>
      <c r="E162" s="98" t="e">
        <f t="shared" si="60"/>
        <v>#DIV/0!</v>
      </c>
      <c r="F162" s="32" t="e">
        <f t="shared" si="61"/>
        <v>#DIV/0!</v>
      </c>
      <c r="G162" s="30" t="e">
        <f t="shared" si="62"/>
        <v>#DIV/0!</v>
      </c>
      <c r="H162" s="88" t="e">
        <f t="shared" si="63"/>
        <v>#DIV/0!</v>
      </c>
      <c r="I162" s="32" t="e">
        <f t="shared" si="64"/>
        <v>#DIV/0!</v>
      </c>
      <c r="J162" s="30" t="e">
        <f t="shared" si="65"/>
        <v>#DIV/0!</v>
      </c>
      <c r="K162" s="88" t="e">
        <f t="shared" si="66"/>
        <v>#DIV/0!</v>
      </c>
      <c r="L162" s="32" t="e">
        <f t="shared" si="67"/>
        <v>#DIV/0!</v>
      </c>
      <c r="M162" s="30" t="e">
        <f t="shared" si="68"/>
        <v>#DIV/0!</v>
      </c>
      <c r="N162" s="88" t="e">
        <f t="shared" si="69"/>
        <v>#DIV/0!</v>
      </c>
      <c r="O162" s="32" t="e">
        <f t="shared" si="70"/>
        <v>#DIV/0!</v>
      </c>
      <c r="P162" s="30" t="e">
        <f t="shared" si="71"/>
        <v>#DIV/0!</v>
      </c>
      <c r="Q162" s="88" t="e">
        <f t="shared" si="72"/>
        <v>#DIV/0!</v>
      </c>
      <c r="R162" s="32" t="e">
        <f t="shared" si="73"/>
        <v>#DIV/0!</v>
      </c>
      <c r="S162" s="30" t="e">
        <f t="shared" si="74"/>
        <v>#DIV/0!</v>
      </c>
      <c r="T162" s="88" t="e">
        <f t="shared" si="75"/>
        <v>#DIV/0!</v>
      </c>
      <c r="U162" s="32" t="e">
        <f t="shared" si="76"/>
        <v>#DIV/0!</v>
      </c>
      <c r="V162" s="30" t="e">
        <f t="shared" si="77"/>
        <v>#DIV/0!</v>
      </c>
      <c r="W162" s="88" t="e">
        <f t="shared" si="78"/>
        <v>#DIV/0!</v>
      </c>
      <c r="X162" s="32" t="e">
        <f t="shared" si="79"/>
        <v>#DIV/0!</v>
      </c>
      <c r="Y162" s="30" t="e">
        <f t="shared" si="80"/>
        <v>#DIV/0!</v>
      </c>
    </row>
    <row r="163" spans="1:25" x14ac:dyDescent="0.25">
      <c r="A163" s="112" t="s">
        <v>106</v>
      </c>
      <c r="B163" s="88" t="e">
        <f t="shared" si="57"/>
        <v>#DIV/0!</v>
      </c>
      <c r="C163" s="32" t="e">
        <f t="shared" si="58"/>
        <v>#DIV/0!</v>
      </c>
      <c r="D163" s="30" t="e">
        <f t="shared" si="59"/>
        <v>#DIV/0!</v>
      </c>
      <c r="E163" s="98" t="e">
        <f t="shared" si="60"/>
        <v>#DIV/0!</v>
      </c>
      <c r="F163" s="32" t="e">
        <f t="shared" si="61"/>
        <v>#DIV/0!</v>
      </c>
      <c r="G163" s="30" t="e">
        <f t="shared" si="62"/>
        <v>#DIV/0!</v>
      </c>
      <c r="H163" s="88" t="e">
        <f t="shared" si="63"/>
        <v>#DIV/0!</v>
      </c>
      <c r="I163" s="32" t="e">
        <f t="shared" si="64"/>
        <v>#DIV/0!</v>
      </c>
      <c r="J163" s="30" t="e">
        <f t="shared" si="65"/>
        <v>#DIV/0!</v>
      </c>
      <c r="K163" s="88" t="e">
        <f t="shared" si="66"/>
        <v>#DIV/0!</v>
      </c>
      <c r="L163" s="32" t="e">
        <f t="shared" si="67"/>
        <v>#DIV/0!</v>
      </c>
      <c r="M163" s="30" t="e">
        <f t="shared" si="68"/>
        <v>#DIV/0!</v>
      </c>
      <c r="N163" s="88" t="e">
        <f t="shared" si="69"/>
        <v>#DIV/0!</v>
      </c>
      <c r="O163" s="32" t="e">
        <f t="shared" si="70"/>
        <v>#DIV/0!</v>
      </c>
      <c r="P163" s="30" t="e">
        <f t="shared" si="71"/>
        <v>#DIV/0!</v>
      </c>
      <c r="Q163" s="88" t="e">
        <f t="shared" si="72"/>
        <v>#DIV/0!</v>
      </c>
      <c r="R163" s="32" t="e">
        <f t="shared" si="73"/>
        <v>#DIV/0!</v>
      </c>
      <c r="S163" s="30" t="e">
        <f t="shared" si="74"/>
        <v>#DIV/0!</v>
      </c>
      <c r="T163" s="88" t="e">
        <f t="shared" si="75"/>
        <v>#DIV/0!</v>
      </c>
      <c r="U163" s="32" t="e">
        <f t="shared" si="76"/>
        <v>#DIV/0!</v>
      </c>
      <c r="V163" s="30" t="e">
        <f t="shared" si="77"/>
        <v>#DIV/0!</v>
      </c>
      <c r="W163" s="88" t="e">
        <f t="shared" si="78"/>
        <v>#DIV/0!</v>
      </c>
      <c r="X163" s="32" t="e">
        <f t="shared" si="79"/>
        <v>#DIV/0!</v>
      </c>
      <c r="Y163" s="30" t="e">
        <f t="shared" si="80"/>
        <v>#DIV/0!</v>
      </c>
    </row>
    <row r="164" spans="1:25" x14ac:dyDescent="0.25">
      <c r="A164" s="112" t="s">
        <v>107</v>
      </c>
      <c r="B164" s="88" t="e">
        <f t="shared" si="57"/>
        <v>#DIV/0!</v>
      </c>
      <c r="C164" s="32" t="e">
        <f t="shared" si="58"/>
        <v>#DIV/0!</v>
      </c>
      <c r="D164" s="30" t="e">
        <f t="shared" si="59"/>
        <v>#DIV/0!</v>
      </c>
      <c r="E164" s="98" t="e">
        <f t="shared" si="60"/>
        <v>#DIV/0!</v>
      </c>
      <c r="F164" s="32" t="e">
        <f t="shared" si="61"/>
        <v>#DIV/0!</v>
      </c>
      <c r="G164" s="30" t="e">
        <f t="shared" si="62"/>
        <v>#DIV/0!</v>
      </c>
      <c r="H164" s="88" t="e">
        <f t="shared" si="63"/>
        <v>#DIV/0!</v>
      </c>
      <c r="I164" s="32" t="e">
        <f t="shared" si="64"/>
        <v>#DIV/0!</v>
      </c>
      <c r="J164" s="30" t="e">
        <f t="shared" si="65"/>
        <v>#DIV/0!</v>
      </c>
      <c r="K164" s="88" t="e">
        <f t="shared" si="66"/>
        <v>#DIV/0!</v>
      </c>
      <c r="L164" s="32" t="e">
        <f t="shared" si="67"/>
        <v>#DIV/0!</v>
      </c>
      <c r="M164" s="30" t="e">
        <f t="shared" si="68"/>
        <v>#DIV/0!</v>
      </c>
      <c r="N164" s="88" t="e">
        <f t="shared" si="69"/>
        <v>#DIV/0!</v>
      </c>
      <c r="O164" s="32" t="e">
        <f t="shared" si="70"/>
        <v>#DIV/0!</v>
      </c>
      <c r="P164" s="30" t="e">
        <f t="shared" si="71"/>
        <v>#DIV/0!</v>
      </c>
      <c r="Q164" s="88" t="e">
        <f t="shared" si="72"/>
        <v>#DIV/0!</v>
      </c>
      <c r="R164" s="32" t="e">
        <f t="shared" si="73"/>
        <v>#DIV/0!</v>
      </c>
      <c r="S164" s="30" t="e">
        <f t="shared" si="74"/>
        <v>#DIV/0!</v>
      </c>
      <c r="T164" s="88" t="e">
        <f t="shared" si="75"/>
        <v>#DIV/0!</v>
      </c>
      <c r="U164" s="32" t="e">
        <f t="shared" si="76"/>
        <v>#DIV/0!</v>
      </c>
      <c r="V164" s="30" t="e">
        <f t="shared" si="77"/>
        <v>#DIV/0!</v>
      </c>
      <c r="W164" s="88" t="e">
        <f t="shared" si="78"/>
        <v>#DIV/0!</v>
      </c>
      <c r="X164" s="32" t="e">
        <f t="shared" si="79"/>
        <v>#DIV/0!</v>
      </c>
      <c r="Y164" s="30" t="e">
        <f t="shared" si="80"/>
        <v>#DIV/0!</v>
      </c>
    </row>
    <row r="165" spans="1:25" x14ac:dyDescent="0.25">
      <c r="A165" s="112" t="s">
        <v>108</v>
      </c>
      <c r="B165" s="88" t="e">
        <f t="shared" si="57"/>
        <v>#DIV/0!</v>
      </c>
      <c r="C165" s="32" t="e">
        <f t="shared" si="58"/>
        <v>#DIV/0!</v>
      </c>
      <c r="D165" s="30" t="e">
        <f t="shared" si="59"/>
        <v>#DIV/0!</v>
      </c>
      <c r="E165" s="98" t="e">
        <f t="shared" si="60"/>
        <v>#DIV/0!</v>
      </c>
      <c r="F165" s="32" t="e">
        <f t="shared" si="61"/>
        <v>#DIV/0!</v>
      </c>
      <c r="G165" s="30" t="e">
        <f t="shared" si="62"/>
        <v>#DIV/0!</v>
      </c>
      <c r="H165" s="88" t="e">
        <f t="shared" si="63"/>
        <v>#DIV/0!</v>
      </c>
      <c r="I165" s="32" t="e">
        <f t="shared" si="64"/>
        <v>#DIV/0!</v>
      </c>
      <c r="J165" s="30" t="e">
        <f t="shared" si="65"/>
        <v>#DIV/0!</v>
      </c>
      <c r="K165" s="88" t="e">
        <f t="shared" si="66"/>
        <v>#DIV/0!</v>
      </c>
      <c r="L165" s="32" t="e">
        <f t="shared" si="67"/>
        <v>#DIV/0!</v>
      </c>
      <c r="M165" s="30" t="e">
        <f t="shared" si="68"/>
        <v>#DIV/0!</v>
      </c>
      <c r="N165" s="88" t="e">
        <f t="shared" si="69"/>
        <v>#DIV/0!</v>
      </c>
      <c r="O165" s="32" t="e">
        <f t="shared" si="70"/>
        <v>#DIV/0!</v>
      </c>
      <c r="P165" s="30" t="e">
        <f t="shared" si="71"/>
        <v>#DIV/0!</v>
      </c>
      <c r="Q165" s="88" t="e">
        <f t="shared" si="72"/>
        <v>#DIV/0!</v>
      </c>
      <c r="R165" s="32" t="e">
        <f t="shared" si="73"/>
        <v>#DIV/0!</v>
      </c>
      <c r="S165" s="30" t="e">
        <f t="shared" si="74"/>
        <v>#DIV/0!</v>
      </c>
      <c r="T165" s="88" t="e">
        <f t="shared" si="75"/>
        <v>#DIV/0!</v>
      </c>
      <c r="U165" s="32" t="e">
        <f t="shared" si="76"/>
        <v>#DIV/0!</v>
      </c>
      <c r="V165" s="30" t="e">
        <f t="shared" si="77"/>
        <v>#DIV/0!</v>
      </c>
      <c r="W165" s="88" t="e">
        <f t="shared" si="78"/>
        <v>#DIV/0!</v>
      </c>
      <c r="X165" s="32" t="e">
        <f t="shared" si="79"/>
        <v>#DIV/0!</v>
      </c>
      <c r="Y165" s="30" t="e">
        <f t="shared" si="80"/>
        <v>#DIV/0!</v>
      </c>
    </row>
    <row r="166" spans="1:25" ht="15.75" thickBot="1" x14ac:dyDescent="0.3">
      <c r="A166" s="114" t="s">
        <v>109</v>
      </c>
      <c r="B166" s="89" t="e">
        <f t="shared" si="57"/>
        <v>#DIV/0!</v>
      </c>
      <c r="C166" s="33" t="e">
        <f t="shared" si="58"/>
        <v>#DIV/0!</v>
      </c>
      <c r="D166" s="31" t="e">
        <f t="shared" si="59"/>
        <v>#DIV/0!</v>
      </c>
      <c r="E166" s="99" t="e">
        <f t="shared" si="60"/>
        <v>#DIV/0!</v>
      </c>
      <c r="F166" s="33" t="e">
        <f t="shared" si="61"/>
        <v>#DIV/0!</v>
      </c>
      <c r="G166" s="31" t="e">
        <f t="shared" si="62"/>
        <v>#DIV/0!</v>
      </c>
      <c r="H166" s="89" t="e">
        <f t="shared" si="63"/>
        <v>#DIV/0!</v>
      </c>
      <c r="I166" s="33" t="e">
        <f t="shared" si="64"/>
        <v>#DIV/0!</v>
      </c>
      <c r="J166" s="31" t="e">
        <f t="shared" si="65"/>
        <v>#DIV/0!</v>
      </c>
      <c r="K166" s="89" t="e">
        <f t="shared" si="66"/>
        <v>#DIV/0!</v>
      </c>
      <c r="L166" s="33" t="e">
        <f t="shared" si="67"/>
        <v>#DIV/0!</v>
      </c>
      <c r="M166" s="31" t="e">
        <f t="shared" si="68"/>
        <v>#DIV/0!</v>
      </c>
      <c r="N166" s="89" t="e">
        <f t="shared" si="69"/>
        <v>#DIV/0!</v>
      </c>
      <c r="O166" s="33" t="e">
        <f t="shared" si="70"/>
        <v>#DIV/0!</v>
      </c>
      <c r="P166" s="31" t="e">
        <f t="shared" si="71"/>
        <v>#DIV/0!</v>
      </c>
      <c r="Q166" s="89" t="e">
        <f t="shared" si="72"/>
        <v>#DIV/0!</v>
      </c>
      <c r="R166" s="33" t="e">
        <f t="shared" si="73"/>
        <v>#DIV/0!</v>
      </c>
      <c r="S166" s="31" t="e">
        <f t="shared" si="74"/>
        <v>#DIV/0!</v>
      </c>
      <c r="T166" s="89" t="e">
        <f t="shared" si="75"/>
        <v>#DIV/0!</v>
      </c>
      <c r="U166" s="33" t="e">
        <f t="shared" si="76"/>
        <v>#DIV/0!</v>
      </c>
      <c r="V166" s="31" t="e">
        <f t="shared" si="77"/>
        <v>#DIV/0!</v>
      </c>
      <c r="W166" s="89" t="e">
        <f t="shared" si="78"/>
        <v>#DIV/0!</v>
      </c>
      <c r="X166" s="33" t="e">
        <f t="shared" si="79"/>
        <v>#DIV/0!</v>
      </c>
      <c r="Y166" s="31" t="e">
        <f t="shared" si="80"/>
        <v>#DIV/0!</v>
      </c>
    </row>
    <row r="168" spans="1:25" ht="15.75" thickBot="1" x14ac:dyDescent="0.3"/>
    <row r="169" spans="1:25" s="83" customFormat="1" ht="18.75" customHeight="1" x14ac:dyDescent="0.3">
      <c r="A169" s="181" t="s">
        <v>135</v>
      </c>
      <c r="B169" s="184" t="s">
        <v>79</v>
      </c>
      <c r="C169" s="185"/>
      <c r="D169" s="186"/>
      <c r="E169" s="184" t="s">
        <v>79</v>
      </c>
      <c r="F169" s="185"/>
      <c r="G169" s="186"/>
      <c r="H169" s="184" t="s">
        <v>81</v>
      </c>
      <c r="I169" s="185"/>
      <c r="J169" s="186"/>
      <c r="K169" s="184" t="s">
        <v>82</v>
      </c>
      <c r="L169" s="185"/>
      <c r="M169" s="186"/>
      <c r="N169" s="184" t="s">
        <v>83</v>
      </c>
      <c r="O169" s="185"/>
      <c r="P169" s="186"/>
      <c r="Q169" s="184" t="s">
        <v>84</v>
      </c>
      <c r="R169" s="185"/>
      <c r="S169" s="186"/>
      <c r="T169" s="184" t="s">
        <v>85</v>
      </c>
      <c r="U169" s="185"/>
      <c r="V169" s="186"/>
      <c r="W169" s="184" t="s">
        <v>86</v>
      </c>
      <c r="X169" s="185"/>
      <c r="Y169" s="186"/>
    </row>
    <row r="170" spans="1:25" s="83" customFormat="1" ht="19.5" thickBot="1" x14ac:dyDescent="0.35">
      <c r="A170" s="182"/>
      <c r="B170" s="187">
        <v>5000</v>
      </c>
      <c r="C170" s="188"/>
      <c r="D170" s="189"/>
      <c r="E170" s="187">
        <v>10000</v>
      </c>
      <c r="F170" s="188"/>
      <c r="G170" s="189"/>
      <c r="H170" s="187">
        <v>15000</v>
      </c>
      <c r="I170" s="188"/>
      <c r="J170" s="189"/>
      <c r="K170" s="187">
        <v>20000</v>
      </c>
      <c r="L170" s="188"/>
      <c r="M170" s="189"/>
      <c r="N170" s="187">
        <v>30000</v>
      </c>
      <c r="O170" s="188"/>
      <c r="P170" s="189"/>
      <c r="Q170" s="187">
        <v>40000</v>
      </c>
      <c r="R170" s="188"/>
      <c r="S170" s="189"/>
      <c r="T170" s="187">
        <v>50000</v>
      </c>
      <c r="U170" s="188"/>
      <c r="V170" s="189"/>
      <c r="W170" s="187">
        <v>100000</v>
      </c>
      <c r="X170" s="188"/>
      <c r="Y170" s="189"/>
    </row>
    <row r="171" spans="1:25" s="82" customFormat="1" ht="75" x14ac:dyDescent="0.3">
      <c r="A171" s="183"/>
      <c r="B171" s="97" t="s">
        <v>94</v>
      </c>
      <c r="C171" s="103" t="s">
        <v>127</v>
      </c>
      <c r="D171" s="95" t="s">
        <v>128</v>
      </c>
      <c r="E171" s="97" t="s">
        <v>94</v>
      </c>
      <c r="F171" s="103" t="s">
        <v>127</v>
      </c>
      <c r="G171" s="95" t="s">
        <v>128</v>
      </c>
      <c r="H171" s="97" t="s">
        <v>94</v>
      </c>
      <c r="I171" s="103" t="s">
        <v>127</v>
      </c>
      <c r="J171" s="95" t="s">
        <v>128</v>
      </c>
      <c r="K171" s="97" t="s">
        <v>94</v>
      </c>
      <c r="L171" s="103" t="s">
        <v>127</v>
      </c>
      <c r="M171" s="95" t="s">
        <v>128</v>
      </c>
      <c r="N171" s="97" t="s">
        <v>94</v>
      </c>
      <c r="O171" s="103" t="s">
        <v>127</v>
      </c>
      <c r="P171" s="95" t="s">
        <v>128</v>
      </c>
      <c r="Q171" s="97" t="s">
        <v>94</v>
      </c>
      <c r="R171" s="103" t="s">
        <v>127</v>
      </c>
      <c r="S171" s="95" t="s">
        <v>128</v>
      </c>
      <c r="T171" s="97" t="s">
        <v>94</v>
      </c>
      <c r="U171" s="103" t="s">
        <v>127</v>
      </c>
      <c r="V171" s="95" t="s">
        <v>128</v>
      </c>
      <c r="W171" s="97" t="s">
        <v>94</v>
      </c>
      <c r="X171" s="103" t="s">
        <v>127</v>
      </c>
      <c r="Y171" s="95" t="s">
        <v>128</v>
      </c>
    </row>
    <row r="172" spans="1:25" x14ac:dyDescent="0.25">
      <c r="A172" s="112" t="s">
        <v>125</v>
      </c>
      <c r="B172" s="129" t="e">
        <f t="shared" ref="B172:B182" si="81">B140-D140</f>
        <v>#DIV/0!</v>
      </c>
      <c r="C172" s="130" t="e">
        <f t="shared" ref="C172:C182" si="82">B172/(B140)</f>
        <v>#DIV/0!</v>
      </c>
      <c r="D172" s="131" t="e">
        <f t="shared" ref="D172:D182" si="83">B172/(B93+C93+B140)</f>
        <v>#DIV/0!</v>
      </c>
      <c r="E172" s="129" t="e">
        <f t="shared" ref="E172:E182" si="84">E140-G140</f>
        <v>#DIV/0!</v>
      </c>
      <c r="F172" s="130" t="e">
        <f t="shared" ref="F172:F182" si="85">E172/(E140)</f>
        <v>#DIV/0!</v>
      </c>
      <c r="G172" s="131" t="e">
        <f t="shared" ref="G172:G182" si="86">E172/(E93+F93+E140)</f>
        <v>#DIV/0!</v>
      </c>
      <c r="H172" s="129" t="e">
        <f t="shared" ref="H172:H182" si="87">H140-J140</f>
        <v>#DIV/0!</v>
      </c>
      <c r="I172" s="130" t="e">
        <f t="shared" ref="I172:I182" si="88">H172/(H140)</f>
        <v>#DIV/0!</v>
      </c>
      <c r="J172" s="131" t="e">
        <f t="shared" ref="J172:J182" si="89">H172/(H93+I93+H140)</f>
        <v>#DIV/0!</v>
      </c>
      <c r="K172" s="129" t="e">
        <f t="shared" ref="K172:K182" si="90">K140-M140</f>
        <v>#DIV/0!</v>
      </c>
      <c r="L172" s="130" t="e">
        <f t="shared" ref="L172:L182" si="91">K172/(K140)</f>
        <v>#DIV/0!</v>
      </c>
      <c r="M172" s="131" t="e">
        <f t="shared" ref="M172:M182" si="92">K172/(K93+L93+K140)</f>
        <v>#DIV/0!</v>
      </c>
      <c r="N172" s="129" t="e">
        <f t="shared" ref="N172:N182" si="93">N140-P140</f>
        <v>#DIV/0!</v>
      </c>
      <c r="O172" s="130" t="e">
        <f t="shared" ref="O172:O182" si="94">N172/(N140)</f>
        <v>#DIV/0!</v>
      </c>
      <c r="P172" s="131" t="e">
        <f t="shared" ref="P172:P182" si="95">N172/(N93+O93+N140)</f>
        <v>#DIV/0!</v>
      </c>
      <c r="Q172" s="129" t="e">
        <f t="shared" ref="Q172:Q182" si="96">Q140-S140</f>
        <v>#DIV/0!</v>
      </c>
      <c r="R172" s="130" t="e">
        <f t="shared" ref="R172:R182" si="97">Q172/(Q140)</f>
        <v>#DIV/0!</v>
      </c>
      <c r="S172" s="131" t="e">
        <f t="shared" ref="S172:S182" si="98">Q172/(Q93+R93+Q140)</f>
        <v>#DIV/0!</v>
      </c>
      <c r="T172" s="129" t="e">
        <f t="shared" ref="T172:T182" si="99">T140-V140</f>
        <v>#DIV/0!</v>
      </c>
      <c r="U172" s="130" t="e">
        <f t="shared" ref="U172:U182" si="100">T172/(T140)</f>
        <v>#DIV/0!</v>
      </c>
      <c r="V172" s="131" t="e">
        <f t="shared" ref="V172:V182" si="101">T172/(T93+U93+T140)</f>
        <v>#DIV/0!</v>
      </c>
      <c r="W172" s="129" t="e">
        <f t="shared" ref="W172:W182" si="102">W140-Y140</f>
        <v>#DIV/0!</v>
      </c>
      <c r="X172" s="130" t="e">
        <f t="shared" ref="X172:X182" si="103">W172/(W140)</f>
        <v>#DIV/0!</v>
      </c>
      <c r="Y172" s="131" t="e">
        <f t="shared" ref="Y172:Y182" si="104">W172/(W93+X93+W140)</f>
        <v>#DIV/0!</v>
      </c>
    </row>
    <row r="173" spans="1:25" x14ac:dyDescent="0.25">
      <c r="A173" s="112" t="s">
        <v>97</v>
      </c>
      <c r="B173" s="129" t="e">
        <f t="shared" si="81"/>
        <v>#DIV/0!</v>
      </c>
      <c r="C173" s="130" t="e">
        <f t="shared" si="82"/>
        <v>#DIV/0!</v>
      </c>
      <c r="D173" s="131" t="e">
        <f t="shared" si="83"/>
        <v>#DIV/0!</v>
      </c>
      <c r="E173" s="129" t="e">
        <f t="shared" si="84"/>
        <v>#DIV/0!</v>
      </c>
      <c r="F173" s="130" t="e">
        <f t="shared" si="85"/>
        <v>#DIV/0!</v>
      </c>
      <c r="G173" s="131" t="e">
        <f t="shared" si="86"/>
        <v>#DIV/0!</v>
      </c>
      <c r="H173" s="129" t="e">
        <f t="shared" si="87"/>
        <v>#DIV/0!</v>
      </c>
      <c r="I173" s="130" t="e">
        <f t="shared" si="88"/>
        <v>#DIV/0!</v>
      </c>
      <c r="J173" s="131" t="e">
        <f t="shared" si="89"/>
        <v>#DIV/0!</v>
      </c>
      <c r="K173" s="129" t="e">
        <f t="shared" si="90"/>
        <v>#DIV/0!</v>
      </c>
      <c r="L173" s="130" t="e">
        <f t="shared" si="91"/>
        <v>#DIV/0!</v>
      </c>
      <c r="M173" s="131" t="e">
        <f t="shared" si="92"/>
        <v>#DIV/0!</v>
      </c>
      <c r="N173" s="129" t="e">
        <f t="shared" si="93"/>
        <v>#DIV/0!</v>
      </c>
      <c r="O173" s="130" t="e">
        <f t="shared" si="94"/>
        <v>#DIV/0!</v>
      </c>
      <c r="P173" s="131" t="e">
        <f t="shared" si="95"/>
        <v>#DIV/0!</v>
      </c>
      <c r="Q173" s="129" t="e">
        <f t="shared" si="96"/>
        <v>#DIV/0!</v>
      </c>
      <c r="R173" s="130" t="e">
        <f t="shared" si="97"/>
        <v>#DIV/0!</v>
      </c>
      <c r="S173" s="131" t="e">
        <f t="shared" si="98"/>
        <v>#DIV/0!</v>
      </c>
      <c r="T173" s="129" t="e">
        <f t="shared" si="99"/>
        <v>#DIV/0!</v>
      </c>
      <c r="U173" s="130" t="e">
        <f t="shared" si="100"/>
        <v>#DIV/0!</v>
      </c>
      <c r="V173" s="131" t="e">
        <f t="shared" si="101"/>
        <v>#DIV/0!</v>
      </c>
      <c r="W173" s="129" t="e">
        <f t="shared" si="102"/>
        <v>#DIV/0!</v>
      </c>
      <c r="X173" s="130" t="e">
        <f t="shared" si="103"/>
        <v>#DIV/0!</v>
      </c>
      <c r="Y173" s="131" t="e">
        <f t="shared" si="104"/>
        <v>#DIV/0!</v>
      </c>
    </row>
    <row r="174" spans="1:25" x14ac:dyDescent="0.25">
      <c r="A174" s="112" t="s">
        <v>102</v>
      </c>
      <c r="B174" s="129" t="e">
        <f t="shared" si="81"/>
        <v>#DIV/0!</v>
      </c>
      <c r="C174" s="130" t="e">
        <f t="shared" si="82"/>
        <v>#DIV/0!</v>
      </c>
      <c r="D174" s="131" t="e">
        <f t="shared" si="83"/>
        <v>#DIV/0!</v>
      </c>
      <c r="E174" s="129" t="e">
        <f t="shared" si="84"/>
        <v>#DIV/0!</v>
      </c>
      <c r="F174" s="130" t="e">
        <f t="shared" si="85"/>
        <v>#DIV/0!</v>
      </c>
      <c r="G174" s="131" t="e">
        <f t="shared" si="86"/>
        <v>#DIV/0!</v>
      </c>
      <c r="H174" s="129" t="e">
        <f t="shared" si="87"/>
        <v>#DIV/0!</v>
      </c>
      <c r="I174" s="130" t="e">
        <f t="shared" si="88"/>
        <v>#DIV/0!</v>
      </c>
      <c r="J174" s="131" t="e">
        <f t="shared" si="89"/>
        <v>#DIV/0!</v>
      </c>
      <c r="K174" s="129" t="e">
        <f t="shared" si="90"/>
        <v>#DIV/0!</v>
      </c>
      <c r="L174" s="130" t="e">
        <f t="shared" si="91"/>
        <v>#DIV/0!</v>
      </c>
      <c r="M174" s="131" t="e">
        <f t="shared" si="92"/>
        <v>#DIV/0!</v>
      </c>
      <c r="N174" s="129" t="e">
        <f t="shared" si="93"/>
        <v>#DIV/0!</v>
      </c>
      <c r="O174" s="130" t="e">
        <f t="shared" si="94"/>
        <v>#DIV/0!</v>
      </c>
      <c r="P174" s="131" t="e">
        <f t="shared" si="95"/>
        <v>#DIV/0!</v>
      </c>
      <c r="Q174" s="129" t="e">
        <f t="shared" si="96"/>
        <v>#DIV/0!</v>
      </c>
      <c r="R174" s="130" t="e">
        <f t="shared" si="97"/>
        <v>#DIV/0!</v>
      </c>
      <c r="S174" s="131" t="e">
        <f t="shared" si="98"/>
        <v>#DIV/0!</v>
      </c>
      <c r="T174" s="129" t="e">
        <f t="shared" si="99"/>
        <v>#DIV/0!</v>
      </c>
      <c r="U174" s="130" t="e">
        <f t="shared" si="100"/>
        <v>#DIV/0!</v>
      </c>
      <c r="V174" s="131" t="e">
        <f t="shared" si="101"/>
        <v>#DIV/0!</v>
      </c>
      <c r="W174" s="129" t="e">
        <f t="shared" si="102"/>
        <v>#DIV/0!</v>
      </c>
      <c r="X174" s="130" t="e">
        <f t="shared" si="103"/>
        <v>#DIV/0!</v>
      </c>
      <c r="Y174" s="131" t="e">
        <f t="shared" si="104"/>
        <v>#DIV/0!</v>
      </c>
    </row>
    <row r="175" spans="1:25" x14ac:dyDescent="0.25">
      <c r="A175" s="112" t="s">
        <v>103</v>
      </c>
      <c r="B175" s="129" t="e">
        <f t="shared" si="81"/>
        <v>#DIV/0!</v>
      </c>
      <c r="C175" s="130" t="e">
        <f t="shared" si="82"/>
        <v>#DIV/0!</v>
      </c>
      <c r="D175" s="131" t="e">
        <f t="shared" si="83"/>
        <v>#DIV/0!</v>
      </c>
      <c r="E175" s="129" t="e">
        <f t="shared" si="84"/>
        <v>#DIV/0!</v>
      </c>
      <c r="F175" s="130" t="e">
        <f t="shared" si="85"/>
        <v>#DIV/0!</v>
      </c>
      <c r="G175" s="131" t="e">
        <f t="shared" si="86"/>
        <v>#DIV/0!</v>
      </c>
      <c r="H175" s="129" t="e">
        <f t="shared" si="87"/>
        <v>#DIV/0!</v>
      </c>
      <c r="I175" s="130" t="e">
        <f t="shared" si="88"/>
        <v>#DIV/0!</v>
      </c>
      <c r="J175" s="131" t="e">
        <f t="shared" si="89"/>
        <v>#DIV/0!</v>
      </c>
      <c r="K175" s="129" t="e">
        <f t="shared" si="90"/>
        <v>#DIV/0!</v>
      </c>
      <c r="L175" s="130" t="e">
        <f t="shared" si="91"/>
        <v>#DIV/0!</v>
      </c>
      <c r="M175" s="131" t="e">
        <f t="shared" si="92"/>
        <v>#DIV/0!</v>
      </c>
      <c r="N175" s="129" t="e">
        <f t="shared" si="93"/>
        <v>#DIV/0!</v>
      </c>
      <c r="O175" s="130" t="e">
        <f t="shared" si="94"/>
        <v>#DIV/0!</v>
      </c>
      <c r="P175" s="131" t="e">
        <f t="shared" si="95"/>
        <v>#DIV/0!</v>
      </c>
      <c r="Q175" s="129" t="e">
        <f t="shared" si="96"/>
        <v>#DIV/0!</v>
      </c>
      <c r="R175" s="130" t="e">
        <f t="shared" si="97"/>
        <v>#DIV/0!</v>
      </c>
      <c r="S175" s="131" t="e">
        <f t="shared" si="98"/>
        <v>#DIV/0!</v>
      </c>
      <c r="T175" s="129" t="e">
        <f t="shared" si="99"/>
        <v>#DIV/0!</v>
      </c>
      <c r="U175" s="130" t="e">
        <f t="shared" si="100"/>
        <v>#DIV/0!</v>
      </c>
      <c r="V175" s="131" t="e">
        <f t="shared" si="101"/>
        <v>#DIV/0!</v>
      </c>
      <c r="W175" s="129" t="e">
        <f t="shared" si="102"/>
        <v>#DIV/0!</v>
      </c>
      <c r="X175" s="130" t="e">
        <f t="shared" si="103"/>
        <v>#DIV/0!</v>
      </c>
      <c r="Y175" s="131" t="e">
        <f t="shared" si="104"/>
        <v>#DIV/0!</v>
      </c>
    </row>
    <row r="176" spans="1:25" x14ac:dyDescent="0.25">
      <c r="A176" s="112" t="s">
        <v>104</v>
      </c>
      <c r="B176" s="129" t="e">
        <f t="shared" si="81"/>
        <v>#DIV/0!</v>
      </c>
      <c r="C176" s="130" t="e">
        <f t="shared" si="82"/>
        <v>#DIV/0!</v>
      </c>
      <c r="D176" s="131" t="e">
        <f t="shared" si="83"/>
        <v>#DIV/0!</v>
      </c>
      <c r="E176" s="129" t="e">
        <f t="shared" si="84"/>
        <v>#DIV/0!</v>
      </c>
      <c r="F176" s="130" t="e">
        <f t="shared" si="85"/>
        <v>#DIV/0!</v>
      </c>
      <c r="G176" s="131" t="e">
        <f t="shared" si="86"/>
        <v>#DIV/0!</v>
      </c>
      <c r="H176" s="129" t="e">
        <f t="shared" si="87"/>
        <v>#DIV/0!</v>
      </c>
      <c r="I176" s="130" t="e">
        <f t="shared" si="88"/>
        <v>#DIV/0!</v>
      </c>
      <c r="J176" s="131" t="e">
        <f t="shared" si="89"/>
        <v>#DIV/0!</v>
      </c>
      <c r="K176" s="129" t="e">
        <f t="shared" si="90"/>
        <v>#DIV/0!</v>
      </c>
      <c r="L176" s="130" t="e">
        <f t="shared" si="91"/>
        <v>#DIV/0!</v>
      </c>
      <c r="M176" s="131" t="e">
        <f t="shared" si="92"/>
        <v>#DIV/0!</v>
      </c>
      <c r="N176" s="129" t="e">
        <f t="shared" si="93"/>
        <v>#DIV/0!</v>
      </c>
      <c r="O176" s="130" t="e">
        <f t="shared" si="94"/>
        <v>#DIV/0!</v>
      </c>
      <c r="P176" s="131" t="e">
        <f t="shared" si="95"/>
        <v>#DIV/0!</v>
      </c>
      <c r="Q176" s="129" t="e">
        <f t="shared" si="96"/>
        <v>#DIV/0!</v>
      </c>
      <c r="R176" s="130" t="e">
        <f t="shared" si="97"/>
        <v>#DIV/0!</v>
      </c>
      <c r="S176" s="131" t="e">
        <f t="shared" si="98"/>
        <v>#DIV/0!</v>
      </c>
      <c r="T176" s="129" t="e">
        <f t="shared" si="99"/>
        <v>#DIV/0!</v>
      </c>
      <c r="U176" s="130" t="e">
        <f t="shared" si="100"/>
        <v>#DIV/0!</v>
      </c>
      <c r="V176" s="131" t="e">
        <f t="shared" si="101"/>
        <v>#DIV/0!</v>
      </c>
      <c r="W176" s="129" t="e">
        <f t="shared" si="102"/>
        <v>#DIV/0!</v>
      </c>
      <c r="X176" s="130" t="e">
        <f t="shared" si="103"/>
        <v>#DIV/0!</v>
      </c>
      <c r="Y176" s="131" t="e">
        <f t="shared" si="104"/>
        <v>#DIV/0!</v>
      </c>
    </row>
    <row r="177" spans="1:25" x14ac:dyDescent="0.25">
      <c r="A177" s="136" t="s">
        <v>150</v>
      </c>
      <c r="B177" s="101" t="e">
        <f t="shared" si="81"/>
        <v>#DIV/0!</v>
      </c>
      <c r="C177" s="102" t="e">
        <f t="shared" si="82"/>
        <v>#DIV/0!</v>
      </c>
      <c r="D177" s="91" t="e">
        <f t="shared" si="83"/>
        <v>#DIV/0!</v>
      </c>
      <c r="E177" s="101" t="e">
        <f t="shared" si="84"/>
        <v>#DIV/0!</v>
      </c>
      <c r="F177" s="102" t="e">
        <f t="shared" si="85"/>
        <v>#DIV/0!</v>
      </c>
      <c r="G177" s="91" t="e">
        <f t="shared" si="86"/>
        <v>#DIV/0!</v>
      </c>
      <c r="H177" s="101" t="e">
        <f t="shared" si="87"/>
        <v>#DIV/0!</v>
      </c>
      <c r="I177" s="102" t="e">
        <f t="shared" si="88"/>
        <v>#DIV/0!</v>
      </c>
      <c r="J177" s="91" t="e">
        <f t="shared" si="89"/>
        <v>#DIV/0!</v>
      </c>
      <c r="K177" s="101" t="e">
        <f t="shared" si="90"/>
        <v>#DIV/0!</v>
      </c>
      <c r="L177" s="102" t="e">
        <f t="shared" si="91"/>
        <v>#DIV/0!</v>
      </c>
      <c r="M177" s="91" t="e">
        <f t="shared" si="92"/>
        <v>#DIV/0!</v>
      </c>
      <c r="N177" s="101" t="e">
        <f t="shared" si="93"/>
        <v>#DIV/0!</v>
      </c>
      <c r="O177" s="102" t="e">
        <f t="shared" si="94"/>
        <v>#DIV/0!</v>
      </c>
      <c r="P177" s="91" t="e">
        <f t="shared" si="95"/>
        <v>#DIV/0!</v>
      </c>
      <c r="Q177" s="101" t="e">
        <f t="shared" si="96"/>
        <v>#DIV/0!</v>
      </c>
      <c r="R177" s="102" t="e">
        <f t="shared" si="97"/>
        <v>#DIV/0!</v>
      </c>
      <c r="S177" s="91" t="e">
        <f t="shared" si="98"/>
        <v>#DIV/0!</v>
      </c>
      <c r="T177" s="101" t="e">
        <f t="shared" si="99"/>
        <v>#DIV/0!</v>
      </c>
      <c r="U177" s="102" t="e">
        <f t="shared" si="100"/>
        <v>#DIV/0!</v>
      </c>
      <c r="V177" s="91" t="e">
        <f t="shared" si="101"/>
        <v>#DIV/0!</v>
      </c>
      <c r="W177" s="101" t="e">
        <f t="shared" si="102"/>
        <v>#DIV/0!</v>
      </c>
      <c r="X177" s="102" t="e">
        <f t="shared" si="103"/>
        <v>#DIV/0!</v>
      </c>
      <c r="Y177" s="91" t="e">
        <f t="shared" si="104"/>
        <v>#DIV/0!</v>
      </c>
    </row>
    <row r="178" spans="1:25" x14ac:dyDescent="0.25">
      <c r="A178" s="112" t="s">
        <v>105</v>
      </c>
      <c r="B178" s="98" t="e">
        <f t="shared" si="81"/>
        <v>#DIV/0!</v>
      </c>
      <c r="C178" s="32" t="e">
        <f t="shared" si="82"/>
        <v>#DIV/0!</v>
      </c>
      <c r="D178" s="30" t="e">
        <f t="shared" si="83"/>
        <v>#DIV/0!</v>
      </c>
      <c r="E178" s="98" t="e">
        <f t="shared" si="84"/>
        <v>#DIV/0!</v>
      </c>
      <c r="F178" s="32" t="e">
        <f t="shared" si="85"/>
        <v>#DIV/0!</v>
      </c>
      <c r="G178" s="30" t="e">
        <f t="shared" si="86"/>
        <v>#DIV/0!</v>
      </c>
      <c r="H178" s="129" t="e">
        <f t="shared" si="87"/>
        <v>#DIV/0!</v>
      </c>
      <c r="I178" s="130" t="e">
        <f t="shared" si="88"/>
        <v>#DIV/0!</v>
      </c>
      <c r="J178" s="131" t="e">
        <f t="shared" si="89"/>
        <v>#DIV/0!</v>
      </c>
      <c r="K178" s="129" t="e">
        <f t="shared" si="90"/>
        <v>#DIV/0!</v>
      </c>
      <c r="L178" s="130" t="e">
        <f t="shared" si="91"/>
        <v>#DIV/0!</v>
      </c>
      <c r="M178" s="131" t="e">
        <f t="shared" si="92"/>
        <v>#DIV/0!</v>
      </c>
      <c r="N178" s="129" t="e">
        <f t="shared" si="93"/>
        <v>#DIV/0!</v>
      </c>
      <c r="O178" s="130" t="e">
        <f t="shared" si="94"/>
        <v>#DIV/0!</v>
      </c>
      <c r="P178" s="131" t="e">
        <f t="shared" si="95"/>
        <v>#DIV/0!</v>
      </c>
      <c r="Q178" s="129" t="e">
        <f t="shared" si="96"/>
        <v>#DIV/0!</v>
      </c>
      <c r="R178" s="130" t="e">
        <f t="shared" si="97"/>
        <v>#DIV/0!</v>
      </c>
      <c r="S178" s="131" t="e">
        <f t="shared" si="98"/>
        <v>#DIV/0!</v>
      </c>
      <c r="T178" s="129" t="e">
        <f t="shared" si="99"/>
        <v>#DIV/0!</v>
      </c>
      <c r="U178" s="130" t="e">
        <f t="shared" si="100"/>
        <v>#DIV/0!</v>
      </c>
      <c r="V178" s="131" t="e">
        <f t="shared" si="101"/>
        <v>#DIV/0!</v>
      </c>
      <c r="W178" s="129" t="e">
        <f t="shared" si="102"/>
        <v>#DIV/0!</v>
      </c>
      <c r="X178" s="130" t="e">
        <f t="shared" si="103"/>
        <v>#DIV/0!</v>
      </c>
      <c r="Y178" s="131" t="e">
        <f t="shared" si="104"/>
        <v>#DIV/0!</v>
      </c>
    </row>
    <row r="179" spans="1:25" x14ac:dyDescent="0.25">
      <c r="A179" s="112" t="s">
        <v>106</v>
      </c>
      <c r="B179" s="98" t="e">
        <f t="shared" si="81"/>
        <v>#DIV/0!</v>
      </c>
      <c r="C179" s="32" t="e">
        <f t="shared" si="82"/>
        <v>#DIV/0!</v>
      </c>
      <c r="D179" s="30" t="e">
        <f t="shared" si="83"/>
        <v>#DIV/0!</v>
      </c>
      <c r="E179" s="98" t="e">
        <f t="shared" si="84"/>
        <v>#DIV/0!</v>
      </c>
      <c r="F179" s="32" t="e">
        <f t="shared" si="85"/>
        <v>#DIV/0!</v>
      </c>
      <c r="G179" s="30" t="e">
        <f t="shared" si="86"/>
        <v>#DIV/0!</v>
      </c>
      <c r="H179" s="129" t="e">
        <f t="shared" si="87"/>
        <v>#DIV/0!</v>
      </c>
      <c r="I179" s="130" t="e">
        <f t="shared" si="88"/>
        <v>#DIV/0!</v>
      </c>
      <c r="J179" s="131" t="e">
        <f t="shared" si="89"/>
        <v>#DIV/0!</v>
      </c>
      <c r="K179" s="129" t="e">
        <f t="shared" si="90"/>
        <v>#DIV/0!</v>
      </c>
      <c r="L179" s="130" t="e">
        <f t="shared" si="91"/>
        <v>#DIV/0!</v>
      </c>
      <c r="M179" s="131" t="e">
        <f t="shared" si="92"/>
        <v>#DIV/0!</v>
      </c>
      <c r="N179" s="129" t="e">
        <f t="shared" si="93"/>
        <v>#DIV/0!</v>
      </c>
      <c r="O179" s="130" t="e">
        <f t="shared" si="94"/>
        <v>#DIV/0!</v>
      </c>
      <c r="P179" s="131" t="e">
        <f t="shared" si="95"/>
        <v>#DIV/0!</v>
      </c>
      <c r="Q179" s="129" t="e">
        <f t="shared" si="96"/>
        <v>#DIV/0!</v>
      </c>
      <c r="R179" s="130" t="e">
        <f t="shared" si="97"/>
        <v>#DIV/0!</v>
      </c>
      <c r="S179" s="131" t="e">
        <f t="shared" si="98"/>
        <v>#DIV/0!</v>
      </c>
      <c r="T179" s="129" t="e">
        <f t="shared" si="99"/>
        <v>#DIV/0!</v>
      </c>
      <c r="U179" s="130" t="e">
        <f t="shared" si="100"/>
        <v>#DIV/0!</v>
      </c>
      <c r="V179" s="131" t="e">
        <f t="shared" si="101"/>
        <v>#DIV/0!</v>
      </c>
      <c r="W179" s="129" t="e">
        <f t="shared" si="102"/>
        <v>#DIV/0!</v>
      </c>
      <c r="X179" s="130" t="e">
        <f t="shared" si="103"/>
        <v>#DIV/0!</v>
      </c>
      <c r="Y179" s="131" t="e">
        <f t="shared" si="104"/>
        <v>#DIV/0!</v>
      </c>
    </row>
    <row r="180" spans="1:25" x14ac:dyDescent="0.25">
      <c r="A180" s="112" t="s">
        <v>107</v>
      </c>
      <c r="B180" s="98" t="e">
        <f t="shared" si="81"/>
        <v>#DIV/0!</v>
      </c>
      <c r="C180" s="32" t="e">
        <f t="shared" si="82"/>
        <v>#DIV/0!</v>
      </c>
      <c r="D180" s="30" t="e">
        <f t="shared" si="83"/>
        <v>#DIV/0!</v>
      </c>
      <c r="E180" s="98" t="e">
        <f t="shared" si="84"/>
        <v>#DIV/0!</v>
      </c>
      <c r="F180" s="32" t="e">
        <f t="shared" si="85"/>
        <v>#DIV/0!</v>
      </c>
      <c r="G180" s="30" t="e">
        <f t="shared" si="86"/>
        <v>#DIV/0!</v>
      </c>
      <c r="H180" s="129" t="e">
        <f t="shared" si="87"/>
        <v>#DIV/0!</v>
      </c>
      <c r="I180" s="130" t="e">
        <f t="shared" si="88"/>
        <v>#DIV/0!</v>
      </c>
      <c r="J180" s="131" t="e">
        <f t="shared" si="89"/>
        <v>#DIV/0!</v>
      </c>
      <c r="K180" s="129" t="e">
        <f t="shared" si="90"/>
        <v>#DIV/0!</v>
      </c>
      <c r="L180" s="130" t="e">
        <f t="shared" si="91"/>
        <v>#DIV/0!</v>
      </c>
      <c r="M180" s="131" t="e">
        <f t="shared" si="92"/>
        <v>#DIV/0!</v>
      </c>
      <c r="N180" s="129" t="e">
        <f t="shared" si="93"/>
        <v>#DIV/0!</v>
      </c>
      <c r="O180" s="130" t="e">
        <f t="shared" si="94"/>
        <v>#DIV/0!</v>
      </c>
      <c r="P180" s="131" t="e">
        <f t="shared" si="95"/>
        <v>#DIV/0!</v>
      </c>
      <c r="Q180" s="129" t="e">
        <f t="shared" si="96"/>
        <v>#DIV/0!</v>
      </c>
      <c r="R180" s="130" t="e">
        <f t="shared" si="97"/>
        <v>#DIV/0!</v>
      </c>
      <c r="S180" s="131" t="e">
        <f t="shared" si="98"/>
        <v>#DIV/0!</v>
      </c>
      <c r="T180" s="129" t="e">
        <f t="shared" si="99"/>
        <v>#DIV/0!</v>
      </c>
      <c r="U180" s="130" t="e">
        <f t="shared" si="100"/>
        <v>#DIV/0!</v>
      </c>
      <c r="V180" s="131" t="e">
        <f t="shared" si="101"/>
        <v>#DIV/0!</v>
      </c>
      <c r="W180" s="129" t="e">
        <f t="shared" si="102"/>
        <v>#DIV/0!</v>
      </c>
      <c r="X180" s="130" t="e">
        <f t="shared" si="103"/>
        <v>#DIV/0!</v>
      </c>
      <c r="Y180" s="131" t="e">
        <f t="shared" si="104"/>
        <v>#DIV/0!</v>
      </c>
    </row>
    <row r="181" spans="1:25" x14ac:dyDescent="0.25">
      <c r="A181" s="112" t="s">
        <v>108</v>
      </c>
      <c r="B181" s="98" t="e">
        <f t="shared" si="81"/>
        <v>#DIV/0!</v>
      </c>
      <c r="C181" s="32" t="e">
        <f t="shared" si="82"/>
        <v>#DIV/0!</v>
      </c>
      <c r="D181" s="30" t="e">
        <f t="shared" si="83"/>
        <v>#DIV/0!</v>
      </c>
      <c r="E181" s="98" t="e">
        <f t="shared" si="84"/>
        <v>#DIV/0!</v>
      </c>
      <c r="F181" s="32" t="e">
        <f t="shared" si="85"/>
        <v>#DIV/0!</v>
      </c>
      <c r="G181" s="30" t="e">
        <f t="shared" si="86"/>
        <v>#DIV/0!</v>
      </c>
      <c r="H181" s="129" t="e">
        <f t="shared" si="87"/>
        <v>#DIV/0!</v>
      </c>
      <c r="I181" s="130" t="e">
        <f t="shared" si="88"/>
        <v>#DIV/0!</v>
      </c>
      <c r="J181" s="131" t="e">
        <f t="shared" si="89"/>
        <v>#DIV/0!</v>
      </c>
      <c r="K181" s="129" t="e">
        <f t="shared" si="90"/>
        <v>#DIV/0!</v>
      </c>
      <c r="L181" s="130" t="e">
        <f t="shared" si="91"/>
        <v>#DIV/0!</v>
      </c>
      <c r="M181" s="131" t="e">
        <f t="shared" si="92"/>
        <v>#DIV/0!</v>
      </c>
      <c r="N181" s="129" t="e">
        <f t="shared" si="93"/>
        <v>#DIV/0!</v>
      </c>
      <c r="O181" s="130" t="e">
        <f t="shared" si="94"/>
        <v>#DIV/0!</v>
      </c>
      <c r="P181" s="131" t="e">
        <f t="shared" si="95"/>
        <v>#DIV/0!</v>
      </c>
      <c r="Q181" s="129" t="e">
        <f t="shared" si="96"/>
        <v>#DIV/0!</v>
      </c>
      <c r="R181" s="130" t="e">
        <f t="shared" si="97"/>
        <v>#DIV/0!</v>
      </c>
      <c r="S181" s="131" t="e">
        <f t="shared" si="98"/>
        <v>#DIV/0!</v>
      </c>
      <c r="T181" s="129" t="e">
        <f t="shared" si="99"/>
        <v>#DIV/0!</v>
      </c>
      <c r="U181" s="130" t="e">
        <f t="shared" si="100"/>
        <v>#DIV/0!</v>
      </c>
      <c r="V181" s="131" t="e">
        <f t="shared" si="101"/>
        <v>#DIV/0!</v>
      </c>
      <c r="W181" s="129" t="e">
        <f t="shared" si="102"/>
        <v>#DIV/0!</v>
      </c>
      <c r="X181" s="130" t="e">
        <f t="shared" si="103"/>
        <v>#DIV/0!</v>
      </c>
      <c r="Y181" s="131" t="e">
        <f t="shared" si="104"/>
        <v>#DIV/0!</v>
      </c>
    </row>
    <row r="182" spans="1:25" ht="15.75" thickBot="1" x14ac:dyDescent="0.3">
      <c r="A182" s="114" t="s">
        <v>109</v>
      </c>
      <c r="B182" s="99" t="e">
        <f t="shared" si="81"/>
        <v>#DIV/0!</v>
      </c>
      <c r="C182" s="33" t="e">
        <f t="shared" si="82"/>
        <v>#DIV/0!</v>
      </c>
      <c r="D182" s="31" t="e">
        <f t="shared" si="83"/>
        <v>#DIV/0!</v>
      </c>
      <c r="E182" s="99" t="e">
        <f t="shared" si="84"/>
        <v>#DIV/0!</v>
      </c>
      <c r="F182" s="33" t="e">
        <f t="shared" si="85"/>
        <v>#DIV/0!</v>
      </c>
      <c r="G182" s="31" t="e">
        <f t="shared" si="86"/>
        <v>#DIV/0!</v>
      </c>
      <c r="H182" s="132" t="e">
        <f t="shared" si="87"/>
        <v>#DIV/0!</v>
      </c>
      <c r="I182" s="133" t="e">
        <f t="shared" si="88"/>
        <v>#DIV/0!</v>
      </c>
      <c r="J182" s="134" t="e">
        <f t="shared" si="89"/>
        <v>#DIV/0!</v>
      </c>
      <c r="K182" s="132" t="e">
        <f t="shared" si="90"/>
        <v>#DIV/0!</v>
      </c>
      <c r="L182" s="133" t="e">
        <f t="shared" si="91"/>
        <v>#DIV/0!</v>
      </c>
      <c r="M182" s="134" t="e">
        <f t="shared" si="92"/>
        <v>#DIV/0!</v>
      </c>
      <c r="N182" s="132" t="e">
        <f t="shared" si="93"/>
        <v>#DIV/0!</v>
      </c>
      <c r="O182" s="133" t="e">
        <f t="shared" si="94"/>
        <v>#DIV/0!</v>
      </c>
      <c r="P182" s="134" t="e">
        <f t="shared" si="95"/>
        <v>#DIV/0!</v>
      </c>
      <c r="Q182" s="132" t="e">
        <f t="shared" si="96"/>
        <v>#DIV/0!</v>
      </c>
      <c r="R182" s="133" t="e">
        <f t="shared" si="97"/>
        <v>#DIV/0!</v>
      </c>
      <c r="S182" s="134" t="e">
        <f t="shared" si="98"/>
        <v>#DIV/0!</v>
      </c>
      <c r="T182" s="132" t="e">
        <f t="shared" si="99"/>
        <v>#DIV/0!</v>
      </c>
      <c r="U182" s="133" t="e">
        <f t="shared" si="100"/>
        <v>#DIV/0!</v>
      </c>
      <c r="V182" s="134" t="e">
        <f t="shared" si="101"/>
        <v>#DIV/0!</v>
      </c>
      <c r="W182" s="132" t="e">
        <f t="shared" si="102"/>
        <v>#DIV/0!</v>
      </c>
      <c r="X182" s="133" t="e">
        <f t="shared" si="103"/>
        <v>#DIV/0!</v>
      </c>
      <c r="Y182" s="134" t="e">
        <f t="shared" si="104"/>
        <v>#DIV/0!</v>
      </c>
    </row>
  </sheetData>
  <mergeCells count="134">
    <mergeCell ref="B170:D170"/>
    <mergeCell ref="E170:G170"/>
    <mergeCell ref="H170:J170"/>
    <mergeCell ref="K170:M170"/>
    <mergeCell ref="N170:P170"/>
    <mergeCell ref="Q170:S170"/>
    <mergeCell ref="T170:V170"/>
    <mergeCell ref="A169:A171"/>
    <mergeCell ref="B169:D169"/>
    <mergeCell ref="E169:G169"/>
    <mergeCell ref="H169:J169"/>
    <mergeCell ref="K169:M169"/>
    <mergeCell ref="N169:P169"/>
    <mergeCell ref="W170:Y170"/>
    <mergeCell ref="T153:V153"/>
    <mergeCell ref="W153:Y153"/>
    <mergeCell ref="E154:G154"/>
    <mergeCell ref="H154:J154"/>
    <mergeCell ref="K154:M154"/>
    <mergeCell ref="N154:P154"/>
    <mergeCell ref="Q154:S154"/>
    <mergeCell ref="T154:V154"/>
    <mergeCell ref="W154:Y154"/>
    <mergeCell ref="Q169:S169"/>
    <mergeCell ref="T169:V169"/>
    <mergeCell ref="W169:Y169"/>
    <mergeCell ref="E153:G153"/>
    <mergeCell ref="H153:J153"/>
    <mergeCell ref="K153:M153"/>
    <mergeCell ref="N153:P153"/>
    <mergeCell ref="Q153:S153"/>
    <mergeCell ref="T137:V137"/>
    <mergeCell ref="K137:M137"/>
    <mergeCell ref="N137:P137"/>
    <mergeCell ref="Q137:S137"/>
    <mergeCell ref="W137:Y137"/>
    <mergeCell ref="E138:G138"/>
    <mergeCell ref="H138:J138"/>
    <mergeCell ref="K138:M138"/>
    <mergeCell ref="N138:P138"/>
    <mergeCell ref="Q138:S138"/>
    <mergeCell ref="T138:V138"/>
    <mergeCell ref="W138:Y138"/>
    <mergeCell ref="E137:G137"/>
    <mergeCell ref="H137:J137"/>
    <mergeCell ref="W105:Y105"/>
    <mergeCell ref="W106:Y106"/>
    <mergeCell ref="T121:V121"/>
    <mergeCell ref="W121:Y121"/>
    <mergeCell ref="E122:G122"/>
    <mergeCell ref="H122:J122"/>
    <mergeCell ref="K122:M122"/>
    <mergeCell ref="N122:P122"/>
    <mergeCell ref="Q122:S122"/>
    <mergeCell ref="T122:V122"/>
    <mergeCell ref="W122:Y122"/>
    <mergeCell ref="E121:G121"/>
    <mergeCell ref="A153:A155"/>
    <mergeCell ref="A137:A139"/>
    <mergeCell ref="A121:A123"/>
    <mergeCell ref="A105:A107"/>
    <mergeCell ref="A90:A92"/>
    <mergeCell ref="B153:D153"/>
    <mergeCell ref="B154:D154"/>
    <mergeCell ref="B137:D137"/>
    <mergeCell ref="W91:Y91"/>
    <mergeCell ref="E105:G105"/>
    <mergeCell ref="H105:J105"/>
    <mergeCell ref="K105:M105"/>
    <mergeCell ref="N105:P105"/>
    <mergeCell ref="Q105:S105"/>
    <mergeCell ref="T91:V91"/>
    <mergeCell ref="E91:G91"/>
    <mergeCell ref="H91:J91"/>
    <mergeCell ref="K91:M91"/>
    <mergeCell ref="N91:P91"/>
    <mergeCell ref="E106:G106"/>
    <mergeCell ref="H106:J106"/>
    <mergeCell ref="K106:M106"/>
    <mergeCell ref="N106:P106"/>
    <mergeCell ref="Q106:S106"/>
    <mergeCell ref="B138:D138"/>
    <mergeCell ref="B121:D121"/>
    <mergeCell ref="B122:D122"/>
    <mergeCell ref="B105:D105"/>
    <mergeCell ref="B106:D106"/>
    <mergeCell ref="B90:D90"/>
    <mergeCell ref="B91:D91"/>
    <mergeCell ref="Q76:S76"/>
    <mergeCell ref="T90:V90"/>
    <mergeCell ref="T76:V76"/>
    <mergeCell ref="K76:M76"/>
    <mergeCell ref="N76:P76"/>
    <mergeCell ref="T106:V106"/>
    <mergeCell ref="H121:J121"/>
    <mergeCell ref="K121:M121"/>
    <mergeCell ref="N121:P121"/>
    <mergeCell ref="Q121:S121"/>
    <mergeCell ref="T105:V105"/>
    <mergeCell ref="E65:I65"/>
    <mergeCell ref="L65:Q65"/>
    <mergeCell ref="E69:H69"/>
    <mergeCell ref="E66:H66"/>
    <mergeCell ref="E67:H67"/>
    <mergeCell ref="E72:H72"/>
    <mergeCell ref="A64:R64"/>
    <mergeCell ref="A65:B65"/>
    <mergeCell ref="E90:G90"/>
    <mergeCell ref="H90:J90"/>
    <mergeCell ref="K90:M90"/>
    <mergeCell ref="N90:P90"/>
    <mergeCell ref="Q90:S90"/>
    <mergeCell ref="L66:O66"/>
    <mergeCell ref="L67:O67"/>
    <mergeCell ref="K75:M75"/>
    <mergeCell ref="N75:P75"/>
    <mergeCell ref="Q75:S75"/>
    <mergeCell ref="E76:G76"/>
    <mergeCell ref="Q91:S91"/>
    <mergeCell ref="E68:H68"/>
    <mergeCell ref="A74:X74"/>
    <mergeCell ref="H75:J75"/>
    <mergeCell ref="H76:J76"/>
    <mergeCell ref="W90:Y90"/>
    <mergeCell ref="B75:D75"/>
    <mergeCell ref="B76:D76"/>
    <mergeCell ref="A75:A77"/>
    <mergeCell ref="E75:G75"/>
    <mergeCell ref="E70:H70"/>
    <mergeCell ref="L68:O68"/>
    <mergeCell ref="L70:O70"/>
    <mergeCell ref="W75:Y75"/>
    <mergeCell ref="W76:Y76"/>
    <mergeCell ref="T75:V75"/>
  </mergeCells>
  <dataValidations count="1">
    <dataValidation type="decimal" allowBlank="1" showInputMessage="1" showErrorMessage="1" sqref="B29:D32">
      <formula1>0</formula1>
      <formula2>1</formula2>
    </dataValidation>
  </dataValidations>
  <pageMargins left="0.25" right="0.25" top="0.75" bottom="0.75" header="0.3" footer="0.3"/>
  <pageSetup paperSize="8" scale="2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opLeftCell="A10" zoomScaleNormal="100" workbookViewId="0">
      <selection activeCell="A21" sqref="A21"/>
    </sheetView>
  </sheetViews>
  <sheetFormatPr defaultColWidth="8.85546875" defaultRowHeight="12.75" x14ac:dyDescent="0.2"/>
  <cols>
    <col min="1" max="1" width="44" style="2" customWidth="1"/>
    <col min="2" max="2" width="32.42578125" style="2" customWidth="1"/>
    <col min="3" max="3" width="28" style="2" customWidth="1"/>
    <col min="4" max="4" width="27.28515625" style="2" customWidth="1"/>
    <col min="5" max="5" width="25.140625" style="2" customWidth="1"/>
    <col min="6" max="6" width="13.42578125" style="2" customWidth="1"/>
    <col min="7" max="7" width="27.5703125" style="2" customWidth="1"/>
    <col min="8" max="8" width="28.5703125" style="2" customWidth="1"/>
    <col min="9" max="9" width="27.85546875" style="2" customWidth="1"/>
    <col min="10" max="10" width="24" style="2" customWidth="1"/>
    <col min="11" max="16384" width="8.85546875" style="2"/>
  </cols>
  <sheetData>
    <row r="1" spans="1:10" ht="18.75" thickBot="1" x14ac:dyDescent="0.3">
      <c r="A1" s="3" t="s">
        <v>5</v>
      </c>
    </row>
    <row r="2" spans="1:10" ht="77.25" thickBot="1" x14ac:dyDescent="0.3">
      <c r="A2" s="4" t="s">
        <v>6</v>
      </c>
      <c r="B2" s="5" t="s">
        <v>7</v>
      </c>
      <c r="C2" s="6" t="s">
        <v>8</v>
      </c>
      <c r="D2" s="7" t="s">
        <v>9</v>
      </c>
      <c r="E2" s="6" t="s">
        <v>8</v>
      </c>
      <c r="G2" s="159" t="s">
        <v>10</v>
      </c>
      <c r="H2" s="9" t="s">
        <v>11</v>
      </c>
      <c r="I2" s="9" t="s">
        <v>12</v>
      </c>
      <c r="J2" s="5" t="s">
        <v>4</v>
      </c>
    </row>
    <row r="3" spans="1:10" ht="42" customHeight="1" thickBot="1" x14ac:dyDescent="0.25">
      <c r="A3" s="10" t="s">
        <v>13</v>
      </c>
      <c r="B3" s="156">
        <v>0</v>
      </c>
      <c r="C3" s="155" t="s">
        <v>14</v>
      </c>
      <c r="D3" s="13">
        <v>0.94982699272846949</v>
      </c>
      <c r="E3" s="157" t="s">
        <v>15</v>
      </c>
      <c r="G3" s="158">
        <v>1</v>
      </c>
      <c r="H3" s="154">
        <f>B3*$G$3</f>
        <v>0</v>
      </c>
      <c r="I3" s="154">
        <f>H3*D3</f>
        <v>0</v>
      </c>
      <c r="J3" s="17">
        <f>I15/H15</f>
        <v>0.45659660336011693</v>
      </c>
    </row>
    <row r="4" spans="1:10" ht="26.25" thickBot="1" x14ac:dyDescent="0.25">
      <c r="A4" s="10" t="s">
        <v>16</v>
      </c>
      <c r="B4" s="156">
        <v>0</v>
      </c>
      <c r="C4" s="155" t="s">
        <v>17</v>
      </c>
      <c r="D4" s="13">
        <v>0.87897421514086893</v>
      </c>
      <c r="E4" s="157" t="s">
        <v>18</v>
      </c>
      <c r="H4" s="154">
        <f>B4*$G$3</f>
        <v>0</v>
      </c>
      <c r="I4" s="154">
        <f>H4*D4</f>
        <v>0</v>
      </c>
    </row>
    <row r="5" spans="1:10" ht="26.25" thickBot="1" x14ac:dyDescent="0.25">
      <c r="A5" s="10" t="s">
        <v>19</v>
      </c>
      <c r="B5" s="156">
        <v>0</v>
      </c>
      <c r="C5" s="155" t="s">
        <v>20</v>
      </c>
      <c r="D5" s="13">
        <v>0.82603963475743203</v>
      </c>
      <c r="E5" s="157" t="s">
        <v>21</v>
      </c>
      <c r="H5" s="154">
        <f>B5*$G$3</f>
        <v>0</v>
      </c>
      <c r="I5" s="154">
        <f>H5*D5</f>
        <v>0</v>
      </c>
    </row>
    <row r="6" spans="1:10" ht="26.25" thickBot="1" x14ac:dyDescent="0.25">
      <c r="A6" s="10" t="s">
        <v>22</v>
      </c>
      <c r="B6" s="156">
        <v>0</v>
      </c>
      <c r="C6" s="155" t="s">
        <v>23</v>
      </c>
      <c r="D6" s="13">
        <v>0.7722365871105803</v>
      </c>
      <c r="E6" s="157" t="s">
        <v>24</v>
      </c>
      <c r="H6" s="154">
        <f>B6*$G$3</f>
        <v>0</v>
      </c>
      <c r="I6" s="154">
        <f>H6*D6</f>
        <v>0</v>
      </c>
    </row>
    <row r="7" spans="1:10" ht="26.25" thickBot="1" x14ac:dyDescent="0.25">
      <c r="A7" s="18" t="s">
        <v>25</v>
      </c>
      <c r="B7" s="156">
        <v>0</v>
      </c>
      <c r="C7" s="155" t="s">
        <v>26</v>
      </c>
      <c r="D7" s="13">
        <v>0.70725751910079016</v>
      </c>
      <c r="E7" s="157" t="s">
        <v>27</v>
      </c>
      <c r="H7" s="154">
        <f>B7*$G$3</f>
        <v>0</v>
      </c>
      <c r="I7" s="154">
        <f>H7*D7</f>
        <v>0</v>
      </c>
    </row>
    <row r="8" spans="1:10" x14ac:dyDescent="0.2">
      <c r="A8" s="153"/>
      <c r="B8" s="153"/>
      <c r="C8" s="153"/>
      <c r="D8" s="153"/>
      <c r="E8" s="153"/>
      <c r="H8" s="152"/>
      <c r="I8" s="152"/>
    </row>
    <row r="9" spans="1:10" ht="18.75" thickBot="1" x14ac:dyDescent="0.3">
      <c r="A9" s="3" t="s">
        <v>28</v>
      </c>
      <c r="H9" s="21"/>
      <c r="I9" s="21"/>
    </row>
    <row r="10" spans="1:10" ht="77.25" thickBot="1" x14ac:dyDescent="0.25">
      <c r="A10" s="4" t="s">
        <v>6</v>
      </c>
      <c r="B10" s="22" t="s">
        <v>29</v>
      </c>
      <c r="C10" s="23" t="s">
        <v>30</v>
      </c>
      <c r="D10" s="24" t="s">
        <v>31</v>
      </c>
      <c r="E10" s="23" t="s">
        <v>30</v>
      </c>
      <c r="F10" s="24" t="s">
        <v>129</v>
      </c>
      <c r="H10" s="9" t="s">
        <v>11</v>
      </c>
      <c r="I10" s="9" t="s">
        <v>12</v>
      </c>
    </row>
    <row r="11" spans="1:10" ht="39" thickBot="1" x14ac:dyDescent="0.25">
      <c r="A11" s="25" t="s">
        <v>32</v>
      </c>
      <c r="B11" s="156">
        <v>2419</v>
      </c>
      <c r="C11" s="155" t="s">
        <v>33</v>
      </c>
      <c r="D11" s="13">
        <v>0.60899999999999999</v>
      </c>
      <c r="E11" s="26" t="s">
        <v>34</v>
      </c>
      <c r="F11" s="13">
        <f>B11/SUM(B11:B12)</f>
        <v>0.44174579985390794</v>
      </c>
      <c r="H11" s="154">
        <f>B11*$G$3</f>
        <v>2419</v>
      </c>
      <c r="I11" s="154">
        <f>H11*D11</f>
        <v>1473.171</v>
      </c>
    </row>
    <row r="12" spans="1:10" ht="39" thickBot="1" x14ac:dyDescent="0.25">
      <c r="A12" s="27" t="s">
        <v>35</v>
      </c>
      <c r="B12" s="156">
        <v>3057</v>
      </c>
      <c r="C12" s="155" t="s">
        <v>36</v>
      </c>
      <c r="D12" s="13">
        <v>0.33600000000000002</v>
      </c>
      <c r="E12" s="26" t="s">
        <v>37</v>
      </c>
      <c r="F12" s="13">
        <f>B12/SUM(B11:B12)</f>
        <v>0.55825420014609206</v>
      </c>
      <c r="H12" s="154">
        <f>B12*$G$3</f>
        <v>3057</v>
      </c>
      <c r="I12" s="154">
        <f>H12*D12</f>
        <v>1027.152</v>
      </c>
    </row>
    <row r="13" spans="1:10" x14ac:dyDescent="0.2">
      <c r="B13" s="21"/>
      <c r="H13" s="21"/>
      <c r="I13" s="21"/>
    </row>
    <row r="14" spans="1:10" ht="13.5" thickBot="1" x14ac:dyDescent="0.25">
      <c r="A14" s="153"/>
      <c r="B14" s="152"/>
      <c r="C14" s="153"/>
      <c r="D14" s="153"/>
      <c r="E14" s="153"/>
      <c r="H14" s="152"/>
      <c r="I14" s="152"/>
    </row>
    <row r="15" spans="1:10" ht="39" thickBot="1" x14ac:dyDescent="0.25">
      <c r="A15" s="28" t="s">
        <v>7</v>
      </c>
      <c r="B15" s="29">
        <f>SUM(B3:B7,B11:B12)</f>
        <v>5476</v>
      </c>
      <c r="H15" s="29">
        <f>SUM(H3:H7,H11:H12)</f>
        <v>5476</v>
      </c>
      <c r="I15" s="29">
        <f>SUM(I3:I7,I11:I12)</f>
        <v>2500.3230000000003</v>
      </c>
    </row>
  </sheetData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Footer>&amp;L&amp;Z&amp;F&amp;R&amp;D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2"/>
  <sheetViews>
    <sheetView topLeftCell="A160" zoomScaleNormal="100" zoomScaleSheetLayoutView="100" workbookViewId="0">
      <selection activeCell="A21" sqref="A21"/>
    </sheetView>
  </sheetViews>
  <sheetFormatPr defaultRowHeight="15" x14ac:dyDescent="0.25"/>
  <cols>
    <col min="1" max="1" width="52.42578125" style="139" customWidth="1"/>
    <col min="2" max="25" width="25.7109375" style="139" customWidth="1"/>
    <col min="26" max="16384" width="9.140625" style="139"/>
  </cols>
  <sheetData>
    <row r="1" spans="1:25" ht="19.5" x14ac:dyDescent="0.3">
      <c r="A1" s="70" t="s">
        <v>45</v>
      </c>
    </row>
    <row r="2" spans="1:25" ht="19.5" x14ac:dyDescent="0.3">
      <c r="A2" s="70" t="s">
        <v>46</v>
      </c>
      <c r="B2" s="1" t="s">
        <v>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Y2" s="1"/>
    </row>
    <row r="3" spans="1:25" s="1" customFormat="1" ht="19.5" x14ac:dyDescent="0.3">
      <c r="A3" s="70" t="s">
        <v>44</v>
      </c>
      <c r="C3" s="1" t="s">
        <v>133</v>
      </c>
      <c r="D3" s="1" t="s">
        <v>131</v>
      </c>
    </row>
    <row r="4" spans="1:25" x14ac:dyDescent="0.25">
      <c r="A4" s="139" t="s">
        <v>59</v>
      </c>
      <c r="B4" s="138">
        <v>1.3819999999999999</v>
      </c>
      <c r="C4" s="139">
        <f>B4/(1-$B$46)</f>
        <v>2.1798107255520502</v>
      </c>
      <c r="D4" s="139">
        <f t="shared" ref="D4:D11" si="0">C4*(1-$D$37)</f>
        <v>1.184516552297032</v>
      </c>
      <c r="E4" s="1"/>
      <c r="F4" s="1"/>
    </row>
    <row r="5" spans="1:25" x14ac:dyDescent="0.25">
      <c r="A5" s="139" t="s">
        <v>51</v>
      </c>
      <c r="B5" s="138">
        <v>1.9970000000000001</v>
      </c>
      <c r="C5" s="139">
        <f>B5/(1-$B$46)</f>
        <v>3.1498422712933754</v>
      </c>
      <c r="D5" s="139">
        <f t="shared" si="0"/>
        <v>1.7116349891007041</v>
      </c>
      <c r="E5" s="1"/>
      <c r="F5" s="1"/>
    </row>
    <row r="6" spans="1:25" x14ac:dyDescent="0.25">
      <c r="A6" s="139" t="s">
        <v>52</v>
      </c>
      <c r="B6" s="138">
        <v>3.2530000000000001</v>
      </c>
      <c r="C6" s="139">
        <f>B6/(1-$B$46)</f>
        <v>5.1309148264984232</v>
      </c>
      <c r="D6" s="139">
        <f t="shared" si="0"/>
        <v>2.7881565445891794</v>
      </c>
      <c r="E6" s="1"/>
      <c r="F6" s="1"/>
    </row>
    <row r="7" spans="1:25" x14ac:dyDescent="0.25">
      <c r="A7" s="139" t="s">
        <v>53</v>
      </c>
      <c r="B7" s="138">
        <v>0.84</v>
      </c>
      <c r="C7" s="139">
        <f>B7/(1-$B$46)</f>
        <v>1.3249211356466877</v>
      </c>
      <c r="D7" s="139">
        <f t="shared" si="0"/>
        <v>0.71996664539038124</v>
      </c>
      <c r="E7" s="1"/>
      <c r="F7" s="1"/>
    </row>
    <row r="8" spans="1:25" x14ac:dyDescent="0.25">
      <c r="A8" s="139" t="s">
        <v>60</v>
      </c>
      <c r="B8" s="138">
        <v>0.81799999999999995</v>
      </c>
      <c r="C8" s="139">
        <f>B8/(1-$B$47)</f>
        <v>2.1813333333333333</v>
      </c>
      <c r="D8" s="139">
        <f t="shared" si="0"/>
        <v>1.1853439425371315</v>
      </c>
      <c r="E8" s="1"/>
      <c r="F8" s="1"/>
    </row>
    <row r="9" spans="1:25" x14ac:dyDescent="0.25">
      <c r="A9" s="139" t="s">
        <v>54</v>
      </c>
      <c r="B9" s="138">
        <v>1.1819999999999999</v>
      </c>
      <c r="C9" s="139">
        <f>B9/(1-$B$47)</f>
        <v>3.1519999999999997</v>
      </c>
      <c r="D9" s="139">
        <f t="shared" si="0"/>
        <v>1.7128075062089112</v>
      </c>
    </row>
    <row r="10" spans="1:25" x14ac:dyDescent="0.25">
      <c r="A10" s="139" t="s">
        <v>55</v>
      </c>
      <c r="B10" s="138">
        <v>1.925</v>
      </c>
      <c r="C10" s="139">
        <f>B10/(1-$B$47)</f>
        <v>5.1333333333333337</v>
      </c>
      <c r="D10" s="139">
        <f t="shared" si="0"/>
        <v>2.7894707694180663</v>
      </c>
    </row>
    <row r="11" spans="1:25" x14ac:dyDescent="0.25">
      <c r="A11" s="139" t="s">
        <v>56</v>
      </c>
      <c r="B11" s="138">
        <v>0.497</v>
      </c>
      <c r="C11" s="139">
        <f>B11/(1-$B$47)</f>
        <v>1.3253333333333333</v>
      </c>
      <c r="D11" s="139">
        <f t="shared" si="0"/>
        <v>0.72019063501339153</v>
      </c>
    </row>
    <row r="12" spans="1:25" x14ac:dyDescent="0.25">
      <c r="D12" s="73" t="s">
        <v>40</v>
      </c>
      <c r="E12" s="73" t="s">
        <v>41</v>
      </c>
      <c r="F12" s="73" t="s">
        <v>42</v>
      </c>
    </row>
    <row r="13" spans="1:25" x14ac:dyDescent="0.25">
      <c r="A13" s="66" t="s">
        <v>67</v>
      </c>
      <c r="B13" s="53"/>
      <c r="C13" s="54"/>
      <c r="D13" s="138">
        <v>68.055000000000007</v>
      </c>
      <c r="E13" s="138">
        <v>1.206</v>
      </c>
      <c r="F13" s="138">
        <v>0.82599999999999996</v>
      </c>
    </row>
    <row r="14" spans="1:25" x14ac:dyDescent="0.25">
      <c r="A14" s="66" t="s">
        <v>68</v>
      </c>
      <c r="B14" s="53"/>
      <c r="C14" s="54"/>
      <c r="D14" s="138">
        <v>43.167999999999999</v>
      </c>
      <c r="E14" s="138">
        <v>0.76500000000000001</v>
      </c>
      <c r="F14" s="138">
        <v>0.52400000000000002</v>
      </c>
    </row>
    <row r="15" spans="1:25" ht="39" x14ac:dyDescent="0.3">
      <c r="A15" s="36" t="s">
        <v>43</v>
      </c>
    </row>
    <row r="16" spans="1:25" x14ac:dyDescent="0.25">
      <c r="A16" s="139" t="s">
        <v>58</v>
      </c>
      <c r="B16" s="175">
        <v>123.87920407572531</v>
      </c>
      <c r="C16" s="171"/>
    </row>
    <row r="17" spans="1:4" x14ac:dyDescent="0.25">
      <c r="A17" s="139" t="s">
        <v>57</v>
      </c>
      <c r="B17" s="175">
        <v>10.40420543122422</v>
      </c>
      <c r="C17" s="171"/>
    </row>
    <row r="18" spans="1:4" x14ac:dyDescent="0.25">
      <c r="A18" s="139" t="s">
        <v>61</v>
      </c>
      <c r="B18" s="175">
        <v>74.429472524303549</v>
      </c>
      <c r="C18" s="171"/>
    </row>
    <row r="19" spans="1:4" x14ac:dyDescent="0.25">
      <c r="A19" s="139" t="s">
        <v>62</v>
      </c>
      <c r="B19" s="175">
        <v>172.63431210942738</v>
      </c>
      <c r="C19" s="171"/>
    </row>
    <row r="20" spans="1:4" x14ac:dyDescent="0.25">
      <c r="A20" s="139" t="s">
        <v>63</v>
      </c>
      <c r="B20" s="74">
        <v>0</v>
      </c>
    </row>
    <row r="21" spans="1:4" x14ac:dyDescent="0.25">
      <c r="A21" s="139" t="s">
        <v>64</v>
      </c>
      <c r="B21" s="175">
        <v>128.40951300676156</v>
      </c>
    </row>
    <row r="22" spans="1:4" x14ac:dyDescent="0.25">
      <c r="A22" s="139" t="s">
        <v>65</v>
      </c>
      <c r="B22" s="74">
        <v>0</v>
      </c>
    </row>
    <row r="23" spans="1:4" x14ac:dyDescent="0.25">
      <c r="A23" s="139" t="s">
        <v>66</v>
      </c>
      <c r="B23" s="74">
        <v>0</v>
      </c>
    </row>
    <row r="24" spans="1:4" x14ac:dyDescent="0.25">
      <c r="A24" s="66" t="s">
        <v>67</v>
      </c>
      <c r="B24" s="74">
        <v>0</v>
      </c>
    </row>
    <row r="25" spans="1:4" x14ac:dyDescent="0.25">
      <c r="A25" s="66" t="s">
        <v>68</v>
      </c>
      <c r="B25" s="74">
        <v>0</v>
      </c>
    </row>
    <row r="26" spans="1:4" ht="19.5" x14ac:dyDescent="0.3">
      <c r="A26" s="70" t="s">
        <v>39</v>
      </c>
    </row>
    <row r="28" spans="1:4" x14ac:dyDescent="0.25">
      <c r="B28" s="73" t="s">
        <v>40</v>
      </c>
      <c r="C28" s="73" t="s">
        <v>41</v>
      </c>
      <c r="D28" s="73" t="s">
        <v>42</v>
      </c>
    </row>
    <row r="29" spans="1:4" x14ac:dyDescent="0.25">
      <c r="A29" s="66" t="s">
        <v>0</v>
      </c>
      <c r="B29" s="48">
        <v>1.7656012176560123E-2</v>
      </c>
      <c r="C29" s="48">
        <v>0.43466514459665145</v>
      </c>
      <c r="D29" s="48">
        <v>0.54767884322678839</v>
      </c>
    </row>
    <row r="30" spans="1:4" x14ac:dyDescent="0.25">
      <c r="A30" s="66" t="s">
        <v>1</v>
      </c>
      <c r="B30" s="48">
        <v>3.3718741702584674E-2</v>
      </c>
      <c r="C30" s="48">
        <v>0.14754708268859587</v>
      </c>
      <c r="D30" s="48">
        <v>0.81873417560881945</v>
      </c>
    </row>
    <row r="31" spans="1:4" x14ac:dyDescent="0.25">
      <c r="A31" s="66" t="s">
        <v>2</v>
      </c>
      <c r="B31" s="48">
        <v>6.2468706599317879E-2</v>
      </c>
      <c r="C31" s="48">
        <v>0.26964369649947278</v>
      </c>
      <c r="D31" s="48">
        <v>0.66788759690120936</v>
      </c>
    </row>
    <row r="32" spans="1:4" x14ac:dyDescent="0.25">
      <c r="A32" s="66" t="s">
        <v>3</v>
      </c>
      <c r="B32" s="48">
        <v>3.5102055599497799E-3</v>
      </c>
      <c r="C32" s="48">
        <v>0.69172664890989288</v>
      </c>
      <c r="D32" s="48">
        <v>0.30476314553015776</v>
      </c>
    </row>
    <row r="35" spans="1:25" ht="19.5" x14ac:dyDescent="0.3">
      <c r="B35" s="36"/>
      <c r="C35" s="36"/>
      <c r="D35" s="36"/>
    </row>
    <row r="36" spans="1:25" ht="39" x14ac:dyDescent="0.3">
      <c r="B36" s="36" t="s">
        <v>88</v>
      </c>
      <c r="C36" s="36" t="s">
        <v>89</v>
      </c>
      <c r="D36" s="36" t="s">
        <v>131</v>
      </c>
    </row>
    <row r="37" spans="1:25" ht="78" x14ac:dyDescent="0.3">
      <c r="A37" s="36" t="s">
        <v>87</v>
      </c>
      <c r="B37" s="174" t="s">
        <v>110</v>
      </c>
      <c r="C37" s="173">
        <f>33%</f>
        <v>0.33</v>
      </c>
      <c r="D37" s="173">
        <f>'SWEB UMS ALL Discount'!J3</f>
        <v>0.45659660336011693</v>
      </c>
    </row>
    <row r="38" spans="1:25" ht="39" x14ac:dyDescent="0.3">
      <c r="A38" s="36" t="s">
        <v>47</v>
      </c>
      <c r="B38" s="172">
        <v>200</v>
      </c>
      <c r="C38" s="171"/>
      <c r="D38" s="171"/>
    </row>
    <row r="39" spans="1:25" ht="19.5" x14ac:dyDescent="0.3">
      <c r="A39" s="36"/>
      <c r="B39" s="37"/>
    </row>
    <row r="40" spans="1:25" ht="19.5" x14ac:dyDescent="0.3">
      <c r="A40" s="70" t="s">
        <v>44</v>
      </c>
      <c r="B40" s="1" t="s">
        <v>111</v>
      </c>
      <c r="C40" s="1"/>
      <c r="D40" s="1"/>
      <c r="E40" s="1" t="s">
        <v>50</v>
      </c>
      <c r="F40" s="1"/>
    </row>
    <row r="41" spans="1:25" x14ac:dyDescent="0.25">
      <c r="A41" s="66" t="s">
        <v>48</v>
      </c>
      <c r="B41" s="138">
        <v>1.8460000000000001</v>
      </c>
      <c r="C41" s="138">
        <v>0</v>
      </c>
      <c r="D41" s="138"/>
      <c r="E41" s="64">
        <v>2.89</v>
      </c>
      <c r="F41" s="64"/>
    </row>
    <row r="42" spans="1:25" x14ac:dyDescent="0.25">
      <c r="A42" s="66" t="s">
        <v>49</v>
      </c>
      <c r="B42" s="138">
        <v>1.093</v>
      </c>
      <c r="C42" s="138">
        <v>0</v>
      </c>
      <c r="D42" s="138"/>
      <c r="E42" s="64">
        <v>1.71</v>
      </c>
      <c r="F42" s="64"/>
    </row>
    <row r="44" spans="1:25" ht="19.5" x14ac:dyDescent="0.3">
      <c r="A44" s="70" t="s">
        <v>69</v>
      </c>
    </row>
    <row r="45" spans="1:25" ht="30" x14ac:dyDescent="0.3">
      <c r="A45" s="70"/>
      <c r="B45" s="73" t="s">
        <v>70</v>
      </c>
      <c r="C45" s="73" t="s">
        <v>71</v>
      </c>
      <c r="D45" s="73" t="s">
        <v>72</v>
      </c>
      <c r="E45" s="73" t="s">
        <v>74</v>
      </c>
      <c r="F45" s="73" t="s">
        <v>75</v>
      </c>
      <c r="G45" s="73" t="s">
        <v>76</v>
      </c>
      <c r="H45" s="73" t="s">
        <v>76</v>
      </c>
    </row>
    <row r="46" spans="1:25" x14ac:dyDescent="0.25">
      <c r="A46" s="66" t="s">
        <v>48</v>
      </c>
      <c r="B46" s="67">
        <v>0.36599999999999999</v>
      </c>
      <c r="C46" s="68">
        <f>B46</f>
        <v>0.36599999999999999</v>
      </c>
      <c r="D46" s="74">
        <v>9468.1939999999995</v>
      </c>
      <c r="E46" s="74">
        <v>0</v>
      </c>
      <c r="F46" s="74">
        <v>0</v>
      </c>
      <c r="G46" s="74">
        <v>3058.625</v>
      </c>
      <c r="H46" s="135">
        <f>ROUND(G46,0)</f>
        <v>3059</v>
      </c>
    </row>
    <row r="47" spans="1:25" x14ac:dyDescent="0.25">
      <c r="A47" s="66" t="s">
        <v>49</v>
      </c>
      <c r="B47" s="67">
        <v>0.625</v>
      </c>
      <c r="C47" s="68">
        <f>B47</f>
        <v>0.625</v>
      </c>
      <c r="D47" s="74">
        <v>7372.9960000000001</v>
      </c>
      <c r="E47" s="74">
        <v>0</v>
      </c>
      <c r="F47" s="74">
        <v>0</v>
      </c>
      <c r="G47" s="74">
        <v>2419.011</v>
      </c>
      <c r="H47" s="135">
        <f>ROUND(G47,0)</f>
        <v>2419</v>
      </c>
    </row>
    <row r="48" spans="1:25" ht="39" x14ac:dyDescent="0.3">
      <c r="A48" s="36" t="s">
        <v>73</v>
      </c>
      <c r="B48" s="38">
        <f>(D46+D47)*1000/(G46+G47)</f>
        <v>3074.5361685223329</v>
      </c>
      <c r="C48" s="37"/>
      <c r="D48" s="37"/>
      <c r="E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Y48" s="37"/>
    </row>
    <row r="49" spans="1:19" ht="58.5" x14ac:dyDescent="0.25">
      <c r="A49" s="149" t="s">
        <v>95</v>
      </c>
    </row>
    <row r="51" spans="1:19" ht="29.25" customHeight="1" x14ac:dyDescent="0.3">
      <c r="A51" s="36" t="s">
        <v>144</v>
      </c>
    </row>
    <row r="52" spans="1:19" ht="78" x14ac:dyDescent="0.3">
      <c r="A52" s="36" t="s">
        <v>126</v>
      </c>
    </row>
    <row r="53" spans="1:19" x14ac:dyDescent="0.25">
      <c r="A53" s="139" t="s">
        <v>58</v>
      </c>
      <c r="B53" s="96">
        <f>$B$16/($B$16+$B$18+$B$20+$B$22)</f>
        <v>0.62467868879776123</v>
      </c>
    </row>
    <row r="54" spans="1:19" x14ac:dyDescent="0.25">
      <c r="A54" s="139" t="s">
        <v>57</v>
      </c>
      <c r="B54" s="96">
        <f>$B$17/($B$17+$B$19+$B$21+$B$23)</f>
        <v>3.3405911775834268E-2</v>
      </c>
    </row>
    <row r="55" spans="1:19" x14ac:dyDescent="0.25">
      <c r="A55" s="139" t="s">
        <v>61</v>
      </c>
      <c r="B55" s="96">
        <f>$B$18/($B$16+$B$18+$B$20+$B$22)</f>
        <v>0.37532131120223872</v>
      </c>
    </row>
    <row r="56" spans="1:19" x14ac:dyDescent="0.25">
      <c r="A56" s="139" t="s">
        <v>62</v>
      </c>
      <c r="B56" s="96">
        <f>$B$19/($B$17+$B$19+$B$21+$B$23)</f>
        <v>0.55429572569779495</v>
      </c>
      <c r="S56" s="80"/>
    </row>
    <row r="57" spans="1:19" x14ac:dyDescent="0.25">
      <c r="A57" s="139" t="s">
        <v>63</v>
      </c>
      <c r="B57" s="96">
        <f>$B$20/($B$16+$B$18+$B$20+$B$22)</f>
        <v>0</v>
      </c>
      <c r="S57" s="80"/>
    </row>
    <row r="58" spans="1:19" x14ac:dyDescent="0.25">
      <c r="A58" s="139" t="s">
        <v>64</v>
      </c>
      <c r="B58" s="96">
        <f>$B$21/($B$17+$B$19+$B$21+$B$23)</f>
        <v>0.41229836252637081</v>
      </c>
      <c r="S58" s="80"/>
    </row>
    <row r="59" spans="1:19" x14ac:dyDescent="0.25">
      <c r="A59" s="139" t="s">
        <v>65</v>
      </c>
      <c r="B59" s="96">
        <f>$B$22/($B$16+$B$18+$B$20+$B$22)</f>
        <v>0</v>
      </c>
      <c r="S59" s="80"/>
    </row>
    <row r="60" spans="1:19" x14ac:dyDescent="0.25">
      <c r="A60" s="139" t="s">
        <v>66</v>
      </c>
      <c r="B60" s="96">
        <f>$B$23/($B$17+$B$19+$B$21+$B$23)</f>
        <v>0</v>
      </c>
      <c r="S60" s="80"/>
    </row>
    <row r="61" spans="1:19" x14ac:dyDescent="0.25">
      <c r="A61" s="66" t="s">
        <v>67</v>
      </c>
      <c r="B61" s="74">
        <v>0</v>
      </c>
      <c r="S61" s="80"/>
    </row>
    <row r="62" spans="1:19" x14ac:dyDescent="0.25">
      <c r="A62" s="66" t="s">
        <v>68</v>
      </c>
      <c r="B62" s="74">
        <v>0</v>
      </c>
      <c r="S62" s="80"/>
    </row>
    <row r="63" spans="1:19" ht="58.5" x14ac:dyDescent="0.25">
      <c r="A63" s="149" t="s">
        <v>132</v>
      </c>
      <c r="B63" s="76">
        <f>G47/G46</f>
        <v>0.79088185050472026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</row>
    <row r="64" spans="1:19" ht="39" customHeight="1" x14ac:dyDescent="0.25">
      <c r="A64" s="178" t="s">
        <v>123</v>
      </c>
      <c r="B64" s="178"/>
      <c r="C64" s="178"/>
      <c r="D64" s="178"/>
      <c r="E64" s="178"/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80"/>
    </row>
    <row r="65" spans="1:25" ht="42" customHeight="1" x14ac:dyDescent="0.3">
      <c r="A65" s="179" t="s">
        <v>116</v>
      </c>
      <c r="B65" s="179"/>
      <c r="E65" s="179" t="s">
        <v>117</v>
      </c>
      <c r="F65" s="179"/>
      <c r="G65" s="179"/>
      <c r="H65" s="179"/>
      <c r="I65" s="179"/>
      <c r="J65" s="151"/>
      <c r="L65" s="179" t="s">
        <v>121</v>
      </c>
      <c r="M65" s="179"/>
      <c r="N65" s="179"/>
      <c r="O65" s="179"/>
      <c r="P65" s="179"/>
      <c r="Q65" s="179"/>
      <c r="S65" s="80"/>
    </row>
    <row r="66" spans="1:25" ht="61.5" customHeight="1" x14ac:dyDescent="0.25">
      <c r="A66" s="149" t="s">
        <v>90</v>
      </c>
      <c r="B66" s="78">
        <f>(B16*1000*B4/100)+(B18*1000*B5/100)+(B20*1000*B6/100)+(B22*1000*B7/100)</f>
        <v>3198.3671666368655</v>
      </c>
      <c r="C66" s="80"/>
      <c r="D66" s="80"/>
      <c r="E66" s="177" t="s">
        <v>114</v>
      </c>
      <c r="F66" s="177"/>
      <c r="G66" s="177"/>
      <c r="H66" s="177"/>
      <c r="I66" s="78">
        <f>(B16*1000*B4/100)+(B18*1000*B5/100)+(B20*1000*B6/100)+(B22*1000*B7/100)</f>
        <v>3198.3671666368655</v>
      </c>
      <c r="J66" s="78"/>
      <c r="K66" s="80"/>
      <c r="L66" s="177" t="s">
        <v>114</v>
      </c>
      <c r="M66" s="177"/>
      <c r="N66" s="177"/>
      <c r="O66" s="177"/>
      <c r="P66" s="149"/>
      <c r="Q66" s="78">
        <f>(D46*1000*B41/100)+(365*G46*E41/100)</f>
        <v>207046.76705250004</v>
      </c>
      <c r="R66" s="80"/>
      <c r="S66" s="80"/>
    </row>
    <row r="67" spans="1:25" ht="39" x14ac:dyDescent="0.25">
      <c r="A67" s="149" t="s">
        <v>91</v>
      </c>
      <c r="B67" s="78">
        <f>(B17*1000*B8/100)+(B19*1000*B9/100)+(B21*1000*B10/100)+(B23*1000*B11/100)</f>
        <v>4597.527094941006</v>
      </c>
      <c r="C67" s="80"/>
      <c r="D67" s="80"/>
      <c r="E67" s="177" t="s">
        <v>91</v>
      </c>
      <c r="F67" s="177"/>
      <c r="G67" s="177"/>
      <c r="H67" s="177"/>
      <c r="I67" s="78">
        <f>(B17*1000*B4/100)+(B19*1000*B5/100)+(B21*1000*B6/100)+(B23*1000*B7/100)</f>
        <v>7768.4547899947374</v>
      </c>
      <c r="J67" s="78"/>
      <c r="K67" s="80"/>
      <c r="L67" s="177" t="s">
        <v>136</v>
      </c>
      <c r="M67" s="177"/>
      <c r="N67" s="177"/>
      <c r="O67" s="177"/>
      <c r="P67" s="149"/>
      <c r="Q67" s="78">
        <f>(D47*1000*B42/100)+(365*G47*E42/100)</f>
        <v>95685.103436499994</v>
      </c>
      <c r="R67" s="80"/>
      <c r="S67" s="80"/>
    </row>
    <row r="68" spans="1:25" ht="39" x14ac:dyDescent="0.25">
      <c r="A68" s="149" t="s">
        <v>113</v>
      </c>
      <c r="B68" s="78">
        <f>SUM(B66:B67)</f>
        <v>7795.8942615778715</v>
      </c>
      <c r="C68" s="80"/>
      <c r="D68" s="80"/>
      <c r="E68" s="177" t="s">
        <v>113</v>
      </c>
      <c r="F68" s="177"/>
      <c r="G68" s="177"/>
      <c r="H68" s="177"/>
      <c r="I68" s="78">
        <f>SUM(I66:I67)</f>
        <v>10966.821956631604</v>
      </c>
      <c r="J68" s="78"/>
      <c r="K68" s="80"/>
      <c r="L68" s="177" t="s">
        <v>137</v>
      </c>
      <c r="M68" s="177"/>
      <c r="N68" s="177"/>
      <c r="O68" s="177"/>
      <c r="P68" s="149"/>
      <c r="Q68" s="78">
        <f>SUM(Q66:Q67)</f>
        <v>302731.87048900005</v>
      </c>
      <c r="R68" s="80"/>
      <c r="S68" s="80"/>
    </row>
    <row r="69" spans="1:25" ht="58.5" x14ac:dyDescent="0.25">
      <c r="A69" s="149" t="s">
        <v>122</v>
      </c>
      <c r="B69" s="76">
        <f>B68/Q68</f>
        <v>2.5751812153062159E-2</v>
      </c>
      <c r="C69" s="80"/>
      <c r="D69" s="80"/>
      <c r="E69" s="177" t="s">
        <v>96</v>
      </c>
      <c r="F69" s="177"/>
      <c r="G69" s="177"/>
      <c r="H69" s="177"/>
      <c r="I69" s="78">
        <f>B68-I68</f>
        <v>-3170.9276950537324</v>
      </c>
      <c r="J69" s="78"/>
      <c r="K69" s="80"/>
      <c r="L69" s="80"/>
      <c r="M69" s="80"/>
      <c r="N69" s="80"/>
      <c r="O69" s="80"/>
      <c r="P69" s="80"/>
      <c r="Q69" s="80"/>
      <c r="R69" s="80"/>
      <c r="S69" s="80"/>
    </row>
    <row r="70" spans="1:25" ht="58.5" x14ac:dyDescent="0.25">
      <c r="A70" s="149" t="s">
        <v>118</v>
      </c>
      <c r="B70" s="78">
        <f>B68-I68</f>
        <v>-3170.9276950537324</v>
      </c>
      <c r="C70" s="80"/>
      <c r="D70" s="80"/>
      <c r="E70" s="177" t="s">
        <v>119</v>
      </c>
      <c r="F70" s="177"/>
      <c r="G70" s="177"/>
      <c r="H70" s="177"/>
      <c r="I70" s="76">
        <f>B70/B68</f>
        <v>-0.40674329187373354</v>
      </c>
      <c r="J70" s="76"/>
      <c r="K70" s="80"/>
      <c r="L70" s="177" t="s">
        <v>120</v>
      </c>
      <c r="M70" s="177"/>
      <c r="N70" s="177"/>
      <c r="O70" s="177"/>
      <c r="P70" s="149"/>
      <c r="Q70" s="76">
        <f>B70/Q68</f>
        <v>-1.0474376846850521E-2</v>
      </c>
      <c r="R70" s="80"/>
      <c r="S70" s="80"/>
    </row>
    <row r="71" spans="1:25" ht="19.5" x14ac:dyDescent="0.25">
      <c r="A71" s="149"/>
      <c r="B71" s="78"/>
      <c r="C71" s="80"/>
      <c r="D71" s="80"/>
      <c r="E71" s="149"/>
      <c r="F71" s="149"/>
      <c r="G71" s="149"/>
      <c r="H71" s="149"/>
      <c r="I71" s="76"/>
      <c r="J71" s="76"/>
      <c r="K71" s="80"/>
      <c r="L71" s="149"/>
      <c r="M71" s="149"/>
      <c r="N71" s="149"/>
      <c r="O71" s="149"/>
      <c r="P71" s="149"/>
      <c r="Q71" s="76"/>
      <c r="R71" s="80"/>
      <c r="S71" s="80"/>
    </row>
    <row r="72" spans="1:25" ht="39" customHeight="1" x14ac:dyDescent="0.25">
      <c r="A72" s="149" t="s">
        <v>115</v>
      </c>
      <c r="B72" s="76">
        <f>B68/Q68</f>
        <v>2.5751812153062159E-2</v>
      </c>
      <c r="C72" s="80"/>
      <c r="D72" s="80"/>
      <c r="E72" s="177"/>
      <c r="F72" s="177"/>
      <c r="G72" s="177"/>
      <c r="H72" s="177"/>
      <c r="I72" s="78"/>
      <c r="J72" s="78"/>
      <c r="K72" s="80"/>
      <c r="L72" s="80"/>
      <c r="M72" s="80"/>
      <c r="N72" s="80"/>
      <c r="O72" s="80"/>
      <c r="P72" s="80"/>
      <c r="Q72" s="80"/>
      <c r="R72" s="80"/>
      <c r="S72" s="80"/>
    </row>
    <row r="73" spans="1:25" ht="19.5" x14ac:dyDescent="0.25">
      <c r="A73" s="149"/>
      <c r="B73" s="76"/>
      <c r="C73" s="80"/>
      <c r="D73" s="80"/>
      <c r="E73" s="149"/>
      <c r="F73" s="149"/>
      <c r="G73" s="149"/>
      <c r="H73" s="149"/>
      <c r="I73" s="78"/>
      <c r="J73" s="78"/>
      <c r="K73" s="80"/>
      <c r="L73" s="80"/>
      <c r="M73" s="80"/>
      <c r="N73" s="80"/>
      <c r="O73" s="80"/>
      <c r="P73" s="80"/>
      <c r="Q73" s="80"/>
      <c r="R73" s="80"/>
      <c r="S73" s="80"/>
    </row>
    <row r="74" spans="1:25" ht="19.5" customHeight="1" thickBot="1" x14ac:dyDescent="0.3">
      <c r="A74" s="180" t="s">
        <v>124</v>
      </c>
      <c r="B74" s="18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50"/>
    </row>
    <row r="75" spans="1:25" s="83" customFormat="1" ht="18.75" customHeight="1" x14ac:dyDescent="0.3">
      <c r="A75" s="181" t="s">
        <v>101</v>
      </c>
      <c r="B75" s="184" t="s">
        <v>79</v>
      </c>
      <c r="C75" s="185"/>
      <c r="D75" s="186"/>
      <c r="E75" s="184" t="s">
        <v>80</v>
      </c>
      <c r="F75" s="185"/>
      <c r="G75" s="186"/>
      <c r="H75" s="184" t="s">
        <v>81</v>
      </c>
      <c r="I75" s="185"/>
      <c r="J75" s="186"/>
      <c r="K75" s="184" t="s">
        <v>82</v>
      </c>
      <c r="L75" s="185"/>
      <c r="M75" s="186"/>
      <c r="N75" s="184" t="s">
        <v>83</v>
      </c>
      <c r="O75" s="185"/>
      <c r="P75" s="186"/>
      <c r="Q75" s="184" t="s">
        <v>84</v>
      </c>
      <c r="R75" s="185"/>
      <c r="S75" s="186"/>
      <c r="T75" s="184" t="s">
        <v>85</v>
      </c>
      <c r="U75" s="185"/>
      <c r="V75" s="186"/>
      <c r="W75" s="184" t="s">
        <v>86</v>
      </c>
      <c r="X75" s="185"/>
      <c r="Y75" s="186"/>
    </row>
    <row r="76" spans="1:25" s="83" customFormat="1" ht="19.5" thickBot="1" x14ac:dyDescent="0.35">
      <c r="A76" s="182"/>
      <c r="B76" s="187">
        <v>5000</v>
      </c>
      <c r="C76" s="188"/>
      <c r="D76" s="189"/>
      <c r="E76" s="187">
        <v>10000</v>
      </c>
      <c r="F76" s="188"/>
      <c r="G76" s="189"/>
      <c r="H76" s="187">
        <v>15000</v>
      </c>
      <c r="I76" s="188"/>
      <c r="J76" s="189"/>
      <c r="K76" s="187">
        <v>20000</v>
      </c>
      <c r="L76" s="188"/>
      <c r="M76" s="189"/>
      <c r="N76" s="187">
        <v>30000</v>
      </c>
      <c r="O76" s="188"/>
      <c r="P76" s="189"/>
      <c r="Q76" s="187">
        <v>40000</v>
      </c>
      <c r="R76" s="188"/>
      <c r="S76" s="189"/>
      <c r="T76" s="187">
        <v>50000</v>
      </c>
      <c r="U76" s="188"/>
      <c r="V76" s="189"/>
      <c r="W76" s="187">
        <v>100000</v>
      </c>
      <c r="X76" s="188"/>
      <c r="Y76" s="189"/>
    </row>
    <row r="77" spans="1:25" s="82" customFormat="1" ht="18.75" x14ac:dyDescent="0.3">
      <c r="A77" s="183"/>
      <c r="B77" s="92" t="s">
        <v>77</v>
      </c>
      <c r="C77" s="103" t="s">
        <v>78</v>
      </c>
      <c r="D77" s="117"/>
      <c r="E77" s="92" t="s">
        <v>77</v>
      </c>
      <c r="F77" s="103" t="s">
        <v>78</v>
      </c>
      <c r="G77" s="117"/>
      <c r="H77" s="92" t="s">
        <v>77</v>
      </c>
      <c r="I77" s="103" t="s">
        <v>78</v>
      </c>
      <c r="J77" s="117"/>
      <c r="K77" s="92" t="s">
        <v>77</v>
      </c>
      <c r="L77" s="103" t="s">
        <v>78</v>
      </c>
      <c r="M77" s="117"/>
      <c r="N77" s="92" t="s">
        <v>77</v>
      </c>
      <c r="O77" s="103" t="s">
        <v>78</v>
      </c>
      <c r="P77" s="117"/>
      <c r="Q77" s="92" t="s">
        <v>77</v>
      </c>
      <c r="R77" s="103" t="s">
        <v>78</v>
      </c>
      <c r="S77" s="117"/>
      <c r="T77" s="92" t="s">
        <v>77</v>
      </c>
      <c r="U77" s="103" t="s">
        <v>78</v>
      </c>
      <c r="V77" s="117"/>
      <c r="W77" s="92" t="s">
        <v>77</v>
      </c>
      <c r="X77" s="103" t="s">
        <v>78</v>
      </c>
      <c r="Y77" s="117"/>
    </row>
    <row r="78" spans="1:25" x14ac:dyDescent="0.25">
      <c r="A78" s="109" t="s">
        <v>125</v>
      </c>
      <c r="B78" s="85">
        <f>B$76*0.1</f>
        <v>500</v>
      </c>
      <c r="C78" s="84">
        <f>B$76*0.9</f>
        <v>4500</v>
      </c>
      <c r="D78" s="118"/>
      <c r="E78" s="85">
        <f>E$76*0.1</f>
        <v>1000</v>
      </c>
      <c r="F78" s="84">
        <f>E$76*0.9</f>
        <v>9000</v>
      </c>
      <c r="G78" s="118"/>
      <c r="H78" s="85">
        <f>H$76*0.1</f>
        <v>1500</v>
      </c>
      <c r="I78" s="84">
        <f>H$76*0.9</f>
        <v>13500</v>
      </c>
      <c r="J78" s="118"/>
      <c r="K78" s="85">
        <f>K$76*0.1</f>
        <v>2000</v>
      </c>
      <c r="L78" s="84">
        <f>K$76*0.9</f>
        <v>18000</v>
      </c>
      <c r="M78" s="118"/>
      <c r="N78" s="85">
        <f>N$76*0.1</f>
        <v>3000</v>
      </c>
      <c r="O78" s="84">
        <f>N$76*0.9</f>
        <v>27000</v>
      </c>
      <c r="P78" s="118"/>
      <c r="Q78" s="85">
        <f>Q$76*0.1</f>
        <v>4000</v>
      </c>
      <c r="R78" s="84">
        <f>Q$76*0.9</f>
        <v>36000</v>
      </c>
      <c r="S78" s="118"/>
      <c r="T78" s="85">
        <f>T$76*0.1</f>
        <v>5000</v>
      </c>
      <c r="U78" s="84">
        <f>T$76*0.9</f>
        <v>45000</v>
      </c>
      <c r="V78" s="118"/>
      <c r="W78" s="85">
        <f>W$76*0.1</f>
        <v>10000</v>
      </c>
      <c r="X78" s="84">
        <f>W$76*0.9</f>
        <v>90000</v>
      </c>
      <c r="Y78" s="118"/>
    </row>
    <row r="79" spans="1:25" x14ac:dyDescent="0.25">
      <c r="A79" s="109" t="s">
        <v>97</v>
      </c>
      <c r="B79" s="85">
        <f>B$76*0.2</f>
        <v>1000</v>
      </c>
      <c r="C79" s="84">
        <f>B$76*0.8</f>
        <v>4000</v>
      </c>
      <c r="D79" s="118"/>
      <c r="E79" s="85">
        <f>E$76*0.2</f>
        <v>2000</v>
      </c>
      <c r="F79" s="84">
        <f>E$76*0.8</f>
        <v>8000</v>
      </c>
      <c r="G79" s="118"/>
      <c r="H79" s="85">
        <f>H$76*0.2</f>
        <v>3000</v>
      </c>
      <c r="I79" s="84">
        <f>H$76*0.8</f>
        <v>12000</v>
      </c>
      <c r="J79" s="118"/>
      <c r="K79" s="85">
        <f>K$76*0.2</f>
        <v>4000</v>
      </c>
      <c r="L79" s="84">
        <f>K$76*0.8</f>
        <v>16000</v>
      </c>
      <c r="M79" s="118"/>
      <c r="N79" s="85">
        <f>N$76*0.2</f>
        <v>6000</v>
      </c>
      <c r="O79" s="84">
        <f>N$76*0.8</f>
        <v>24000</v>
      </c>
      <c r="P79" s="118"/>
      <c r="Q79" s="85">
        <f>Q$76*0.2</f>
        <v>8000</v>
      </c>
      <c r="R79" s="84">
        <f>Q$76*0.8</f>
        <v>32000</v>
      </c>
      <c r="S79" s="118"/>
      <c r="T79" s="85">
        <f>T$76*0.2</f>
        <v>10000</v>
      </c>
      <c r="U79" s="84">
        <f>T$76*0.8</f>
        <v>40000</v>
      </c>
      <c r="V79" s="118"/>
      <c r="W79" s="85">
        <f>W$76*0.2</f>
        <v>20000</v>
      </c>
      <c r="X79" s="84">
        <f>W$76*0.8</f>
        <v>80000</v>
      </c>
      <c r="Y79" s="118"/>
    </row>
    <row r="80" spans="1:25" x14ac:dyDescent="0.25">
      <c r="A80" s="109" t="s">
        <v>102</v>
      </c>
      <c r="B80" s="85">
        <f>B$76*0.4</f>
        <v>2000</v>
      </c>
      <c r="C80" s="84">
        <f>B$76*0.6</f>
        <v>3000</v>
      </c>
      <c r="D80" s="118"/>
      <c r="E80" s="85">
        <f>E$76*0.4</f>
        <v>4000</v>
      </c>
      <c r="F80" s="84">
        <f>E$76*0.6</f>
        <v>6000</v>
      </c>
      <c r="G80" s="118"/>
      <c r="H80" s="85">
        <f>H$76*0.4</f>
        <v>6000</v>
      </c>
      <c r="I80" s="84">
        <f>H$76*0.6</f>
        <v>9000</v>
      </c>
      <c r="J80" s="118"/>
      <c r="K80" s="85">
        <f>K$76*0.4</f>
        <v>8000</v>
      </c>
      <c r="L80" s="84">
        <f>K$76*0.6</f>
        <v>12000</v>
      </c>
      <c r="M80" s="118"/>
      <c r="N80" s="85">
        <f>N$76*0.4</f>
        <v>12000</v>
      </c>
      <c r="O80" s="84">
        <f>N$76*0.6</f>
        <v>18000</v>
      </c>
      <c r="P80" s="118"/>
      <c r="Q80" s="85">
        <f>Q$76*0.4</f>
        <v>16000</v>
      </c>
      <c r="R80" s="84">
        <f>Q$76*0.6</f>
        <v>24000</v>
      </c>
      <c r="S80" s="118"/>
      <c r="T80" s="85">
        <f>T$76*0.4</f>
        <v>20000</v>
      </c>
      <c r="U80" s="84">
        <f>T$76*0.6</f>
        <v>30000</v>
      </c>
      <c r="V80" s="118"/>
      <c r="W80" s="85">
        <f>W$76*0.4</f>
        <v>40000</v>
      </c>
      <c r="X80" s="84">
        <f>W$76*0.6</f>
        <v>60000</v>
      </c>
      <c r="Y80" s="118"/>
    </row>
    <row r="81" spans="1:25" x14ac:dyDescent="0.25">
      <c r="A81" s="109" t="s">
        <v>103</v>
      </c>
      <c r="B81" s="85">
        <f>B$76*0.45</f>
        <v>2250</v>
      </c>
      <c r="C81" s="84">
        <f>B$76*0.55</f>
        <v>2750</v>
      </c>
      <c r="D81" s="118"/>
      <c r="E81" s="85">
        <f>E$76*0.45</f>
        <v>4500</v>
      </c>
      <c r="F81" s="84">
        <f>E$76*0.55</f>
        <v>5500</v>
      </c>
      <c r="G81" s="118"/>
      <c r="H81" s="85">
        <f>H$76*0.45</f>
        <v>6750</v>
      </c>
      <c r="I81" s="84">
        <f>H$76*0.55</f>
        <v>8250</v>
      </c>
      <c r="J81" s="118"/>
      <c r="K81" s="85">
        <f>K$76*0.45</f>
        <v>9000</v>
      </c>
      <c r="L81" s="84">
        <f>K$76*0.55</f>
        <v>11000</v>
      </c>
      <c r="M81" s="118"/>
      <c r="N81" s="85">
        <f>N$76*0.45</f>
        <v>13500</v>
      </c>
      <c r="O81" s="84">
        <f>N$76*0.55</f>
        <v>16500</v>
      </c>
      <c r="P81" s="118"/>
      <c r="Q81" s="85">
        <f>Q$76*0.45</f>
        <v>18000</v>
      </c>
      <c r="R81" s="84">
        <f>Q$76*0.55</f>
        <v>22000</v>
      </c>
      <c r="S81" s="118"/>
      <c r="T81" s="85">
        <f>T$76*0.45</f>
        <v>22500</v>
      </c>
      <c r="U81" s="84">
        <f>T$76*0.55</f>
        <v>27500.000000000004</v>
      </c>
      <c r="V81" s="118"/>
      <c r="W81" s="85">
        <f>W$76*0.45</f>
        <v>45000</v>
      </c>
      <c r="X81" s="84">
        <f>W$76*0.55</f>
        <v>55000.000000000007</v>
      </c>
      <c r="Y81" s="118"/>
    </row>
    <row r="82" spans="1:25" x14ac:dyDescent="0.25">
      <c r="A82" s="109" t="s">
        <v>104</v>
      </c>
      <c r="B82" s="85">
        <f>B$76*0.48</f>
        <v>2400</v>
      </c>
      <c r="C82" s="84">
        <f>B$76*0.52</f>
        <v>2600</v>
      </c>
      <c r="D82" s="118"/>
      <c r="E82" s="85">
        <f>E$76*0.48</f>
        <v>4800</v>
      </c>
      <c r="F82" s="84">
        <f>E$76*0.52</f>
        <v>5200</v>
      </c>
      <c r="G82" s="118"/>
      <c r="H82" s="85">
        <f>H$76*0.48</f>
        <v>7200</v>
      </c>
      <c r="I82" s="84">
        <f>H$76*0.52</f>
        <v>7800</v>
      </c>
      <c r="J82" s="118"/>
      <c r="K82" s="85">
        <f>K$76*0.48</f>
        <v>9600</v>
      </c>
      <c r="L82" s="84">
        <f>K$76*0.52</f>
        <v>10400</v>
      </c>
      <c r="M82" s="118"/>
      <c r="N82" s="85">
        <f>N$76*0.48</f>
        <v>14400</v>
      </c>
      <c r="O82" s="84">
        <f>N$76*0.52</f>
        <v>15600</v>
      </c>
      <c r="P82" s="118"/>
      <c r="Q82" s="85">
        <f>Q$76*0.48</f>
        <v>19200</v>
      </c>
      <c r="R82" s="84">
        <f>Q$76*0.52</f>
        <v>20800</v>
      </c>
      <c r="S82" s="118"/>
      <c r="T82" s="85">
        <f>T$76*0.48</f>
        <v>24000</v>
      </c>
      <c r="U82" s="84">
        <f>T$76*0.52</f>
        <v>26000</v>
      </c>
      <c r="V82" s="118"/>
      <c r="W82" s="85">
        <f>W$76*0.48</f>
        <v>48000</v>
      </c>
      <c r="X82" s="84">
        <f>W$76*0.52</f>
        <v>52000</v>
      </c>
      <c r="Y82" s="118"/>
    </row>
    <row r="83" spans="1:25" x14ac:dyDescent="0.25">
      <c r="A83" s="109" t="s">
        <v>105</v>
      </c>
      <c r="B83" s="85">
        <f>B$76*0.52</f>
        <v>2600</v>
      </c>
      <c r="C83" s="84">
        <f>B$76*0.48</f>
        <v>2400</v>
      </c>
      <c r="D83" s="118"/>
      <c r="E83" s="85">
        <f>E$76*0.52</f>
        <v>5200</v>
      </c>
      <c r="F83" s="84">
        <f>E$76*0.48</f>
        <v>4800</v>
      </c>
      <c r="G83" s="118"/>
      <c r="H83" s="85">
        <f>H$76*0.52</f>
        <v>7800</v>
      </c>
      <c r="I83" s="84">
        <f>H$76*0.48</f>
        <v>7200</v>
      </c>
      <c r="J83" s="118"/>
      <c r="K83" s="85">
        <f>K$76*0.52</f>
        <v>10400</v>
      </c>
      <c r="L83" s="84">
        <f>K$76*0.48</f>
        <v>9600</v>
      </c>
      <c r="M83" s="118"/>
      <c r="N83" s="85">
        <f>N$76*0.52</f>
        <v>15600</v>
      </c>
      <c r="O83" s="84">
        <f>N$76*0.48</f>
        <v>14400</v>
      </c>
      <c r="P83" s="118"/>
      <c r="Q83" s="85">
        <f>Q$76*0.52</f>
        <v>20800</v>
      </c>
      <c r="R83" s="84">
        <f>Q$76*0.48</f>
        <v>19200</v>
      </c>
      <c r="S83" s="118"/>
      <c r="T83" s="85">
        <f>T$76*0.52</f>
        <v>26000</v>
      </c>
      <c r="U83" s="84">
        <f>T$76*0.48</f>
        <v>24000</v>
      </c>
      <c r="V83" s="118"/>
      <c r="W83" s="85">
        <f>W$76*0.52</f>
        <v>52000</v>
      </c>
      <c r="X83" s="84">
        <f>W$76*0.48</f>
        <v>48000</v>
      </c>
      <c r="Y83" s="118"/>
    </row>
    <row r="84" spans="1:25" x14ac:dyDescent="0.25">
      <c r="A84" s="109" t="s">
        <v>106</v>
      </c>
      <c r="B84" s="85">
        <f>B$76*0.55</f>
        <v>2750</v>
      </c>
      <c r="C84" s="84">
        <f>B$76*0.45</f>
        <v>2250</v>
      </c>
      <c r="D84" s="118"/>
      <c r="E84" s="85">
        <f>E$76*0.55</f>
        <v>5500</v>
      </c>
      <c r="F84" s="84">
        <f>E$76*0.45</f>
        <v>4500</v>
      </c>
      <c r="G84" s="118"/>
      <c r="H84" s="85">
        <f>H$76*0.55</f>
        <v>8250</v>
      </c>
      <c r="I84" s="84">
        <f>H$76*0.45</f>
        <v>6750</v>
      </c>
      <c r="J84" s="118"/>
      <c r="K84" s="85">
        <f>K$76*0.55</f>
        <v>11000</v>
      </c>
      <c r="L84" s="84">
        <f>K$76*0.45</f>
        <v>9000</v>
      </c>
      <c r="M84" s="118"/>
      <c r="N84" s="85">
        <f>N$76*0.55</f>
        <v>16500</v>
      </c>
      <c r="O84" s="84">
        <f>N$76*0.45</f>
        <v>13500</v>
      </c>
      <c r="P84" s="118"/>
      <c r="Q84" s="85">
        <f>Q$76*0.55</f>
        <v>22000</v>
      </c>
      <c r="R84" s="84">
        <f>Q$76*0.45</f>
        <v>18000</v>
      </c>
      <c r="S84" s="118"/>
      <c r="T84" s="85">
        <f>T$76*0.55</f>
        <v>27500.000000000004</v>
      </c>
      <c r="U84" s="84">
        <f>T$76*0.45</f>
        <v>22500</v>
      </c>
      <c r="V84" s="118"/>
      <c r="W84" s="85">
        <f>W$76*0.55</f>
        <v>55000.000000000007</v>
      </c>
      <c r="X84" s="84">
        <f>W$76*0.45</f>
        <v>45000</v>
      </c>
      <c r="Y84" s="118"/>
    </row>
    <row r="85" spans="1:25" s="161" customFormat="1" x14ac:dyDescent="0.25">
      <c r="A85" s="136" t="s">
        <v>152</v>
      </c>
      <c r="B85" s="169">
        <f>B$76*0.739</f>
        <v>3695</v>
      </c>
      <c r="C85" s="168">
        <f>B$76*0.261</f>
        <v>1305</v>
      </c>
      <c r="D85" s="166"/>
      <c r="E85" s="169">
        <f>E$76*0.739</f>
        <v>7390</v>
      </c>
      <c r="F85" s="168">
        <f>E$76*0.261</f>
        <v>2610</v>
      </c>
      <c r="G85" s="166"/>
      <c r="H85" s="169">
        <f>H$76*0.739</f>
        <v>11085</v>
      </c>
      <c r="I85" s="168">
        <f>H$76*0.261</f>
        <v>3915</v>
      </c>
      <c r="J85" s="166"/>
      <c r="K85" s="169">
        <f>K$76*0.739</f>
        <v>14780</v>
      </c>
      <c r="L85" s="168">
        <f>K$76*0.261</f>
        <v>5220</v>
      </c>
      <c r="M85" s="166"/>
      <c r="N85" s="169">
        <f>N$76*0.739</f>
        <v>22170</v>
      </c>
      <c r="O85" s="168">
        <f>N$76*0.261</f>
        <v>7830</v>
      </c>
      <c r="P85" s="166"/>
      <c r="Q85" s="169">
        <f>Q$76*0.739</f>
        <v>29560</v>
      </c>
      <c r="R85" s="168">
        <f>Q$76*0.261</f>
        <v>10440</v>
      </c>
      <c r="S85" s="166"/>
      <c r="T85" s="169">
        <f>T$76*0.739</f>
        <v>36950</v>
      </c>
      <c r="U85" s="168">
        <f>T$76*0.261</f>
        <v>13050</v>
      </c>
      <c r="V85" s="166"/>
      <c r="W85" s="169">
        <f>W$76*0.739</f>
        <v>73900</v>
      </c>
      <c r="X85" s="168">
        <f>W$76*0.261</f>
        <v>26100</v>
      </c>
      <c r="Y85" s="166"/>
    </row>
    <row r="86" spans="1:25" x14ac:dyDescent="0.25">
      <c r="A86" s="109" t="s">
        <v>107</v>
      </c>
      <c r="B86" s="85">
        <f>B$76*0.6</f>
        <v>3000</v>
      </c>
      <c r="C86" s="84">
        <f>B$76*0.4</f>
        <v>2000</v>
      </c>
      <c r="D86" s="118"/>
      <c r="E86" s="85">
        <f>E$76*0.6</f>
        <v>6000</v>
      </c>
      <c r="F86" s="84">
        <f>E$76*0.4</f>
        <v>4000</v>
      </c>
      <c r="G86" s="118"/>
      <c r="H86" s="85">
        <f>H$76*0.6</f>
        <v>9000</v>
      </c>
      <c r="I86" s="84">
        <f>H$76*0.4</f>
        <v>6000</v>
      </c>
      <c r="J86" s="118"/>
      <c r="K86" s="85">
        <f>K$76*0.6</f>
        <v>12000</v>
      </c>
      <c r="L86" s="84">
        <f>K$76*0.4</f>
        <v>8000</v>
      </c>
      <c r="M86" s="118"/>
      <c r="N86" s="85">
        <f>N$76*0.6</f>
        <v>18000</v>
      </c>
      <c r="O86" s="84">
        <f>N$76*0.4</f>
        <v>12000</v>
      </c>
      <c r="P86" s="118"/>
      <c r="Q86" s="85">
        <f>Q$76*0.6</f>
        <v>24000</v>
      </c>
      <c r="R86" s="84">
        <f>Q$76*0.4</f>
        <v>16000</v>
      </c>
      <c r="S86" s="118"/>
      <c r="T86" s="85">
        <f>T$76*0.6</f>
        <v>30000</v>
      </c>
      <c r="U86" s="84">
        <f>T$76*0.4</f>
        <v>20000</v>
      </c>
      <c r="V86" s="118"/>
      <c r="W86" s="85">
        <f>W$76*0.6</f>
        <v>60000</v>
      </c>
      <c r="X86" s="84">
        <f>W$76*0.4</f>
        <v>40000</v>
      </c>
      <c r="Y86" s="118"/>
    </row>
    <row r="87" spans="1:25" x14ac:dyDescent="0.25">
      <c r="A87" s="109" t="s">
        <v>108</v>
      </c>
      <c r="B87" s="85">
        <f>B$76*0.8</f>
        <v>4000</v>
      </c>
      <c r="C87" s="84">
        <f>B$76*0.2</f>
        <v>1000</v>
      </c>
      <c r="D87" s="118"/>
      <c r="E87" s="85">
        <f>E$76*0.8</f>
        <v>8000</v>
      </c>
      <c r="F87" s="84">
        <f>E$76*0.2</f>
        <v>2000</v>
      </c>
      <c r="G87" s="118"/>
      <c r="H87" s="85">
        <f>H$76*0.8</f>
        <v>12000</v>
      </c>
      <c r="I87" s="84">
        <f>H$76*0.2</f>
        <v>3000</v>
      </c>
      <c r="J87" s="118"/>
      <c r="K87" s="85">
        <f>K$76*0.8</f>
        <v>16000</v>
      </c>
      <c r="L87" s="84">
        <f>K$76*0.2</f>
        <v>4000</v>
      </c>
      <c r="M87" s="118"/>
      <c r="N87" s="85">
        <f>N$76*0.8</f>
        <v>24000</v>
      </c>
      <c r="O87" s="84">
        <f>N$76*0.2</f>
        <v>6000</v>
      </c>
      <c r="P87" s="118"/>
      <c r="Q87" s="85">
        <f>Q$76*0.8</f>
        <v>32000</v>
      </c>
      <c r="R87" s="84">
        <f>Q$76*0.2</f>
        <v>8000</v>
      </c>
      <c r="S87" s="118"/>
      <c r="T87" s="85">
        <f>T$76*0.8</f>
        <v>40000</v>
      </c>
      <c r="U87" s="84">
        <f>T$76*0.2</f>
        <v>10000</v>
      </c>
      <c r="V87" s="118"/>
      <c r="W87" s="85">
        <f>W$76*0.8</f>
        <v>80000</v>
      </c>
      <c r="X87" s="84">
        <f>W$76*0.2</f>
        <v>20000</v>
      </c>
      <c r="Y87" s="118"/>
    </row>
    <row r="88" spans="1:25" ht="15.75" thickBot="1" x14ac:dyDescent="0.3">
      <c r="A88" s="110" t="s">
        <v>109</v>
      </c>
      <c r="B88" s="86">
        <f>B$76*0.9</f>
        <v>4500</v>
      </c>
      <c r="C88" s="121">
        <f>B$76*0.1</f>
        <v>500</v>
      </c>
      <c r="D88" s="119"/>
      <c r="E88" s="86">
        <f>E$76*0.9</f>
        <v>9000</v>
      </c>
      <c r="F88" s="121">
        <f>E$76*0.1</f>
        <v>1000</v>
      </c>
      <c r="G88" s="119"/>
      <c r="H88" s="86">
        <f>H$76*0.9</f>
        <v>13500</v>
      </c>
      <c r="I88" s="121">
        <f>H$76*0.1</f>
        <v>1500</v>
      </c>
      <c r="J88" s="119"/>
      <c r="K88" s="86">
        <f>K$76*0.9</f>
        <v>18000</v>
      </c>
      <c r="L88" s="121">
        <f>K$76*0.1</f>
        <v>2000</v>
      </c>
      <c r="M88" s="119"/>
      <c r="N88" s="86">
        <f>N$76*0.9</f>
        <v>27000</v>
      </c>
      <c r="O88" s="121">
        <f>N$76*0.1</f>
        <v>3000</v>
      </c>
      <c r="P88" s="119"/>
      <c r="Q88" s="86">
        <f>Q$76*0.9</f>
        <v>36000</v>
      </c>
      <c r="R88" s="121">
        <f>Q$76*0.1</f>
        <v>4000</v>
      </c>
      <c r="S88" s="119"/>
      <c r="T88" s="86">
        <f>T$76*0.9</f>
        <v>45000</v>
      </c>
      <c r="U88" s="121">
        <f>T$76*0.1</f>
        <v>5000</v>
      </c>
      <c r="V88" s="119"/>
      <c r="W88" s="86">
        <f>W$76*0.9</f>
        <v>90000</v>
      </c>
      <c r="X88" s="121">
        <f>W$76*0.1</f>
        <v>10000</v>
      </c>
      <c r="Y88" s="119"/>
    </row>
    <row r="89" spans="1:25" ht="15.75" thickBot="1" x14ac:dyDescent="0.3">
      <c r="A89" s="111"/>
    </row>
    <row r="90" spans="1:25" s="83" customFormat="1" ht="18.75" customHeight="1" x14ac:dyDescent="0.3">
      <c r="A90" s="181" t="s">
        <v>100</v>
      </c>
      <c r="B90" s="184" t="s">
        <v>79</v>
      </c>
      <c r="C90" s="185"/>
      <c r="D90" s="186"/>
      <c r="E90" s="184" t="s">
        <v>80</v>
      </c>
      <c r="F90" s="185"/>
      <c r="G90" s="186"/>
      <c r="H90" s="184" t="s">
        <v>81</v>
      </c>
      <c r="I90" s="185"/>
      <c r="J90" s="186"/>
      <c r="K90" s="184" t="s">
        <v>82</v>
      </c>
      <c r="L90" s="185"/>
      <c r="M90" s="186"/>
      <c r="N90" s="184" t="s">
        <v>83</v>
      </c>
      <c r="O90" s="185"/>
      <c r="P90" s="186"/>
      <c r="Q90" s="184" t="s">
        <v>84</v>
      </c>
      <c r="R90" s="185"/>
      <c r="S90" s="186"/>
      <c r="T90" s="184" t="s">
        <v>85</v>
      </c>
      <c r="U90" s="185"/>
      <c r="V90" s="186"/>
      <c r="W90" s="184" t="s">
        <v>86</v>
      </c>
      <c r="X90" s="185"/>
      <c r="Y90" s="186"/>
    </row>
    <row r="91" spans="1:25" s="83" customFormat="1" ht="19.5" thickBot="1" x14ac:dyDescent="0.35">
      <c r="A91" s="182"/>
      <c r="B91" s="187">
        <v>5000</v>
      </c>
      <c r="C91" s="188"/>
      <c r="D91" s="189"/>
      <c r="E91" s="187">
        <v>10000</v>
      </c>
      <c r="F91" s="188"/>
      <c r="G91" s="189"/>
      <c r="H91" s="187">
        <v>15000</v>
      </c>
      <c r="I91" s="188"/>
      <c r="J91" s="189"/>
      <c r="K91" s="187">
        <v>20000</v>
      </c>
      <c r="L91" s="188"/>
      <c r="M91" s="189"/>
      <c r="N91" s="187">
        <v>30000</v>
      </c>
      <c r="O91" s="188"/>
      <c r="P91" s="189"/>
      <c r="Q91" s="187">
        <v>40000</v>
      </c>
      <c r="R91" s="188"/>
      <c r="S91" s="189"/>
      <c r="T91" s="187">
        <v>50000</v>
      </c>
      <c r="U91" s="188"/>
      <c r="V91" s="189"/>
      <c r="W91" s="187">
        <v>100000</v>
      </c>
      <c r="X91" s="188"/>
      <c r="Y91" s="189"/>
    </row>
    <row r="92" spans="1:25" s="82" customFormat="1" ht="18.75" x14ac:dyDescent="0.3">
      <c r="A92" s="183"/>
      <c r="B92" s="94" t="s">
        <v>77</v>
      </c>
      <c r="C92" s="103" t="s">
        <v>78</v>
      </c>
      <c r="D92" s="106"/>
      <c r="E92" s="94" t="s">
        <v>77</v>
      </c>
      <c r="F92" s="103" t="s">
        <v>78</v>
      </c>
      <c r="G92" s="117"/>
      <c r="H92" s="94" t="s">
        <v>77</v>
      </c>
      <c r="I92" s="103" t="s">
        <v>78</v>
      </c>
      <c r="J92" s="117"/>
      <c r="K92" s="94" t="s">
        <v>77</v>
      </c>
      <c r="L92" s="103" t="s">
        <v>78</v>
      </c>
      <c r="M92" s="117"/>
      <c r="N92" s="94" t="s">
        <v>77</v>
      </c>
      <c r="O92" s="103" t="s">
        <v>78</v>
      </c>
      <c r="P92" s="117"/>
      <c r="Q92" s="94" t="s">
        <v>77</v>
      </c>
      <c r="R92" s="103" t="s">
        <v>78</v>
      </c>
      <c r="S92" s="117"/>
      <c r="T92" s="94" t="s">
        <v>77</v>
      </c>
      <c r="U92" s="103" t="s">
        <v>78</v>
      </c>
      <c r="V92" s="117"/>
      <c r="W92" s="94" t="s">
        <v>77</v>
      </c>
      <c r="X92" s="103" t="s">
        <v>78</v>
      </c>
      <c r="Y92" s="117"/>
    </row>
    <row r="93" spans="1:25" x14ac:dyDescent="0.25">
      <c r="A93" s="109" t="s">
        <v>125</v>
      </c>
      <c r="B93" s="88">
        <f t="shared" ref="B93:B103" si="1">B78/1000*(((365*$E$41/100)+($B$48*$B$41/100)))</f>
        <v>33.652218835461134</v>
      </c>
      <c r="C93" s="87">
        <f t="shared" ref="C93:C103" si="2">(C78/(1000))*((365*$E$42/100)+($B$48*$B$42/100))</f>
        <v>179.30781144877093</v>
      </c>
      <c r="D93" s="107"/>
      <c r="E93" s="88">
        <f t="shared" ref="E93:E103" si="3">E78/1000*(((365*$E$41/100)+($B$48*$B$41/100)))</f>
        <v>67.304437670922269</v>
      </c>
      <c r="F93" s="87">
        <f t="shared" ref="F93:F103" si="4">(F78/(1000))*((365*$E$42/100)+($B$48*$B$42/100))</f>
        <v>358.61562289754187</v>
      </c>
      <c r="G93" s="118"/>
      <c r="H93" s="88">
        <f t="shared" ref="H93:H103" si="5">H78/1000*(((365*$E$41/100)+($B$48*$B$41/100)))</f>
        <v>100.95665650638341</v>
      </c>
      <c r="I93" s="87">
        <f t="shared" ref="I93:I103" si="6">(I78/(1000))*((365*$E$42/100)+($B$48*$B$42/100))</f>
        <v>537.92343434631289</v>
      </c>
      <c r="J93" s="118"/>
      <c r="K93" s="88">
        <f t="shared" ref="K93:K103" si="7">K78/1000*(((365*$E$41/100)+($B$48*$B$41/100)))</f>
        <v>134.60887534184454</v>
      </c>
      <c r="L93" s="87">
        <f t="shared" ref="L93:L103" si="8">(L78/(1000))*((365*$E$42/100)+($B$48*$B$42/100))</f>
        <v>717.23124579508374</v>
      </c>
      <c r="M93" s="118"/>
      <c r="N93" s="88">
        <f t="shared" ref="N93:N103" si="9">N78/1000*(((365*$E$41/100)+($B$48*$B$41/100)))</f>
        <v>201.91331301276682</v>
      </c>
      <c r="O93" s="87">
        <f t="shared" ref="O93:O103" si="10">(O78/(1000))*((365*$E$42/100)+($B$48*$B$42/100))</f>
        <v>1075.8468686926258</v>
      </c>
      <c r="P93" s="118"/>
      <c r="Q93" s="88">
        <f t="shared" ref="Q93:Q103" si="11">Q78/1000*(((365*$E$41/100)+($B$48*$B$41/100)))</f>
        <v>269.21775068368908</v>
      </c>
      <c r="R93" s="87">
        <f t="shared" ref="R93:R103" si="12">(R78/(1000))*((365*$E$42/100)+($B$48*$B$42/100))</f>
        <v>1434.4624915901675</v>
      </c>
      <c r="S93" s="118"/>
      <c r="T93" s="88">
        <f t="shared" ref="T93:T103" si="13">T78/1000*(((365*$E$41/100)+($B$48*$B$41/100)))</f>
        <v>336.52218835461133</v>
      </c>
      <c r="U93" s="87">
        <f t="shared" ref="U93:U103" si="14">(U78/(1000))*((365*$E$42/100)+($B$48*$B$42/100))</f>
        <v>1793.0781144877094</v>
      </c>
      <c r="V93" s="118"/>
      <c r="W93" s="88">
        <f t="shared" ref="W93:W103" si="15">W78/1000*(((365*$E$41/100)+($B$48*$B$41/100)))</f>
        <v>673.04437670922266</v>
      </c>
      <c r="X93" s="87">
        <f t="shared" ref="X93:X103" si="16">(X78/(1000))*((365*$E$42/100)+($B$48*$B$42/100))</f>
        <v>3586.1562289754188</v>
      </c>
      <c r="Y93" s="118"/>
    </row>
    <row r="94" spans="1:25" x14ac:dyDescent="0.25">
      <c r="A94" s="109" t="s">
        <v>97</v>
      </c>
      <c r="B94" s="88">
        <f t="shared" si="1"/>
        <v>67.304437670922269</v>
      </c>
      <c r="C94" s="87">
        <f t="shared" si="2"/>
        <v>159.3847212877964</v>
      </c>
      <c r="D94" s="107"/>
      <c r="E94" s="88">
        <f t="shared" si="3"/>
        <v>134.60887534184454</v>
      </c>
      <c r="F94" s="87">
        <f t="shared" si="4"/>
        <v>318.76944257559279</v>
      </c>
      <c r="G94" s="118"/>
      <c r="H94" s="88">
        <f t="shared" si="5"/>
        <v>201.91331301276682</v>
      </c>
      <c r="I94" s="87">
        <f t="shared" si="6"/>
        <v>478.15416386338916</v>
      </c>
      <c r="J94" s="118"/>
      <c r="K94" s="88">
        <f t="shared" si="7"/>
        <v>269.21775068368908</v>
      </c>
      <c r="L94" s="87">
        <f t="shared" si="8"/>
        <v>637.53888515118558</v>
      </c>
      <c r="M94" s="118"/>
      <c r="N94" s="88">
        <f t="shared" si="9"/>
        <v>403.82662602553364</v>
      </c>
      <c r="O94" s="87">
        <f t="shared" si="10"/>
        <v>956.30832772677832</v>
      </c>
      <c r="P94" s="118"/>
      <c r="Q94" s="88">
        <f t="shared" si="11"/>
        <v>538.43550136737815</v>
      </c>
      <c r="R94" s="87">
        <f t="shared" si="12"/>
        <v>1275.0777703023712</v>
      </c>
      <c r="S94" s="118"/>
      <c r="T94" s="88">
        <f t="shared" si="13"/>
        <v>673.04437670922266</v>
      </c>
      <c r="U94" s="87">
        <f t="shared" si="14"/>
        <v>1593.847212877964</v>
      </c>
      <c r="V94" s="118"/>
      <c r="W94" s="88">
        <f t="shared" si="15"/>
        <v>1346.0887534184453</v>
      </c>
      <c r="X94" s="87">
        <f t="shared" si="16"/>
        <v>3187.694425755928</v>
      </c>
      <c r="Y94" s="118"/>
    </row>
    <row r="95" spans="1:25" x14ac:dyDescent="0.25">
      <c r="A95" s="109" t="s">
        <v>102</v>
      </c>
      <c r="B95" s="88">
        <f t="shared" si="1"/>
        <v>134.60887534184454</v>
      </c>
      <c r="C95" s="87">
        <f t="shared" si="2"/>
        <v>119.53854096584729</v>
      </c>
      <c r="D95" s="107"/>
      <c r="E95" s="88">
        <f t="shared" si="3"/>
        <v>269.21775068368908</v>
      </c>
      <c r="F95" s="87">
        <f t="shared" si="4"/>
        <v>239.07708193169458</v>
      </c>
      <c r="G95" s="118"/>
      <c r="H95" s="88">
        <f t="shared" si="5"/>
        <v>403.82662602553364</v>
      </c>
      <c r="I95" s="87">
        <f t="shared" si="6"/>
        <v>358.61562289754187</v>
      </c>
      <c r="J95" s="118"/>
      <c r="K95" s="88">
        <f t="shared" si="7"/>
        <v>538.43550136737815</v>
      </c>
      <c r="L95" s="87">
        <f t="shared" si="8"/>
        <v>478.15416386338916</v>
      </c>
      <c r="M95" s="118"/>
      <c r="N95" s="88">
        <f t="shared" si="9"/>
        <v>807.65325205106728</v>
      </c>
      <c r="O95" s="87">
        <f t="shared" si="10"/>
        <v>717.23124579508374</v>
      </c>
      <c r="P95" s="118"/>
      <c r="Q95" s="88">
        <f t="shared" si="11"/>
        <v>1076.8710027347563</v>
      </c>
      <c r="R95" s="87">
        <f t="shared" si="12"/>
        <v>956.30832772677832</v>
      </c>
      <c r="S95" s="118"/>
      <c r="T95" s="88">
        <f t="shared" si="13"/>
        <v>1346.0887534184453</v>
      </c>
      <c r="U95" s="87">
        <f t="shared" si="14"/>
        <v>1195.385409658473</v>
      </c>
      <c r="V95" s="118"/>
      <c r="W95" s="88">
        <f t="shared" si="15"/>
        <v>2692.1775068368906</v>
      </c>
      <c r="X95" s="87">
        <f t="shared" si="16"/>
        <v>2390.770819316946</v>
      </c>
      <c r="Y95" s="118"/>
    </row>
    <row r="96" spans="1:25" x14ac:dyDescent="0.25">
      <c r="A96" s="109" t="s">
        <v>103</v>
      </c>
      <c r="B96" s="88">
        <f t="shared" si="1"/>
        <v>151.43498475957512</v>
      </c>
      <c r="C96" s="87">
        <f t="shared" si="2"/>
        <v>109.57699588536002</v>
      </c>
      <c r="D96" s="107"/>
      <c r="E96" s="88">
        <f t="shared" si="3"/>
        <v>302.86996951915023</v>
      </c>
      <c r="F96" s="87">
        <f t="shared" si="4"/>
        <v>219.15399177072004</v>
      </c>
      <c r="G96" s="118"/>
      <c r="H96" s="88">
        <f t="shared" si="5"/>
        <v>454.30495427872529</v>
      </c>
      <c r="I96" s="87">
        <f t="shared" si="6"/>
        <v>328.73098765608006</v>
      </c>
      <c r="J96" s="118"/>
      <c r="K96" s="88">
        <f t="shared" si="7"/>
        <v>605.73993903830046</v>
      </c>
      <c r="L96" s="87">
        <f t="shared" si="8"/>
        <v>438.30798354144008</v>
      </c>
      <c r="M96" s="118"/>
      <c r="N96" s="88">
        <f t="shared" si="9"/>
        <v>908.60990855745058</v>
      </c>
      <c r="O96" s="87">
        <f t="shared" si="10"/>
        <v>657.46197531216012</v>
      </c>
      <c r="P96" s="118"/>
      <c r="Q96" s="88">
        <f t="shared" si="11"/>
        <v>1211.4798780766009</v>
      </c>
      <c r="R96" s="87">
        <f t="shared" si="12"/>
        <v>876.61596708288016</v>
      </c>
      <c r="S96" s="118"/>
      <c r="T96" s="88">
        <f t="shared" si="13"/>
        <v>1514.349847595751</v>
      </c>
      <c r="U96" s="87">
        <f t="shared" si="14"/>
        <v>1095.7699588536004</v>
      </c>
      <c r="V96" s="118"/>
      <c r="W96" s="88">
        <f t="shared" si="15"/>
        <v>3028.6996951915021</v>
      </c>
      <c r="X96" s="87">
        <f t="shared" si="16"/>
        <v>2191.5399177072009</v>
      </c>
      <c r="Y96" s="118"/>
    </row>
    <row r="97" spans="1:25" x14ac:dyDescent="0.25">
      <c r="A97" s="109" t="s">
        <v>104</v>
      </c>
      <c r="B97" s="88">
        <f t="shared" si="1"/>
        <v>161.53065041021344</v>
      </c>
      <c r="C97" s="87">
        <f t="shared" si="2"/>
        <v>103.60006883706767</v>
      </c>
      <c r="D97" s="107"/>
      <c r="E97" s="88">
        <f t="shared" si="3"/>
        <v>323.06130082042688</v>
      </c>
      <c r="F97" s="87">
        <f t="shared" si="4"/>
        <v>207.20013767413533</v>
      </c>
      <c r="G97" s="118"/>
      <c r="H97" s="88">
        <f t="shared" si="5"/>
        <v>484.59195123064035</v>
      </c>
      <c r="I97" s="87">
        <f t="shared" si="6"/>
        <v>310.80020651120299</v>
      </c>
      <c r="J97" s="118"/>
      <c r="K97" s="88">
        <f t="shared" si="7"/>
        <v>646.12260164085376</v>
      </c>
      <c r="L97" s="87">
        <f t="shared" si="8"/>
        <v>414.40027534827067</v>
      </c>
      <c r="M97" s="118"/>
      <c r="N97" s="88">
        <f t="shared" si="9"/>
        <v>969.1839024612807</v>
      </c>
      <c r="O97" s="87">
        <f t="shared" si="10"/>
        <v>621.60041302240597</v>
      </c>
      <c r="P97" s="118"/>
      <c r="Q97" s="88">
        <f t="shared" si="11"/>
        <v>1292.2452032817075</v>
      </c>
      <c r="R97" s="87">
        <f t="shared" si="12"/>
        <v>828.80055069654134</v>
      </c>
      <c r="S97" s="118"/>
      <c r="T97" s="88">
        <f t="shared" si="13"/>
        <v>1615.3065041021346</v>
      </c>
      <c r="U97" s="87">
        <f t="shared" si="14"/>
        <v>1036.0006883706765</v>
      </c>
      <c r="V97" s="118"/>
      <c r="W97" s="88">
        <f t="shared" si="15"/>
        <v>3230.6130082042691</v>
      </c>
      <c r="X97" s="87">
        <f t="shared" si="16"/>
        <v>2072.0013767413529</v>
      </c>
      <c r="Y97" s="118"/>
    </row>
    <row r="98" spans="1:25" x14ac:dyDescent="0.25">
      <c r="A98" s="109" t="s">
        <v>105</v>
      </c>
      <c r="B98" s="88">
        <f t="shared" si="1"/>
        <v>174.99153794439792</v>
      </c>
      <c r="C98" s="87">
        <f t="shared" si="2"/>
        <v>95.630832772677834</v>
      </c>
      <c r="D98" s="107"/>
      <c r="E98" s="88">
        <f t="shared" si="3"/>
        <v>349.98307588879584</v>
      </c>
      <c r="F98" s="87">
        <f t="shared" si="4"/>
        <v>191.26166554535567</v>
      </c>
      <c r="G98" s="118"/>
      <c r="H98" s="88">
        <f t="shared" si="5"/>
        <v>524.97461383319364</v>
      </c>
      <c r="I98" s="87">
        <f t="shared" si="6"/>
        <v>286.89249831803352</v>
      </c>
      <c r="J98" s="118"/>
      <c r="K98" s="88">
        <f t="shared" si="7"/>
        <v>699.96615177759168</v>
      </c>
      <c r="L98" s="87">
        <f t="shared" si="8"/>
        <v>382.52333109071134</v>
      </c>
      <c r="M98" s="118"/>
      <c r="N98" s="88">
        <f t="shared" si="9"/>
        <v>1049.9492276663873</v>
      </c>
      <c r="O98" s="87">
        <f t="shared" si="10"/>
        <v>573.78499663606704</v>
      </c>
      <c r="P98" s="118"/>
      <c r="Q98" s="88">
        <f t="shared" si="11"/>
        <v>1399.9323035551834</v>
      </c>
      <c r="R98" s="87">
        <f t="shared" si="12"/>
        <v>765.04666218142268</v>
      </c>
      <c r="S98" s="118"/>
      <c r="T98" s="88">
        <f t="shared" si="13"/>
        <v>1749.915379443979</v>
      </c>
      <c r="U98" s="87">
        <f t="shared" si="14"/>
        <v>956.30832772677832</v>
      </c>
      <c r="V98" s="118"/>
      <c r="W98" s="88">
        <f t="shared" si="15"/>
        <v>3499.8307588879579</v>
      </c>
      <c r="X98" s="87">
        <f t="shared" si="16"/>
        <v>1912.6166554535566</v>
      </c>
      <c r="Y98" s="118"/>
    </row>
    <row r="99" spans="1:25" x14ac:dyDescent="0.25">
      <c r="A99" s="109" t="s">
        <v>106</v>
      </c>
      <c r="B99" s="88">
        <f t="shared" si="1"/>
        <v>185.08720359503624</v>
      </c>
      <c r="C99" s="87">
        <f t="shared" si="2"/>
        <v>89.653905724385467</v>
      </c>
      <c r="D99" s="107"/>
      <c r="E99" s="88">
        <f t="shared" si="3"/>
        <v>370.17440719007249</v>
      </c>
      <c r="F99" s="87">
        <f t="shared" si="4"/>
        <v>179.30781144877093</v>
      </c>
      <c r="G99" s="118"/>
      <c r="H99" s="88">
        <f t="shared" si="5"/>
        <v>555.2616107851087</v>
      </c>
      <c r="I99" s="87">
        <f t="shared" si="6"/>
        <v>268.96171717315644</v>
      </c>
      <c r="J99" s="118"/>
      <c r="K99" s="88">
        <f t="shared" si="7"/>
        <v>740.34881438014497</v>
      </c>
      <c r="L99" s="87">
        <f t="shared" si="8"/>
        <v>358.61562289754187</v>
      </c>
      <c r="M99" s="118"/>
      <c r="N99" s="88">
        <f t="shared" si="9"/>
        <v>1110.5232215702174</v>
      </c>
      <c r="O99" s="87">
        <f t="shared" si="10"/>
        <v>537.92343434631289</v>
      </c>
      <c r="P99" s="118"/>
      <c r="Q99" s="88">
        <f t="shared" si="11"/>
        <v>1480.6976287602899</v>
      </c>
      <c r="R99" s="87">
        <f t="shared" si="12"/>
        <v>717.23124579508374</v>
      </c>
      <c r="S99" s="118"/>
      <c r="T99" s="88">
        <f t="shared" si="13"/>
        <v>1850.8720359503627</v>
      </c>
      <c r="U99" s="87">
        <f t="shared" si="14"/>
        <v>896.5390572438547</v>
      </c>
      <c r="V99" s="118"/>
      <c r="W99" s="88">
        <f t="shared" si="15"/>
        <v>3701.7440719007254</v>
      </c>
      <c r="X99" s="87">
        <f t="shared" si="16"/>
        <v>1793.0781144877094</v>
      </c>
      <c r="Y99" s="118"/>
    </row>
    <row r="100" spans="1:25" s="161" customFormat="1" x14ac:dyDescent="0.25">
      <c r="A100" s="136" t="s">
        <v>152</v>
      </c>
      <c r="B100" s="90">
        <f t="shared" si="1"/>
        <v>248.68989719405778</v>
      </c>
      <c r="C100" s="167">
        <f t="shared" si="2"/>
        <v>51.999265320143572</v>
      </c>
      <c r="D100" s="170"/>
      <c r="E100" s="90">
        <f t="shared" si="3"/>
        <v>497.37979438811556</v>
      </c>
      <c r="F100" s="167">
        <f t="shared" si="4"/>
        <v>103.99853064028714</v>
      </c>
      <c r="G100" s="166"/>
      <c r="H100" s="90">
        <f t="shared" si="5"/>
        <v>746.06969158217339</v>
      </c>
      <c r="I100" s="167">
        <f t="shared" si="6"/>
        <v>155.99779596043072</v>
      </c>
      <c r="J100" s="166"/>
      <c r="K100" s="90">
        <f t="shared" si="7"/>
        <v>994.75958877623111</v>
      </c>
      <c r="L100" s="167">
        <f t="shared" si="8"/>
        <v>207.99706128057429</v>
      </c>
      <c r="M100" s="166"/>
      <c r="N100" s="90">
        <f t="shared" si="9"/>
        <v>1492.1393831643468</v>
      </c>
      <c r="O100" s="167">
        <f t="shared" si="10"/>
        <v>311.99559192086144</v>
      </c>
      <c r="P100" s="166"/>
      <c r="Q100" s="90">
        <f t="shared" si="11"/>
        <v>1989.5191775524622</v>
      </c>
      <c r="R100" s="167">
        <f t="shared" si="12"/>
        <v>415.99412256114857</v>
      </c>
      <c r="S100" s="166"/>
      <c r="T100" s="90">
        <f t="shared" si="13"/>
        <v>2486.8989719405781</v>
      </c>
      <c r="U100" s="167">
        <f t="shared" si="14"/>
        <v>519.99265320143581</v>
      </c>
      <c r="V100" s="166"/>
      <c r="W100" s="90">
        <f t="shared" si="15"/>
        <v>4973.7979438811562</v>
      </c>
      <c r="X100" s="167">
        <f t="shared" si="16"/>
        <v>1039.9853064028716</v>
      </c>
      <c r="Y100" s="166"/>
    </row>
    <row r="101" spans="1:25" x14ac:dyDescent="0.25">
      <c r="A101" s="109" t="s">
        <v>107</v>
      </c>
      <c r="B101" s="88">
        <f t="shared" si="1"/>
        <v>201.91331301276682</v>
      </c>
      <c r="C101" s="87">
        <f t="shared" si="2"/>
        <v>79.692360643898198</v>
      </c>
      <c r="D101" s="107"/>
      <c r="E101" s="88">
        <f t="shared" si="3"/>
        <v>403.82662602553364</v>
      </c>
      <c r="F101" s="87">
        <f t="shared" si="4"/>
        <v>159.3847212877964</v>
      </c>
      <c r="G101" s="118"/>
      <c r="H101" s="88">
        <f t="shared" si="5"/>
        <v>605.73993903830046</v>
      </c>
      <c r="I101" s="87">
        <f t="shared" si="6"/>
        <v>239.07708193169458</v>
      </c>
      <c r="J101" s="118"/>
      <c r="K101" s="88">
        <f t="shared" si="7"/>
        <v>807.65325205106728</v>
      </c>
      <c r="L101" s="87">
        <f t="shared" si="8"/>
        <v>318.76944257559279</v>
      </c>
      <c r="M101" s="118"/>
      <c r="N101" s="88">
        <f t="shared" si="9"/>
        <v>1211.4798780766009</v>
      </c>
      <c r="O101" s="87">
        <f t="shared" si="10"/>
        <v>478.15416386338916</v>
      </c>
      <c r="P101" s="118"/>
      <c r="Q101" s="88">
        <f t="shared" si="11"/>
        <v>1615.3065041021346</v>
      </c>
      <c r="R101" s="87">
        <f t="shared" si="12"/>
        <v>637.53888515118558</v>
      </c>
      <c r="S101" s="118"/>
      <c r="T101" s="88">
        <f t="shared" si="13"/>
        <v>2019.133130127668</v>
      </c>
      <c r="U101" s="87">
        <f t="shared" si="14"/>
        <v>796.92360643898201</v>
      </c>
      <c r="V101" s="118"/>
      <c r="W101" s="88">
        <f t="shared" si="15"/>
        <v>4038.266260255336</v>
      </c>
      <c r="X101" s="87">
        <f t="shared" si="16"/>
        <v>1593.847212877964</v>
      </c>
      <c r="Y101" s="118"/>
    </row>
    <row r="102" spans="1:25" x14ac:dyDescent="0.25">
      <c r="A102" s="109" t="s">
        <v>108</v>
      </c>
      <c r="B102" s="88">
        <f t="shared" si="1"/>
        <v>269.21775068368908</v>
      </c>
      <c r="C102" s="87">
        <f t="shared" si="2"/>
        <v>39.846180321949099</v>
      </c>
      <c r="D102" s="107"/>
      <c r="E102" s="88">
        <f t="shared" si="3"/>
        <v>538.43550136737815</v>
      </c>
      <c r="F102" s="87">
        <f t="shared" si="4"/>
        <v>79.692360643898198</v>
      </c>
      <c r="G102" s="118"/>
      <c r="H102" s="88">
        <f t="shared" si="5"/>
        <v>807.65325205106728</v>
      </c>
      <c r="I102" s="87">
        <f t="shared" si="6"/>
        <v>119.53854096584729</v>
      </c>
      <c r="J102" s="118"/>
      <c r="K102" s="88">
        <f t="shared" si="7"/>
        <v>1076.8710027347563</v>
      </c>
      <c r="L102" s="87">
        <f t="shared" si="8"/>
        <v>159.3847212877964</v>
      </c>
      <c r="M102" s="118"/>
      <c r="N102" s="88">
        <f t="shared" si="9"/>
        <v>1615.3065041021346</v>
      </c>
      <c r="O102" s="87">
        <f t="shared" si="10"/>
        <v>239.07708193169458</v>
      </c>
      <c r="P102" s="118"/>
      <c r="Q102" s="88">
        <f t="shared" si="11"/>
        <v>2153.7420054695126</v>
      </c>
      <c r="R102" s="87">
        <f t="shared" si="12"/>
        <v>318.76944257559279</v>
      </c>
      <c r="S102" s="118"/>
      <c r="T102" s="88">
        <f t="shared" si="13"/>
        <v>2692.1775068368906</v>
      </c>
      <c r="U102" s="87">
        <f t="shared" si="14"/>
        <v>398.461803219491</v>
      </c>
      <c r="V102" s="118"/>
      <c r="W102" s="88">
        <f t="shared" si="15"/>
        <v>5384.3550136737813</v>
      </c>
      <c r="X102" s="87">
        <f t="shared" si="16"/>
        <v>796.92360643898201</v>
      </c>
      <c r="Y102" s="118"/>
    </row>
    <row r="103" spans="1:25" ht="15.75" thickBot="1" x14ac:dyDescent="0.3">
      <c r="A103" s="110" t="s">
        <v>109</v>
      </c>
      <c r="B103" s="89">
        <f t="shared" si="1"/>
        <v>302.86996951915023</v>
      </c>
      <c r="C103" s="120">
        <f t="shared" si="2"/>
        <v>19.923090160974549</v>
      </c>
      <c r="D103" s="108"/>
      <c r="E103" s="89">
        <f t="shared" si="3"/>
        <v>605.73993903830046</v>
      </c>
      <c r="F103" s="120">
        <f t="shared" si="4"/>
        <v>39.846180321949099</v>
      </c>
      <c r="G103" s="119"/>
      <c r="H103" s="89">
        <f t="shared" si="5"/>
        <v>908.60990855745058</v>
      </c>
      <c r="I103" s="120">
        <f t="shared" si="6"/>
        <v>59.769270482923645</v>
      </c>
      <c r="J103" s="119"/>
      <c r="K103" s="89">
        <f t="shared" si="7"/>
        <v>1211.4798780766009</v>
      </c>
      <c r="L103" s="120">
        <f t="shared" si="8"/>
        <v>79.692360643898198</v>
      </c>
      <c r="M103" s="119"/>
      <c r="N103" s="89">
        <f t="shared" si="9"/>
        <v>1817.2198171149012</v>
      </c>
      <c r="O103" s="120">
        <f t="shared" si="10"/>
        <v>119.53854096584729</v>
      </c>
      <c r="P103" s="119"/>
      <c r="Q103" s="89">
        <f t="shared" si="11"/>
        <v>2422.9597561532019</v>
      </c>
      <c r="R103" s="120">
        <f t="shared" si="12"/>
        <v>159.3847212877964</v>
      </c>
      <c r="S103" s="119"/>
      <c r="T103" s="89">
        <f t="shared" si="13"/>
        <v>3028.6996951915021</v>
      </c>
      <c r="U103" s="120">
        <f t="shared" si="14"/>
        <v>199.2309016097455</v>
      </c>
      <c r="V103" s="119"/>
      <c r="W103" s="89">
        <f t="shared" si="15"/>
        <v>6057.3993903830042</v>
      </c>
      <c r="X103" s="120">
        <f t="shared" si="16"/>
        <v>398.461803219491</v>
      </c>
      <c r="Y103" s="119"/>
    </row>
    <row r="104" spans="1:25" ht="15.75" thickBot="1" x14ac:dyDescent="0.3">
      <c r="A104" s="111"/>
    </row>
    <row r="105" spans="1:25" s="83" customFormat="1" ht="18.75" customHeight="1" x14ac:dyDescent="0.3">
      <c r="A105" s="181" t="s">
        <v>99</v>
      </c>
      <c r="B105" s="184" t="s">
        <v>79</v>
      </c>
      <c r="C105" s="185"/>
      <c r="D105" s="186"/>
      <c r="E105" s="184" t="s">
        <v>80</v>
      </c>
      <c r="F105" s="185"/>
      <c r="G105" s="186"/>
      <c r="H105" s="184" t="s">
        <v>81</v>
      </c>
      <c r="I105" s="185"/>
      <c r="J105" s="186"/>
      <c r="K105" s="184" t="s">
        <v>82</v>
      </c>
      <c r="L105" s="185"/>
      <c r="M105" s="186"/>
      <c r="N105" s="184" t="s">
        <v>83</v>
      </c>
      <c r="O105" s="185"/>
      <c r="P105" s="186"/>
      <c r="Q105" s="184" t="s">
        <v>84</v>
      </c>
      <c r="R105" s="185"/>
      <c r="S105" s="186"/>
      <c r="T105" s="184" t="s">
        <v>85</v>
      </c>
      <c r="U105" s="185"/>
      <c r="V105" s="186"/>
      <c r="W105" s="184" t="s">
        <v>86</v>
      </c>
      <c r="X105" s="185"/>
      <c r="Y105" s="186"/>
    </row>
    <row r="106" spans="1:25" s="83" customFormat="1" ht="19.5" thickBot="1" x14ac:dyDescent="0.35">
      <c r="A106" s="182"/>
      <c r="B106" s="187">
        <v>5000</v>
      </c>
      <c r="C106" s="188"/>
      <c r="D106" s="189"/>
      <c r="E106" s="187">
        <v>10000</v>
      </c>
      <c r="F106" s="188"/>
      <c r="G106" s="189"/>
      <c r="H106" s="187">
        <v>15000</v>
      </c>
      <c r="I106" s="188"/>
      <c r="J106" s="189"/>
      <c r="K106" s="187">
        <v>20000</v>
      </c>
      <c r="L106" s="188"/>
      <c r="M106" s="189"/>
      <c r="N106" s="187">
        <v>30000</v>
      </c>
      <c r="O106" s="188"/>
      <c r="P106" s="189"/>
      <c r="Q106" s="187">
        <v>40000</v>
      </c>
      <c r="R106" s="188"/>
      <c r="S106" s="189"/>
      <c r="T106" s="187">
        <v>50000</v>
      </c>
      <c r="U106" s="188"/>
      <c r="V106" s="189"/>
      <c r="W106" s="187">
        <v>100000</v>
      </c>
      <c r="X106" s="188"/>
      <c r="Y106" s="189"/>
    </row>
    <row r="107" spans="1:25" s="82" customFormat="1" ht="18.75" x14ac:dyDescent="0.3">
      <c r="A107" s="183"/>
      <c r="B107" s="92" t="s">
        <v>77</v>
      </c>
      <c r="C107" s="103" t="s">
        <v>78</v>
      </c>
      <c r="D107" s="117"/>
      <c r="E107" s="92" t="s">
        <v>77</v>
      </c>
      <c r="F107" s="103" t="s">
        <v>78</v>
      </c>
      <c r="G107" s="117"/>
      <c r="H107" s="92" t="s">
        <v>77</v>
      </c>
      <c r="I107" s="103" t="s">
        <v>78</v>
      </c>
      <c r="J107" s="117"/>
      <c r="K107" s="92" t="s">
        <v>77</v>
      </c>
      <c r="L107" s="103" t="s">
        <v>78</v>
      </c>
      <c r="M107" s="117"/>
      <c r="N107" s="92" t="s">
        <v>77</v>
      </c>
      <c r="O107" s="103" t="s">
        <v>78</v>
      </c>
      <c r="P107" s="117"/>
      <c r="Q107" s="92" t="s">
        <v>77</v>
      </c>
      <c r="R107" s="103" t="s">
        <v>78</v>
      </c>
      <c r="S107" s="117"/>
      <c r="T107" s="92" t="s">
        <v>77</v>
      </c>
      <c r="U107" s="103" t="s">
        <v>78</v>
      </c>
      <c r="V107" s="117"/>
      <c r="W107" s="92" t="s">
        <v>77</v>
      </c>
      <c r="X107" s="103" t="s">
        <v>78</v>
      </c>
      <c r="Y107" s="117"/>
    </row>
    <row r="108" spans="1:25" x14ac:dyDescent="0.25">
      <c r="A108" s="109" t="s">
        <v>125</v>
      </c>
      <c r="B108" s="85">
        <f>B$76*$C$37*0.1</f>
        <v>165</v>
      </c>
      <c r="C108" s="84">
        <f>B$76*$C$37*0.9</f>
        <v>1485</v>
      </c>
      <c r="D108" s="118"/>
      <c r="E108" s="85">
        <f>E$76*$C$37*0.1</f>
        <v>330</v>
      </c>
      <c r="F108" s="84">
        <f>E$76*$C$37*0.9</f>
        <v>2970</v>
      </c>
      <c r="G108" s="118"/>
      <c r="H108" s="85">
        <f>H$76*$C$37*0.1</f>
        <v>495</v>
      </c>
      <c r="I108" s="84">
        <f>H$76*$C$37*0.9</f>
        <v>4455</v>
      </c>
      <c r="J108" s="118"/>
      <c r="K108" s="85">
        <f>K$76*$C$37*0.1</f>
        <v>660</v>
      </c>
      <c r="L108" s="84">
        <f>K$76*$C$37*0.9</f>
        <v>5940</v>
      </c>
      <c r="M108" s="118"/>
      <c r="N108" s="85">
        <f>N$76*$C$37*0.1</f>
        <v>990</v>
      </c>
      <c r="O108" s="84">
        <f>N$76*$C$37*0.9</f>
        <v>8910</v>
      </c>
      <c r="P108" s="118"/>
      <c r="Q108" s="85">
        <f>Q$76*$C$37*0.1</f>
        <v>1320</v>
      </c>
      <c r="R108" s="84">
        <f>Q$76*$C$37*0.9</f>
        <v>11880</v>
      </c>
      <c r="S108" s="118"/>
      <c r="T108" s="85">
        <f>T$76*$C$37*0.1</f>
        <v>1650</v>
      </c>
      <c r="U108" s="84">
        <f>T$76*$C$37*0.9</f>
        <v>14850</v>
      </c>
      <c r="V108" s="118"/>
      <c r="W108" s="85">
        <f>W$76*$C$37*0.1</f>
        <v>3300</v>
      </c>
      <c r="X108" s="84">
        <f>W$76*$C$37*0.9</f>
        <v>29700</v>
      </c>
      <c r="Y108" s="118"/>
    </row>
    <row r="109" spans="1:25" x14ac:dyDescent="0.25">
      <c r="A109" s="109" t="s">
        <v>97</v>
      </c>
      <c r="B109" s="85">
        <f>B$76*$C$37*0.2</f>
        <v>330</v>
      </c>
      <c r="C109" s="84">
        <f>B$76*$C$37*0.8</f>
        <v>1320</v>
      </c>
      <c r="D109" s="118"/>
      <c r="E109" s="85">
        <f>E$76*$C$37*0.2</f>
        <v>660</v>
      </c>
      <c r="F109" s="84">
        <f>E$76*$C$37*0.8</f>
        <v>2640</v>
      </c>
      <c r="G109" s="118"/>
      <c r="H109" s="85">
        <f>H$76*$C$37*0.2</f>
        <v>990</v>
      </c>
      <c r="I109" s="84">
        <f>H$76*$C$37*0.8</f>
        <v>3960</v>
      </c>
      <c r="J109" s="118"/>
      <c r="K109" s="85">
        <f>K$76*$C$37*0.2</f>
        <v>1320</v>
      </c>
      <c r="L109" s="84">
        <f>K$76*$C$37*0.8</f>
        <v>5280</v>
      </c>
      <c r="M109" s="118"/>
      <c r="N109" s="85">
        <f>N$76*$C$37*0.2</f>
        <v>1980</v>
      </c>
      <c r="O109" s="84">
        <f>N$76*$C$37*0.8</f>
        <v>7920</v>
      </c>
      <c r="P109" s="118"/>
      <c r="Q109" s="85">
        <f>Q$76*$C$37*0.2</f>
        <v>2640</v>
      </c>
      <c r="R109" s="84">
        <f>Q$76*$C$37*0.8</f>
        <v>10560</v>
      </c>
      <c r="S109" s="118"/>
      <c r="T109" s="85">
        <f>T$76*$C$37*0.2</f>
        <v>3300</v>
      </c>
      <c r="U109" s="84">
        <f>T$76*$C$37*0.8</f>
        <v>13200</v>
      </c>
      <c r="V109" s="118"/>
      <c r="W109" s="85">
        <f>W$76*$C$37*0.2</f>
        <v>6600</v>
      </c>
      <c r="X109" s="84">
        <f>W$76*$C$37*0.8</f>
        <v>26400</v>
      </c>
      <c r="Y109" s="118"/>
    </row>
    <row r="110" spans="1:25" x14ac:dyDescent="0.25">
      <c r="A110" s="109" t="s">
        <v>102</v>
      </c>
      <c r="B110" s="85">
        <f>B$76*$C$37*0.4</f>
        <v>660</v>
      </c>
      <c r="C110" s="84">
        <f>B$76*$C$37*0.6</f>
        <v>990</v>
      </c>
      <c r="D110" s="118"/>
      <c r="E110" s="85">
        <f>E$76*$C$37*0.4</f>
        <v>1320</v>
      </c>
      <c r="F110" s="84">
        <f>E$76*$C$37*0.6</f>
        <v>1980</v>
      </c>
      <c r="G110" s="118"/>
      <c r="H110" s="85">
        <f>H$76*$C$37*0.4</f>
        <v>1980</v>
      </c>
      <c r="I110" s="84">
        <f>H$76*$C$37*0.6</f>
        <v>2970</v>
      </c>
      <c r="J110" s="118"/>
      <c r="K110" s="85">
        <f>K$76*$C$37*0.4</f>
        <v>2640</v>
      </c>
      <c r="L110" s="84">
        <f>K$76*$C$37*0.6</f>
        <v>3960</v>
      </c>
      <c r="M110" s="118"/>
      <c r="N110" s="85">
        <f>N$76*$C$37*0.4</f>
        <v>3960</v>
      </c>
      <c r="O110" s="84">
        <f>N$76*$C$37*0.6</f>
        <v>5940</v>
      </c>
      <c r="P110" s="118"/>
      <c r="Q110" s="85">
        <f>Q$76*$C$37*0.4</f>
        <v>5280</v>
      </c>
      <c r="R110" s="84">
        <f>Q$76*$C$37*0.6</f>
        <v>7920</v>
      </c>
      <c r="S110" s="118"/>
      <c r="T110" s="85">
        <f>T$76*$C$37*0.4</f>
        <v>6600</v>
      </c>
      <c r="U110" s="84">
        <f>T$76*$C$37*0.6</f>
        <v>9900</v>
      </c>
      <c r="V110" s="118"/>
      <c r="W110" s="85">
        <f>W$76*$C$37*0.4</f>
        <v>13200</v>
      </c>
      <c r="X110" s="84">
        <f>W$76*$C$37*0.6</f>
        <v>19800</v>
      </c>
      <c r="Y110" s="118"/>
    </row>
    <row r="111" spans="1:25" x14ac:dyDescent="0.25">
      <c r="A111" s="109" t="s">
        <v>103</v>
      </c>
      <c r="B111" s="85">
        <f>B$76*$C$37*0.45</f>
        <v>742.5</v>
      </c>
      <c r="C111" s="84">
        <f>B$76*$C$37*0.55</f>
        <v>907.50000000000011</v>
      </c>
      <c r="D111" s="118"/>
      <c r="E111" s="85">
        <f>E$76*$C$37*0.45</f>
        <v>1485</v>
      </c>
      <c r="F111" s="84">
        <f>E$76*$C$37*0.55</f>
        <v>1815.0000000000002</v>
      </c>
      <c r="G111" s="118"/>
      <c r="H111" s="85">
        <f>H$76*$C$37*0.45</f>
        <v>2227.5</v>
      </c>
      <c r="I111" s="84">
        <f>H$76*$C$37*0.55</f>
        <v>2722.5</v>
      </c>
      <c r="J111" s="118"/>
      <c r="K111" s="85">
        <f>K$76*$C$37*0.45</f>
        <v>2970</v>
      </c>
      <c r="L111" s="84">
        <f>K$76*$C$37*0.55</f>
        <v>3630.0000000000005</v>
      </c>
      <c r="M111" s="118"/>
      <c r="N111" s="85">
        <f>N$76*$C$37*0.45</f>
        <v>4455</v>
      </c>
      <c r="O111" s="84">
        <f>N$76*$C$37*0.55</f>
        <v>5445</v>
      </c>
      <c r="P111" s="118"/>
      <c r="Q111" s="85">
        <f>Q$76*$C$37*0.45</f>
        <v>5940</v>
      </c>
      <c r="R111" s="84">
        <f>Q$76*$C$37*0.55</f>
        <v>7260.0000000000009</v>
      </c>
      <c r="S111" s="118"/>
      <c r="T111" s="85">
        <f>T$76*$C$37*0.45</f>
        <v>7425</v>
      </c>
      <c r="U111" s="84">
        <f>T$76*$C$37*0.55</f>
        <v>9075</v>
      </c>
      <c r="V111" s="118"/>
      <c r="W111" s="85">
        <f>W$76*$C$37*0.45</f>
        <v>14850</v>
      </c>
      <c r="X111" s="84">
        <f>W$76*$C$37*0.55</f>
        <v>18150</v>
      </c>
      <c r="Y111" s="118"/>
    </row>
    <row r="112" spans="1:25" x14ac:dyDescent="0.25">
      <c r="A112" s="109" t="s">
        <v>104</v>
      </c>
      <c r="B112" s="85">
        <f>B$76*$C$37*0.48</f>
        <v>792</v>
      </c>
      <c r="C112" s="84">
        <f>B$76*$C$37*0.52</f>
        <v>858</v>
      </c>
      <c r="D112" s="118"/>
      <c r="E112" s="85">
        <f>E$76*$C$37*0.48</f>
        <v>1584</v>
      </c>
      <c r="F112" s="84">
        <f>E$76*$C$37*0.52</f>
        <v>1716</v>
      </c>
      <c r="G112" s="118"/>
      <c r="H112" s="85">
        <f>H$76*$C$37*0.48</f>
        <v>2376</v>
      </c>
      <c r="I112" s="84">
        <f>H$76*$C$37*0.52</f>
        <v>2574</v>
      </c>
      <c r="J112" s="118"/>
      <c r="K112" s="85">
        <f>K$76*$C$37*0.48</f>
        <v>3168</v>
      </c>
      <c r="L112" s="84">
        <f>K$76*$C$37*0.52</f>
        <v>3432</v>
      </c>
      <c r="M112" s="118"/>
      <c r="N112" s="85">
        <f>N$76*$C$37*0.48</f>
        <v>4752</v>
      </c>
      <c r="O112" s="84">
        <f>N$76*$C$37*0.52</f>
        <v>5148</v>
      </c>
      <c r="P112" s="118"/>
      <c r="Q112" s="85">
        <f>Q$76*$C$37*0.48</f>
        <v>6336</v>
      </c>
      <c r="R112" s="84">
        <f>Q$76*$C$37*0.52</f>
        <v>6864</v>
      </c>
      <c r="S112" s="118"/>
      <c r="T112" s="85">
        <f>T$76*$C$37*0.48</f>
        <v>7920</v>
      </c>
      <c r="U112" s="84">
        <f>T$76*$C$37*0.52</f>
        <v>8580</v>
      </c>
      <c r="V112" s="118"/>
      <c r="W112" s="85">
        <f>W$76*$C$37*0.48</f>
        <v>15840</v>
      </c>
      <c r="X112" s="84">
        <f>W$76*$C$37*0.52</f>
        <v>17160</v>
      </c>
      <c r="Y112" s="118"/>
    </row>
    <row r="113" spans="1:25" x14ac:dyDescent="0.25">
      <c r="A113" s="109" t="s">
        <v>105</v>
      </c>
      <c r="B113" s="85">
        <f>B$76*$C$37*0.52</f>
        <v>858</v>
      </c>
      <c r="C113" s="84">
        <f>B$76*$C$37*0.48</f>
        <v>792</v>
      </c>
      <c r="D113" s="118"/>
      <c r="E113" s="85">
        <f>E$76*$C$37*0.52</f>
        <v>1716</v>
      </c>
      <c r="F113" s="84">
        <f>E$76*$C$37*0.48</f>
        <v>1584</v>
      </c>
      <c r="G113" s="118"/>
      <c r="H113" s="85">
        <f>H$76*$C$37*0.52</f>
        <v>2574</v>
      </c>
      <c r="I113" s="84">
        <f>H$76*$C$37*0.48</f>
        <v>2376</v>
      </c>
      <c r="J113" s="118"/>
      <c r="K113" s="85">
        <f>K$76*$C$37*0.52</f>
        <v>3432</v>
      </c>
      <c r="L113" s="84">
        <f>K$76*$C$37*0.48</f>
        <v>3168</v>
      </c>
      <c r="M113" s="118"/>
      <c r="N113" s="85">
        <f>N$76*$C$37*0.52</f>
        <v>5148</v>
      </c>
      <c r="O113" s="84">
        <f>N$76*$C$37*0.48</f>
        <v>4752</v>
      </c>
      <c r="P113" s="118"/>
      <c r="Q113" s="85">
        <f>Q$76*$C$37*0.52</f>
        <v>6864</v>
      </c>
      <c r="R113" s="84">
        <f>Q$76*$C$37*0.48</f>
        <v>6336</v>
      </c>
      <c r="S113" s="118"/>
      <c r="T113" s="85">
        <f>T$76*$C$37*0.52</f>
        <v>8580</v>
      </c>
      <c r="U113" s="84">
        <f>T$76*$C$37*0.48</f>
        <v>7920</v>
      </c>
      <c r="V113" s="118"/>
      <c r="W113" s="85">
        <f>W$76*$C$37*0.52</f>
        <v>17160</v>
      </c>
      <c r="X113" s="84">
        <f>W$76*$C$37*0.48</f>
        <v>15840</v>
      </c>
      <c r="Y113" s="118"/>
    </row>
    <row r="114" spans="1:25" x14ac:dyDescent="0.25">
      <c r="A114" s="109" t="s">
        <v>106</v>
      </c>
      <c r="B114" s="85">
        <f>B$76*$C$37*0.55</f>
        <v>907.50000000000011</v>
      </c>
      <c r="C114" s="84">
        <f>B$76*$C$37*0.45</f>
        <v>742.5</v>
      </c>
      <c r="D114" s="118"/>
      <c r="E114" s="85">
        <f>E$76*$C$37*0.55</f>
        <v>1815.0000000000002</v>
      </c>
      <c r="F114" s="84">
        <f>E$76*$C$37*0.45</f>
        <v>1485</v>
      </c>
      <c r="G114" s="118"/>
      <c r="H114" s="85">
        <f>H$76*$C$37*0.55</f>
        <v>2722.5</v>
      </c>
      <c r="I114" s="84">
        <f>H$76*$C$37*0.45</f>
        <v>2227.5</v>
      </c>
      <c r="J114" s="118"/>
      <c r="K114" s="85">
        <f>K$76*$C$37*0.55</f>
        <v>3630.0000000000005</v>
      </c>
      <c r="L114" s="84">
        <f>K$76*$C$37*0.45</f>
        <v>2970</v>
      </c>
      <c r="M114" s="118"/>
      <c r="N114" s="85">
        <f>N$76*$C$37*0.55</f>
        <v>5445</v>
      </c>
      <c r="O114" s="84">
        <f>N$76*$C$37*0.45</f>
        <v>4455</v>
      </c>
      <c r="P114" s="118"/>
      <c r="Q114" s="85">
        <f>Q$76*$C$37*0.55</f>
        <v>7260.0000000000009</v>
      </c>
      <c r="R114" s="84">
        <f>Q$76*$C$37*0.45</f>
        <v>5940</v>
      </c>
      <c r="S114" s="118"/>
      <c r="T114" s="85">
        <f>T$76*$C$37*0.55</f>
        <v>9075</v>
      </c>
      <c r="U114" s="84">
        <f>T$76*$C$37*0.45</f>
        <v>7425</v>
      </c>
      <c r="V114" s="118"/>
      <c r="W114" s="85">
        <f>W$76*$C$37*0.55</f>
        <v>18150</v>
      </c>
      <c r="X114" s="84">
        <f>W$76*$C$37*0.45</f>
        <v>14850</v>
      </c>
      <c r="Y114" s="118"/>
    </row>
    <row r="115" spans="1:25" s="161" customFormat="1" x14ac:dyDescent="0.25">
      <c r="A115" s="136" t="s">
        <v>152</v>
      </c>
      <c r="B115" s="169">
        <f>B$76*$C$37*0.739</f>
        <v>1219.3499999999999</v>
      </c>
      <c r="C115" s="168">
        <f>B$76*$C$37*0.261</f>
        <v>430.65000000000003</v>
      </c>
      <c r="D115" s="166"/>
      <c r="E115" s="169">
        <f>E$76*$C$37*0.739</f>
        <v>2438.6999999999998</v>
      </c>
      <c r="F115" s="168">
        <f>E$76*$C$37*0.261</f>
        <v>861.30000000000007</v>
      </c>
      <c r="G115" s="166"/>
      <c r="H115" s="169">
        <f>H$76*$C$37*0.739</f>
        <v>3658.0499999999997</v>
      </c>
      <c r="I115" s="168">
        <f>H$76*$C$37*0.261</f>
        <v>1291.95</v>
      </c>
      <c r="J115" s="166"/>
      <c r="K115" s="169">
        <f>K$76*$C$37*0.739</f>
        <v>4877.3999999999996</v>
      </c>
      <c r="L115" s="168">
        <f>K$76*$C$37*0.261</f>
        <v>1722.6000000000001</v>
      </c>
      <c r="M115" s="166"/>
      <c r="N115" s="169">
        <f>N$76*$C$37*0.739</f>
        <v>7316.0999999999995</v>
      </c>
      <c r="O115" s="168">
        <f>N$76*$C$37*0.261</f>
        <v>2583.9</v>
      </c>
      <c r="P115" s="166"/>
      <c r="Q115" s="169">
        <f>Q$76*$C$37*0.739</f>
        <v>9754.7999999999993</v>
      </c>
      <c r="R115" s="168">
        <f>Q$76*$C$37*0.261</f>
        <v>3445.2000000000003</v>
      </c>
      <c r="S115" s="166"/>
      <c r="T115" s="169">
        <f>T$76*$C$37*0.739</f>
        <v>12193.5</v>
      </c>
      <c r="U115" s="168">
        <f>T$76*$C$37*0.261</f>
        <v>4306.5</v>
      </c>
      <c r="V115" s="166"/>
      <c r="W115" s="169">
        <f>W$76*$C$37*0.739</f>
        <v>24387</v>
      </c>
      <c r="X115" s="168">
        <f>W$76*$C$37*0.261</f>
        <v>8613</v>
      </c>
      <c r="Y115" s="166"/>
    </row>
    <row r="116" spans="1:25" x14ac:dyDescent="0.25">
      <c r="A116" s="109" t="s">
        <v>107</v>
      </c>
      <c r="B116" s="85">
        <f>B$76*$C$37*0.6</f>
        <v>990</v>
      </c>
      <c r="C116" s="84">
        <f>B$76*$C$37*0.4</f>
        <v>660</v>
      </c>
      <c r="D116" s="118"/>
      <c r="E116" s="85">
        <f>E$76*$C$37*0.6</f>
        <v>1980</v>
      </c>
      <c r="F116" s="84">
        <f>E$76*$C$37*0.4</f>
        <v>1320</v>
      </c>
      <c r="G116" s="118"/>
      <c r="H116" s="85">
        <f>H$76*$C$37*0.6</f>
        <v>2970</v>
      </c>
      <c r="I116" s="84">
        <f>H$76*$C$37*0.4</f>
        <v>1980</v>
      </c>
      <c r="J116" s="118"/>
      <c r="K116" s="85">
        <f>K$76*$C$37*0.6</f>
        <v>3960</v>
      </c>
      <c r="L116" s="84">
        <f>K$76*$C$37*0.4</f>
        <v>2640</v>
      </c>
      <c r="M116" s="118"/>
      <c r="N116" s="85">
        <f>N$76*$C$37*0.6</f>
        <v>5940</v>
      </c>
      <c r="O116" s="84">
        <f>N$76*$C$37*0.4</f>
        <v>3960</v>
      </c>
      <c r="P116" s="118"/>
      <c r="Q116" s="85">
        <f>Q$76*$C$37*0.6</f>
        <v>7920</v>
      </c>
      <c r="R116" s="84">
        <f>Q$76*$C$37*0.4</f>
        <v>5280</v>
      </c>
      <c r="S116" s="118"/>
      <c r="T116" s="85">
        <f>T$76*$C$37*0.6</f>
        <v>9900</v>
      </c>
      <c r="U116" s="84">
        <f>T$76*$C$37*0.4</f>
        <v>6600</v>
      </c>
      <c r="V116" s="118"/>
      <c r="W116" s="85">
        <f>W$76*$C$37*0.6</f>
        <v>19800</v>
      </c>
      <c r="X116" s="84">
        <f>W$76*$C$37*0.4</f>
        <v>13200</v>
      </c>
      <c r="Y116" s="118"/>
    </row>
    <row r="117" spans="1:25" x14ac:dyDescent="0.25">
      <c r="A117" s="109" t="s">
        <v>108</v>
      </c>
      <c r="B117" s="85">
        <f>B$76*$C$37*0.8</f>
        <v>1320</v>
      </c>
      <c r="C117" s="84">
        <f>B$76*$C$37*0.2</f>
        <v>330</v>
      </c>
      <c r="D117" s="118"/>
      <c r="E117" s="85">
        <f>E$76*$C$37*0.8</f>
        <v>2640</v>
      </c>
      <c r="F117" s="84">
        <f>E$76*$C$37*0.2</f>
        <v>660</v>
      </c>
      <c r="G117" s="118"/>
      <c r="H117" s="85">
        <f>H$76*$C$37*0.8</f>
        <v>3960</v>
      </c>
      <c r="I117" s="84">
        <f>H$76*$C$37*0.2</f>
        <v>990</v>
      </c>
      <c r="J117" s="118"/>
      <c r="K117" s="85">
        <f>K$76*$C$37*0.8</f>
        <v>5280</v>
      </c>
      <c r="L117" s="84">
        <f>K$76*$C$37*0.2</f>
        <v>1320</v>
      </c>
      <c r="M117" s="118"/>
      <c r="N117" s="85">
        <f>N$76*$C$37*0.8</f>
        <v>7920</v>
      </c>
      <c r="O117" s="84">
        <f>N$76*$C$37*0.2</f>
        <v>1980</v>
      </c>
      <c r="P117" s="118"/>
      <c r="Q117" s="85">
        <f>Q$76*$C$37*0.8</f>
        <v>10560</v>
      </c>
      <c r="R117" s="84">
        <f>Q$76*$C$37*0.2</f>
        <v>2640</v>
      </c>
      <c r="S117" s="118"/>
      <c r="T117" s="85">
        <f>T$76*$C$37*0.8</f>
        <v>13200</v>
      </c>
      <c r="U117" s="84">
        <f>T$76*$C$37*0.2</f>
        <v>3300</v>
      </c>
      <c r="V117" s="118"/>
      <c r="W117" s="85">
        <f>W$76*$C$37*0.8</f>
        <v>26400</v>
      </c>
      <c r="X117" s="84">
        <f>W$76*$C$37*0.2</f>
        <v>6600</v>
      </c>
      <c r="Y117" s="118"/>
    </row>
    <row r="118" spans="1:25" ht="15.75" thickBot="1" x14ac:dyDescent="0.3">
      <c r="A118" s="110" t="s">
        <v>109</v>
      </c>
      <c r="B118" s="86">
        <f>B$76*$C$37*0.9</f>
        <v>1485</v>
      </c>
      <c r="C118" s="121">
        <f>B$76*$C$37*0.1</f>
        <v>165</v>
      </c>
      <c r="D118" s="119"/>
      <c r="E118" s="86">
        <f>E$76*$C$37*0.9</f>
        <v>2970</v>
      </c>
      <c r="F118" s="121">
        <f>E$76*$C$37*0.1</f>
        <v>330</v>
      </c>
      <c r="G118" s="119"/>
      <c r="H118" s="86">
        <f>H$76*$C$37*0.9</f>
        <v>4455</v>
      </c>
      <c r="I118" s="121">
        <f>H$76*$C$37*0.1</f>
        <v>495</v>
      </c>
      <c r="J118" s="119"/>
      <c r="K118" s="86">
        <f>K$76*$C$37*0.9</f>
        <v>5940</v>
      </c>
      <c r="L118" s="121">
        <f>K$76*$C$37*0.1</f>
        <v>660</v>
      </c>
      <c r="M118" s="119"/>
      <c r="N118" s="86">
        <f>N$76*$C$37*0.9</f>
        <v>8910</v>
      </c>
      <c r="O118" s="121">
        <f>N$76*$C$37*0.1</f>
        <v>990</v>
      </c>
      <c r="P118" s="119"/>
      <c r="Q118" s="86">
        <f>Q$76*$C$37*0.9</f>
        <v>11880</v>
      </c>
      <c r="R118" s="121">
        <f>Q$76*$C$37*0.1</f>
        <v>1320</v>
      </c>
      <c r="S118" s="119"/>
      <c r="T118" s="86">
        <f>T$76*$C$37*0.9</f>
        <v>14850</v>
      </c>
      <c r="U118" s="121">
        <f>T$76*$C$37*0.1</f>
        <v>1650</v>
      </c>
      <c r="V118" s="119"/>
      <c r="W118" s="86">
        <f>W$76*$C$37*0.9</f>
        <v>29700</v>
      </c>
      <c r="X118" s="121">
        <f>W$76*$C$37*0.1</f>
        <v>3300</v>
      </c>
      <c r="Y118" s="119"/>
    </row>
    <row r="119" spans="1:25" x14ac:dyDescent="0.25">
      <c r="A119" s="111"/>
    </row>
    <row r="120" spans="1:25" ht="15.75" thickBot="1" x14ac:dyDescent="0.3">
      <c r="A120" s="111"/>
    </row>
    <row r="121" spans="1:25" s="83" customFormat="1" ht="18.75" customHeight="1" x14ac:dyDescent="0.3">
      <c r="A121" s="181" t="s">
        <v>98</v>
      </c>
      <c r="B121" s="184" t="s">
        <v>79</v>
      </c>
      <c r="C121" s="185"/>
      <c r="D121" s="186"/>
      <c r="E121" s="184" t="s">
        <v>80</v>
      </c>
      <c r="F121" s="185"/>
      <c r="G121" s="186"/>
      <c r="H121" s="184" t="s">
        <v>81</v>
      </c>
      <c r="I121" s="185"/>
      <c r="J121" s="186"/>
      <c r="K121" s="184" t="s">
        <v>82</v>
      </c>
      <c r="L121" s="185"/>
      <c r="M121" s="186"/>
      <c r="N121" s="184" t="s">
        <v>83</v>
      </c>
      <c r="O121" s="185"/>
      <c r="P121" s="186"/>
      <c r="Q121" s="184" t="s">
        <v>84</v>
      </c>
      <c r="R121" s="185"/>
      <c r="S121" s="186"/>
      <c r="T121" s="184" t="s">
        <v>85</v>
      </c>
      <c r="U121" s="185"/>
      <c r="V121" s="186"/>
      <c r="W121" s="184" t="s">
        <v>86</v>
      </c>
      <c r="X121" s="185"/>
      <c r="Y121" s="186"/>
    </row>
    <row r="122" spans="1:25" s="83" customFormat="1" ht="19.5" thickBot="1" x14ac:dyDescent="0.35">
      <c r="A122" s="182"/>
      <c r="B122" s="187">
        <v>5000</v>
      </c>
      <c r="C122" s="188"/>
      <c r="D122" s="189"/>
      <c r="E122" s="187">
        <v>10000</v>
      </c>
      <c r="F122" s="188"/>
      <c r="G122" s="189"/>
      <c r="H122" s="187">
        <v>15000</v>
      </c>
      <c r="I122" s="188"/>
      <c r="J122" s="189"/>
      <c r="K122" s="187">
        <v>20000</v>
      </c>
      <c r="L122" s="188"/>
      <c r="M122" s="189"/>
      <c r="N122" s="187">
        <v>30000</v>
      </c>
      <c r="O122" s="188"/>
      <c r="P122" s="189"/>
      <c r="Q122" s="187">
        <v>40000</v>
      </c>
      <c r="R122" s="188"/>
      <c r="S122" s="189"/>
      <c r="T122" s="187">
        <v>50000</v>
      </c>
      <c r="U122" s="188"/>
      <c r="V122" s="189"/>
      <c r="W122" s="187">
        <v>100000</v>
      </c>
      <c r="X122" s="188"/>
      <c r="Y122" s="189"/>
    </row>
    <row r="123" spans="1:25" s="82" customFormat="1" ht="18.75" x14ac:dyDescent="0.3">
      <c r="A123" s="183"/>
      <c r="B123" s="94" t="s">
        <v>77</v>
      </c>
      <c r="C123" s="103" t="s">
        <v>78</v>
      </c>
      <c r="D123" s="117"/>
      <c r="E123" s="94" t="s">
        <v>77</v>
      </c>
      <c r="F123" s="103" t="s">
        <v>78</v>
      </c>
      <c r="G123" s="117"/>
      <c r="H123" s="94" t="s">
        <v>77</v>
      </c>
      <c r="I123" s="103" t="s">
        <v>78</v>
      </c>
      <c r="J123" s="117"/>
      <c r="K123" s="94" t="s">
        <v>77</v>
      </c>
      <c r="L123" s="103" t="s">
        <v>78</v>
      </c>
      <c r="M123" s="117"/>
      <c r="N123" s="94" t="s">
        <v>77</v>
      </c>
      <c r="O123" s="103" t="s">
        <v>78</v>
      </c>
      <c r="P123" s="117"/>
      <c r="Q123" s="94" t="s">
        <v>77</v>
      </c>
      <c r="R123" s="103" t="s">
        <v>78</v>
      </c>
      <c r="S123" s="117"/>
      <c r="T123" s="94" t="s">
        <v>77</v>
      </c>
      <c r="U123" s="103" t="s">
        <v>78</v>
      </c>
      <c r="V123" s="117"/>
      <c r="W123" s="94" t="s">
        <v>77</v>
      </c>
      <c r="X123" s="103" t="s">
        <v>78</v>
      </c>
      <c r="Y123" s="117"/>
    </row>
    <row r="124" spans="1:25" x14ac:dyDescent="0.25">
      <c r="A124" s="109" t="s">
        <v>125</v>
      </c>
      <c r="B124" s="88">
        <f t="shared" ref="B124:B134" si="17">($B$38/(1000))*(($B$4/100*(B108*$B$53))+($B$5/100*(B108*$B$55))+($B$6/100*(B108*$B$57))+($B$7/100*(B108*$B$59)))</f>
        <v>0.53223146010849443</v>
      </c>
      <c r="C124" s="87">
        <f t="shared" ref="C124:C134" si="18">($B$38/(1000))*(($B$8/100*(C108*$B$54))+($B$9/100*(C108*$B$56))+($B$10/100*(C108*$B$58))+($B$11/100*(C108*$B$60)))</f>
        <v>4.3842484564679491</v>
      </c>
      <c r="D124" s="118"/>
      <c r="E124" s="88">
        <f t="shared" ref="E124:E134" si="19">($B$38/(1000))*(($B$4/100*(E108*$B$53))+($B$5/100*(E108*$B$55))+($B$6/100*(E108*$B$57))+($B$7/100*(E108*$B$59)))</f>
        <v>1.0644629202169889</v>
      </c>
      <c r="F124" s="87">
        <f t="shared" ref="F124:F134" si="20">($B$38/(1000))*(($B$8/100*(F108*$B$54))+($B$9/100*(F108*$B$56))+($B$10/100*(F108*$B$58))+($B$11/100*(F108*$B$60)))</f>
        <v>8.7684969129358983</v>
      </c>
      <c r="G124" s="118"/>
      <c r="H124" s="88">
        <f t="shared" ref="H124:H134" si="21">($B$38/(1000))*(($B$4/100*(H108*$B$53))+($B$5/100*(H108*$B$55))+($B$6/100*(H108*$B$57))+($B$7/100*(H108*$B$59)))</f>
        <v>1.5966943803254829</v>
      </c>
      <c r="I124" s="87">
        <f t="shared" ref="I124:I134" si="22">($B$38/(1000))*(($B$8/100*(I108*$B$54))+($B$9/100*(I108*$B$56))+($B$10/100*(I108*$B$58))+($B$11/100*(I108*$B$60)))</f>
        <v>13.152745369403846</v>
      </c>
      <c r="J124" s="118"/>
      <c r="K124" s="88">
        <f t="shared" ref="K124:K134" si="23">($B$38/(1000))*(($B$4/100*(K108*$B$53))+($B$5/100*(K108*$B$55))+($B$6/100*(K108*$B$57))+($B$7/100*(K108*$B$59)))</f>
        <v>2.1289258404339777</v>
      </c>
      <c r="L124" s="87">
        <f t="shared" ref="L124:L134" si="24">($B$38/(1000))*(($B$8/100*(L108*$B$54))+($B$9/100*(L108*$B$56))+($B$10/100*(L108*$B$58))+($B$11/100*(L108*$B$60)))</f>
        <v>17.536993825871797</v>
      </c>
      <c r="M124" s="118"/>
      <c r="N124" s="88">
        <f t="shared" ref="N124:N134" si="25">($B$38/(1000))*(($B$4/100*(N108*$B$53))+($B$5/100*(N108*$B$55))+($B$6/100*(N108*$B$57))+($B$7/100*(N108*$B$59)))</f>
        <v>3.1933887606509659</v>
      </c>
      <c r="O124" s="87">
        <f t="shared" ref="O124:O134" si="26">($B$38/(1000))*(($B$8/100*(O108*$B$54))+($B$9/100*(O108*$B$56))+($B$10/100*(O108*$B$58))+($B$11/100*(O108*$B$60)))</f>
        <v>26.305490738807691</v>
      </c>
      <c r="P124" s="118"/>
      <c r="Q124" s="88">
        <f t="shared" ref="Q124:Q134" si="27">($B$38/(1000))*(($B$4/100*(Q108*$B$53))+($B$5/100*(Q108*$B$55))+($B$6/100*(Q108*$B$57))+($B$7/100*(Q108*$B$59)))</f>
        <v>4.2578516808679554</v>
      </c>
      <c r="R124" s="87">
        <f t="shared" ref="R124:R134" si="28">($B$38/(1000))*(($B$8/100*(R108*$B$54))+($B$9/100*(R108*$B$56))+($B$10/100*(R108*$B$58))+($B$11/100*(R108*$B$60)))</f>
        <v>35.073987651743593</v>
      </c>
      <c r="S124" s="118"/>
      <c r="T124" s="88">
        <f t="shared" ref="T124:T134" si="29">($B$38/(1000))*(($B$4/100*(T108*$B$53))+($B$5/100*(T108*$B$55))+($B$6/100*(T108*$B$57))+($B$7/100*(T108*$B$59)))</f>
        <v>5.322314601084944</v>
      </c>
      <c r="U124" s="87">
        <f t="shared" ref="U124:U134" si="30">($B$38/(1000))*(($B$8/100*(U108*$B$54))+($B$9/100*(U108*$B$56))+($B$10/100*(U108*$B$58))+($B$11/100*(U108*$B$60)))</f>
        <v>43.842484564679495</v>
      </c>
      <c r="V124" s="118"/>
      <c r="W124" s="88">
        <f t="shared" ref="W124:W134" si="31">($B$38/(1000))*(($B$4/100*(W108*$B$53))+($B$5/100*(W108*$B$55))+($B$6/100*(W108*$B$57))+($B$7/100*(W108*$B$59)))</f>
        <v>10.644629202169888</v>
      </c>
      <c r="X124" s="87">
        <f t="shared" ref="X124:X134" si="32">($B$38/(1000))*(($B$8/100*(X108*$B$54))+($B$9/100*(X108*$B$56))+($B$10/100*(X108*$B$58))+($B$11/100*(X108*$B$60)))</f>
        <v>87.68496912935899</v>
      </c>
      <c r="Y124" s="118"/>
    </row>
    <row r="125" spans="1:25" x14ac:dyDescent="0.25">
      <c r="A125" s="109" t="s">
        <v>97</v>
      </c>
      <c r="B125" s="88">
        <f t="shared" si="17"/>
        <v>1.0644629202169889</v>
      </c>
      <c r="C125" s="87">
        <f t="shared" si="18"/>
        <v>3.8971097390826217</v>
      </c>
      <c r="D125" s="118"/>
      <c r="E125" s="88">
        <f t="shared" si="19"/>
        <v>2.1289258404339777</v>
      </c>
      <c r="F125" s="87">
        <f t="shared" si="20"/>
        <v>7.7942194781652434</v>
      </c>
      <c r="G125" s="118"/>
      <c r="H125" s="88">
        <f t="shared" si="21"/>
        <v>3.1933887606509659</v>
      </c>
      <c r="I125" s="87">
        <f t="shared" si="22"/>
        <v>11.691329217247864</v>
      </c>
      <c r="J125" s="118"/>
      <c r="K125" s="88">
        <f t="shared" si="23"/>
        <v>4.2578516808679554</v>
      </c>
      <c r="L125" s="87">
        <f t="shared" si="24"/>
        <v>15.588438956330487</v>
      </c>
      <c r="M125" s="118"/>
      <c r="N125" s="88">
        <f t="shared" si="25"/>
        <v>6.3867775213019318</v>
      </c>
      <c r="O125" s="87">
        <f t="shared" si="26"/>
        <v>23.382658434495728</v>
      </c>
      <c r="P125" s="118"/>
      <c r="Q125" s="88">
        <f t="shared" si="27"/>
        <v>8.5157033617359108</v>
      </c>
      <c r="R125" s="87">
        <f t="shared" si="28"/>
        <v>31.176877912660974</v>
      </c>
      <c r="S125" s="118"/>
      <c r="T125" s="88">
        <f t="shared" si="29"/>
        <v>10.644629202169888</v>
      </c>
      <c r="U125" s="87">
        <f t="shared" si="30"/>
        <v>38.971097390826209</v>
      </c>
      <c r="V125" s="118"/>
      <c r="W125" s="88">
        <f t="shared" si="31"/>
        <v>21.289258404339776</v>
      </c>
      <c r="X125" s="87">
        <f t="shared" si="32"/>
        <v>77.942194781652418</v>
      </c>
      <c r="Y125" s="118"/>
    </row>
    <row r="126" spans="1:25" x14ac:dyDescent="0.25">
      <c r="A126" s="109" t="s">
        <v>102</v>
      </c>
      <c r="B126" s="88">
        <f t="shared" si="17"/>
        <v>2.1289258404339777</v>
      </c>
      <c r="C126" s="87">
        <f t="shared" si="18"/>
        <v>2.9228323043119659</v>
      </c>
      <c r="D126" s="118"/>
      <c r="E126" s="88">
        <f t="shared" si="19"/>
        <v>4.2578516808679554</v>
      </c>
      <c r="F126" s="87">
        <f t="shared" si="20"/>
        <v>5.8456646086239319</v>
      </c>
      <c r="G126" s="118"/>
      <c r="H126" s="88">
        <f t="shared" si="21"/>
        <v>6.3867775213019318</v>
      </c>
      <c r="I126" s="87">
        <f t="shared" si="22"/>
        <v>8.7684969129358983</v>
      </c>
      <c r="J126" s="118"/>
      <c r="K126" s="88">
        <f t="shared" si="23"/>
        <v>8.5157033617359108</v>
      </c>
      <c r="L126" s="87">
        <f t="shared" si="24"/>
        <v>11.691329217247864</v>
      </c>
      <c r="M126" s="118"/>
      <c r="N126" s="88">
        <f t="shared" si="25"/>
        <v>12.773555042603864</v>
      </c>
      <c r="O126" s="87">
        <f t="shared" si="26"/>
        <v>17.536993825871797</v>
      </c>
      <c r="P126" s="118"/>
      <c r="Q126" s="88">
        <f t="shared" si="27"/>
        <v>17.031406723471822</v>
      </c>
      <c r="R126" s="87">
        <f t="shared" si="28"/>
        <v>23.382658434495728</v>
      </c>
      <c r="S126" s="118"/>
      <c r="T126" s="88">
        <f t="shared" si="29"/>
        <v>21.289258404339776</v>
      </c>
      <c r="U126" s="87">
        <f t="shared" si="30"/>
        <v>29.228323043119662</v>
      </c>
      <c r="V126" s="118"/>
      <c r="W126" s="88">
        <f t="shared" si="31"/>
        <v>42.578516808679552</v>
      </c>
      <c r="X126" s="87">
        <f t="shared" si="32"/>
        <v>58.456646086239324</v>
      </c>
      <c r="Y126" s="118"/>
    </row>
    <row r="127" spans="1:25" x14ac:dyDescent="0.25">
      <c r="A127" s="109" t="s">
        <v>103</v>
      </c>
      <c r="B127" s="88">
        <f t="shared" si="17"/>
        <v>2.3950415704882242</v>
      </c>
      <c r="C127" s="87">
        <f t="shared" si="18"/>
        <v>2.6792629456193024</v>
      </c>
      <c r="D127" s="118"/>
      <c r="E127" s="88">
        <f t="shared" si="19"/>
        <v>4.7900831409764484</v>
      </c>
      <c r="F127" s="87">
        <f t="shared" si="20"/>
        <v>5.3585258912386049</v>
      </c>
      <c r="G127" s="118"/>
      <c r="H127" s="88">
        <f t="shared" si="21"/>
        <v>7.185124711464673</v>
      </c>
      <c r="I127" s="87">
        <f t="shared" si="22"/>
        <v>8.0377888368579047</v>
      </c>
      <c r="J127" s="118"/>
      <c r="K127" s="88">
        <f t="shared" si="23"/>
        <v>9.5801662819528968</v>
      </c>
      <c r="L127" s="87">
        <f t="shared" si="24"/>
        <v>10.71705178247721</v>
      </c>
      <c r="M127" s="118"/>
      <c r="N127" s="88">
        <f t="shared" si="25"/>
        <v>14.370249422929346</v>
      </c>
      <c r="O127" s="87">
        <f t="shared" si="26"/>
        <v>16.075577673715809</v>
      </c>
      <c r="P127" s="118"/>
      <c r="Q127" s="88">
        <f t="shared" si="27"/>
        <v>19.160332563905794</v>
      </c>
      <c r="R127" s="87">
        <f t="shared" si="28"/>
        <v>21.43410356495442</v>
      </c>
      <c r="S127" s="118"/>
      <c r="T127" s="88">
        <f t="shared" si="29"/>
        <v>23.950415704882246</v>
      </c>
      <c r="U127" s="87">
        <f t="shared" si="30"/>
        <v>26.792629456193023</v>
      </c>
      <c r="V127" s="118"/>
      <c r="W127" s="88">
        <f t="shared" si="31"/>
        <v>47.900831409764493</v>
      </c>
      <c r="X127" s="87">
        <f t="shared" si="32"/>
        <v>53.585258912386045</v>
      </c>
      <c r="Y127" s="118"/>
    </row>
    <row r="128" spans="1:25" x14ac:dyDescent="0.25">
      <c r="A128" s="109" t="s">
        <v>104</v>
      </c>
      <c r="B128" s="88">
        <f t="shared" si="17"/>
        <v>2.5547110085207727</v>
      </c>
      <c r="C128" s="87">
        <f t="shared" si="18"/>
        <v>2.5331213304037039</v>
      </c>
      <c r="D128" s="118"/>
      <c r="E128" s="88">
        <f t="shared" si="19"/>
        <v>5.1094220170415454</v>
      </c>
      <c r="F128" s="87">
        <f t="shared" si="20"/>
        <v>5.0662426608074078</v>
      </c>
      <c r="G128" s="118"/>
      <c r="H128" s="88">
        <f t="shared" si="21"/>
        <v>7.664133025562319</v>
      </c>
      <c r="I128" s="87">
        <f t="shared" si="22"/>
        <v>7.5993639912111126</v>
      </c>
      <c r="J128" s="118"/>
      <c r="K128" s="88">
        <f t="shared" si="23"/>
        <v>10.218844034083091</v>
      </c>
      <c r="L128" s="87">
        <f t="shared" si="24"/>
        <v>10.132485321614816</v>
      </c>
      <c r="M128" s="118"/>
      <c r="N128" s="88">
        <f t="shared" si="25"/>
        <v>15.328266051124638</v>
      </c>
      <c r="O128" s="87">
        <f t="shared" si="26"/>
        <v>15.198727982422225</v>
      </c>
      <c r="P128" s="118"/>
      <c r="Q128" s="88">
        <f t="shared" si="27"/>
        <v>20.437688068166182</v>
      </c>
      <c r="R128" s="87">
        <f t="shared" si="28"/>
        <v>20.264970643229631</v>
      </c>
      <c r="S128" s="118"/>
      <c r="T128" s="88">
        <f t="shared" si="29"/>
        <v>25.547110085207727</v>
      </c>
      <c r="U128" s="87">
        <f t="shared" si="30"/>
        <v>25.331213304037039</v>
      </c>
      <c r="V128" s="118"/>
      <c r="W128" s="88">
        <f t="shared" si="31"/>
        <v>51.094220170415454</v>
      </c>
      <c r="X128" s="87">
        <f t="shared" si="32"/>
        <v>50.662426608074078</v>
      </c>
      <c r="Y128" s="118"/>
    </row>
    <row r="129" spans="1:28" x14ac:dyDescent="0.25">
      <c r="A129" s="109" t="s">
        <v>105</v>
      </c>
      <c r="B129" s="88">
        <f t="shared" si="17"/>
        <v>2.7676035925641709</v>
      </c>
      <c r="C129" s="87">
        <f t="shared" si="18"/>
        <v>2.3382658434495727</v>
      </c>
      <c r="D129" s="118"/>
      <c r="E129" s="88">
        <f t="shared" si="19"/>
        <v>5.5352071851283418</v>
      </c>
      <c r="F129" s="87">
        <f t="shared" si="20"/>
        <v>4.6765316868991453</v>
      </c>
      <c r="G129" s="118"/>
      <c r="H129" s="88">
        <f t="shared" si="21"/>
        <v>8.3028107776925122</v>
      </c>
      <c r="I129" s="87">
        <f t="shared" si="22"/>
        <v>7.0147975303487176</v>
      </c>
      <c r="J129" s="118"/>
      <c r="K129" s="88">
        <f t="shared" si="23"/>
        <v>11.070414370256684</v>
      </c>
      <c r="L129" s="87">
        <f t="shared" si="24"/>
        <v>9.3530633737982907</v>
      </c>
      <c r="M129" s="118"/>
      <c r="N129" s="88">
        <f t="shared" si="25"/>
        <v>16.605621555385024</v>
      </c>
      <c r="O129" s="87">
        <f t="shared" si="26"/>
        <v>14.029595060697435</v>
      </c>
      <c r="P129" s="118"/>
      <c r="Q129" s="88">
        <f t="shared" si="27"/>
        <v>22.140828740513367</v>
      </c>
      <c r="R129" s="87">
        <f t="shared" si="28"/>
        <v>18.706126747596581</v>
      </c>
      <c r="S129" s="118"/>
      <c r="T129" s="88">
        <f t="shared" si="29"/>
        <v>27.676035925641703</v>
      </c>
      <c r="U129" s="87">
        <f t="shared" si="30"/>
        <v>23.382658434495728</v>
      </c>
      <c r="V129" s="118"/>
      <c r="W129" s="88">
        <f t="shared" si="31"/>
        <v>55.352071851283405</v>
      </c>
      <c r="X129" s="87">
        <f t="shared" si="32"/>
        <v>46.765316868991455</v>
      </c>
      <c r="Y129" s="118"/>
    </row>
    <row r="130" spans="1:28" x14ac:dyDescent="0.25">
      <c r="A130" s="109" t="s">
        <v>106</v>
      </c>
      <c r="B130" s="88">
        <f t="shared" si="17"/>
        <v>2.9272730305967194</v>
      </c>
      <c r="C130" s="87">
        <f t="shared" si="18"/>
        <v>2.1921242282339746</v>
      </c>
      <c r="D130" s="118"/>
      <c r="E130" s="88">
        <f t="shared" si="19"/>
        <v>5.8545460611934388</v>
      </c>
      <c r="F130" s="87">
        <f t="shared" si="20"/>
        <v>4.3842484564679491</v>
      </c>
      <c r="G130" s="118"/>
      <c r="H130" s="88">
        <f t="shared" si="21"/>
        <v>8.7818190917901564</v>
      </c>
      <c r="I130" s="87">
        <f t="shared" si="22"/>
        <v>6.5763726847019228</v>
      </c>
      <c r="J130" s="118"/>
      <c r="K130" s="88">
        <f t="shared" si="23"/>
        <v>11.709092122386878</v>
      </c>
      <c r="L130" s="87">
        <f t="shared" si="24"/>
        <v>8.7684969129358983</v>
      </c>
      <c r="M130" s="118"/>
      <c r="N130" s="88">
        <f t="shared" si="25"/>
        <v>17.563638183580313</v>
      </c>
      <c r="O130" s="87">
        <f t="shared" si="26"/>
        <v>13.152745369403846</v>
      </c>
      <c r="P130" s="118"/>
      <c r="Q130" s="88">
        <f t="shared" si="27"/>
        <v>23.418184244773755</v>
      </c>
      <c r="R130" s="87">
        <f t="shared" si="28"/>
        <v>17.536993825871797</v>
      </c>
      <c r="S130" s="118"/>
      <c r="T130" s="88">
        <f t="shared" si="29"/>
        <v>29.272730305967187</v>
      </c>
      <c r="U130" s="87">
        <f t="shared" si="30"/>
        <v>21.921242282339747</v>
      </c>
      <c r="V130" s="118"/>
      <c r="W130" s="88">
        <f t="shared" si="31"/>
        <v>58.545460611934374</v>
      </c>
      <c r="X130" s="87">
        <f t="shared" si="32"/>
        <v>43.842484564679495</v>
      </c>
      <c r="Y130" s="118"/>
    </row>
    <row r="131" spans="1:28" s="161" customFormat="1" x14ac:dyDescent="0.25">
      <c r="A131" s="136" t="s">
        <v>152</v>
      </c>
      <c r="B131" s="90">
        <f t="shared" si="17"/>
        <v>3.9331904902017727</v>
      </c>
      <c r="C131" s="167">
        <f t="shared" si="18"/>
        <v>1.2714320523757054</v>
      </c>
      <c r="D131" s="166"/>
      <c r="E131" s="90">
        <f t="shared" si="19"/>
        <v>7.8663809804035454</v>
      </c>
      <c r="F131" s="167">
        <f t="shared" si="20"/>
        <v>2.5428641047514109</v>
      </c>
      <c r="G131" s="166"/>
      <c r="H131" s="90">
        <f t="shared" si="21"/>
        <v>11.799571470605319</v>
      </c>
      <c r="I131" s="167">
        <f t="shared" si="22"/>
        <v>3.8142961571271159</v>
      </c>
      <c r="J131" s="166"/>
      <c r="K131" s="90">
        <f t="shared" si="23"/>
        <v>15.732761960807091</v>
      </c>
      <c r="L131" s="167">
        <f t="shared" si="24"/>
        <v>5.0857282095028218</v>
      </c>
      <c r="M131" s="166"/>
      <c r="N131" s="90">
        <f t="shared" si="25"/>
        <v>23.599142941210637</v>
      </c>
      <c r="O131" s="167">
        <f t="shared" si="26"/>
        <v>7.6285923142542318</v>
      </c>
      <c r="P131" s="166"/>
      <c r="Q131" s="90">
        <f t="shared" si="27"/>
        <v>31.465523921614182</v>
      </c>
      <c r="R131" s="167">
        <f t="shared" si="28"/>
        <v>10.171456419005644</v>
      </c>
      <c r="S131" s="166"/>
      <c r="T131" s="90">
        <f t="shared" si="29"/>
        <v>39.331904902017733</v>
      </c>
      <c r="U131" s="167">
        <f t="shared" si="30"/>
        <v>12.714320523757053</v>
      </c>
      <c r="V131" s="166"/>
      <c r="W131" s="90">
        <f t="shared" si="31"/>
        <v>78.663809804035466</v>
      </c>
      <c r="X131" s="167">
        <f t="shared" si="32"/>
        <v>25.428641047514105</v>
      </c>
      <c r="Y131" s="166"/>
    </row>
    <row r="132" spans="1:28" x14ac:dyDescent="0.25">
      <c r="A132" s="109" t="s">
        <v>107</v>
      </c>
      <c r="B132" s="88">
        <f t="shared" si="17"/>
        <v>3.1933887606509659</v>
      </c>
      <c r="C132" s="87">
        <f t="shared" si="18"/>
        <v>1.9485548695413109</v>
      </c>
      <c r="D132" s="118"/>
      <c r="E132" s="88">
        <f t="shared" si="19"/>
        <v>6.3867775213019318</v>
      </c>
      <c r="F132" s="87">
        <f t="shared" si="20"/>
        <v>3.8971097390826217</v>
      </c>
      <c r="G132" s="118"/>
      <c r="H132" s="88">
        <f t="shared" si="21"/>
        <v>9.5801662819528968</v>
      </c>
      <c r="I132" s="87">
        <f t="shared" si="22"/>
        <v>5.8456646086239319</v>
      </c>
      <c r="J132" s="118"/>
      <c r="K132" s="88">
        <f t="shared" si="23"/>
        <v>12.773555042603864</v>
      </c>
      <c r="L132" s="87">
        <f t="shared" si="24"/>
        <v>7.7942194781652434</v>
      </c>
      <c r="M132" s="118"/>
      <c r="N132" s="88">
        <f t="shared" si="25"/>
        <v>19.160332563905794</v>
      </c>
      <c r="O132" s="87">
        <f t="shared" si="26"/>
        <v>11.691329217247864</v>
      </c>
      <c r="P132" s="118"/>
      <c r="Q132" s="88">
        <f t="shared" si="27"/>
        <v>25.547110085207727</v>
      </c>
      <c r="R132" s="87">
        <f t="shared" si="28"/>
        <v>15.588438956330487</v>
      </c>
      <c r="S132" s="118"/>
      <c r="T132" s="88">
        <f t="shared" si="29"/>
        <v>31.933887606509657</v>
      </c>
      <c r="U132" s="87">
        <f t="shared" si="30"/>
        <v>19.485548695413105</v>
      </c>
      <c r="V132" s="118"/>
      <c r="W132" s="88">
        <f t="shared" si="31"/>
        <v>63.867775213019314</v>
      </c>
      <c r="X132" s="87">
        <f t="shared" si="32"/>
        <v>38.971097390826209</v>
      </c>
      <c r="Y132" s="118"/>
    </row>
    <row r="133" spans="1:28" x14ac:dyDescent="0.25">
      <c r="A133" s="109" t="s">
        <v>108</v>
      </c>
      <c r="B133" s="88">
        <f t="shared" si="17"/>
        <v>4.2578516808679554</v>
      </c>
      <c r="C133" s="87">
        <f t="shared" si="18"/>
        <v>0.97427743477065543</v>
      </c>
      <c r="D133" s="118"/>
      <c r="E133" s="88">
        <f t="shared" si="19"/>
        <v>8.5157033617359108</v>
      </c>
      <c r="F133" s="87">
        <f t="shared" si="20"/>
        <v>1.9485548695413109</v>
      </c>
      <c r="G133" s="118"/>
      <c r="H133" s="88">
        <f t="shared" si="21"/>
        <v>12.773555042603864</v>
      </c>
      <c r="I133" s="87">
        <f t="shared" si="22"/>
        <v>2.9228323043119659</v>
      </c>
      <c r="J133" s="118"/>
      <c r="K133" s="88">
        <f t="shared" si="23"/>
        <v>17.031406723471822</v>
      </c>
      <c r="L133" s="87">
        <f t="shared" si="24"/>
        <v>3.8971097390826217</v>
      </c>
      <c r="M133" s="118"/>
      <c r="N133" s="88">
        <f t="shared" si="25"/>
        <v>25.547110085207727</v>
      </c>
      <c r="O133" s="87">
        <f t="shared" si="26"/>
        <v>5.8456646086239319</v>
      </c>
      <c r="P133" s="118"/>
      <c r="Q133" s="88">
        <f t="shared" si="27"/>
        <v>34.062813446943643</v>
      </c>
      <c r="R133" s="87">
        <f t="shared" si="28"/>
        <v>7.7942194781652434</v>
      </c>
      <c r="S133" s="118"/>
      <c r="T133" s="88">
        <f t="shared" si="29"/>
        <v>42.578516808679552</v>
      </c>
      <c r="U133" s="87">
        <f t="shared" si="30"/>
        <v>9.7427743477065523</v>
      </c>
      <c r="V133" s="118"/>
      <c r="W133" s="88">
        <f t="shared" si="31"/>
        <v>85.157033617359104</v>
      </c>
      <c r="X133" s="87">
        <f t="shared" si="32"/>
        <v>19.485548695413105</v>
      </c>
      <c r="Y133" s="118"/>
    </row>
    <row r="134" spans="1:28" ht="15.75" thickBot="1" x14ac:dyDescent="0.3">
      <c r="A134" s="110" t="s">
        <v>109</v>
      </c>
      <c r="B134" s="89">
        <f t="shared" si="17"/>
        <v>4.7900831409764484</v>
      </c>
      <c r="C134" s="120">
        <f t="shared" si="18"/>
        <v>0.48713871738532771</v>
      </c>
      <c r="D134" s="119"/>
      <c r="E134" s="89">
        <f t="shared" si="19"/>
        <v>9.5801662819528968</v>
      </c>
      <c r="F134" s="120">
        <f t="shared" si="20"/>
        <v>0.97427743477065543</v>
      </c>
      <c r="G134" s="119"/>
      <c r="H134" s="89">
        <f t="shared" si="21"/>
        <v>14.370249422929346</v>
      </c>
      <c r="I134" s="120">
        <f t="shared" si="22"/>
        <v>1.461416152155983</v>
      </c>
      <c r="J134" s="119"/>
      <c r="K134" s="89">
        <f t="shared" si="23"/>
        <v>19.160332563905794</v>
      </c>
      <c r="L134" s="120">
        <f t="shared" si="24"/>
        <v>1.9485548695413109</v>
      </c>
      <c r="M134" s="119"/>
      <c r="N134" s="89">
        <f t="shared" si="25"/>
        <v>28.740498845858692</v>
      </c>
      <c r="O134" s="120">
        <f t="shared" si="26"/>
        <v>2.9228323043119659</v>
      </c>
      <c r="P134" s="119"/>
      <c r="Q134" s="89">
        <f t="shared" si="27"/>
        <v>38.320665127811587</v>
      </c>
      <c r="R134" s="120">
        <f t="shared" si="28"/>
        <v>3.8971097390826217</v>
      </c>
      <c r="S134" s="119"/>
      <c r="T134" s="89">
        <f t="shared" si="29"/>
        <v>47.900831409764493</v>
      </c>
      <c r="U134" s="120">
        <f t="shared" si="30"/>
        <v>4.8713871738532761</v>
      </c>
      <c r="V134" s="119"/>
      <c r="W134" s="89">
        <f t="shared" si="31"/>
        <v>95.801662819528985</v>
      </c>
      <c r="X134" s="120">
        <f t="shared" si="32"/>
        <v>9.7427743477065523</v>
      </c>
      <c r="Y134" s="119"/>
    </row>
    <row r="135" spans="1:28" x14ac:dyDescent="0.25">
      <c r="A135" s="111"/>
    </row>
    <row r="136" spans="1:28" ht="15.75" thickBot="1" x14ac:dyDescent="0.3">
      <c r="A136" s="111"/>
      <c r="C136" s="100">
        <f>((B108*$B$38/1000)*((($B$53*$B$4/100)+($B$55*$B$5/100)+($B$57*$B$6/100)+($B$59*$B$7/100))))+((C108*$B$38/1000)*((($B$54*$B$8/100)+($B$56*$B$9/100)+($B$58*$B$10/100)+($B$60*$B$11/100))))</f>
        <v>4.9164799165764439</v>
      </c>
      <c r="D136" s="100"/>
    </row>
    <row r="137" spans="1:28" s="83" customFormat="1" ht="18.75" customHeight="1" x14ac:dyDescent="0.3">
      <c r="A137" s="181" t="s">
        <v>98</v>
      </c>
      <c r="B137" s="184" t="s">
        <v>79</v>
      </c>
      <c r="C137" s="185"/>
      <c r="D137" s="186"/>
      <c r="E137" s="184" t="s">
        <v>80</v>
      </c>
      <c r="F137" s="185"/>
      <c r="G137" s="186"/>
      <c r="H137" s="184" t="s">
        <v>81</v>
      </c>
      <c r="I137" s="185"/>
      <c r="J137" s="186"/>
      <c r="K137" s="184" t="s">
        <v>82</v>
      </c>
      <c r="L137" s="185"/>
      <c r="M137" s="186"/>
      <c r="N137" s="184" t="s">
        <v>83</v>
      </c>
      <c r="O137" s="185"/>
      <c r="P137" s="186"/>
      <c r="Q137" s="184" t="s">
        <v>84</v>
      </c>
      <c r="R137" s="185"/>
      <c r="S137" s="186"/>
      <c r="T137" s="184" t="s">
        <v>85</v>
      </c>
      <c r="U137" s="185"/>
      <c r="V137" s="186"/>
      <c r="W137" s="184" t="s">
        <v>86</v>
      </c>
      <c r="X137" s="185"/>
      <c r="Y137" s="186"/>
    </row>
    <row r="138" spans="1:28" s="83" customFormat="1" ht="19.5" thickBot="1" x14ac:dyDescent="0.35">
      <c r="A138" s="182"/>
      <c r="B138" s="187">
        <v>5000</v>
      </c>
      <c r="C138" s="188"/>
      <c r="D138" s="189"/>
      <c r="E138" s="187">
        <v>10000</v>
      </c>
      <c r="F138" s="188"/>
      <c r="G138" s="189"/>
      <c r="H138" s="187">
        <v>15000</v>
      </c>
      <c r="I138" s="188"/>
      <c r="J138" s="189"/>
      <c r="K138" s="187">
        <v>20000</v>
      </c>
      <c r="L138" s="188"/>
      <c r="M138" s="189"/>
      <c r="N138" s="187">
        <v>30000</v>
      </c>
      <c r="O138" s="188"/>
      <c r="P138" s="189"/>
      <c r="Q138" s="187">
        <v>40000</v>
      </c>
      <c r="R138" s="188"/>
      <c r="S138" s="189"/>
      <c r="T138" s="187">
        <v>50000</v>
      </c>
      <c r="U138" s="188"/>
      <c r="V138" s="189"/>
      <c r="W138" s="187">
        <v>100000</v>
      </c>
      <c r="X138" s="188"/>
      <c r="Y138" s="189"/>
    </row>
    <row r="139" spans="1:28" s="82" customFormat="1" ht="37.5" x14ac:dyDescent="0.3">
      <c r="A139" s="183"/>
      <c r="B139" s="94" t="s">
        <v>92</v>
      </c>
      <c r="C139" s="104" t="s">
        <v>93</v>
      </c>
      <c r="D139" s="104" t="s">
        <v>134</v>
      </c>
      <c r="E139" s="105" t="s">
        <v>92</v>
      </c>
      <c r="F139" s="104" t="s">
        <v>93</v>
      </c>
      <c r="G139" s="104" t="s">
        <v>134</v>
      </c>
      <c r="H139" s="92" t="s">
        <v>92</v>
      </c>
      <c r="I139" s="104" t="s">
        <v>93</v>
      </c>
      <c r="J139" s="104" t="s">
        <v>134</v>
      </c>
      <c r="K139" s="92" t="s">
        <v>92</v>
      </c>
      <c r="L139" s="104" t="s">
        <v>93</v>
      </c>
      <c r="M139" s="104" t="s">
        <v>134</v>
      </c>
      <c r="N139" s="92" t="s">
        <v>92</v>
      </c>
      <c r="O139" s="104" t="s">
        <v>93</v>
      </c>
      <c r="P139" s="104" t="s">
        <v>134</v>
      </c>
      <c r="Q139" s="92" t="s">
        <v>92</v>
      </c>
      <c r="R139" s="104" t="s">
        <v>93</v>
      </c>
      <c r="S139" s="104" t="s">
        <v>134</v>
      </c>
      <c r="T139" s="92" t="s">
        <v>92</v>
      </c>
      <c r="U139" s="104" t="s">
        <v>93</v>
      </c>
      <c r="V139" s="104" t="s">
        <v>134</v>
      </c>
      <c r="W139" s="94" t="s">
        <v>92</v>
      </c>
      <c r="X139" s="104" t="s">
        <v>93</v>
      </c>
      <c r="Y139" s="104" t="s">
        <v>134</v>
      </c>
    </row>
    <row r="140" spans="1:28" ht="18.75" x14ac:dyDescent="0.3">
      <c r="A140" s="109" t="s">
        <v>125</v>
      </c>
      <c r="B140" s="88">
        <f t="shared" ref="B140:B150" si="33">B124+C124</f>
        <v>4.9164799165764439</v>
      </c>
      <c r="C140" s="115">
        <f>((B108*$B$38/1000)*((($B$53*$B$8/100)+($B$55*$B$9/100)+($B$57*$B$10/100)+($B$59*$B$11/100))))+((C108*$B$38/1000)*((($B$54*$B$8/100)+($B$56*$B$9/100)+($B$58*$B$10/100)+($B$60*$B$11/100))))</f>
        <v>4.6992720523695617</v>
      </c>
      <c r="D140" s="126">
        <f t="shared" ref="D140:D150" si="34">((B108*$B$38/1000)*(($B$53*$D$4/100)+($B$55*$D$5/100)+($B$57*$D$6/100)+($B$59*$D$7/100)))+((C108*$B$38/1000)*(($B$54*$D$8/100)+($B$56*$D$9/100)+($B$58*$D$10/100)+($B$60*$D$11/100)))</f>
        <v>6.8092852684894245</v>
      </c>
      <c r="E140" s="98">
        <f t="shared" ref="E140:E150" si="35">E124+F124</f>
        <v>9.8329598331528878</v>
      </c>
      <c r="F140" s="115">
        <f>((E108*$B$38/1000)*((($B$53*$B$8/100)+($B$55*$B$9/100)+($B$57*$B$10/100)+($B$59*$B$11/100))))+((F108*$B$38/1000)*((($B$54*$B$8/100)+($B$56*$B$9/100)+($B$58*$B$10/100)+($B$60*$B$11/100))))</f>
        <v>9.3985441047391234</v>
      </c>
      <c r="G140" s="126">
        <f t="shared" ref="G140:G150" si="36">((E108*$B$38/1000)*(($B$53*$D$4/100)+($B$55*$D$5/100)+($B$57*$D$6/100)+($B$59*$D$7/100)))+((F108*$B$38/1000)*(($B$54*$D$8/100)+($B$56*$D$9/100)+($B$58*$D$10/100)+($B$60*$D$11/100)))</f>
        <v>13.618570536978849</v>
      </c>
      <c r="H140" s="88">
        <f t="shared" ref="H140:H150" si="37">H124+I124</f>
        <v>14.749439749729328</v>
      </c>
      <c r="I140" s="115">
        <f>((H108*$B$38/1000)*((($B$53*$B$8/100)+($B$55*$B$9/100)+($B$57*$B$10/100)+($B$59*$B$11/100))))+((I108*$B$38/1000)*((($B$54*$B$8/100)+($B$56*$B$9/100)+($B$58*$B$10/100)+($B$60*$B$11/100))))</f>
        <v>14.097816157108687</v>
      </c>
      <c r="J140" s="126">
        <f t="shared" ref="J140:J150" si="38">((H108*$B$38/1000)*(($B$53*$D$4/100)+($B$55*$D$5/100)+($B$57*$D$6/100)+($B$59*$D$7/100)))+((I108*$B$38/1000)*(($B$54*$D$8/100)+($B$56*$D$9/100)+($B$58*$D$10/100)+($B$60*$D$11/100)))</f>
        <v>20.427855805468273</v>
      </c>
      <c r="K140" s="88">
        <f t="shared" ref="K140:K150" si="39">K124+L124</f>
        <v>19.665919666305776</v>
      </c>
      <c r="L140" s="115">
        <f>((K108*$B$38/1000)*((($B$53*$B$8/100)+($B$55*$B$9/100)+($B$57*$B$10/100)+($B$59*$B$11/100))))+((L108*$B$38/1000)*((($B$54*$B$8/100)+($B$56*$B$9/100)+($B$58*$B$10/100)+($B$60*$B$11/100))))</f>
        <v>18.797088209478247</v>
      </c>
      <c r="M140" s="126">
        <f t="shared" ref="M140:M150" si="40">((K108*$B$38/1000)*(($B$53*$D$4/100)+($B$55*$D$5/100)+($B$57*$D$6/100)+($B$59*$D$7/100)))+((L108*$B$38/1000)*(($B$54*$D$8/100)+($B$56*$D$9/100)+($B$58*$D$10/100)+($B$60*$D$11/100)))</f>
        <v>27.237141073957698</v>
      </c>
      <c r="N140" s="88">
        <f t="shared" ref="N140:N150" si="41">N124+O124</f>
        <v>29.498879499458656</v>
      </c>
      <c r="O140" s="115">
        <f>((N108*$B$38/1000)*((($B$53*$B$8/100)+($B$55*$B$9/100)+($B$57*$B$10/100)+($B$59*$B$11/100))))+((O108*$B$38/1000)*((($B$54*$B$8/100)+($B$56*$B$9/100)+($B$58*$B$10/100)+($B$60*$B$11/100))))</f>
        <v>28.195632314217374</v>
      </c>
      <c r="P140" s="126">
        <f t="shared" ref="P140:P150" si="42">((N108*$B$38/1000)*(($B$53*$D$4/100)+($B$55*$D$5/100)+($B$57*$D$6/100)+($B$59*$D$7/100)))+((O108*$B$38/1000)*(($B$54*$D$8/100)+($B$56*$D$9/100)+($B$58*$D$10/100)+($B$60*$D$11/100)))</f>
        <v>40.855711610936545</v>
      </c>
      <c r="Q140" s="88">
        <f t="shared" ref="Q140:Q150" si="43">Q124+R124</f>
        <v>39.331839332611551</v>
      </c>
      <c r="R140" s="115">
        <f>((Q108*$B$38/1000)*((($B$53*$B$8/100)+($B$55*$B$9/100)+($B$57*$B$10/100)+($B$59*$B$11/100))))+((R108*$B$38/1000)*((($B$54*$B$8/100)+($B$56*$B$9/100)+($B$58*$B$10/100)+($B$60*$B$11/100))))</f>
        <v>37.594176418956494</v>
      </c>
      <c r="S140" s="126">
        <f t="shared" ref="S140:S150" si="44">((Q108*$B$38/1000)*(($B$53*$D$4/100)+($B$55*$D$5/100)+($B$57*$D$6/100)+($B$59*$D$7/100)))+((R108*$B$38/1000)*(($B$54*$D$8/100)+($B$56*$D$9/100)+($B$58*$D$10/100)+($B$60*$D$11/100)))</f>
        <v>54.474282147915396</v>
      </c>
      <c r="T140" s="88">
        <f t="shared" ref="T140:T150" si="45">T124+U124</f>
        <v>49.164799165764435</v>
      </c>
      <c r="U140" s="115">
        <f>((T108*$B$38/1000)*((($B$53*$B$8/100)+($B$55*$B$9/100)+($B$57*$B$10/100)+($B$59*$B$11/100))))+((U108*$B$38/1000)*((($B$54*$B$8/100)+($B$56*$B$9/100)+($B$58*$B$10/100)+($B$60*$B$11/100))))</f>
        <v>46.992720523695617</v>
      </c>
      <c r="V140" s="126">
        <f t="shared" ref="V140:V150" si="46">((T108*$B$38/1000)*(($B$53*$D$4/100)+($B$55*$D$5/100)+($B$57*$D$6/100)+($B$59*$D$7/100)))+((U108*$B$38/1000)*(($B$54*$D$8/100)+($B$56*$D$9/100)+($B$58*$D$10/100)+($B$60*$D$11/100)))</f>
        <v>68.09285268489424</v>
      </c>
      <c r="W140" s="88">
        <f t="shared" ref="W140:W150" si="47">W124+X124</f>
        <v>98.329598331528871</v>
      </c>
      <c r="X140" s="115">
        <f>((W108*$B$38/1000)*((($B$53*$B$8/100)+($B$55*$B$9/100)+($B$57*$B$10/100)+($B$59*$B$11/100))))+((X108*$B$38/1000)*((($B$54*$B$8/100)+($B$56*$B$9/100)+($B$58*$B$10/100)+($B$60*$B$11/100))))</f>
        <v>93.985441047391234</v>
      </c>
      <c r="Y140" s="126">
        <f t="shared" ref="Y140:Y150" si="48">((W108*$B$38/1000)*(($B$53*$D$4/100)+($B$55*$D$5/100)+($B$57*$D$6/100)+($B$59*$D$7/100)))+((X108*$B$38/1000)*(($B$54*$D$8/100)+($B$56*$D$9/100)+($B$58*$D$10/100)+($B$60*$D$11/100)))</f>
        <v>136.18570536978848</v>
      </c>
      <c r="Z140" s="82"/>
      <c r="AA140" s="82"/>
      <c r="AB140" s="82"/>
    </row>
    <row r="141" spans="1:28" ht="18.75" x14ac:dyDescent="0.3">
      <c r="A141" s="109" t="s">
        <v>97</v>
      </c>
      <c r="B141" s="88">
        <f t="shared" si="33"/>
        <v>4.9615726592996108</v>
      </c>
      <c r="C141" s="115">
        <f>((B109*$B$38/1000)*((($B$53*$B$8/100)+($B$55*$B$9/100)+($B$57*$B$10/100)+($B$59*$B$11/100))))+((C109*$B$38/1000)*((($B$54*$B$8/100)+($B$56*$B$9/100)+($B$58*$B$10/100)+($B$60*$B$11/100))))</f>
        <v>4.5271569308858473</v>
      </c>
      <c r="D141" s="127">
        <f t="shared" si="34"/>
        <v>6.5595616393259668</v>
      </c>
      <c r="E141" s="98">
        <f t="shared" si="35"/>
        <v>9.9231453185992216</v>
      </c>
      <c r="F141" s="115">
        <f>((E109*$B$38/1000)*((($B$53*$B$8/100)+($B$55*$B$9/100)+($B$57*$B$10/100)+($B$59*$B$11/100))))+((F109*$B$38/1000)*((($B$54*$B$8/100)+($B$56*$B$9/100)+($B$58*$B$10/100)+($B$60*$B$11/100))))</f>
        <v>9.0543138617716945</v>
      </c>
      <c r="G141" s="127">
        <f t="shared" si="36"/>
        <v>13.119123278651934</v>
      </c>
      <c r="H141" s="88">
        <f t="shared" si="37"/>
        <v>14.884717977898831</v>
      </c>
      <c r="I141" s="115">
        <f>((H109*$B$38/1000)*((($B$53*$B$8/100)+($B$55*$B$9/100)+($B$57*$B$10/100)+($B$59*$B$11/100))))+((I109*$B$38/1000)*((($B$54*$B$8/100)+($B$56*$B$9/100)+($B$58*$B$10/100)+($B$60*$B$11/100))))</f>
        <v>13.581470792657541</v>
      </c>
      <c r="J141" s="127">
        <f t="shared" si="38"/>
        <v>19.6786849179779</v>
      </c>
      <c r="K141" s="88">
        <f t="shared" si="39"/>
        <v>19.846290637198443</v>
      </c>
      <c r="L141" s="115">
        <f>((K109*$B$38/1000)*((($B$53*$B$8/100)+($B$55*$B$9/100)+($B$57*$B$10/100)+($B$59*$B$11/100))))+((L109*$B$38/1000)*((($B$54*$B$8/100)+($B$56*$B$9/100)+($B$58*$B$10/100)+($B$60*$B$11/100))))</f>
        <v>18.108627723543389</v>
      </c>
      <c r="M141" s="127">
        <f t="shared" si="40"/>
        <v>26.238246557303867</v>
      </c>
      <c r="N141" s="88">
        <f t="shared" si="41"/>
        <v>29.769435955797661</v>
      </c>
      <c r="O141" s="115">
        <f>((N109*$B$38/1000)*((($B$53*$B$8/100)+($B$55*$B$9/100)+($B$57*$B$10/100)+($B$59*$B$11/100))))+((O109*$B$38/1000)*((($B$54*$B$8/100)+($B$56*$B$9/100)+($B$58*$B$10/100)+($B$60*$B$11/100))))</f>
        <v>27.162941585315082</v>
      </c>
      <c r="P141" s="127">
        <f t="shared" si="42"/>
        <v>39.357369835955801</v>
      </c>
      <c r="Q141" s="88">
        <f t="shared" si="43"/>
        <v>39.692581274396886</v>
      </c>
      <c r="R141" s="115">
        <f>((Q109*$B$38/1000)*((($B$53*$B$8/100)+($B$55*$B$9/100)+($B$57*$B$10/100)+($B$59*$B$11/100))))+((R109*$B$38/1000)*((($B$54*$B$8/100)+($B$56*$B$9/100)+($B$58*$B$10/100)+($B$60*$B$11/100))))</f>
        <v>36.217255447086778</v>
      </c>
      <c r="S141" s="127">
        <f t="shared" si="44"/>
        <v>52.476493114607734</v>
      </c>
      <c r="T141" s="88">
        <f t="shared" si="45"/>
        <v>49.615726592996097</v>
      </c>
      <c r="U141" s="115">
        <f>((T109*$B$38/1000)*((($B$53*$B$8/100)+($B$55*$B$9/100)+($B$57*$B$10/100)+($B$59*$B$11/100))))+((U109*$B$38/1000)*((($B$54*$B$8/100)+($B$56*$B$9/100)+($B$58*$B$10/100)+($B$60*$B$11/100))))</f>
        <v>45.271569308858467</v>
      </c>
      <c r="V141" s="127">
        <f t="shared" si="46"/>
        <v>65.595616393259661</v>
      </c>
      <c r="W141" s="88">
        <f t="shared" si="47"/>
        <v>99.231453185992194</v>
      </c>
      <c r="X141" s="115">
        <f>((W109*$B$38/1000)*((($B$53*$B$8/100)+($B$55*$B$9/100)+($B$57*$B$10/100)+($B$59*$B$11/100))))+((X109*$B$38/1000)*((($B$54*$B$8/100)+($B$56*$B$9/100)+($B$58*$B$10/100)+($B$60*$B$11/100))))</f>
        <v>90.543138617716934</v>
      </c>
      <c r="Y141" s="127">
        <f t="shared" si="48"/>
        <v>131.19123278651932</v>
      </c>
      <c r="Z141" s="82"/>
      <c r="AA141" s="82"/>
      <c r="AB141" s="82"/>
    </row>
    <row r="142" spans="1:28" ht="18.75" x14ac:dyDescent="0.3">
      <c r="A142" s="109" t="s">
        <v>102</v>
      </c>
      <c r="B142" s="88">
        <f t="shared" si="33"/>
        <v>5.0517581447459436</v>
      </c>
      <c r="C142" s="115">
        <f>((B110*$B$38/1000)*((($B$53*$B$8/100)+($B$55*$B$9/100)+($B$57*$B$10/100)+($B$59*$B$11/100))))+((C110*$B$38/1000)*((($B$54*$B$8/100)+($B$56*$B$9/100)+($B$58*$B$10/100)+($B$60*$B$11/100))))</f>
        <v>4.1829266879184175</v>
      </c>
      <c r="D142" s="127">
        <f t="shared" si="34"/>
        <v>6.0601143809990496</v>
      </c>
      <c r="E142" s="98">
        <f t="shared" si="35"/>
        <v>10.103516289491887</v>
      </c>
      <c r="F142" s="115">
        <f>((E110*$B$38/1000)*((($B$53*$B$8/100)+($B$55*$B$9/100)+($B$57*$B$10/100)+($B$59*$B$11/100))))+((F110*$B$38/1000)*((($B$54*$B$8/100)+($B$56*$B$9/100)+($B$58*$B$10/100)+($B$60*$B$11/100))))</f>
        <v>8.365853375836835</v>
      </c>
      <c r="G142" s="127">
        <f t="shared" si="36"/>
        <v>12.120228761998099</v>
      </c>
      <c r="H142" s="88">
        <f t="shared" si="37"/>
        <v>15.15527443423783</v>
      </c>
      <c r="I142" s="115">
        <f>((H110*$B$38/1000)*((($B$53*$B$8/100)+($B$55*$B$9/100)+($B$57*$B$10/100)+($B$59*$B$11/100))))+((I110*$B$38/1000)*((($B$54*$B$8/100)+($B$56*$B$9/100)+($B$58*$B$10/100)+($B$60*$B$11/100))))</f>
        <v>12.548780063755252</v>
      </c>
      <c r="J142" s="127">
        <f t="shared" si="38"/>
        <v>18.180343142997149</v>
      </c>
      <c r="K142" s="88">
        <f t="shared" si="39"/>
        <v>20.207032578983775</v>
      </c>
      <c r="L142" s="115">
        <f>((K110*$B$38/1000)*((($B$53*$B$8/100)+($B$55*$B$9/100)+($B$57*$B$10/100)+($B$59*$B$11/100))))+((L110*$B$38/1000)*((($B$54*$B$8/100)+($B$56*$B$9/100)+($B$58*$B$10/100)+($B$60*$B$11/100))))</f>
        <v>16.73170675167367</v>
      </c>
      <c r="M142" s="127">
        <f t="shared" si="40"/>
        <v>24.240457523996199</v>
      </c>
      <c r="N142" s="88">
        <f t="shared" si="41"/>
        <v>30.31054886847566</v>
      </c>
      <c r="O142" s="115">
        <f>((N110*$B$38/1000)*((($B$53*$B$8/100)+($B$55*$B$9/100)+($B$57*$B$10/100)+($B$59*$B$11/100))))+((O110*$B$38/1000)*((($B$54*$B$8/100)+($B$56*$B$9/100)+($B$58*$B$10/100)+($B$60*$B$11/100))))</f>
        <v>25.097560127510505</v>
      </c>
      <c r="P142" s="127">
        <f t="shared" si="42"/>
        <v>36.360686285994298</v>
      </c>
      <c r="Q142" s="88">
        <f t="shared" si="43"/>
        <v>40.414065157967549</v>
      </c>
      <c r="R142" s="115">
        <f>((Q110*$B$38/1000)*((($B$53*$B$8/100)+($B$55*$B$9/100)+($B$57*$B$10/100)+($B$59*$B$11/100))))+((R110*$B$38/1000)*((($B$54*$B$8/100)+($B$56*$B$9/100)+($B$58*$B$10/100)+($B$60*$B$11/100))))</f>
        <v>33.46341350334734</v>
      </c>
      <c r="S142" s="127">
        <f t="shared" si="44"/>
        <v>48.480915047992397</v>
      </c>
      <c r="T142" s="88">
        <f t="shared" si="45"/>
        <v>50.517581447459435</v>
      </c>
      <c r="U142" s="115">
        <f>((T110*$B$38/1000)*((($B$53*$B$8/100)+($B$55*$B$9/100)+($B$57*$B$10/100)+($B$59*$B$11/100))))+((U110*$B$38/1000)*((($B$54*$B$8/100)+($B$56*$B$9/100)+($B$58*$B$10/100)+($B$60*$B$11/100))))</f>
        <v>41.829266879184175</v>
      </c>
      <c r="V142" s="127">
        <f t="shared" si="46"/>
        <v>60.601143809990496</v>
      </c>
      <c r="W142" s="88">
        <f t="shared" si="47"/>
        <v>101.03516289491887</v>
      </c>
      <c r="X142" s="115">
        <f>((W110*$B$38/1000)*((($B$53*$B$8/100)+($B$55*$B$9/100)+($B$57*$B$10/100)+($B$59*$B$11/100))))+((X110*$B$38/1000)*((($B$54*$B$8/100)+($B$56*$B$9/100)+($B$58*$B$10/100)+($B$60*$B$11/100))))</f>
        <v>83.65853375836835</v>
      </c>
      <c r="Y142" s="127">
        <f t="shared" si="48"/>
        <v>121.20228761998099</v>
      </c>
      <c r="Z142" s="82"/>
      <c r="AA142" s="82"/>
      <c r="AB142" s="82"/>
    </row>
    <row r="143" spans="1:28" ht="18.75" x14ac:dyDescent="0.3">
      <c r="A143" s="109" t="s">
        <v>103</v>
      </c>
      <c r="B143" s="88">
        <f t="shared" si="33"/>
        <v>5.0743045161075262</v>
      </c>
      <c r="C143" s="115">
        <f>((B111*$B$38/1000)*((($B$53*$B$8/100)+($B$55*$B$9/100)+($B$57*$B$10/100)+($B$59*$B$11/100))))+((C111*$B$38/1000)*((($B$54*$B$8/100)+($B$56*$B$9/100)+($B$58*$B$10/100)+($B$60*$B$11/100))))</f>
        <v>4.0968691271765607</v>
      </c>
      <c r="D143" s="127">
        <f t="shared" si="34"/>
        <v>5.9352525664173204</v>
      </c>
      <c r="E143" s="98">
        <f t="shared" si="35"/>
        <v>10.148609032215052</v>
      </c>
      <c r="F143" s="115">
        <f>((E111*$B$38/1000)*((($B$53*$B$8/100)+($B$55*$B$9/100)+($B$57*$B$10/100)+($B$59*$B$11/100))))+((F111*$B$38/1000)*((($B$54*$B$8/100)+($B$56*$B$9/100)+($B$58*$B$10/100)+($B$60*$B$11/100))))</f>
        <v>8.1937382543531214</v>
      </c>
      <c r="G143" s="127">
        <f t="shared" si="36"/>
        <v>11.870505132834641</v>
      </c>
      <c r="H143" s="88">
        <f t="shared" si="37"/>
        <v>15.222913548322577</v>
      </c>
      <c r="I143" s="115">
        <f>((H111*$B$38/1000)*((($B$53*$B$8/100)+($B$55*$B$9/100)+($B$57*$B$10/100)+($B$59*$B$11/100))))+((I111*$B$38/1000)*((($B$54*$B$8/100)+($B$56*$B$9/100)+($B$58*$B$10/100)+($B$60*$B$11/100))))</f>
        <v>12.29060738152968</v>
      </c>
      <c r="J143" s="127">
        <f t="shared" si="38"/>
        <v>17.805757699251959</v>
      </c>
      <c r="K143" s="88">
        <f t="shared" si="39"/>
        <v>20.297218064430105</v>
      </c>
      <c r="L143" s="115">
        <f>((K111*$B$38/1000)*((($B$53*$B$8/100)+($B$55*$B$9/100)+($B$57*$B$10/100)+($B$59*$B$11/100))))+((L111*$B$38/1000)*((($B$54*$B$8/100)+($B$56*$B$9/100)+($B$58*$B$10/100)+($B$60*$B$11/100))))</f>
        <v>16.387476508706243</v>
      </c>
      <c r="M143" s="127">
        <f t="shared" si="40"/>
        <v>23.741010265669281</v>
      </c>
      <c r="N143" s="88">
        <f t="shared" si="41"/>
        <v>30.445827096645154</v>
      </c>
      <c r="O143" s="115">
        <f>((N111*$B$38/1000)*((($B$53*$B$8/100)+($B$55*$B$9/100)+($B$57*$B$10/100)+($B$59*$B$11/100))))+((O111*$B$38/1000)*((($B$54*$B$8/100)+($B$56*$B$9/100)+($B$58*$B$10/100)+($B$60*$B$11/100))))</f>
        <v>24.581214763059361</v>
      </c>
      <c r="P143" s="127">
        <f t="shared" si="42"/>
        <v>35.611515398503919</v>
      </c>
      <c r="Q143" s="88">
        <f t="shared" si="43"/>
        <v>40.59443612886021</v>
      </c>
      <c r="R143" s="115">
        <f>((Q111*$B$38/1000)*((($B$53*$B$8/100)+($B$55*$B$9/100)+($B$57*$B$10/100)+($B$59*$B$11/100))))+((R111*$B$38/1000)*((($B$54*$B$8/100)+($B$56*$B$9/100)+($B$58*$B$10/100)+($B$60*$B$11/100))))</f>
        <v>32.774953017412486</v>
      </c>
      <c r="S143" s="127">
        <f t="shared" si="44"/>
        <v>47.482020531338563</v>
      </c>
      <c r="T143" s="88">
        <f t="shared" si="45"/>
        <v>50.743045161075273</v>
      </c>
      <c r="U143" s="115">
        <f>((T111*$B$38/1000)*((($B$53*$B$8/100)+($B$55*$B$9/100)+($B$57*$B$10/100)+($B$59*$B$11/100))))+((U111*$B$38/1000)*((($B$54*$B$8/100)+($B$56*$B$9/100)+($B$58*$B$10/100)+($B$60*$B$11/100))))</f>
        <v>40.9686912717656</v>
      </c>
      <c r="V143" s="127">
        <f t="shared" si="46"/>
        <v>59.3525256641732</v>
      </c>
      <c r="W143" s="88">
        <f t="shared" si="47"/>
        <v>101.48609032215055</v>
      </c>
      <c r="X143" s="115">
        <f>((W111*$B$38/1000)*((($B$53*$B$8/100)+($B$55*$B$9/100)+($B$57*$B$10/100)+($B$59*$B$11/100))))+((X111*$B$38/1000)*((($B$54*$B$8/100)+($B$56*$B$9/100)+($B$58*$B$10/100)+($B$60*$B$11/100))))</f>
        <v>81.9373825435312</v>
      </c>
      <c r="Y143" s="127">
        <f t="shared" si="48"/>
        <v>118.7050513283464</v>
      </c>
      <c r="Z143" s="82"/>
      <c r="AA143" s="82"/>
      <c r="AB143" s="82"/>
    </row>
    <row r="144" spans="1:28" ht="18.75" x14ac:dyDescent="0.3">
      <c r="A144" s="109" t="s">
        <v>104</v>
      </c>
      <c r="B144" s="88">
        <f t="shared" si="33"/>
        <v>5.0878323389244766</v>
      </c>
      <c r="C144" s="115">
        <f>((B112*$B$38/1000)*((($B$53*$B$8/100)+($B$55*$B$9/100)+($B$57*$B$10/100)+($B$59*$B$11/100))))+((C112*$B$38/1000)*((($B$54*$B$8/100)+($B$56*$B$9/100)+($B$58*$B$10/100)+($B$60*$B$11/100))))</f>
        <v>4.0452345907314458</v>
      </c>
      <c r="D144" s="127">
        <f t="shared" si="34"/>
        <v>5.8603354776682828</v>
      </c>
      <c r="E144" s="98">
        <f t="shared" si="35"/>
        <v>10.175664677848953</v>
      </c>
      <c r="F144" s="115">
        <f>((E112*$B$38/1000)*((($B$53*$B$8/100)+($B$55*$B$9/100)+($B$57*$B$10/100)+($B$59*$B$11/100))))+((F112*$B$38/1000)*((($B$54*$B$8/100)+($B$56*$B$9/100)+($B$58*$B$10/100)+($B$60*$B$11/100))))</f>
        <v>8.0904691814628915</v>
      </c>
      <c r="G144" s="127">
        <f t="shared" si="36"/>
        <v>11.720670955336566</v>
      </c>
      <c r="H144" s="88">
        <f t="shared" si="37"/>
        <v>15.263497016773432</v>
      </c>
      <c r="I144" s="115">
        <f>((H112*$B$38/1000)*((($B$53*$B$8/100)+($B$55*$B$9/100)+($B$57*$B$10/100)+($B$59*$B$11/100))))+((I112*$B$38/1000)*((($B$54*$B$8/100)+($B$56*$B$9/100)+($B$58*$B$10/100)+($B$60*$B$11/100))))</f>
        <v>12.135703772194336</v>
      </c>
      <c r="J144" s="127">
        <f t="shared" si="38"/>
        <v>17.581006433004845</v>
      </c>
      <c r="K144" s="88">
        <f t="shared" si="39"/>
        <v>20.351329355697906</v>
      </c>
      <c r="L144" s="115">
        <f>((K112*$B$38/1000)*((($B$53*$B$8/100)+($B$55*$B$9/100)+($B$57*$B$10/100)+($B$59*$B$11/100))))+((L112*$B$38/1000)*((($B$54*$B$8/100)+($B$56*$B$9/100)+($B$58*$B$10/100)+($B$60*$B$11/100))))</f>
        <v>16.180938362925783</v>
      </c>
      <c r="M144" s="127">
        <f t="shared" si="40"/>
        <v>23.441341910673131</v>
      </c>
      <c r="N144" s="88">
        <f t="shared" si="41"/>
        <v>30.526994033546863</v>
      </c>
      <c r="O144" s="115">
        <f>((N112*$B$38/1000)*((($B$53*$B$8/100)+($B$55*$B$9/100)+($B$57*$B$10/100)+($B$59*$B$11/100))))+((O112*$B$38/1000)*((($B$54*$B$8/100)+($B$56*$B$9/100)+($B$58*$B$10/100)+($B$60*$B$11/100))))</f>
        <v>24.271407544388673</v>
      </c>
      <c r="P144" s="127">
        <f t="shared" si="42"/>
        <v>35.16201286600969</v>
      </c>
      <c r="Q144" s="88">
        <f t="shared" si="43"/>
        <v>40.702658711395813</v>
      </c>
      <c r="R144" s="115">
        <f>((Q112*$B$38/1000)*((($B$53*$B$8/100)+($B$55*$B$9/100)+($B$57*$B$10/100)+($B$59*$B$11/100))))+((R112*$B$38/1000)*((($B$54*$B$8/100)+($B$56*$B$9/100)+($B$58*$B$10/100)+($B$60*$B$11/100))))</f>
        <v>32.361876725851566</v>
      </c>
      <c r="S144" s="127">
        <f t="shared" si="44"/>
        <v>46.882683821346262</v>
      </c>
      <c r="T144" s="88">
        <f t="shared" si="45"/>
        <v>50.87832338924477</v>
      </c>
      <c r="U144" s="115">
        <f>((T112*$B$38/1000)*((($B$53*$B$8/100)+($B$55*$B$9/100)+($B$57*$B$10/100)+($B$59*$B$11/100))))+((U112*$B$38/1000)*((($B$54*$B$8/100)+($B$56*$B$9/100)+($B$58*$B$10/100)+($B$60*$B$11/100))))</f>
        <v>40.452345907314459</v>
      </c>
      <c r="V144" s="127">
        <f t="shared" si="46"/>
        <v>58.603354776682821</v>
      </c>
      <c r="W144" s="88">
        <f t="shared" si="47"/>
        <v>101.75664677848954</v>
      </c>
      <c r="X144" s="115">
        <f>((W112*$B$38/1000)*((($B$53*$B$8/100)+($B$55*$B$9/100)+($B$57*$B$10/100)+($B$59*$B$11/100))))+((X112*$B$38/1000)*((($B$54*$B$8/100)+($B$56*$B$9/100)+($B$58*$B$10/100)+($B$60*$B$11/100))))</f>
        <v>80.904691814628919</v>
      </c>
      <c r="Y144" s="127">
        <f t="shared" si="48"/>
        <v>117.20670955336564</v>
      </c>
      <c r="Z144" s="82"/>
      <c r="AA144" s="82"/>
      <c r="AB144" s="82"/>
    </row>
    <row r="145" spans="1:28" ht="18.75" x14ac:dyDescent="0.3">
      <c r="A145" s="109" t="s">
        <v>105</v>
      </c>
      <c r="B145" s="88">
        <f t="shared" si="33"/>
        <v>5.1058694360137435</v>
      </c>
      <c r="C145" s="115">
        <f t="shared" ref="C145:C150" si="49">((B113*$B$38/1000)*(($B$53*$B$4/100)+($B$55*$B$5/100)+($B$57*$B$6/100)+($B$59*$B$7/100)))+((C113*$B$38/1000)*(($B$54*$B$4/100)+($B$56*$B$5/100)+($B$58*$B$6/100)+($B$60*$B$7/100)))</f>
        <v>6.7185781309882886</v>
      </c>
      <c r="D145" s="127">
        <f t="shared" si="34"/>
        <v>5.7604460260028993</v>
      </c>
      <c r="E145" s="98">
        <f t="shared" si="35"/>
        <v>10.211738872027487</v>
      </c>
      <c r="F145" s="115">
        <f t="shared" ref="F145:F150" si="50">((E113*$B$38/1000)*(($B$53*$B$4/100)+($B$55*$B$5/100)+($B$57*$B$6/100)+($B$59*$B$7/100)))+((F113*$B$38/1000)*(($B$54*$B$4/100)+($B$56*$B$5/100)+($B$58*$B$6/100)+($B$60*$B$7/100)))</f>
        <v>13.437156261976577</v>
      </c>
      <c r="G145" s="127">
        <f t="shared" si="36"/>
        <v>11.520892052005799</v>
      </c>
      <c r="H145" s="88">
        <f t="shared" si="37"/>
        <v>15.31760830804123</v>
      </c>
      <c r="I145" s="115">
        <f t="shared" ref="I145:I150" si="51">((H113*$B$38/1000)*(($B$53*$B$4/100)+($B$55*$B$5/100)+($B$57*$B$6/100)+($B$59*$B$7/100)))+((I113*$B$38/1000)*(($B$54*$B$4/100)+($B$56*$B$5/100)+($B$58*$B$6/100)+($B$60*$B$7/100)))</f>
        <v>20.155734392964867</v>
      </c>
      <c r="J145" s="127">
        <f t="shared" si="38"/>
        <v>17.281338078008698</v>
      </c>
      <c r="K145" s="88">
        <f t="shared" si="39"/>
        <v>20.423477744054974</v>
      </c>
      <c r="L145" s="115">
        <f t="shared" ref="L145:L150" si="52">((K113*$B$38/1000)*(($B$53*$B$4/100)+($B$55*$B$5/100)+($B$57*$B$6/100)+($B$59*$B$7/100)))+((L113*$B$38/1000)*(($B$54*$B$4/100)+($B$56*$B$5/100)+($B$58*$B$6/100)+($B$60*$B$7/100)))</f>
        <v>26.874312523953154</v>
      </c>
      <c r="M145" s="127">
        <f t="shared" si="40"/>
        <v>23.041784104011597</v>
      </c>
      <c r="N145" s="88">
        <f t="shared" si="41"/>
        <v>30.635216616082459</v>
      </c>
      <c r="O145" s="115">
        <f t="shared" ref="O145:O150" si="53">((N113*$B$38/1000)*(($B$53*$B$4/100)+($B$55*$B$5/100)+($B$57*$B$6/100)+($B$59*$B$7/100)))+((O113*$B$38/1000)*(($B$54*$B$4/100)+($B$56*$B$5/100)+($B$58*$B$6/100)+($B$60*$B$7/100)))</f>
        <v>40.311468785929733</v>
      </c>
      <c r="P145" s="127">
        <f t="shared" si="42"/>
        <v>34.562676156017396</v>
      </c>
      <c r="Q145" s="88">
        <f t="shared" si="43"/>
        <v>40.846955488109948</v>
      </c>
      <c r="R145" s="115">
        <f t="shared" ref="R145:R150" si="54">((Q113*$B$38/1000)*(($B$53*$B$4/100)+($B$55*$B$5/100)+($B$57*$B$6/100)+($B$59*$B$7/100)))+((R113*$B$38/1000)*(($B$54*$B$4/100)+($B$56*$B$5/100)+($B$58*$B$6/100)+($B$60*$B$7/100)))</f>
        <v>53.748625047906309</v>
      </c>
      <c r="S145" s="127">
        <f t="shared" si="44"/>
        <v>46.083568208023195</v>
      </c>
      <c r="T145" s="88">
        <f t="shared" si="45"/>
        <v>51.05869436013743</v>
      </c>
      <c r="U145" s="115">
        <f t="shared" ref="U145:U150" si="55">((T113*$B$38/1000)*(($B$53*$B$4/100)+($B$55*$B$5/100)+($B$57*$B$6/100)+($B$59*$B$7/100)))+((U113*$B$38/1000)*(($B$54*$B$4/100)+($B$56*$B$5/100)+($B$58*$B$6/100)+($B$60*$B$7/100)))</f>
        <v>67.185781309882884</v>
      </c>
      <c r="V145" s="127">
        <f t="shared" si="46"/>
        <v>57.604460260029001</v>
      </c>
      <c r="W145" s="88">
        <f t="shared" si="47"/>
        <v>102.11738872027486</v>
      </c>
      <c r="X145" s="115">
        <f t="shared" ref="X145:X150" si="56">((W113*$B$38/1000)*(($B$53*$B$4/100)+($B$55*$B$5/100)+($B$57*$B$6/100)+($B$59*$B$7/100)))+((X113*$B$38/1000)*(($B$54*$B$4/100)+($B$56*$B$5/100)+($B$58*$B$6/100)+($B$60*$B$7/100)))</f>
        <v>134.37156261976577</v>
      </c>
      <c r="Y145" s="127">
        <f t="shared" si="48"/>
        <v>115.208920520058</v>
      </c>
      <c r="Z145" s="82"/>
      <c r="AA145" s="82"/>
      <c r="AB145" s="82"/>
    </row>
    <row r="146" spans="1:28" ht="18.75" x14ac:dyDescent="0.3">
      <c r="A146" s="109" t="s">
        <v>106</v>
      </c>
      <c r="B146" s="88">
        <f t="shared" si="33"/>
        <v>5.119397258830694</v>
      </c>
      <c r="C146" s="115">
        <f t="shared" si="49"/>
        <v>6.6313116603693301</v>
      </c>
      <c r="D146" s="127">
        <f t="shared" si="34"/>
        <v>5.6855289372538618</v>
      </c>
      <c r="E146" s="98">
        <f t="shared" si="35"/>
        <v>10.238794517661388</v>
      </c>
      <c r="F146" s="115">
        <f t="shared" si="50"/>
        <v>13.26262332073866</v>
      </c>
      <c r="G146" s="127">
        <f t="shared" si="36"/>
        <v>11.371057874507724</v>
      </c>
      <c r="H146" s="88">
        <f t="shared" si="37"/>
        <v>15.358191776492079</v>
      </c>
      <c r="I146" s="115">
        <f t="shared" si="51"/>
        <v>19.893934981107989</v>
      </c>
      <c r="J146" s="127">
        <f t="shared" si="38"/>
        <v>17.056586811761584</v>
      </c>
      <c r="K146" s="88">
        <f t="shared" si="39"/>
        <v>20.477589035322776</v>
      </c>
      <c r="L146" s="115">
        <f t="shared" si="52"/>
        <v>26.52524664147732</v>
      </c>
      <c r="M146" s="127">
        <f t="shared" si="40"/>
        <v>22.742115749015447</v>
      </c>
      <c r="N146" s="88">
        <f t="shared" si="41"/>
        <v>30.716383552984158</v>
      </c>
      <c r="O146" s="115">
        <f t="shared" si="53"/>
        <v>39.787869962215979</v>
      </c>
      <c r="P146" s="127">
        <f t="shared" si="42"/>
        <v>34.113173623523167</v>
      </c>
      <c r="Q146" s="88">
        <f t="shared" si="43"/>
        <v>40.955178070645552</v>
      </c>
      <c r="R146" s="115">
        <f t="shared" si="54"/>
        <v>53.050493282954641</v>
      </c>
      <c r="S146" s="127">
        <f t="shared" si="44"/>
        <v>45.484231498030894</v>
      </c>
      <c r="T146" s="88">
        <f t="shared" si="45"/>
        <v>51.193972588306934</v>
      </c>
      <c r="U146" s="115">
        <f t="shared" si="55"/>
        <v>66.313116603693288</v>
      </c>
      <c r="V146" s="127">
        <f t="shared" si="46"/>
        <v>56.855289372538621</v>
      </c>
      <c r="W146" s="88">
        <f t="shared" si="47"/>
        <v>102.38794517661387</v>
      </c>
      <c r="X146" s="115">
        <f t="shared" si="56"/>
        <v>132.62623320738658</v>
      </c>
      <c r="Y146" s="127">
        <f t="shared" si="48"/>
        <v>113.71057874507724</v>
      </c>
      <c r="Z146" s="82"/>
      <c r="AA146" s="82"/>
      <c r="AB146" s="82"/>
    </row>
    <row r="147" spans="1:28" s="161" customFormat="1" ht="18.75" x14ac:dyDescent="0.3">
      <c r="A147" s="136" t="s">
        <v>152</v>
      </c>
      <c r="B147" s="90">
        <f t="shared" si="33"/>
        <v>5.2046225425774786</v>
      </c>
      <c r="C147" s="164">
        <f t="shared" si="49"/>
        <v>6.0815328954698868</v>
      </c>
      <c r="D147" s="163">
        <f t="shared" si="34"/>
        <v>5.2135512781349256</v>
      </c>
      <c r="E147" s="101">
        <f t="shared" si="35"/>
        <v>10.409245085154957</v>
      </c>
      <c r="F147" s="164">
        <f t="shared" si="50"/>
        <v>12.163065790939774</v>
      </c>
      <c r="G147" s="163">
        <f t="shared" si="36"/>
        <v>10.427102556269851</v>
      </c>
      <c r="H147" s="90">
        <f t="shared" si="37"/>
        <v>15.613867627732434</v>
      </c>
      <c r="I147" s="164">
        <f t="shared" si="51"/>
        <v>18.244598686409663</v>
      </c>
      <c r="J147" s="163">
        <f t="shared" si="38"/>
        <v>15.640653834404777</v>
      </c>
      <c r="K147" s="90">
        <f t="shared" si="39"/>
        <v>20.818490170309914</v>
      </c>
      <c r="L147" s="164">
        <f t="shared" si="52"/>
        <v>24.326131581879547</v>
      </c>
      <c r="M147" s="163">
        <f t="shared" si="40"/>
        <v>20.854205112539702</v>
      </c>
      <c r="N147" s="90">
        <f t="shared" si="41"/>
        <v>31.227735255464868</v>
      </c>
      <c r="O147" s="164">
        <f t="shared" si="53"/>
        <v>36.489197372819326</v>
      </c>
      <c r="P147" s="163">
        <f t="shared" si="42"/>
        <v>31.281307668809553</v>
      </c>
      <c r="Q147" s="90">
        <f t="shared" si="43"/>
        <v>41.636980340619829</v>
      </c>
      <c r="R147" s="164">
        <f t="shared" si="54"/>
        <v>48.652263163759095</v>
      </c>
      <c r="S147" s="163">
        <f t="shared" si="44"/>
        <v>41.708410225079405</v>
      </c>
      <c r="T147" s="90">
        <f t="shared" si="45"/>
        <v>52.046225425774786</v>
      </c>
      <c r="U147" s="164">
        <f t="shared" si="55"/>
        <v>60.81532895469887</v>
      </c>
      <c r="V147" s="163">
        <f t="shared" si="46"/>
        <v>52.135512781349256</v>
      </c>
      <c r="W147" s="90">
        <f t="shared" si="47"/>
        <v>104.09245085154957</v>
      </c>
      <c r="X147" s="164">
        <f t="shared" si="56"/>
        <v>121.63065790939774</v>
      </c>
      <c r="Y147" s="163">
        <f t="shared" si="48"/>
        <v>104.27102556269851</v>
      </c>
      <c r="Z147" s="162"/>
      <c r="AA147" s="162"/>
      <c r="AB147" s="162"/>
    </row>
    <row r="148" spans="1:28" ht="18.75" x14ac:dyDescent="0.3">
      <c r="A148" s="109" t="s">
        <v>107</v>
      </c>
      <c r="B148" s="88">
        <f t="shared" si="33"/>
        <v>5.1419436301922765</v>
      </c>
      <c r="C148" s="115">
        <f t="shared" si="49"/>
        <v>6.4858675426710644</v>
      </c>
      <c r="D148" s="127">
        <f t="shared" si="34"/>
        <v>5.5606671226721325</v>
      </c>
      <c r="E148" s="98">
        <f t="shared" si="35"/>
        <v>10.283887260384553</v>
      </c>
      <c r="F148" s="115">
        <f t="shared" si="50"/>
        <v>12.971735085342129</v>
      </c>
      <c r="G148" s="127">
        <f t="shared" si="36"/>
        <v>11.121334245344265</v>
      </c>
      <c r="H148" s="88">
        <f t="shared" si="37"/>
        <v>15.42583089057683</v>
      </c>
      <c r="I148" s="115">
        <f t="shared" si="51"/>
        <v>19.457602628013191</v>
      </c>
      <c r="J148" s="127">
        <f t="shared" si="38"/>
        <v>16.682001368016401</v>
      </c>
      <c r="K148" s="88">
        <f t="shared" si="39"/>
        <v>20.567774520769106</v>
      </c>
      <c r="L148" s="115">
        <f t="shared" si="52"/>
        <v>25.943470170684257</v>
      </c>
      <c r="M148" s="127">
        <f t="shared" si="40"/>
        <v>22.24266849068853</v>
      </c>
      <c r="N148" s="88">
        <f t="shared" si="41"/>
        <v>30.851661781153659</v>
      </c>
      <c r="O148" s="115">
        <f t="shared" si="53"/>
        <v>38.915205256026383</v>
      </c>
      <c r="P148" s="127">
        <f t="shared" si="42"/>
        <v>33.364002736032802</v>
      </c>
      <c r="Q148" s="88">
        <f t="shared" si="43"/>
        <v>41.135549041538212</v>
      </c>
      <c r="R148" s="115">
        <f t="shared" si="54"/>
        <v>51.886940341368515</v>
      </c>
      <c r="S148" s="127">
        <f t="shared" si="44"/>
        <v>44.48533698137706</v>
      </c>
      <c r="T148" s="88">
        <f t="shared" si="45"/>
        <v>51.419436301922758</v>
      </c>
      <c r="U148" s="115">
        <f t="shared" si="55"/>
        <v>64.858675426710647</v>
      </c>
      <c r="V148" s="127">
        <f t="shared" si="46"/>
        <v>55.606671226721332</v>
      </c>
      <c r="W148" s="88">
        <f t="shared" si="47"/>
        <v>102.83887260384552</v>
      </c>
      <c r="X148" s="115">
        <f t="shared" si="56"/>
        <v>129.71735085342129</v>
      </c>
      <c r="Y148" s="127">
        <f t="shared" si="48"/>
        <v>111.21334245344266</v>
      </c>
      <c r="Z148" s="82"/>
      <c r="AA148" s="82"/>
      <c r="AB148" s="82"/>
    </row>
    <row r="149" spans="1:28" ht="18.75" x14ac:dyDescent="0.3">
      <c r="A149" s="109" t="s">
        <v>108</v>
      </c>
      <c r="B149" s="88">
        <f t="shared" si="33"/>
        <v>5.2321291156386112</v>
      </c>
      <c r="C149" s="115">
        <f t="shared" si="49"/>
        <v>5.9040910718780033</v>
      </c>
      <c r="D149" s="127">
        <f t="shared" si="34"/>
        <v>5.0612198643452162</v>
      </c>
      <c r="E149" s="98">
        <f t="shared" si="35"/>
        <v>10.464258231277222</v>
      </c>
      <c r="F149" s="115">
        <f t="shared" si="50"/>
        <v>11.808182143756007</v>
      </c>
      <c r="G149" s="127">
        <f t="shared" si="36"/>
        <v>10.122439728690432</v>
      </c>
      <c r="H149" s="88">
        <f t="shared" si="37"/>
        <v>15.696387346915829</v>
      </c>
      <c r="I149" s="115">
        <f t="shared" si="51"/>
        <v>17.71227321563401</v>
      </c>
      <c r="J149" s="127">
        <f t="shared" si="38"/>
        <v>15.183659593035649</v>
      </c>
      <c r="K149" s="88">
        <f t="shared" si="39"/>
        <v>20.928516462554445</v>
      </c>
      <c r="L149" s="115">
        <f t="shared" si="52"/>
        <v>23.616364287512013</v>
      </c>
      <c r="M149" s="127">
        <f t="shared" si="40"/>
        <v>20.244879457380865</v>
      </c>
      <c r="N149" s="88">
        <f t="shared" si="41"/>
        <v>31.392774693831658</v>
      </c>
      <c r="O149" s="115">
        <f t="shared" si="53"/>
        <v>35.42454643126802</v>
      </c>
      <c r="P149" s="127">
        <f t="shared" si="42"/>
        <v>30.367319186071299</v>
      </c>
      <c r="Q149" s="88">
        <f t="shared" si="43"/>
        <v>41.857032925108889</v>
      </c>
      <c r="R149" s="115">
        <f t="shared" si="54"/>
        <v>47.232728575024026</v>
      </c>
      <c r="S149" s="127">
        <f t="shared" si="44"/>
        <v>40.48975891476173</v>
      </c>
      <c r="T149" s="88">
        <f t="shared" si="45"/>
        <v>52.321291156386103</v>
      </c>
      <c r="U149" s="115">
        <f t="shared" si="55"/>
        <v>59.04091071878004</v>
      </c>
      <c r="V149" s="127">
        <f t="shared" si="46"/>
        <v>50.612198643452167</v>
      </c>
      <c r="W149" s="88">
        <f t="shared" si="47"/>
        <v>104.64258231277221</v>
      </c>
      <c r="X149" s="115">
        <f t="shared" si="56"/>
        <v>118.08182143756008</v>
      </c>
      <c r="Y149" s="127">
        <f t="shared" si="48"/>
        <v>101.22439728690433</v>
      </c>
      <c r="Z149" s="82"/>
      <c r="AA149" s="82"/>
      <c r="AB149" s="82"/>
    </row>
    <row r="150" spans="1:28" ht="15.75" thickBot="1" x14ac:dyDescent="0.3">
      <c r="A150" s="110" t="s">
        <v>109</v>
      </c>
      <c r="B150" s="89">
        <f t="shared" si="33"/>
        <v>5.2772218583617763</v>
      </c>
      <c r="C150" s="116">
        <f t="shared" si="49"/>
        <v>5.6132028364814737</v>
      </c>
      <c r="D150" s="128">
        <f t="shared" si="34"/>
        <v>4.8114962351817585</v>
      </c>
      <c r="E150" s="99">
        <f t="shared" si="35"/>
        <v>10.554443716723553</v>
      </c>
      <c r="F150" s="116">
        <f t="shared" si="50"/>
        <v>11.226405672962947</v>
      </c>
      <c r="G150" s="128">
        <f t="shared" si="36"/>
        <v>9.622992470363517</v>
      </c>
      <c r="H150" s="89">
        <f t="shared" si="37"/>
        <v>15.83166557508533</v>
      </c>
      <c r="I150" s="116">
        <f t="shared" si="51"/>
        <v>16.839608509444421</v>
      </c>
      <c r="J150" s="128">
        <f t="shared" si="38"/>
        <v>14.434488705545274</v>
      </c>
      <c r="K150" s="89">
        <f t="shared" si="39"/>
        <v>21.108887433447105</v>
      </c>
      <c r="L150" s="116">
        <f t="shared" si="52"/>
        <v>22.452811345925895</v>
      </c>
      <c r="M150" s="128">
        <f t="shared" si="40"/>
        <v>19.245984940727034</v>
      </c>
      <c r="N150" s="89">
        <f t="shared" si="41"/>
        <v>31.663331150170659</v>
      </c>
      <c r="O150" s="116">
        <f t="shared" si="53"/>
        <v>33.679217018888842</v>
      </c>
      <c r="P150" s="128">
        <f t="shared" si="42"/>
        <v>28.868977411090547</v>
      </c>
      <c r="Q150" s="89">
        <f t="shared" si="43"/>
        <v>42.21777486689421</v>
      </c>
      <c r="R150" s="116">
        <f t="shared" si="54"/>
        <v>44.905622691851789</v>
      </c>
      <c r="S150" s="128">
        <f t="shared" si="44"/>
        <v>38.491969881454068</v>
      </c>
      <c r="T150" s="89">
        <f t="shared" si="45"/>
        <v>52.772218583617772</v>
      </c>
      <c r="U150" s="116">
        <f t="shared" si="55"/>
        <v>56.132028364814737</v>
      </c>
      <c r="V150" s="128">
        <f t="shared" si="46"/>
        <v>48.114962351817574</v>
      </c>
      <c r="W150" s="89">
        <f t="shared" si="47"/>
        <v>105.54443716723554</v>
      </c>
      <c r="X150" s="116">
        <f t="shared" si="56"/>
        <v>112.26405672962947</v>
      </c>
      <c r="Y150" s="128">
        <f t="shared" si="48"/>
        <v>96.229924703635149</v>
      </c>
    </row>
    <row r="151" spans="1:28" x14ac:dyDescent="0.25">
      <c r="A151" s="111"/>
    </row>
    <row r="152" spans="1:28" ht="15.75" thickBot="1" x14ac:dyDescent="0.3">
      <c r="A152" s="111"/>
    </row>
    <row r="153" spans="1:28" s="83" customFormat="1" ht="18.75" customHeight="1" x14ac:dyDescent="0.3">
      <c r="A153" s="181" t="s">
        <v>96</v>
      </c>
      <c r="B153" s="184" t="s">
        <v>79</v>
      </c>
      <c r="C153" s="185"/>
      <c r="D153" s="186"/>
      <c r="E153" s="184" t="s">
        <v>80</v>
      </c>
      <c r="F153" s="185"/>
      <c r="G153" s="186"/>
      <c r="H153" s="184" t="s">
        <v>81</v>
      </c>
      <c r="I153" s="185"/>
      <c r="J153" s="186"/>
      <c r="K153" s="184" t="s">
        <v>82</v>
      </c>
      <c r="L153" s="185"/>
      <c r="M153" s="186"/>
      <c r="N153" s="184" t="s">
        <v>83</v>
      </c>
      <c r="O153" s="185"/>
      <c r="P153" s="186"/>
      <c r="Q153" s="184" t="s">
        <v>84</v>
      </c>
      <c r="R153" s="185"/>
      <c r="S153" s="186"/>
      <c r="T153" s="184" t="s">
        <v>85</v>
      </c>
      <c r="U153" s="185"/>
      <c r="V153" s="186"/>
      <c r="W153" s="184" t="s">
        <v>86</v>
      </c>
      <c r="X153" s="185"/>
      <c r="Y153" s="186"/>
    </row>
    <row r="154" spans="1:28" s="83" customFormat="1" ht="19.5" thickBot="1" x14ac:dyDescent="0.35">
      <c r="A154" s="182"/>
      <c r="B154" s="187">
        <v>5000</v>
      </c>
      <c r="C154" s="188"/>
      <c r="D154" s="189"/>
      <c r="E154" s="187">
        <v>10000</v>
      </c>
      <c r="F154" s="188"/>
      <c r="G154" s="189"/>
      <c r="H154" s="187">
        <v>15000</v>
      </c>
      <c r="I154" s="188"/>
      <c r="J154" s="189"/>
      <c r="K154" s="187">
        <v>20000</v>
      </c>
      <c r="L154" s="188"/>
      <c r="M154" s="189"/>
      <c r="N154" s="187">
        <v>30000</v>
      </c>
      <c r="O154" s="188"/>
      <c r="P154" s="189"/>
      <c r="Q154" s="187">
        <v>40000</v>
      </c>
      <c r="R154" s="188"/>
      <c r="S154" s="189"/>
      <c r="T154" s="187">
        <v>50000</v>
      </c>
      <c r="U154" s="188"/>
      <c r="V154" s="189"/>
      <c r="W154" s="187">
        <v>100000</v>
      </c>
      <c r="X154" s="188"/>
      <c r="Y154" s="189"/>
    </row>
    <row r="155" spans="1:28" s="82" customFormat="1" ht="75" x14ac:dyDescent="0.3">
      <c r="A155" s="183"/>
      <c r="B155" s="94" t="s">
        <v>94</v>
      </c>
      <c r="C155" s="103" t="s">
        <v>127</v>
      </c>
      <c r="D155" s="95" t="s">
        <v>128</v>
      </c>
      <c r="E155" s="97" t="s">
        <v>94</v>
      </c>
      <c r="F155" s="103" t="s">
        <v>127</v>
      </c>
      <c r="G155" s="95" t="s">
        <v>128</v>
      </c>
      <c r="H155" s="92" t="s">
        <v>94</v>
      </c>
      <c r="I155" s="93" t="s">
        <v>127</v>
      </c>
      <c r="J155" s="95" t="s">
        <v>128</v>
      </c>
      <c r="K155" s="92" t="s">
        <v>94</v>
      </c>
      <c r="L155" s="93" t="s">
        <v>127</v>
      </c>
      <c r="M155" s="95" t="s">
        <v>128</v>
      </c>
      <c r="N155" s="92" t="s">
        <v>94</v>
      </c>
      <c r="O155" s="93" t="s">
        <v>127</v>
      </c>
      <c r="P155" s="95" t="s">
        <v>128</v>
      </c>
      <c r="Q155" s="92" t="s">
        <v>94</v>
      </c>
      <c r="R155" s="93" t="s">
        <v>127</v>
      </c>
      <c r="S155" s="95" t="s">
        <v>128</v>
      </c>
      <c r="T155" s="92" t="s">
        <v>94</v>
      </c>
      <c r="U155" s="93" t="s">
        <v>127</v>
      </c>
      <c r="V155" s="95" t="s">
        <v>128</v>
      </c>
      <c r="W155" s="92" t="s">
        <v>94</v>
      </c>
      <c r="X155" s="93" t="s">
        <v>127</v>
      </c>
      <c r="Y155" s="95" t="s">
        <v>128</v>
      </c>
    </row>
    <row r="156" spans="1:28" x14ac:dyDescent="0.25">
      <c r="A156" s="112" t="s">
        <v>125</v>
      </c>
      <c r="B156" s="88">
        <f t="shared" ref="B156:B166" si="57">B140-C140</f>
        <v>0.21720786420688221</v>
      </c>
      <c r="C156" s="32">
        <f t="shared" ref="C156:C166" si="58">B156/(B140)</f>
        <v>4.4179548761003253E-2</v>
      </c>
      <c r="D156" s="30">
        <f t="shared" ref="D156:D166" si="59">B156/(B93+C93+B140)</f>
        <v>9.9693107809873576E-4</v>
      </c>
      <c r="E156" s="98">
        <f t="shared" ref="E156:E166" si="60">E140-F140</f>
        <v>0.43441572841376441</v>
      </c>
      <c r="F156" s="32">
        <f t="shared" ref="F156:F166" si="61">E156/(E140)</f>
        <v>4.4179548761003253E-2</v>
      </c>
      <c r="G156" s="30">
        <f t="shared" ref="G156:G166" si="62">E156/(E93+F93+E140)</f>
        <v>9.9693107809873576E-4</v>
      </c>
      <c r="H156" s="88">
        <f t="shared" ref="H156:H166" si="63">H140-I140</f>
        <v>0.65162359262064129</v>
      </c>
      <c r="I156" s="32">
        <f t="shared" ref="I156:I166" si="64">H156/(H140)</f>
        <v>4.4179548761002899E-2</v>
      </c>
      <c r="J156" s="30">
        <f t="shared" ref="J156:J166" si="65">H156/(H93+I93+H140)</f>
        <v>9.9693107809872752E-4</v>
      </c>
      <c r="K156" s="88">
        <f t="shared" ref="K156:K166" si="66">K140-L140</f>
        <v>0.86883145682752883</v>
      </c>
      <c r="L156" s="32">
        <f t="shared" ref="L156:L166" si="67">K156/(K140)</f>
        <v>4.4179548761003253E-2</v>
      </c>
      <c r="M156" s="30">
        <f t="shared" ref="M156:M166" si="68">K156/(K93+L93+K140)</f>
        <v>9.9693107809873576E-4</v>
      </c>
      <c r="N156" s="88">
        <f t="shared" ref="N156:N166" si="69">N140-O140</f>
        <v>1.3032471852412826</v>
      </c>
      <c r="O156" s="32">
        <f t="shared" ref="O156:O166" si="70">N156/(N140)</f>
        <v>4.4179548761002899E-2</v>
      </c>
      <c r="P156" s="30">
        <f t="shared" ref="P156:P166" si="71">N156/(N93+O93+N140)</f>
        <v>9.9693107809872752E-4</v>
      </c>
      <c r="Q156" s="88">
        <f t="shared" ref="Q156:Q166" si="72">Q140-R140</f>
        <v>1.7376629136550577</v>
      </c>
      <c r="R156" s="32">
        <f t="shared" ref="R156:R166" si="73">Q156/(Q140)</f>
        <v>4.4179548761003253E-2</v>
      </c>
      <c r="S156" s="30">
        <f t="shared" ref="S156:S166" si="74">Q156/(Q93+R93+Q140)</f>
        <v>9.9693107809873576E-4</v>
      </c>
      <c r="T156" s="88">
        <f t="shared" ref="T156:T166" si="75">T140-U140</f>
        <v>2.1720786420688185</v>
      </c>
      <c r="U156" s="32">
        <f t="shared" ref="U156:U166" si="76">T156/(T140)</f>
        <v>4.4179548761003183E-2</v>
      </c>
      <c r="V156" s="30">
        <f t="shared" ref="V156:V166" si="77">T156/(T93+U93+T140)</f>
        <v>9.9693107809873402E-4</v>
      </c>
      <c r="W156" s="88">
        <f t="shared" ref="W156:W166" si="78">W140-X140</f>
        <v>4.344157284137637</v>
      </c>
      <c r="X156" s="32">
        <f t="shared" ref="X156:X166" si="79">W156/(W140)</f>
        <v>4.4179548761003183E-2</v>
      </c>
      <c r="Y156" s="30">
        <f t="shared" ref="Y156:Y166" si="80">W156/(W93+X93+W140)</f>
        <v>9.9693107809873402E-4</v>
      </c>
    </row>
    <row r="157" spans="1:28" x14ac:dyDescent="0.25">
      <c r="A157" s="112" t="s">
        <v>97</v>
      </c>
      <c r="B157" s="88">
        <f t="shared" si="57"/>
        <v>0.43441572841376352</v>
      </c>
      <c r="C157" s="32">
        <f t="shared" si="58"/>
        <v>8.7556054953569273E-2</v>
      </c>
      <c r="D157" s="30">
        <f t="shared" si="59"/>
        <v>1.8753047977853818E-3</v>
      </c>
      <c r="E157" s="98">
        <f t="shared" si="60"/>
        <v>0.86883145682752705</v>
      </c>
      <c r="F157" s="32">
        <f t="shared" si="61"/>
        <v>8.7556054953569273E-2</v>
      </c>
      <c r="G157" s="30">
        <f t="shared" si="62"/>
        <v>1.8753047977853818E-3</v>
      </c>
      <c r="H157" s="88">
        <f t="shared" si="63"/>
        <v>1.3032471852412897</v>
      </c>
      <c r="I157" s="32">
        <f t="shared" si="64"/>
        <v>8.7556054953569218E-2</v>
      </c>
      <c r="J157" s="30">
        <f t="shared" si="65"/>
        <v>1.8753047977853807E-3</v>
      </c>
      <c r="K157" s="88">
        <f t="shared" si="66"/>
        <v>1.7376629136550541</v>
      </c>
      <c r="L157" s="32">
        <f t="shared" si="67"/>
        <v>8.7556054953569273E-2</v>
      </c>
      <c r="M157" s="30">
        <f t="shared" si="68"/>
        <v>1.8753047977853818E-3</v>
      </c>
      <c r="N157" s="88">
        <f t="shared" si="69"/>
        <v>2.6064943704825794</v>
      </c>
      <c r="O157" s="32">
        <f t="shared" si="70"/>
        <v>8.7556054953569218E-2</v>
      </c>
      <c r="P157" s="30">
        <f t="shared" si="71"/>
        <v>1.8753047977853807E-3</v>
      </c>
      <c r="Q157" s="88">
        <f t="shared" si="72"/>
        <v>3.4753258273101082</v>
      </c>
      <c r="R157" s="32">
        <f t="shared" si="73"/>
        <v>8.7556054953569273E-2</v>
      </c>
      <c r="S157" s="30">
        <f t="shared" si="74"/>
        <v>1.8753047977853818E-3</v>
      </c>
      <c r="T157" s="88">
        <f t="shared" si="75"/>
        <v>4.3441572841376299</v>
      </c>
      <c r="U157" s="32">
        <f t="shared" si="76"/>
        <v>8.7556054953569176E-2</v>
      </c>
      <c r="V157" s="30">
        <f t="shared" si="77"/>
        <v>1.8753047977853794E-3</v>
      </c>
      <c r="W157" s="88">
        <f t="shared" si="78"/>
        <v>8.6883145682752598</v>
      </c>
      <c r="X157" s="32">
        <f t="shared" si="79"/>
        <v>8.7556054953569176E-2</v>
      </c>
      <c r="Y157" s="30">
        <f t="shared" si="80"/>
        <v>1.8753047977853794E-3</v>
      </c>
    </row>
    <row r="158" spans="1:28" x14ac:dyDescent="0.25">
      <c r="A158" s="112" t="s">
        <v>102</v>
      </c>
      <c r="B158" s="88">
        <f t="shared" si="57"/>
        <v>0.86883145682752616</v>
      </c>
      <c r="C158" s="32">
        <f t="shared" si="58"/>
        <v>0.17198595655873788</v>
      </c>
      <c r="D158" s="30">
        <f t="shared" si="59"/>
        <v>3.351983889080457E-3</v>
      </c>
      <c r="E158" s="98">
        <f t="shared" si="60"/>
        <v>1.7376629136550523</v>
      </c>
      <c r="F158" s="32">
        <f t="shared" si="61"/>
        <v>0.17198595655873788</v>
      </c>
      <c r="G158" s="30">
        <f t="shared" si="62"/>
        <v>3.351983889080457E-3</v>
      </c>
      <c r="H158" s="88">
        <f t="shared" si="63"/>
        <v>2.6064943704825776</v>
      </c>
      <c r="I158" s="32">
        <f t="shared" si="64"/>
        <v>0.17198595655873783</v>
      </c>
      <c r="J158" s="30">
        <f t="shared" si="65"/>
        <v>3.3519838890804553E-3</v>
      </c>
      <c r="K158" s="88">
        <f t="shared" si="66"/>
        <v>3.4753258273101046</v>
      </c>
      <c r="L158" s="32">
        <f t="shared" si="67"/>
        <v>0.17198595655873788</v>
      </c>
      <c r="M158" s="30">
        <f t="shared" si="68"/>
        <v>3.351983889080457E-3</v>
      </c>
      <c r="N158" s="88">
        <f t="shared" si="69"/>
        <v>5.2129887409651552</v>
      </c>
      <c r="O158" s="32">
        <f t="shared" si="70"/>
        <v>0.17198595655873783</v>
      </c>
      <c r="P158" s="30">
        <f t="shared" si="71"/>
        <v>3.3519838890804553E-3</v>
      </c>
      <c r="Q158" s="88">
        <f t="shared" si="72"/>
        <v>6.9506516546202093</v>
      </c>
      <c r="R158" s="32">
        <f t="shared" si="73"/>
        <v>0.17198595655873788</v>
      </c>
      <c r="S158" s="30">
        <f t="shared" si="74"/>
        <v>3.351983889080457E-3</v>
      </c>
      <c r="T158" s="88">
        <f t="shared" si="75"/>
        <v>8.6883145682752598</v>
      </c>
      <c r="U158" s="32">
        <f t="shared" si="76"/>
        <v>0.17198595655873786</v>
      </c>
      <c r="V158" s="30">
        <f t="shared" si="77"/>
        <v>3.3519838890804557E-3</v>
      </c>
      <c r="W158" s="88">
        <f t="shared" si="78"/>
        <v>17.37662913655052</v>
      </c>
      <c r="X158" s="32">
        <f t="shared" si="79"/>
        <v>0.17198595655873786</v>
      </c>
      <c r="Y158" s="30">
        <f t="shared" si="80"/>
        <v>3.3519838890804557E-3</v>
      </c>
    </row>
    <row r="159" spans="1:28" x14ac:dyDescent="0.25">
      <c r="A159" s="112" t="s">
        <v>103</v>
      </c>
      <c r="B159" s="88">
        <f t="shared" si="57"/>
        <v>0.97743538893096549</v>
      </c>
      <c r="C159" s="32">
        <f t="shared" si="58"/>
        <v>0.19262450367893003</v>
      </c>
      <c r="D159" s="30">
        <f t="shared" si="59"/>
        <v>3.6733775599873363E-3</v>
      </c>
      <c r="E159" s="98">
        <f t="shared" si="60"/>
        <v>1.954870777861931</v>
      </c>
      <c r="F159" s="32">
        <f t="shared" si="61"/>
        <v>0.19262450367893003</v>
      </c>
      <c r="G159" s="30">
        <f t="shared" si="62"/>
        <v>3.6733775599873363E-3</v>
      </c>
      <c r="H159" s="88">
        <f t="shared" si="63"/>
        <v>2.9323061667928965</v>
      </c>
      <c r="I159" s="32">
        <f t="shared" si="64"/>
        <v>0.19262450367893005</v>
      </c>
      <c r="J159" s="30">
        <f t="shared" si="65"/>
        <v>3.6733775599873367E-3</v>
      </c>
      <c r="K159" s="88">
        <f t="shared" si="66"/>
        <v>3.9097415557238619</v>
      </c>
      <c r="L159" s="32">
        <f t="shared" si="67"/>
        <v>0.19262450367893003</v>
      </c>
      <c r="M159" s="30">
        <f t="shared" si="68"/>
        <v>3.6733775599873363E-3</v>
      </c>
      <c r="N159" s="88">
        <f t="shared" si="69"/>
        <v>5.8646123335857929</v>
      </c>
      <c r="O159" s="32">
        <f t="shared" si="70"/>
        <v>0.19262450367893005</v>
      </c>
      <c r="P159" s="30">
        <f t="shared" si="71"/>
        <v>3.6733775599873367E-3</v>
      </c>
      <c r="Q159" s="88">
        <f t="shared" si="72"/>
        <v>7.8194831114477239</v>
      </c>
      <c r="R159" s="32">
        <f t="shared" si="73"/>
        <v>0.19262450367893003</v>
      </c>
      <c r="S159" s="30">
        <f t="shared" si="74"/>
        <v>3.6733775599873363E-3</v>
      </c>
      <c r="T159" s="88">
        <f t="shared" si="75"/>
        <v>9.7743538893096726</v>
      </c>
      <c r="U159" s="32">
        <f t="shared" si="76"/>
        <v>0.19262450367893036</v>
      </c>
      <c r="V159" s="30">
        <f t="shared" si="77"/>
        <v>3.6733775599873428E-3</v>
      </c>
      <c r="W159" s="88">
        <f t="shared" si="78"/>
        <v>19.548707778619345</v>
      </c>
      <c r="X159" s="32">
        <f t="shared" si="79"/>
        <v>0.19262450367893036</v>
      </c>
      <c r="Y159" s="30">
        <f t="shared" si="80"/>
        <v>3.6733775599873428E-3</v>
      </c>
    </row>
    <row r="160" spans="1:28" x14ac:dyDescent="0.25">
      <c r="A160" s="112" t="s">
        <v>104</v>
      </c>
      <c r="B160" s="88">
        <f t="shared" si="57"/>
        <v>1.0425977481930309</v>
      </c>
      <c r="C160" s="32">
        <f t="shared" si="58"/>
        <v>0.20491983201109706</v>
      </c>
      <c r="D160" s="30">
        <f t="shared" si="59"/>
        <v>3.8583499988172334E-3</v>
      </c>
      <c r="E160" s="98">
        <f t="shared" si="60"/>
        <v>2.0851954963860617</v>
      </c>
      <c r="F160" s="32">
        <f t="shared" si="61"/>
        <v>0.20491983201109706</v>
      </c>
      <c r="G160" s="30">
        <f t="shared" si="62"/>
        <v>3.8583499988172334E-3</v>
      </c>
      <c r="H160" s="88">
        <f t="shared" si="63"/>
        <v>3.1277932445790952</v>
      </c>
      <c r="I160" s="32">
        <f t="shared" si="64"/>
        <v>0.20491983201109723</v>
      </c>
      <c r="J160" s="30">
        <f t="shared" si="65"/>
        <v>3.8583499988172369E-3</v>
      </c>
      <c r="K160" s="88">
        <f t="shared" si="66"/>
        <v>4.1703909927721234</v>
      </c>
      <c r="L160" s="32">
        <f t="shared" si="67"/>
        <v>0.20491983201109706</v>
      </c>
      <c r="M160" s="30">
        <f t="shared" si="68"/>
        <v>3.8583499988172334E-3</v>
      </c>
      <c r="N160" s="88">
        <f t="shared" si="69"/>
        <v>6.2555864891581905</v>
      </c>
      <c r="O160" s="32">
        <f t="shared" si="70"/>
        <v>0.20491983201109723</v>
      </c>
      <c r="P160" s="30">
        <f t="shared" si="71"/>
        <v>3.8583499988172369E-3</v>
      </c>
      <c r="Q160" s="88">
        <f t="shared" si="72"/>
        <v>8.3407819855442469</v>
      </c>
      <c r="R160" s="32">
        <f t="shared" si="73"/>
        <v>0.20491983201109706</v>
      </c>
      <c r="S160" s="30">
        <f t="shared" si="74"/>
        <v>3.8583499988172334E-3</v>
      </c>
      <c r="T160" s="88">
        <f t="shared" si="75"/>
        <v>10.42597748193031</v>
      </c>
      <c r="U160" s="32">
        <f t="shared" si="76"/>
        <v>0.20491983201109709</v>
      </c>
      <c r="V160" s="30">
        <f t="shared" si="77"/>
        <v>3.8583499988172347E-3</v>
      </c>
      <c r="W160" s="88">
        <f t="shared" si="78"/>
        <v>20.851954963860621</v>
      </c>
      <c r="X160" s="32">
        <f t="shared" si="79"/>
        <v>0.20491983201109709</v>
      </c>
      <c r="Y160" s="30">
        <f t="shared" si="80"/>
        <v>3.8583499988172347E-3</v>
      </c>
    </row>
    <row r="161" spans="1:25" x14ac:dyDescent="0.25">
      <c r="A161" s="112" t="s">
        <v>105</v>
      </c>
      <c r="B161" s="88">
        <f t="shared" si="57"/>
        <v>-1.6127086949745451</v>
      </c>
      <c r="C161" s="32">
        <f t="shared" si="58"/>
        <v>-0.31585388447253748</v>
      </c>
      <c r="D161" s="30">
        <f t="shared" si="59"/>
        <v>-5.8489064960453056E-3</v>
      </c>
      <c r="E161" s="98">
        <f t="shared" si="60"/>
        <v>-3.2254173899490901</v>
      </c>
      <c r="F161" s="32">
        <f t="shared" si="61"/>
        <v>-0.31585388447253748</v>
      </c>
      <c r="G161" s="30">
        <f t="shared" si="62"/>
        <v>-5.8489064960453056E-3</v>
      </c>
      <c r="H161" s="88">
        <f t="shared" si="63"/>
        <v>-4.8381260849236369</v>
      </c>
      <c r="I161" s="32">
        <f t="shared" si="64"/>
        <v>-0.31585388447253759</v>
      </c>
      <c r="J161" s="30">
        <f t="shared" si="65"/>
        <v>-5.8489064960453073E-3</v>
      </c>
      <c r="K161" s="88">
        <f t="shared" si="66"/>
        <v>-6.4508347798981802</v>
      </c>
      <c r="L161" s="32">
        <f t="shared" si="67"/>
        <v>-0.31585388447253748</v>
      </c>
      <c r="M161" s="30">
        <f t="shared" si="68"/>
        <v>-5.8489064960453056E-3</v>
      </c>
      <c r="N161" s="88">
        <f t="shared" si="69"/>
        <v>-9.6762521698472739</v>
      </c>
      <c r="O161" s="32">
        <f t="shared" si="70"/>
        <v>-0.31585388447253759</v>
      </c>
      <c r="P161" s="30">
        <f t="shared" si="71"/>
        <v>-5.8489064960453073E-3</v>
      </c>
      <c r="Q161" s="88">
        <f t="shared" si="72"/>
        <v>-12.90166955979636</v>
      </c>
      <c r="R161" s="32">
        <f t="shared" si="73"/>
        <v>-0.31585388447253748</v>
      </c>
      <c r="S161" s="30">
        <f t="shared" si="74"/>
        <v>-5.8489064960453056E-3</v>
      </c>
      <c r="T161" s="88">
        <f t="shared" si="75"/>
        <v>-16.127086949745454</v>
      </c>
      <c r="U161" s="32">
        <f t="shared" si="76"/>
        <v>-0.31585388447253759</v>
      </c>
      <c r="V161" s="30">
        <f t="shared" si="77"/>
        <v>-5.8489064960453065E-3</v>
      </c>
      <c r="W161" s="88">
        <f t="shared" si="78"/>
        <v>-32.254173899490908</v>
      </c>
      <c r="X161" s="32">
        <f t="shared" si="79"/>
        <v>-0.31585388447253759</v>
      </c>
      <c r="Y161" s="30">
        <f t="shared" si="80"/>
        <v>-5.8489064960453065E-3</v>
      </c>
    </row>
    <row r="162" spans="1:25" x14ac:dyDescent="0.25">
      <c r="A162" s="112" t="s">
        <v>106</v>
      </c>
      <c r="B162" s="88">
        <f t="shared" si="57"/>
        <v>-1.5119144015386361</v>
      </c>
      <c r="C162" s="32">
        <f t="shared" si="58"/>
        <v>-0.29533054871462894</v>
      </c>
      <c r="D162" s="30">
        <f t="shared" si="59"/>
        <v>-5.4023857100247421E-3</v>
      </c>
      <c r="E162" s="98">
        <f t="shared" si="60"/>
        <v>-3.0238288030772722</v>
      </c>
      <c r="F162" s="32">
        <f t="shared" si="61"/>
        <v>-0.29533054871462894</v>
      </c>
      <c r="G162" s="30">
        <f t="shared" si="62"/>
        <v>-5.4023857100247421E-3</v>
      </c>
      <c r="H162" s="88">
        <f t="shared" si="63"/>
        <v>-4.5357432046159101</v>
      </c>
      <c r="I162" s="32">
        <f t="shared" si="64"/>
        <v>-0.2953305487146291</v>
      </c>
      <c r="J162" s="30">
        <f t="shared" si="65"/>
        <v>-5.4023857100247439E-3</v>
      </c>
      <c r="K162" s="88">
        <f t="shared" si="66"/>
        <v>-6.0476576061545444</v>
      </c>
      <c r="L162" s="32">
        <f t="shared" si="67"/>
        <v>-0.29533054871462894</v>
      </c>
      <c r="M162" s="30">
        <f t="shared" si="68"/>
        <v>-5.4023857100247421E-3</v>
      </c>
      <c r="N162" s="88">
        <f t="shared" si="69"/>
        <v>-9.0714864092318201</v>
      </c>
      <c r="O162" s="32">
        <f t="shared" si="70"/>
        <v>-0.2953305487146291</v>
      </c>
      <c r="P162" s="30">
        <f t="shared" si="71"/>
        <v>-5.4023857100247439E-3</v>
      </c>
      <c r="Q162" s="88">
        <f t="shared" si="72"/>
        <v>-12.095315212309089</v>
      </c>
      <c r="R162" s="32">
        <f t="shared" si="73"/>
        <v>-0.29533054871462894</v>
      </c>
      <c r="S162" s="30">
        <f t="shared" si="74"/>
        <v>-5.4023857100247421E-3</v>
      </c>
      <c r="T162" s="88">
        <f t="shared" si="75"/>
        <v>-15.119144015386354</v>
      </c>
      <c r="U162" s="32">
        <f t="shared" si="76"/>
        <v>-0.29533054871462883</v>
      </c>
      <c r="V162" s="30">
        <f t="shared" si="77"/>
        <v>-5.4023857100247387E-3</v>
      </c>
      <c r="W162" s="88">
        <f t="shared" si="78"/>
        <v>-30.238288030772708</v>
      </c>
      <c r="X162" s="32">
        <f t="shared" si="79"/>
        <v>-0.29533054871462883</v>
      </c>
      <c r="Y162" s="30">
        <f t="shared" si="80"/>
        <v>-5.4023857100247387E-3</v>
      </c>
    </row>
    <row r="163" spans="1:25" x14ac:dyDescent="0.25">
      <c r="A163" s="136" t="s">
        <v>152</v>
      </c>
      <c r="B163" s="90">
        <f t="shared" si="57"/>
        <v>-0.87691035289240826</v>
      </c>
      <c r="C163" s="102">
        <f t="shared" si="58"/>
        <v>-0.16848682987453248</v>
      </c>
      <c r="D163" s="91">
        <f t="shared" si="59"/>
        <v>-2.8667151662778619E-3</v>
      </c>
      <c r="E163" s="101">
        <f t="shared" si="60"/>
        <v>-1.7538207057848165</v>
      </c>
      <c r="F163" s="102">
        <f t="shared" si="61"/>
        <v>-0.16848682987453248</v>
      </c>
      <c r="G163" s="91">
        <f t="shared" si="62"/>
        <v>-2.8667151662778619E-3</v>
      </c>
      <c r="H163" s="90">
        <f t="shared" si="63"/>
        <v>-2.6307310586772292</v>
      </c>
      <c r="I163" s="102">
        <f t="shared" si="64"/>
        <v>-0.16848682987453278</v>
      </c>
      <c r="J163" s="91">
        <f t="shared" si="65"/>
        <v>-2.8667151662778662E-3</v>
      </c>
      <c r="K163" s="90">
        <f t="shared" si="66"/>
        <v>-3.507641411569633</v>
      </c>
      <c r="L163" s="102">
        <f t="shared" si="67"/>
        <v>-0.16848682987453248</v>
      </c>
      <c r="M163" s="91">
        <f t="shared" si="68"/>
        <v>-2.8667151662778619E-3</v>
      </c>
      <c r="N163" s="90">
        <f t="shared" si="69"/>
        <v>-5.2614621173544585</v>
      </c>
      <c r="O163" s="102">
        <f t="shared" si="70"/>
        <v>-0.16848682987453278</v>
      </c>
      <c r="P163" s="91">
        <f t="shared" si="71"/>
        <v>-2.8667151662778662E-3</v>
      </c>
      <c r="Q163" s="90">
        <f t="shared" si="72"/>
        <v>-7.0152828231392661</v>
      </c>
      <c r="R163" s="102">
        <f t="shared" si="73"/>
        <v>-0.16848682987453248</v>
      </c>
      <c r="S163" s="91">
        <f t="shared" si="74"/>
        <v>-2.8667151662778619E-3</v>
      </c>
      <c r="T163" s="90">
        <f t="shared" si="75"/>
        <v>-8.7691035289240844</v>
      </c>
      <c r="U163" s="102">
        <f t="shared" si="76"/>
        <v>-0.16848682987453251</v>
      </c>
      <c r="V163" s="91">
        <f t="shared" si="77"/>
        <v>-2.8667151662778619E-3</v>
      </c>
      <c r="W163" s="90">
        <f t="shared" si="78"/>
        <v>-17.538207057848169</v>
      </c>
      <c r="X163" s="102">
        <f t="shared" si="79"/>
        <v>-0.16848682987453251</v>
      </c>
      <c r="Y163" s="91">
        <f t="shared" si="80"/>
        <v>-2.8667151662778619E-3</v>
      </c>
    </row>
    <row r="164" spans="1:25" x14ac:dyDescent="0.25">
      <c r="A164" s="112" t="s">
        <v>107</v>
      </c>
      <c r="B164" s="88">
        <f t="shared" si="57"/>
        <v>-1.3439239124787878</v>
      </c>
      <c r="C164" s="32">
        <f t="shared" si="58"/>
        <v>-0.26136496413293692</v>
      </c>
      <c r="D164" s="30">
        <f t="shared" si="59"/>
        <v>-4.686783190021593E-3</v>
      </c>
      <c r="E164" s="98">
        <f t="shared" si="60"/>
        <v>-2.6878478249575757</v>
      </c>
      <c r="F164" s="32">
        <f t="shared" si="61"/>
        <v>-0.26136496413293692</v>
      </c>
      <c r="G164" s="30">
        <f t="shared" si="62"/>
        <v>-4.686783190021593E-3</v>
      </c>
      <c r="H164" s="88">
        <f t="shared" si="63"/>
        <v>-4.0317717374363617</v>
      </c>
      <c r="I164" s="32">
        <f t="shared" si="64"/>
        <v>-0.26136496413293681</v>
      </c>
      <c r="J164" s="30">
        <f t="shared" si="65"/>
        <v>-4.6867831900215913E-3</v>
      </c>
      <c r="K164" s="88">
        <f t="shared" si="66"/>
        <v>-5.3756956499151514</v>
      </c>
      <c r="L164" s="32">
        <f t="shared" si="67"/>
        <v>-0.26136496413293692</v>
      </c>
      <c r="M164" s="30">
        <f t="shared" si="68"/>
        <v>-4.686783190021593E-3</v>
      </c>
      <c r="N164" s="88">
        <f t="shared" si="69"/>
        <v>-8.0635434748727235</v>
      </c>
      <c r="O164" s="32">
        <f t="shared" si="70"/>
        <v>-0.26136496413293681</v>
      </c>
      <c r="P164" s="30">
        <f t="shared" si="71"/>
        <v>-4.6867831900215913E-3</v>
      </c>
      <c r="Q164" s="88">
        <f t="shared" si="72"/>
        <v>-10.751391299830303</v>
      </c>
      <c r="R164" s="32">
        <f t="shared" si="73"/>
        <v>-0.26136496413293692</v>
      </c>
      <c r="S164" s="30">
        <f t="shared" si="74"/>
        <v>-4.686783190021593E-3</v>
      </c>
      <c r="T164" s="88">
        <f t="shared" si="75"/>
        <v>-13.439239124787889</v>
      </c>
      <c r="U164" s="32">
        <f t="shared" si="76"/>
        <v>-0.26136496413293719</v>
      </c>
      <c r="V164" s="30">
        <f t="shared" si="77"/>
        <v>-4.6867831900215965E-3</v>
      </c>
      <c r="W164" s="88">
        <f t="shared" si="78"/>
        <v>-26.878478249575778</v>
      </c>
      <c r="X164" s="32">
        <f t="shared" si="79"/>
        <v>-0.26136496413293719</v>
      </c>
      <c r="Y164" s="30">
        <f t="shared" si="80"/>
        <v>-4.6867831900215965E-3</v>
      </c>
    </row>
    <row r="165" spans="1:25" x14ac:dyDescent="0.25">
      <c r="A165" s="112" t="s">
        <v>108</v>
      </c>
      <c r="B165" s="88">
        <f t="shared" si="57"/>
        <v>-0.67196195623939214</v>
      </c>
      <c r="C165" s="32">
        <f t="shared" si="58"/>
        <v>-0.12842992620937554</v>
      </c>
      <c r="D165" s="30">
        <f t="shared" si="59"/>
        <v>-2.1379903902712101E-3</v>
      </c>
      <c r="E165" s="98">
        <f t="shared" si="60"/>
        <v>-1.3439239124787843</v>
      </c>
      <c r="F165" s="32">
        <f t="shared" si="61"/>
        <v>-0.12842992620937554</v>
      </c>
      <c r="G165" s="30">
        <f t="shared" si="62"/>
        <v>-2.1379903902712101E-3</v>
      </c>
      <c r="H165" s="88">
        <f t="shared" si="63"/>
        <v>-2.0158858687181809</v>
      </c>
      <c r="I165" s="32">
        <f t="shared" si="64"/>
        <v>-0.12842992620937585</v>
      </c>
      <c r="J165" s="30">
        <f t="shared" si="65"/>
        <v>-2.1379903902712144E-3</v>
      </c>
      <c r="K165" s="88">
        <f t="shared" si="66"/>
        <v>-2.6878478249575686</v>
      </c>
      <c r="L165" s="32">
        <f t="shared" si="67"/>
        <v>-0.12842992620937554</v>
      </c>
      <c r="M165" s="30">
        <f t="shared" si="68"/>
        <v>-2.1379903902712101E-3</v>
      </c>
      <c r="N165" s="88">
        <f t="shared" si="69"/>
        <v>-4.0317717374363617</v>
      </c>
      <c r="O165" s="32">
        <f t="shared" si="70"/>
        <v>-0.12842992620937585</v>
      </c>
      <c r="P165" s="30">
        <f t="shared" si="71"/>
        <v>-2.1379903902712144E-3</v>
      </c>
      <c r="Q165" s="88">
        <f t="shared" si="72"/>
        <v>-5.3756956499151372</v>
      </c>
      <c r="R165" s="32">
        <f t="shared" si="73"/>
        <v>-0.12842992620937554</v>
      </c>
      <c r="S165" s="30">
        <f t="shared" si="74"/>
        <v>-2.1379903902712101E-3</v>
      </c>
      <c r="T165" s="88">
        <f t="shared" si="75"/>
        <v>-6.7196195623939374</v>
      </c>
      <c r="U165" s="32">
        <f t="shared" si="76"/>
        <v>-0.12842992620937588</v>
      </c>
      <c r="V165" s="30">
        <f t="shared" si="77"/>
        <v>-2.1379903902712149E-3</v>
      </c>
      <c r="W165" s="88">
        <f t="shared" si="78"/>
        <v>-13.439239124787875</v>
      </c>
      <c r="X165" s="32">
        <f t="shared" si="79"/>
        <v>-0.12842992620937588</v>
      </c>
      <c r="Y165" s="30">
        <f t="shared" si="80"/>
        <v>-2.1379903902712149E-3</v>
      </c>
    </row>
    <row r="166" spans="1:25" ht="15.75" thickBot="1" x14ac:dyDescent="0.3">
      <c r="A166" s="114" t="s">
        <v>109</v>
      </c>
      <c r="B166" s="89">
        <f t="shared" si="57"/>
        <v>-0.3359809781196974</v>
      </c>
      <c r="C166" s="33">
        <f t="shared" si="58"/>
        <v>-6.3666259849836399E-2</v>
      </c>
      <c r="D166" s="31">
        <f t="shared" si="59"/>
        <v>-1.0241128106578676E-3</v>
      </c>
      <c r="E166" s="99">
        <f t="shared" si="60"/>
        <v>-0.67196195623939481</v>
      </c>
      <c r="F166" s="33">
        <f t="shared" si="61"/>
        <v>-6.3666259849836399E-2</v>
      </c>
      <c r="G166" s="31">
        <f t="shared" si="62"/>
        <v>-1.0241128106578676E-3</v>
      </c>
      <c r="H166" s="89">
        <f t="shared" si="63"/>
        <v>-1.0079429343590913</v>
      </c>
      <c r="I166" s="33">
        <f t="shared" si="64"/>
        <v>-6.3666259849836343E-2</v>
      </c>
      <c r="J166" s="31">
        <f t="shared" si="65"/>
        <v>-1.0241128106578668E-3</v>
      </c>
      <c r="K166" s="89">
        <f t="shared" si="66"/>
        <v>-1.3439239124787896</v>
      </c>
      <c r="L166" s="33">
        <f t="shared" si="67"/>
        <v>-6.3666259849836399E-2</v>
      </c>
      <c r="M166" s="31">
        <f t="shared" si="68"/>
        <v>-1.0241128106578676E-3</v>
      </c>
      <c r="N166" s="89">
        <f t="shared" si="69"/>
        <v>-2.0158858687181826</v>
      </c>
      <c r="O166" s="33">
        <f t="shared" si="70"/>
        <v>-6.3666259849836343E-2</v>
      </c>
      <c r="P166" s="31">
        <f t="shared" si="71"/>
        <v>-1.0241128106578668E-3</v>
      </c>
      <c r="Q166" s="89">
        <f t="shared" si="72"/>
        <v>-2.6878478249575792</v>
      </c>
      <c r="R166" s="33">
        <f t="shared" si="73"/>
        <v>-6.3666259849836399E-2</v>
      </c>
      <c r="S166" s="31">
        <f t="shared" si="74"/>
        <v>-1.0241128106578676E-3</v>
      </c>
      <c r="T166" s="89">
        <f t="shared" si="75"/>
        <v>-3.3598097811969652</v>
      </c>
      <c r="U166" s="33">
        <f t="shared" si="76"/>
        <v>-6.3666259849836218E-2</v>
      </c>
      <c r="V166" s="31">
        <f t="shared" si="77"/>
        <v>-1.0241128106578648E-3</v>
      </c>
      <c r="W166" s="89">
        <f t="shared" si="78"/>
        <v>-6.7196195623939303</v>
      </c>
      <c r="X166" s="33">
        <f t="shared" si="79"/>
        <v>-6.3666259849836218E-2</v>
      </c>
      <c r="Y166" s="31">
        <f t="shared" si="80"/>
        <v>-1.0241128106578648E-3</v>
      </c>
    </row>
    <row r="168" spans="1:25" ht="15.75" thickBot="1" x14ac:dyDescent="0.3"/>
    <row r="169" spans="1:25" s="83" customFormat="1" ht="18.75" customHeight="1" x14ac:dyDescent="0.3">
      <c r="A169" s="181" t="s">
        <v>135</v>
      </c>
      <c r="B169" s="184" t="s">
        <v>79</v>
      </c>
      <c r="C169" s="185"/>
      <c r="D169" s="186"/>
      <c r="E169" s="184" t="s">
        <v>79</v>
      </c>
      <c r="F169" s="185"/>
      <c r="G169" s="186"/>
      <c r="H169" s="184" t="s">
        <v>81</v>
      </c>
      <c r="I169" s="185"/>
      <c r="J169" s="186"/>
      <c r="K169" s="184" t="s">
        <v>82</v>
      </c>
      <c r="L169" s="185"/>
      <c r="M169" s="186"/>
      <c r="N169" s="184" t="s">
        <v>83</v>
      </c>
      <c r="O169" s="185"/>
      <c r="P169" s="186"/>
      <c r="Q169" s="184" t="s">
        <v>84</v>
      </c>
      <c r="R169" s="185"/>
      <c r="S169" s="186"/>
      <c r="T169" s="184" t="s">
        <v>85</v>
      </c>
      <c r="U169" s="185"/>
      <c r="V169" s="186"/>
      <c r="W169" s="184" t="s">
        <v>86</v>
      </c>
      <c r="X169" s="185"/>
      <c r="Y169" s="186"/>
    </row>
    <row r="170" spans="1:25" s="83" customFormat="1" ht="19.5" thickBot="1" x14ac:dyDescent="0.35">
      <c r="A170" s="182"/>
      <c r="B170" s="187">
        <v>5000</v>
      </c>
      <c r="C170" s="188"/>
      <c r="D170" s="189"/>
      <c r="E170" s="187">
        <v>10000</v>
      </c>
      <c r="F170" s="188"/>
      <c r="G170" s="189"/>
      <c r="H170" s="187">
        <v>15000</v>
      </c>
      <c r="I170" s="188"/>
      <c r="J170" s="189"/>
      <c r="K170" s="187">
        <v>20000</v>
      </c>
      <c r="L170" s="188"/>
      <c r="M170" s="189"/>
      <c r="N170" s="187">
        <v>30000</v>
      </c>
      <c r="O170" s="188"/>
      <c r="P170" s="189"/>
      <c r="Q170" s="187">
        <v>40000</v>
      </c>
      <c r="R170" s="188"/>
      <c r="S170" s="189"/>
      <c r="T170" s="187">
        <v>50000</v>
      </c>
      <c r="U170" s="188"/>
      <c r="V170" s="189"/>
      <c r="W170" s="187">
        <v>100000</v>
      </c>
      <c r="X170" s="188"/>
      <c r="Y170" s="189"/>
    </row>
    <row r="171" spans="1:25" s="82" customFormat="1" ht="75" x14ac:dyDescent="0.3">
      <c r="A171" s="183"/>
      <c r="B171" s="97" t="s">
        <v>94</v>
      </c>
      <c r="C171" s="103" t="s">
        <v>127</v>
      </c>
      <c r="D171" s="95" t="s">
        <v>128</v>
      </c>
      <c r="E171" s="97" t="s">
        <v>94</v>
      </c>
      <c r="F171" s="103" t="s">
        <v>127</v>
      </c>
      <c r="G171" s="95" t="s">
        <v>128</v>
      </c>
      <c r="H171" s="97" t="s">
        <v>94</v>
      </c>
      <c r="I171" s="103" t="s">
        <v>127</v>
      </c>
      <c r="J171" s="95" t="s">
        <v>128</v>
      </c>
      <c r="K171" s="97" t="s">
        <v>94</v>
      </c>
      <c r="L171" s="103" t="s">
        <v>127</v>
      </c>
      <c r="M171" s="95" t="s">
        <v>128</v>
      </c>
      <c r="N171" s="97" t="s">
        <v>94</v>
      </c>
      <c r="O171" s="103" t="s">
        <v>127</v>
      </c>
      <c r="P171" s="95" t="s">
        <v>128</v>
      </c>
      <c r="Q171" s="97" t="s">
        <v>94</v>
      </c>
      <c r="R171" s="103" t="s">
        <v>127</v>
      </c>
      <c r="S171" s="95" t="s">
        <v>128</v>
      </c>
      <c r="T171" s="97" t="s">
        <v>94</v>
      </c>
      <c r="U171" s="103" t="s">
        <v>127</v>
      </c>
      <c r="V171" s="95" t="s">
        <v>128</v>
      </c>
      <c r="W171" s="97" t="s">
        <v>94</v>
      </c>
      <c r="X171" s="103" t="s">
        <v>127</v>
      </c>
      <c r="Y171" s="95" t="s">
        <v>128</v>
      </c>
    </row>
    <row r="172" spans="1:25" x14ac:dyDescent="0.25">
      <c r="A172" s="112" t="s">
        <v>125</v>
      </c>
      <c r="B172" s="129">
        <f t="shared" ref="B172:B178" si="81">B140-D140</f>
        <v>-1.8928053519129806</v>
      </c>
      <c r="C172" s="130">
        <f t="shared" ref="C172:C178" si="82">B172/(B140)</f>
        <v>-0.38499198288824138</v>
      </c>
      <c r="D172" s="131">
        <f t="shared" ref="D172:D178" si="83">B172/(B93+C93+B140)</f>
        <v>-8.6875145474308076E-3</v>
      </c>
      <c r="E172" s="129">
        <f t="shared" ref="E172:E178" si="84">E140-G140</f>
        <v>-3.7856107038259612</v>
      </c>
      <c r="F172" s="130">
        <f t="shared" ref="F172:F178" si="85">E172/(E140)</f>
        <v>-0.38499198288824138</v>
      </c>
      <c r="G172" s="131">
        <f t="shared" ref="G172:G178" si="86">E172/(E93+F93+E140)</f>
        <v>-8.6875145474308076E-3</v>
      </c>
      <c r="H172" s="129">
        <f t="shared" ref="H172:H178" si="87">H140-J140</f>
        <v>-5.6784160557389445</v>
      </c>
      <c r="I172" s="130">
        <f t="shared" ref="I172:I178" si="88">H172/(H140)</f>
        <v>-0.38499198288824166</v>
      </c>
      <c r="J172" s="131">
        <f t="shared" ref="J172:J178" si="89">H172/(H93+I93+H140)</f>
        <v>-8.6875145474308111E-3</v>
      </c>
      <c r="K172" s="129">
        <f t="shared" ref="K172:K178" si="90">K140-M140</f>
        <v>-7.5712214076519224</v>
      </c>
      <c r="L172" s="130">
        <f t="shared" ref="L172:L178" si="91">K172/(K140)</f>
        <v>-0.38499198288824138</v>
      </c>
      <c r="M172" s="131">
        <f t="shared" ref="M172:M178" si="92">K172/(K93+L93+K140)</f>
        <v>-8.6875145474308076E-3</v>
      </c>
      <c r="N172" s="129">
        <f t="shared" ref="N172:N178" si="93">N140-P140</f>
        <v>-11.356832111477889</v>
      </c>
      <c r="O172" s="130">
        <f t="shared" ref="O172:O178" si="94">N172/(N140)</f>
        <v>-0.38499198288824166</v>
      </c>
      <c r="P172" s="131">
        <f t="shared" ref="P172:P178" si="95">N172/(N93+O93+N140)</f>
        <v>-8.6875145474308111E-3</v>
      </c>
      <c r="Q172" s="129">
        <f t="shared" ref="Q172:Q178" si="96">Q140-S140</f>
        <v>-15.142442815303845</v>
      </c>
      <c r="R172" s="130">
        <f t="shared" ref="R172:R178" si="97">Q172/(Q140)</f>
        <v>-0.38499198288824138</v>
      </c>
      <c r="S172" s="131">
        <f t="shared" ref="S172:S178" si="98">Q172/(Q93+R93+Q140)</f>
        <v>-8.6875145474308076E-3</v>
      </c>
      <c r="T172" s="129">
        <f t="shared" ref="T172:T178" si="99">T140-V140</f>
        <v>-18.928053519129804</v>
      </c>
      <c r="U172" s="130">
        <f t="shared" ref="U172:U178" si="100">T172/(T140)</f>
        <v>-0.38499198288824138</v>
      </c>
      <c r="V172" s="131">
        <f t="shared" ref="V172:V178" si="101">T172/(T93+U93+T140)</f>
        <v>-8.6875145474308059E-3</v>
      </c>
      <c r="W172" s="129">
        <f t="shared" ref="W172:W178" si="102">W140-Y140</f>
        <v>-37.856107038259609</v>
      </c>
      <c r="X172" s="130">
        <f t="shared" ref="X172:X178" si="103">W172/(W140)</f>
        <v>-0.38499198288824138</v>
      </c>
      <c r="Y172" s="131">
        <f t="shared" ref="Y172:Y178" si="104">W172/(W93+X93+W140)</f>
        <v>-8.6875145474308059E-3</v>
      </c>
    </row>
    <row r="173" spans="1:25" x14ac:dyDescent="0.25">
      <c r="A173" s="112" t="s">
        <v>97</v>
      </c>
      <c r="B173" s="129">
        <f t="shared" si="81"/>
        <v>-1.597988980026356</v>
      </c>
      <c r="C173" s="130">
        <f t="shared" si="82"/>
        <v>-0.32207307838799898</v>
      </c>
      <c r="D173" s="131">
        <f t="shared" si="83"/>
        <v>-6.8982686515377317E-3</v>
      </c>
      <c r="E173" s="129">
        <f t="shared" si="84"/>
        <v>-3.1959779600527121</v>
      </c>
      <c r="F173" s="130">
        <f t="shared" si="85"/>
        <v>-0.32207307838799898</v>
      </c>
      <c r="G173" s="131">
        <f t="shared" si="86"/>
        <v>-6.8982686515377317E-3</v>
      </c>
      <c r="H173" s="129">
        <f t="shared" si="87"/>
        <v>-4.7939669400790699</v>
      </c>
      <c r="I173" s="130">
        <f t="shared" si="88"/>
        <v>-0.32207307838799915</v>
      </c>
      <c r="J173" s="131">
        <f t="shared" si="89"/>
        <v>-6.8982686515377352E-3</v>
      </c>
      <c r="K173" s="129">
        <f t="shared" si="90"/>
        <v>-6.3919559201054241</v>
      </c>
      <c r="L173" s="130">
        <f t="shared" si="91"/>
        <v>-0.32207307838799898</v>
      </c>
      <c r="M173" s="131">
        <f t="shared" si="92"/>
        <v>-6.8982686515377317E-3</v>
      </c>
      <c r="N173" s="129">
        <f t="shared" si="93"/>
        <v>-9.5879338801581397</v>
      </c>
      <c r="O173" s="130">
        <f t="shared" si="94"/>
        <v>-0.32207307838799915</v>
      </c>
      <c r="P173" s="131">
        <f t="shared" si="95"/>
        <v>-6.8982686515377352E-3</v>
      </c>
      <c r="Q173" s="129">
        <f t="shared" si="96"/>
        <v>-12.783911840210848</v>
      </c>
      <c r="R173" s="130">
        <f t="shared" si="97"/>
        <v>-0.32207307838799898</v>
      </c>
      <c r="S173" s="131">
        <f t="shared" si="98"/>
        <v>-6.8982686515377317E-3</v>
      </c>
      <c r="T173" s="129">
        <f t="shared" si="99"/>
        <v>-15.979889800263564</v>
      </c>
      <c r="U173" s="130">
        <f t="shared" si="100"/>
        <v>-0.32207307838799909</v>
      </c>
      <c r="V173" s="131">
        <f t="shared" si="101"/>
        <v>-6.8982686515377334E-3</v>
      </c>
      <c r="W173" s="129">
        <f t="shared" si="102"/>
        <v>-31.959779600527128</v>
      </c>
      <c r="X173" s="130">
        <f t="shared" si="103"/>
        <v>-0.32207307838799909</v>
      </c>
      <c r="Y173" s="131">
        <f t="shared" si="104"/>
        <v>-6.8982686515377334E-3</v>
      </c>
    </row>
    <row r="174" spans="1:25" x14ac:dyDescent="0.25">
      <c r="A174" s="112" t="s">
        <v>102</v>
      </c>
      <c r="B174" s="129">
        <f t="shared" si="81"/>
        <v>-1.008356236253106</v>
      </c>
      <c r="C174" s="130">
        <f t="shared" si="82"/>
        <v>-0.19960501024813351</v>
      </c>
      <c r="D174" s="131">
        <f t="shared" si="83"/>
        <v>-3.8902756476106607E-3</v>
      </c>
      <c r="E174" s="129">
        <f t="shared" si="84"/>
        <v>-2.016712472506212</v>
      </c>
      <c r="F174" s="130">
        <f t="shared" si="85"/>
        <v>-0.19960501024813351</v>
      </c>
      <c r="G174" s="131">
        <f t="shared" si="86"/>
        <v>-3.8902756476106607E-3</v>
      </c>
      <c r="H174" s="129">
        <f t="shared" si="87"/>
        <v>-3.0250687087593189</v>
      </c>
      <c r="I174" s="130">
        <f t="shared" si="88"/>
        <v>-0.19960501024813357</v>
      </c>
      <c r="J174" s="131">
        <f t="shared" si="89"/>
        <v>-3.8902756476106612E-3</v>
      </c>
      <c r="K174" s="129">
        <f t="shared" si="90"/>
        <v>-4.033424945012424</v>
      </c>
      <c r="L174" s="130">
        <f t="shared" si="91"/>
        <v>-0.19960501024813351</v>
      </c>
      <c r="M174" s="131">
        <f t="shared" si="92"/>
        <v>-3.8902756476106607E-3</v>
      </c>
      <c r="N174" s="129">
        <f t="shared" si="93"/>
        <v>-6.0501374175186378</v>
      </c>
      <c r="O174" s="130">
        <f t="shared" si="94"/>
        <v>-0.19960501024813357</v>
      </c>
      <c r="P174" s="131">
        <f t="shared" si="95"/>
        <v>-3.8902756476106612E-3</v>
      </c>
      <c r="Q174" s="129">
        <f t="shared" si="96"/>
        <v>-8.066849890024848</v>
      </c>
      <c r="R174" s="130">
        <f t="shared" si="97"/>
        <v>-0.19960501024813351</v>
      </c>
      <c r="S174" s="131">
        <f t="shared" si="98"/>
        <v>-3.8902756476106607E-3</v>
      </c>
      <c r="T174" s="129">
        <f t="shared" si="99"/>
        <v>-10.083562362531062</v>
      </c>
      <c r="U174" s="130">
        <f t="shared" si="100"/>
        <v>-0.19960501024813354</v>
      </c>
      <c r="V174" s="131">
        <f t="shared" si="101"/>
        <v>-3.8902756476106607E-3</v>
      </c>
      <c r="W174" s="129">
        <f t="shared" si="102"/>
        <v>-20.167124725062124</v>
      </c>
      <c r="X174" s="130">
        <f t="shared" si="103"/>
        <v>-0.19960501024813354</v>
      </c>
      <c r="Y174" s="131">
        <f t="shared" si="104"/>
        <v>-3.8902756476106607E-3</v>
      </c>
    </row>
    <row r="175" spans="1:25" x14ac:dyDescent="0.25">
      <c r="A175" s="112" t="s">
        <v>103</v>
      </c>
      <c r="B175" s="129">
        <f t="shared" si="81"/>
        <v>-0.86094805030979416</v>
      </c>
      <c r="C175" s="130">
        <f t="shared" si="82"/>
        <v>-0.16966818754705387</v>
      </c>
      <c r="D175" s="131">
        <f t="shared" si="83"/>
        <v>-3.2355972416568744E-3</v>
      </c>
      <c r="E175" s="129">
        <f t="shared" si="84"/>
        <v>-1.7218961006195883</v>
      </c>
      <c r="F175" s="130">
        <f t="shared" si="85"/>
        <v>-0.16966818754705387</v>
      </c>
      <c r="G175" s="131">
        <f t="shared" si="86"/>
        <v>-3.2355972416568744E-3</v>
      </c>
      <c r="H175" s="129">
        <f t="shared" si="87"/>
        <v>-2.5828441509293825</v>
      </c>
      <c r="I175" s="130">
        <f t="shared" si="88"/>
        <v>-0.16966818754705387</v>
      </c>
      <c r="J175" s="131">
        <f t="shared" si="89"/>
        <v>-3.2355972416568744E-3</v>
      </c>
      <c r="K175" s="129">
        <f t="shared" si="90"/>
        <v>-3.4437922012391766</v>
      </c>
      <c r="L175" s="130">
        <f t="shared" si="91"/>
        <v>-0.16966818754705387</v>
      </c>
      <c r="M175" s="131">
        <f t="shared" si="92"/>
        <v>-3.2355972416568744E-3</v>
      </c>
      <c r="N175" s="129">
        <f t="shared" si="93"/>
        <v>-5.1656883018587649</v>
      </c>
      <c r="O175" s="130">
        <f t="shared" si="94"/>
        <v>-0.16966818754705387</v>
      </c>
      <c r="P175" s="131">
        <f t="shared" si="95"/>
        <v>-3.2355972416568744E-3</v>
      </c>
      <c r="Q175" s="129">
        <f t="shared" si="96"/>
        <v>-6.8875844024783532</v>
      </c>
      <c r="R175" s="130">
        <f t="shared" si="97"/>
        <v>-0.16966818754705387</v>
      </c>
      <c r="S175" s="131">
        <f t="shared" si="98"/>
        <v>-3.2355972416568744E-3</v>
      </c>
      <c r="T175" s="129">
        <f t="shared" si="99"/>
        <v>-8.6094805030979273</v>
      </c>
      <c r="U175" s="130">
        <f t="shared" si="100"/>
        <v>-0.16966818754705354</v>
      </c>
      <c r="V175" s="131">
        <f t="shared" si="101"/>
        <v>-3.2355972416568688E-3</v>
      </c>
      <c r="W175" s="129">
        <f t="shared" si="102"/>
        <v>-17.218961006195855</v>
      </c>
      <c r="X175" s="130">
        <f t="shared" si="103"/>
        <v>-0.16966818754705354</v>
      </c>
      <c r="Y175" s="131">
        <f t="shared" si="104"/>
        <v>-3.2355972416568688E-3</v>
      </c>
    </row>
    <row r="176" spans="1:25" x14ac:dyDescent="0.25">
      <c r="A176" s="112" t="s">
        <v>104</v>
      </c>
      <c r="B176" s="129">
        <f t="shared" si="81"/>
        <v>-0.77250313874380616</v>
      </c>
      <c r="C176" s="130">
        <f t="shared" si="82"/>
        <v>-0.15183345033478571</v>
      </c>
      <c r="D176" s="131">
        <f t="shared" si="83"/>
        <v>-2.8588086724954591E-3</v>
      </c>
      <c r="E176" s="129">
        <f t="shared" si="84"/>
        <v>-1.5450062774876123</v>
      </c>
      <c r="F176" s="130">
        <f t="shared" si="85"/>
        <v>-0.15183345033478571</v>
      </c>
      <c r="G176" s="131">
        <f t="shared" si="86"/>
        <v>-2.8588086724954591E-3</v>
      </c>
      <c r="H176" s="129">
        <f t="shared" si="87"/>
        <v>-2.3175094162314132</v>
      </c>
      <c r="I176" s="130">
        <f t="shared" si="88"/>
        <v>-0.15183345033478535</v>
      </c>
      <c r="J176" s="131">
        <f t="shared" si="89"/>
        <v>-2.858808672495453E-3</v>
      </c>
      <c r="K176" s="129">
        <f t="shared" si="90"/>
        <v>-3.0900125549752246</v>
      </c>
      <c r="L176" s="130">
        <f t="shared" si="91"/>
        <v>-0.15183345033478571</v>
      </c>
      <c r="M176" s="131">
        <f t="shared" si="92"/>
        <v>-2.8588086724954591E-3</v>
      </c>
      <c r="N176" s="129">
        <f t="shared" si="93"/>
        <v>-4.6350188324628263</v>
      </c>
      <c r="O176" s="130">
        <f t="shared" si="94"/>
        <v>-0.15183345033478535</v>
      </c>
      <c r="P176" s="131">
        <f t="shared" si="95"/>
        <v>-2.858808672495453E-3</v>
      </c>
      <c r="Q176" s="129">
        <f t="shared" si="96"/>
        <v>-6.1800251099504493</v>
      </c>
      <c r="R176" s="130">
        <f t="shared" si="97"/>
        <v>-0.15183345033478571</v>
      </c>
      <c r="S176" s="131">
        <f t="shared" si="98"/>
        <v>-2.8588086724954591E-3</v>
      </c>
      <c r="T176" s="129">
        <f t="shared" si="99"/>
        <v>-7.725031387438051</v>
      </c>
      <c r="U176" s="130">
        <f t="shared" si="100"/>
        <v>-0.15183345033478549</v>
      </c>
      <c r="V176" s="131">
        <f t="shared" si="101"/>
        <v>-2.8588086724954556E-3</v>
      </c>
      <c r="W176" s="129">
        <f t="shared" si="102"/>
        <v>-15.450062774876102</v>
      </c>
      <c r="X176" s="130">
        <f t="shared" si="103"/>
        <v>-0.15183345033478549</v>
      </c>
      <c r="Y176" s="131">
        <f t="shared" si="104"/>
        <v>-2.8588086724954556E-3</v>
      </c>
    </row>
    <row r="177" spans="1:25" x14ac:dyDescent="0.25">
      <c r="A177" s="112" t="s">
        <v>105</v>
      </c>
      <c r="B177" s="98">
        <f t="shared" si="81"/>
        <v>-0.6545765899891558</v>
      </c>
      <c r="C177" s="32">
        <f t="shared" si="82"/>
        <v>-0.12820080853853502</v>
      </c>
      <c r="D177" s="30">
        <f t="shared" si="83"/>
        <v>-2.3739918320507271E-3</v>
      </c>
      <c r="E177" s="98">
        <f t="shared" si="84"/>
        <v>-1.3091531799783116</v>
      </c>
      <c r="F177" s="32">
        <f t="shared" si="85"/>
        <v>-0.12820080853853502</v>
      </c>
      <c r="G177" s="30">
        <f t="shared" si="86"/>
        <v>-2.3739918320507271E-3</v>
      </c>
      <c r="H177" s="129">
        <f t="shared" si="87"/>
        <v>-1.9637297699674683</v>
      </c>
      <c r="I177" s="130">
        <f t="shared" si="88"/>
        <v>-0.1282008085385351</v>
      </c>
      <c r="J177" s="131">
        <f t="shared" si="89"/>
        <v>-2.3739918320507284E-3</v>
      </c>
      <c r="K177" s="129">
        <f t="shared" si="90"/>
        <v>-2.6183063599566232</v>
      </c>
      <c r="L177" s="130">
        <f t="shared" si="91"/>
        <v>-0.12820080853853502</v>
      </c>
      <c r="M177" s="131">
        <f t="shared" si="92"/>
        <v>-2.3739918320507271E-3</v>
      </c>
      <c r="N177" s="129">
        <f t="shared" si="93"/>
        <v>-3.9274595399349366</v>
      </c>
      <c r="O177" s="130">
        <f t="shared" si="94"/>
        <v>-0.1282008085385351</v>
      </c>
      <c r="P177" s="131">
        <f t="shared" si="95"/>
        <v>-2.3739918320507284E-3</v>
      </c>
      <c r="Q177" s="129">
        <f t="shared" si="96"/>
        <v>-5.2366127199132464</v>
      </c>
      <c r="R177" s="130">
        <f t="shared" si="97"/>
        <v>-0.12820080853853502</v>
      </c>
      <c r="S177" s="131">
        <f t="shared" si="98"/>
        <v>-2.3739918320507271E-3</v>
      </c>
      <c r="T177" s="129">
        <f t="shared" si="99"/>
        <v>-6.5457658998915704</v>
      </c>
      <c r="U177" s="130">
        <f t="shared" si="100"/>
        <v>-0.1282008085385353</v>
      </c>
      <c r="V177" s="131">
        <f t="shared" si="101"/>
        <v>-2.3739918320507319E-3</v>
      </c>
      <c r="W177" s="129">
        <f t="shared" si="102"/>
        <v>-13.091531799783141</v>
      </c>
      <c r="X177" s="130">
        <f t="shared" si="103"/>
        <v>-0.1282008085385353</v>
      </c>
      <c r="Y177" s="131">
        <f t="shared" si="104"/>
        <v>-2.3739918320507319E-3</v>
      </c>
    </row>
    <row r="178" spans="1:25" x14ac:dyDescent="0.25">
      <c r="A178" s="112" t="s">
        <v>106</v>
      </c>
      <c r="B178" s="98">
        <f t="shared" si="81"/>
        <v>-0.56613167842316781</v>
      </c>
      <c r="C178" s="32">
        <f t="shared" si="82"/>
        <v>-0.11058561189925632</v>
      </c>
      <c r="D178" s="30">
        <f t="shared" si="83"/>
        <v>-2.0229066449748262E-3</v>
      </c>
      <c r="E178" s="98">
        <f t="shared" si="84"/>
        <v>-1.1322633568463356</v>
      </c>
      <c r="F178" s="32">
        <f t="shared" si="85"/>
        <v>-0.11058561189925632</v>
      </c>
      <c r="G178" s="30">
        <f t="shared" si="86"/>
        <v>-2.0229066449748262E-3</v>
      </c>
      <c r="H178" s="129">
        <f t="shared" si="87"/>
        <v>-1.6983950352695043</v>
      </c>
      <c r="I178" s="130">
        <f t="shared" si="88"/>
        <v>-0.11058561189925641</v>
      </c>
      <c r="J178" s="131">
        <f t="shared" si="89"/>
        <v>-2.0229066449748271E-3</v>
      </c>
      <c r="K178" s="129">
        <f t="shared" si="90"/>
        <v>-2.2645267136926712</v>
      </c>
      <c r="L178" s="130">
        <f t="shared" si="91"/>
        <v>-0.11058561189925632</v>
      </c>
      <c r="M178" s="131">
        <f t="shared" si="92"/>
        <v>-2.0229066449748262E-3</v>
      </c>
      <c r="N178" s="129">
        <f t="shared" si="93"/>
        <v>-3.3967900705390086</v>
      </c>
      <c r="O178" s="130">
        <f t="shared" si="94"/>
        <v>-0.11058561189925641</v>
      </c>
      <c r="P178" s="131">
        <f t="shared" si="95"/>
        <v>-2.0229066449748271E-3</v>
      </c>
      <c r="Q178" s="129">
        <f t="shared" si="96"/>
        <v>-4.5290534273853424</v>
      </c>
      <c r="R178" s="130">
        <f t="shared" si="97"/>
        <v>-0.11058561189925632</v>
      </c>
      <c r="S178" s="131">
        <f t="shared" si="98"/>
        <v>-2.0229066449748262E-3</v>
      </c>
      <c r="T178" s="129">
        <f t="shared" si="99"/>
        <v>-5.6613167842316869</v>
      </c>
      <c r="U178" s="130">
        <f t="shared" si="100"/>
        <v>-0.11058561189925652</v>
      </c>
      <c r="V178" s="131">
        <f t="shared" si="101"/>
        <v>-2.0229066449748288E-3</v>
      </c>
      <c r="W178" s="129">
        <f t="shared" si="102"/>
        <v>-11.322633568463374</v>
      </c>
      <c r="X178" s="130">
        <f t="shared" si="103"/>
        <v>-0.11058561189925652</v>
      </c>
      <c r="Y178" s="131">
        <f t="shared" si="104"/>
        <v>-2.0229066449748288E-3</v>
      </c>
    </row>
    <row r="179" spans="1:25" x14ac:dyDescent="0.25">
      <c r="A179" s="112" t="s">
        <v>107</v>
      </c>
      <c r="B179" s="98">
        <f>B148-D148</f>
        <v>-0.41872349247985596</v>
      </c>
      <c r="C179" s="32">
        <f>B179/(B148)</f>
        <v>-8.1432921594319058E-2</v>
      </c>
      <c r="D179" s="30">
        <f>B179/(B101+C101+B148)</f>
        <v>-1.4602509915922766E-3</v>
      </c>
      <c r="E179" s="98">
        <f>E148-G148</f>
        <v>-0.83744698495971193</v>
      </c>
      <c r="F179" s="32">
        <f>E179/(E148)</f>
        <v>-8.1432921594319058E-2</v>
      </c>
      <c r="G179" s="30">
        <f>E179/(E101+F101+E148)</f>
        <v>-1.4602509915922766E-3</v>
      </c>
      <c r="H179" s="129">
        <f>H148-J148</f>
        <v>-1.2561704774395714</v>
      </c>
      <c r="I179" s="130">
        <f>H179/(H148)</f>
        <v>-8.1432921594319294E-2</v>
      </c>
      <c r="J179" s="131">
        <f>H179/(H101+I101+H148)</f>
        <v>-1.4602509915922807E-3</v>
      </c>
      <c r="K179" s="129">
        <f>K148-M148</f>
        <v>-1.6748939699194239</v>
      </c>
      <c r="L179" s="130">
        <f>K179/(K148)</f>
        <v>-8.1432921594319058E-2</v>
      </c>
      <c r="M179" s="131">
        <f>K179/(K101+L101+K148)</f>
        <v>-1.4602509915922766E-3</v>
      </c>
      <c r="N179" s="129">
        <f>N148-P148</f>
        <v>-2.5123409548791429</v>
      </c>
      <c r="O179" s="130">
        <f>N179/(N148)</f>
        <v>-8.1432921594319294E-2</v>
      </c>
      <c r="P179" s="131">
        <f>N179/(N101+O101+N148)</f>
        <v>-1.4602509915922807E-3</v>
      </c>
      <c r="Q179" s="129">
        <f>Q148-S148</f>
        <v>-3.3497879398388477</v>
      </c>
      <c r="R179" s="130">
        <f>Q179/(Q148)</f>
        <v>-8.1432921594319058E-2</v>
      </c>
      <c r="S179" s="131">
        <f>Q179/(Q101+R101+Q148)</f>
        <v>-1.4602509915922766E-3</v>
      </c>
      <c r="T179" s="129">
        <f>T148-V148</f>
        <v>-4.1872349247985738</v>
      </c>
      <c r="U179" s="130">
        <f>T179/(T148)</f>
        <v>-8.1432921594319349E-2</v>
      </c>
      <c r="V179" s="131">
        <f>T179/(T101+U101+T148)</f>
        <v>-1.4602509915922813E-3</v>
      </c>
      <c r="W179" s="129">
        <f>W148-Y148</f>
        <v>-8.3744698495971477</v>
      </c>
      <c r="X179" s="130">
        <f>W179/(W148)</f>
        <v>-8.1432921594319349E-2</v>
      </c>
      <c r="Y179" s="131">
        <f>W179/(W101+X101+W148)</f>
        <v>-1.4602509915922813E-3</v>
      </c>
    </row>
    <row r="180" spans="1:25" x14ac:dyDescent="0.25">
      <c r="A180" s="136" t="s">
        <v>152</v>
      </c>
      <c r="B180" s="101">
        <f>B147-D147</f>
        <v>-8.9287355574469984E-3</v>
      </c>
      <c r="C180" s="102">
        <f>B180/(B147)</f>
        <v>-1.7155395005888808E-3</v>
      </c>
      <c r="D180" s="91">
        <f>B180/(B100+C100+B147)</f>
        <v>-2.9189006098275847E-5</v>
      </c>
      <c r="E180" s="101">
        <f>E147-G147</f>
        <v>-1.7857471114893997E-2</v>
      </c>
      <c r="F180" s="102">
        <f>E180/(E147)</f>
        <v>-1.7155395005888808E-3</v>
      </c>
      <c r="G180" s="91">
        <f>E180/(E100+F100+E147)</f>
        <v>-2.9189006098275847E-5</v>
      </c>
      <c r="H180" s="101">
        <f>H147-J147</f>
        <v>-2.6786206672342772E-2</v>
      </c>
      <c r="I180" s="102">
        <f>H180/(H147)</f>
        <v>-1.7155395005889948E-3</v>
      </c>
      <c r="J180" s="91">
        <f>H180/(H100+I100+H147)</f>
        <v>-2.9189006098277778E-5</v>
      </c>
      <c r="K180" s="101">
        <f>K147-M147</f>
        <v>-3.5714942229787994E-2</v>
      </c>
      <c r="L180" s="102">
        <f>K180/(K147)</f>
        <v>-1.7155395005888808E-3</v>
      </c>
      <c r="M180" s="91">
        <f>K180/(K100+L100+K147)</f>
        <v>-2.9189006098275847E-5</v>
      </c>
      <c r="N180" s="101">
        <f>N147-P147</f>
        <v>-5.3572413344685543E-2</v>
      </c>
      <c r="O180" s="102">
        <f>N180/(N147)</f>
        <v>-1.7155395005889948E-3</v>
      </c>
      <c r="P180" s="91">
        <f>N180/(N100+O100+N147)</f>
        <v>-2.9189006098277778E-5</v>
      </c>
      <c r="Q180" s="101">
        <f>Q147-S147</f>
        <v>-7.1429884459575987E-2</v>
      </c>
      <c r="R180" s="102">
        <f>Q180/(Q147)</f>
        <v>-1.7155395005888808E-3</v>
      </c>
      <c r="S180" s="91">
        <f>Q180/(Q100+R100+Q147)</f>
        <v>-2.9189006098275847E-5</v>
      </c>
      <c r="T180" s="101">
        <f>T147-V147</f>
        <v>-8.9287355574469984E-2</v>
      </c>
      <c r="U180" s="102">
        <f>T180/(T147)</f>
        <v>-1.7155395005888808E-3</v>
      </c>
      <c r="V180" s="91">
        <f>T180/(T100+U100+T147)</f>
        <v>-2.918900609827584E-5</v>
      </c>
      <c r="W180" s="101">
        <f>W147-Y147</f>
        <v>-0.17857471114893997</v>
      </c>
      <c r="X180" s="102">
        <f>W180/(W147)</f>
        <v>-1.7155395005888808E-3</v>
      </c>
      <c r="Y180" s="91">
        <f>W180/(W100+X100+W147)</f>
        <v>-2.918900609827584E-5</v>
      </c>
    </row>
    <row r="181" spans="1:25" x14ac:dyDescent="0.25">
      <c r="A181" s="112" t="s">
        <v>108</v>
      </c>
      <c r="B181" s="98">
        <f>B149-D149</f>
        <v>0.17090925129339496</v>
      </c>
      <c r="C181" s="32">
        <f>B181/(B149)</f>
        <v>3.2665335184973644E-2</v>
      </c>
      <c r="D181" s="30">
        <f>B181/(B102+C102+B149)</f>
        <v>5.4378426260719452E-4</v>
      </c>
      <c r="E181" s="98">
        <f>E149-G149</f>
        <v>0.34181850258678992</v>
      </c>
      <c r="F181" s="32">
        <f>E181/(E149)</f>
        <v>3.2665335184973644E-2</v>
      </c>
      <c r="G181" s="30">
        <f>E181/(E102+F102+E149)</f>
        <v>5.4378426260719452E-4</v>
      </c>
      <c r="H181" s="129">
        <f>H149-J149</f>
        <v>0.51272775388017955</v>
      </c>
      <c r="I181" s="130">
        <f>H181/(H149)</f>
        <v>3.2665335184973311E-2</v>
      </c>
      <c r="J181" s="131">
        <f>H181/(H102+I102+H149)</f>
        <v>5.4378426260718888E-4</v>
      </c>
      <c r="K181" s="129">
        <f>K149-M149</f>
        <v>0.68363700517357984</v>
      </c>
      <c r="L181" s="130">
        <f>K181/(K149)</f>
        <v>3.2665335184973644E-2</v>
      </c>
      <c r="M181" s="131">
        <f>K181/(K102+L102+K149)</f>
        <v>5.4378426260719452E-4</v>
      </c>
      <c r="N181" s="129">
        <f>N149-P149</f>
        <v>1.0254555077603591</v>
      </c>
      <c r="O181" s="130">
        <f>N181/(N149)</f>
        <v>3.2665335184973311E-2</v>
      </c>
      <c r="P181" s="131">
        <f>N181/(N102+O102+N149)</f>
        <v>5.4378426260718888E-4</v>
      </c>
      <c r="Q181" s="129">
        <f>Q149-S149</f>
        <v>1.3672740103471597</v>
      </c>
      <c r="R181" s="130">
        <f>Q181/(Q149)</f>
        <v>3.2665335184973644E-2</v>
      </c>
      <c r="S181" s="131">
        <f>Q181/(Q102+R102+Q149)</f>
        <v>5.4378426260719452E-4</v>
      </c>
      <c r="T181" s="129">
        <f>T149-V149</f>
        <v>1.7090925129339354</v>
      </c>
      <c r="U181" s="130">
        <f>T181/(T149)</f>
        <v>3.2665335184973381E-2</v>
      </c>
      <c r="V181" s="131">
        <f>T181/(T102+U102+T149)</f>
        <v>5.4378426260718996E-4</v>
      </c>
      <c r="W181" s="129">
        <f>W149-Y149</f>
        <v>3.4181850258678708</v>
      </c>
      <c r="X181" s="130">
        <f>W181/(W149)</f>
        <v>3.2665335184973381E-2</v>
      </c>
      <c r="Y181" s="131">
        <f>W181/(W102+X102+W149)</f>
        <v>5.4378426260718996E-4</v>
      </c>
    </row>
    <row r="182" spans="1:25" ht="15.75" thickBot="1" x14ac:dyDescent="0.3">
      <c r="A182" s="114" t="s">
        <v>109</v>
      </c>
      <c r="B182" s="99">
        <f>B150-D150</f>
        <v>0.46572562318001776</v>
      </c>
      <c r="C182" s="33">
        <f>B182/(B150)</f>
        <v>8.8252045428424408E-2</v>
      </c>
      <c r="D182" s="31">
        <f>B182/(B103+C103+B150)</f>
        <v>1.4195910126208204E-3</v>
      </c>
      <c r="E182" s="99">
        <f>E150-G150</f>
        <v>0.93145124636003551</v>
      </c>
      <c r="F182" s="33">
        <f>E182/(E150)</f>
        <v>8.8252045428424408E-2</v>
      </c>
      <c r="G182" s="31">
        <f>E182/(E103+F103+E150)</f>
        <v>1.4195910126208204E-3</v>
      </c>
      <c r="H182" s="132">
        <f>H150-J150</f>
        <v>1.3971768695400559</v>
      </c>
      <c r="I182" s="133">
        <f>H182/(H150)</f>
        <v>8.8252045428424575E-2</v>
      </c>
      <c r="J182" s="134">
        <f>H182/(H103+I103+H150)</f>
        <v>1.4195910126208232E-3</v>
      </c>
      <c r="K182" s="132">
        <f>K150-M150</f>
        <v>1.862902492720071</v>
      </c>
      <c r="L182" s="133">
        <f>K182/(K150)</f>
        <v>8.8252045428424408E-2</v>
      </c>
      <c r="M182" s="134">
        <f>K182/(K103+L103+K150)</f>
        <v>1.4195910126208204E-3</v>
      </c>
      <c r="N182" s="132">
        <f>N150-P150</f>
        <v>2.7943537390801119</v>
      </c>
      <c r="O182" s="133">
        <f>N182/(N150)</f>
        <v>8.8252045428424575E-2</v>
      </c>
      <c r="P182" s="134">
        <f>N182/(N103+O103+N150)</f>
        <v>1.4195910126208232E-3</v>
      </c>
      <c r="Q182" s="132">
        <f>Q150-S150</f>
        <v>3.725804985440142</v>
      </c>
      <c r="R182" s="133">
        <f>Q182/(Q150)</f>
        <v>8.8252045428424408E-2</v>
      </c>
      <c r="S182" s="134">
        <f>Q182/(Q103+R103+Q150)</f>
        <v>1.4195910126208204E-3</v>
      </c>
      <c r="T182" s="132">
        <f>T150-V150</f>
        <v>4.6572562318001971</v>
      </c>
      <c r="U182" s="133">
        <f>T182/(T150)</f>
        <v>8.8252045428424769E-2</v>
      </c>
      <c r="V182" s="134">
        <f>T182/(T103+U103+T150)</f>
        <v>1.4195910126208263E-3</v>
      </c>
      <c r="W182" s="132">
        <f>W150-Y150</f>
        <v>9.3145124636003942</v>
      </c>
      <c r="X182" s="133">
        <f>W182/(W150)</f>
        <v>8.8252045428424769E-2</v>
      </c>
      <c r="Y182" s="134">
        <f>W182/(W103+X103+W150)</f>
        <v>1.4195910126208263E-3</v>
      </c>
    </row>
  </sheetData>
  <mergeCells count="134">
    <mergeCell ref="B170:D170"/>
    <mergeCell ref="E170:G170"/>
    <mergeCell ref="H170:J170"/>
    <mergeCell ref="K170:M170"/>
    <mergeCell ref="N170:P170"/>
    <mergeCell ref="Q170:S170"/>
    <mergeCell ref="T170:V170"/>
    <mergeCell ref="A169:A171"/>
    <mergeCell ref="B169:D169"/>
    <mergeCell ref="E169:G169"/>
    <mergeCell ref="H169:J169"/>
    <mergeCell ref="K169:M169"/>
    <mergeCell ref="N169:P169"/>
    <mergeCell ref="W170:Y170"/>
    <mergeCell ref="T153:V153"/>
    <mergeCell ref="W153:Y153"/>
    <mergeCell ref="E154:G154"/>
    <mergeCell ref="H154:J154"/>
    <mergeCell ref="K154:M154"/>
    <mergeCell ref="N154:P154"/>
    <mergeCell ref="Q154:S154"/>
    <mergeCell ref="T154:V154"/>
    <mergeCell ref="W154:Y154"/>
    <mergeCell ref="Q169:S169"/>
    <mergeCell ref="T169:V169"/>
    <mergeCell ref="W169:Y169"/>
    <mergeCell ref="E153:G153"/>
    <mergeCell ref="H153:J153"/>
    <mergeCell ref="K153:M153"/>
    <mergeCell ref="N153:P153"/>
    <mergeCell ref="Q153:S153"/>
    <mergeCell ref="T137:V137"/>
    <mergeCell ref="K137:M137"/>
    <mergeCell ref="N137:P137"/>
    <mergeCell ref="Q137:S137"/>
    <mergeCell ref="W137:Y137"/>
    <mergeCell ref="E138:G138"/>
    <mergeCell ref="H138:J138"/>
    <mergeCell ref="K138:M138"/>
    <mergeCell ref="N138:P138"/>
    <mergeCell ref="Q138:S138"/>
    <mergeCell ref="T138:V138"/>
    <mergeCell ref="W138:Y138"/>
    <mergeCell ref="E137:G137"/>
    <mergeCell ref="H137:J137"/>
    <mergeCell ref="W105:Y105"/>
    <mergeCell ref="W106:Y106"/>
    <mergeCell ref="T121:V121"/>
    <mergeCell ref="W121:Y121"/>
    <mergeCell ref="E122:G122"/>
    <mergeCell ref="H122:J122"/>
    <mergeCell ref="K122:M122"/>
    <mergeCell ref="N122:P122"/>
    <mergeCell ref="Q122:S122"/>
    <mergeCell ref="T122:V122"/>
    <mergeCell ref="W122:Y122"/>
    <mergeCell ref="E121:G121"/>
    <mergeCell ref="A153:A155"/>
    <mergeCell ref="A137:A139"/>
    <mergeCell ref="A121:A123"/>
    <mergeCell ref="A105:A107"/>
    <mergeCell ref="A90:A92"/>
    <mergeCell ref="B153:D153"/>
    <mergeCell ref="B154:D154"/>
    <mergeCell ref="B137:D137"/>
    <mergeCell ref="W91:Y91"/>
    <mergeCell ref="E105:G105"/>
    <mergeCell ref="H105:J105"/>
    <mergeCell ref="K105:M105"/>
    <mergeCell ref="N105:P105"/>
    <mergeCell ref="Q105:S105"/>
    <mergeCell ref="T91:V91"/>
    <mergeCell ref="E91:G91"/>
    <mergeCell ref="H91:J91"/>
    <mergeCell ref="K91:M91"/>
    <mergeCell ref="N91:P91"/>
    <mergeCell ref="E106:G106"/>
    <mergeCell ref="H106:J106"/>
    <mergeCell ref="K106:M106"/>
    <mergeCell ref="N106:P106"/>
    <mergeCell ref="Q106:S106"/>
    <mergeCell ref="B138:D138"/>
    <mergeCell ref="B121:D121"/>
    <mergeCell ref="B122:D122"/>
    <mergeCell ref="B105:D105"/>
    <mergeCell ref="B106:D106"/>
    <mergeCell ref="B90:D90"/>
    <mergeCell ref="B91:D91"/>
    <mergeCell ref="Q76:S76"/>
    <mergeCell ref="T90:V90"/>
    <mergeCell ref="T76:V76"/>
    <mergeCell ref="K76:M76"/>
    <mergeCell ref="N76:P76"/>
    <mergeCell ref="T106:V106"/>
    <mergeCell ref="H121:J121"/>
    <mergeCell ref="K121:M121"/>
    <mergeCell ref="N121:P121"/>
    <mergeCell ref="Q121:S121"/>
    <mergeCell ref="T105:V105"/>
    <mergeCell ref="E65:I65"/>
    <mergeCell ref="L65:Q65"/>
    <mergeCell ref="E69:H69"/>
    <mergeCell ref="E66:H66"/>
    <mergeCell ref="E67:H67"/>
    <mergeCell ref="E72:H72"/>
    <mergeCell ref="A64:R64"/>
    <mergeCell ref="A65:B65"/>
    <mergeCell ref="E90:G90"/>
    <mergeCell ref="H90:J90"/>
    <mergeCell ref="K90:M90"/>
    <mergeCell ref="N90:P90"/>
    <mergeCell ref="Q90:S90"/>
    <mergeCell ref="L66:O66"/>
    <mergeCell ref="L67:O67"/>
    <mergeCell ref="K75:M75"/>
    <mergeCell ref="N75:P75"/>
    <mergeCell ref="Q75:S75"/>
    <mergeCell ref="E76:G76"/>
    <mergeCell ref="Q91:S91"/>
    <mergeCell ref="E68:H68"/>
    <mergeCell ref="A74:X74"/>
    <mergeCell ref="H75:J75"/>
    <mergeCell ref="H76:J76"/>
    <mergeCell ref="W90:Y90"/>
    <mergeCell ref="B75:D75"/>
    <mergeCell ref="B76:D76"/>
    <mergeCell ref="A75:A77"/>
    <mergeCell ref="E75:G75"/>
    <mergeCell ref="E70:H70"/>
    <mergeCell ref="L68:O68"/>
    <mergeCell ref="L70:O70"/>
    <mergeCell ref="W75:Y75"/>
    <mergeCell ref="W76:Y76"/>
    <mergeCell ref="T75:V75"/>
  </mergeCells>
  <dataValidations count="2">
    <dataValidation type="decimal" allowBlank="1" showInputMessage="1" showErrorMessage="1" sqref="B29:D32">
      <formula1>0</formula1>
      <formula2>1</formula2>
    </dataValidation>
    <dataValidation type="decimal" operator="greaterThanOrEqual" allowBlank="1" showInputMessage="1" showErrorMessage="1" errorTitle="Volume data error" error="The volume must be a non-negative number." sqref="B16:B19 B21">
      <formula1>0</formula1>
    </dataValidation>
  </dataValidations>
  <pageMargins left="0.25" right="0.25" top="0.75" bottom="0.75" header="0.3" footer="0.3"/>
  <pageSetup paperSize="8" scale="29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opLeftCell="A10" zoomScale="75" zoomScaleNormal="75" workbookViewId="0">
      <selection activeCell="B35" sqref="B35"/>
    </sheetView>
  </sheetViews>
  <sheetFormatPr defaultColWidth="8.85546875" defaultRowHeight="12.75" x14ac:dyDescent="0.2"/>
  <cols>
    <col min="1" max="1" width="44" style="2" customWidth="1"/>
    <col min="2" max="2" width="32.42578125" style="2" customWidth="1"/>
    <col min="3" max="3" width="28" style="2" customWidth="1"/>
    <col min="4" max="4" width="27.28515625" style="2" customWidth="1"/>
    <col min="5" max="5" width="25.140625" style="2" customWidth="1"/>
    <col min="6" max="6" width="13.42578125" style="2" customWidth="1"/>
    <col min="7" max="7" width="27.5703125" style="2" customWidth="1"/>
    <col min="8" max="8" width="28.5703125" style="2" customWidth="1"/>
    <col min="9" max="9" width="27.85546875" style="2" customWidth="1"/>
    <col min="10" max="10" width="24" style="2" customWidth="1"/>
    <col min="11" max="16384" width="8.85546875" style="2"/>
  </cols>
  <sheetData>
    <row r="1" spans="1:10" ht="18.75" thickBot="1" x14ac:dyDescent="0.3">
      <c r="A1" s="3" t="s">
        <v>5</v>
      </c>
    </row>
    <row r="2" spans="1:10" ht="77.25" thickBot="1" x14ac:dyDescent="0.3">
      <c r="A2" s="4" t="s">
        <v>6</v>
      </c>
      <c r="B2" s="5" t="s">
        <v>7</v>
      </c>
      <c r="C2" s="6" t="s">
        <v>8</v>
      </c>
      <c r="D2" s="7" t="s">
        <v>9</v>
      </c>
      <c r="E2" s="6" t="s">
        <v>8</v>
      </c>
      <c r="G2" s="159" t="s">
        <v>10</v>
      </c>
      <c r="H2" s="9" t="s">
        <v>11</v>
      </c>
      <c r="I2" s="9" t="s">
        <v>12</v>
      </c>
      <c r="J2" s="5" t="s">
        <v>4</v>
      </c>
    </row>
    <row r="3" spans="1:10" ht="42" customHeight="1" thickBot="1" x14ac:dyDescent="0.25">
      <c r="A3" s="10" t="s">
        <v>13</v>
      </c>
      <c r="B3" s="156">
        <v>0</v>
      </c>
      <c r="C3" s="155" t="s">
        <v>14</v>
      </c>
      <c r="D3" s="13">
        <v>0.94982699272846949</v>
      </c>
      <c r="E3" s="157" t="s">
        <v>15</v>
      </c>
      <c r="G3" s="158">
        <v>1</v>
      </c>
      <c r="H3" s="154">
        <f>B3*$G$3</f>
        <v>0</v>
      </c>
      <c r="I3" s="154">
        <f>H3*D3</f>
        <v>0</v>
      </c>
      <c r="J3" s="17">
        <f>I15/H15</f>
        <v>0.54124916396836353</v>
      </c>
    </row>
    <row r="4" spans="1:10" ht="26.25" thickBot="1" x14ac:dyDescent="0.25">
      <c r="A4" s="10" t="s">
        <v>16</v>
      </c>
      <c r="B4" s="156">
        <v>0</v>
      </c>
      <c r="C4" s="155" t="s">
        <v>17</v>
      </c>
      <c r="D4" s="13">
        <v>0.87897421514086893</v>
      </c>
      <c r="E4" s="157" t="s">
        <v>18</v>
      </c>
      <c r="H4" s="154">
        <f>B4*$G$3</f>
        <v>0</v>
      </c>
      <c r="I4" s="154">
        <f>H4*D4</f>
        <v>0</v>
      </c>
    </row>
    <row r="5" spans="1:10" ht="26.25" thickBot="1" x14ac:dyDescent="0.25">
      <c r="A5" s="10" t="s">
        <v>19</v>
      </c>
      <c r="B5" s="156">
        <v>0</v>
      </c>
      <c r="C5" s="155" t="s">
        <v>20</v>
      </c>
      <c r="D5" s="13">
        <v>0.82603963475743203</v>
      </c>
      <c r="E5" s="157" t="s">
        <v>21</v>
      </c>
      <c r="H5" s="154">
        <f>B5*$G$3</f>
        <v>0</v>
      </c>
      <c r="I5" s="154">
        <f>H5*D5</f>
        <v>0</v>
      </c>
    </row>
    <row r="6" spans="1:10" ht="26.25" thickBot="1" x14ac:dyDescent="0.25">
      <c r="A6" s="10" t="s">
        <v>22</v>
      </c>
      <c r="B6" s="156">
        <v>0</v>
      </c>
      <c r="C6" s="155" t="s">
        <v>23</v>
      </c>
      <c r="D6" s="13">
        <v>0.7722365871105803</v>
      </c>
      <c r="E6" s="157" t="s">
        <v>24</v>
      </c>
      <c r="H6" s="154">
        <f>B6*$G$3</f>
        <v>0</v>
      </c>
      <c r="I6" s="154">
        <f>H6*D6</f>
        <v>0</v>
      </c>
    </row>
    <row r="7" spans="1:10" ht="26.25" thickBot="1" x14ac:dyDescent="0.25">
      <c r="A7" s="18" t="s">
        <v>25</v>
      </c>
      <c r="B7" s="156">
        <v>0</v>
      </c>
      <c r="C7" s="155" t="s">
        <v>26</v>
      </c>
      <c r="D7" s="13">
        <v>0.70725751910079016</v>
      </c>
      <c r="E7" s="157" t="s">
        <v>27</v>
      </c>
      <c r="H7" s="154">
        <f>B7*$G$3</f>
        <v>0</v>
      </c>
      <c r="I7" s="154">
        <f>H7*D7</f>
        <v>0</v>
      </c>
    </row>
    <row r="8" spans="1:10" x14ac:dyDescent="0.2">
      <c r="A8" s="153"/>
      <c r="B8" s="153"/>
      <c r="C8" s="153"/>
      <c r="D8" s="153"/>
      <c r="E8" s="153"/>
      <c r="H8" s="152"/>
      <c r="I8" s="152"/>
    </row>
    <row r="9" spans="1:10" ht="18.75" thickBot="1" x14ac:dyDescent="0.3">
      <c r="A9" s="3" t="s">
        <v>28</v>
      </c>
      <c r="H9" s="21"/>
      <c r="I9" s="21"/>
    </row>
    <row r="10" spans="1:10" ht="77.25" thickBot="1" x14ac:dyDescent="0.25">
      <c r="A10" s="4" t="s">
        <v>6</v>
      </c>
      <c r="B10" s="22" t="s">
        <v>29</v>
      </c>
      <c r="C10" s="23" t="s">
        <v>30</v>
      </c>
      <c r="D10" s="24" t="s">
        <v>31</v>
      </c>
      <c r="E10" s="23" t="s">
        <v>30</v>
      </c>
      <c r="F10" s="24" t="s">
        <v>129</v>
      </c>
      <c r="H10" s="9" t="s">
        <v>11</v>
      </c>
      <c r="I10" s="9" t="s">
        <v>12</v>
      </c>
    </row>
    <row r="11" spans="1:10" ht="39" thickBot="1" x14ac:dyDescent="0.25">
      <c r="A11" s="25" t="s">
        <v>32</v>
      </c>
      <c r="B11" s="156">
        <v>1389.3710000000001</v>
      </c>
      <c r="C11" s="155" t="s">
        <v>33</v>
      </c>
      <c r="D11" s="13">
        <v>0.63800000000000001</v>
      </c>
      <c r="E11" s="26" t="s">
        <v>34</v>
      </c>
      <c r="F11" s="13">
        <f>B11/SUM(B11:B12)</f>
        <v>0.69575208795082855</v>
      </c>
      <c r="H11" s="154">
        <f>B11*$G$3</f>
        <v>1389.3710000000001</v>
      </c>
      <c r="I11" s="154">
        <f>H11*D11</f>
        <v>886.41869800000006</v>
      </c>
    </row>
    <row r="12" spans="1:10" ht="39" thickBot="1" x14ac:dyDescent="0.25">
      <c r="A12" s="27" t="s">
        <v>35</v>
      </c>
      <c r="B12" s="156">
        <v>607.56299999999999</v>
      </c>
      <c r="C12" s="155" t="s">
        <v>36</v>
      </c>
      <c r="D12" s="13">
        <v>0.32</v>
      </c>
      <c r="E12" s="26" t="s">
        <v>37</v>
      </c>
      <c r="F12" s="13">
        <f>B12/SUM(B11:B12)</f>
        <v>0.30424791204917134</v>
      </c>
      <c r="H12" s="154">
        <f>B12*$G$3</f>
        <v>607.56299999999999</v>
      </c>
      <c r="I12" s="154">
        <f>H12*D12</f>
        <v>194.42016000000001</v>
      </c>
    </row>
    <row r="13" spans="1:10" x14ac:dyDescent="0.2">
      <c r="B13" s="21"/>
      <c r="H13" s="21"/>
      <c r="I13" s="21"/>
    </row>
    <row r="14" spans="1:10" ht="13.5" thickBot="1" x14ac:dyDescent="0.25">
      <c r="A14" s="153"/>
      <c r="B14" s="152"/>
      <c r="C14" s="153"/>
      <c r="D14" s="153"/>
      <c r="E14" s="153"/>
      <c r="H14" s="152"/>
      <c r="I14" s="152"/>
    </row>
    <row r="15" spans="1:10" ht="39" thickBot="1" x14ac:dyDescent="0.25">
      <c r="A15" s="28" t="s">
        <v>7</v>
      </c>
      <c r="B15" s="29">
        <f>SUM(B3:B7,B11:B12)</f>
        <v>1996.9340000000002</v>
      </c>
      <c r="H15" s="29">
        <f>SUM(H3:H7,H11:H12)</f>
        <v>1996.9340000000002</v>
      </c>
      <c r="I15" s="29">
        <f>SUM(I3:I7,I11:I12)</f>
        <v>1080.8388580000001</v>
      </c>
    </row>
  </sheetData>
  <dataValidations count="1">
    <dataValidation type="decimal" allowBlank="1" showInputMessage="1" showErrorMessage="1" error="The LDNO discount must be between 0% and 100%." sqref="D11:D12">
      <formula1>0</formula1>
      <formula2>1</formula2>
    </dataValidation>
  </dataValidations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Footer>&amp;L&amp;Z&amp;F&amp;R&amp;D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2"/>
  <sheetViews>
    <sheetView topLeftCell="A64" zoomScaleNormal="100" zoomScaleSheetLayoutView="100" workbookViewId="0">
      <selection activeCell="B47" sqref="B47"/>
    </sheetView>
  </sheetViews>
  <sheetFormatPr defaultRowHeight="15" x14ac:dyDescent="0.25"/>
  <cols>
    <col min="1" max="1" width="52.42578125" style="139" customWidth="1"/>
    <col min="2" max="25" width="25.7109375" style="139" customWidth="1"/>
    <col min="26" max="16384" width="9.140625" style="139"/>
  </cols>
  <sheetData>
    <row r="1" spans="1:25" ht="19.5" x14ac:dyDescent="0.3">
      <c r="A1" s="70" t="s">
        <v>45</v>
      </c>
    </row>
    <row r="2" spans="1:25" ht="19.5" x14ac:dyDescent="0.3">
      <c r="A2" s="70" t="s">
        <v>46</v>
      </c>
      <c r="B2" s="1" t="s">
        <v>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Y2" s="1"/>
    </row>
    <row r="3" spans="1:25" s="1" customFormat="1" ht="19.5" x14ac:dyDescent="0.3">
      <c r="A3" s="70" t="s">
        <v>44</v>
      </c>
      <c r="C3" s="1" t="s">
        <v>133</v>
      </c>
      <c r="D3" s="1" t="s">
        <v>131</v>
      </c>
    </row>
    <row r="4" spans="1:25" x14ac:dyDescent="0.25">
      <c r="A4" s="139" t="s">
        <v>59</v>
      </c>
      <c r="B4" s="138">
        <v>1.514</v>
      </c>
      <c r="C4" s="139">
        <f>B4/(1-$B$46)</f>
        <v>2.2264705882352942</v>
      </c>
      <c r="D4" s="139">
        <f t="shared" ref="D4:D11" si="0">C4*(1-$D$37)</f>
        <v>1.0213952437527907</v>
      </c>
      <c r="E4" s="1"/>
      <c r="F4" s="1"/>
    </row>
    <row r="5" spans="1:25" x14ac:dyDescent="0.25">
      <c r="A5" s="139" t="s">
        <v>51</v>
      </c>
      <c r="B5" s="138">
        <v>1.7270000000000001</v>
      </c>
      <c r="C5" s="139">
        <f>B5/(1-$B$46)</f>
        <v>2.5397058823529415</v>
      </c>
      <c r="D5" s="139">
        <f t="shared" si="0"/>
        <v>1.1650921968038768</v>
      </c>
      <c r="E5" s="1"/>
      <c r="F5" s="1"/>
    </row>
    <row r="6" spans="1:25" x14ac:dyDescent="0.25">
      <c r="A6" s="139" t="s">
        <v>52</v>
      </c>
      <c r="B6" s="138">
        <v>2.58</v>
      </c>
      <c r="C6" s="139">
        <f>B6/(1-$B$46)</f>
        <v>3.7941176470588238</v>
      </c>
      <c r="D6" s="139">
        <f t="shared" si="0"/>
        <v>1.7405546425906209</v>
      </c>
      <c r="E6" s="1"/>
      <c r="F6" s="1"/>
    </row>
    <row r="7" spans="1:25" x14ac:dyDescent="0.25">
      <c r="A7" s="139" t="s">
        <v>53</v>
      </c>
      <c r="B7" s="138">
        <v>1.33</v>
      </c>
      <c r="C7" s="139">
        <f>B7/(1-$B$46)</f>
        <v>1.9558823529411768</v>
      </c>
      <c r="D7" s="139">
        <f t="shared" si="0"/>
        <v>0.89726266459128912</v>
      </c>
      <c r="E7" s="1"/>
      <c r="F7" s="1"/>
    </row>
    <row r="8" spans="1:25" x14ac:dyDescent="0.25">
      <c r="A8" s="139" t="s">
        <v>60</v>
      </c>
      <c r="B8" s="138">
        <v>0.80400000000000005</v>
      </c>
      <c r="C8" s="139">
        <f>B8/(1-$B$47)</f>
        <v>2.2209944751381219</v>
      </c>
      <c r="D8" s="139">
        <f t="shared" si="0"/>
        <v>1.018883072291259</v>
      </c>
      <c r="E8" s="1"/>
      <c r="F8" s="1"/>
    </row>
    <row r="9" spans="1:25" x14ac:dyDescent="0.25">
      <c r="A9" s="139" t="s">
        <v>54</v>
      </c>
      <c r="B9" s="138">
        <v>0.91800000000000004</v>
      </c>
      <c r="C9" s="139">
        <f>B9/(1-$B$47)</f>
        <v>2.535911602209945</v>
      </c>
      <c r="D9" s="139">
        <f t="shared" si="0"/>
        <v>1.163351567616139</v>
      </c>
    </row>
    <row r="10" spans="1:25" x14ac:dyDescent="0.25">
      <c r="A10" s="139" t="s">
        <v>55</v>
      </c>
      <c r="B10" s="138">
        <v>1.371</v>
      </c>
      <c r="C10" s="139">
        <f>B10/(1-$B$47)</f>
        <v>3.7872928176795582</v>
      </c>
      <c r="D10" s="139">
        <f t="shared" si="0"/>
        <v>1.7374237464071094</v>
      </c>
    </row>
    <row r="11" spans="1:25" x14ac:dyDescent="0.25">
      <c r="A11" s="139" t="s">
        <v>56</v>
      </c>
      <c r="B11" s="138">
        <v>0.70699999999999996</v>
      </c>
      <c r="C11" s="139">
        <f>B11/(1-$B$47)</f>
        <v>1.9530386740331491</v>
      </c>
      <c r="D11" s="139">
        <f t="shared" si="0"/>
        <v>0.89595812451482593</v>
      </c>
    </row>
    <row r="12" spans="1:25" x14ac:dyDescent="0.25">
      <c r="D12" s="73" t="s">
        <v>40</v>
      </c>
      <c r="E12" s="73" t="s">
        <v>41</v>
      </c>
      <c r="F12" s="73" t="s">
        <v>42</v>
      </c>
    </row>
    <row r="13" spans="1:25" x14ac:dyDescent="0.25">
      <c r="A13" s="66" t="s">
        <v>67</v>
      </c>
      <c r="B13" s="53"/>
      <c r="C13" s="54"/>
      <c r="D13" s="138">
        <v>23.268999999999998</v>
      </c>
      <c r="E13" s="138">
        <v>1.498</v>
      </c>
      <c r="F13" s="138">
        <v>0.56299999999999994</v>
      </c>
    </row>
    <row r="14" spans="1:25" x14ac:dyDescent="0.25">
      <c r="A14" s="66" t="s">
        <v>68</v>
      </c>
      <c r="B14" s="53"/>
      <c r="C14" s="54"/>
      <c r="D14" s="138">
        <v>12.365</v>
      </c>
      <c r="E14" s="138">
        <v>0.79600000000000004</v>
      </c>
      <c r="F14" s="138">
        <v>0.29899999999999999</v>
      </c>
    </row>
    <row r="15" spans="1:25" ht="39" x14ac:dyDescent="0.3">
      <c r="A15" s="36" t="s">
        <v>43</v>
      </c>
    </row>
    <row r="16" spans="1:25" x14ac:dyDescent="0.25">
      <c r="A16" s="139" t="s">
        <v>58</v>
      </c>
      <c r="B16" s="175">
        <v>38.57379559770618</v>
      </c>
      <c r="C16" s="171"/>
    </row>
    <row r="17" spans="1:4" x14ac:dyDescent="0.25">
      <c r="A17" s="139" t="s">
        <v>57</v>
      </c>
      <c r="B17" s="175">
        <v>180.42533538088671</v>
      </c>
      <c r="C17" s="171"/>
    </row>
    <row r="18" spans="1:4" x14ac:dyDescent="0.25">
      <c r="A18" s="139" t="s">
        <v>61</v>
      </c>
      <c r="B18" s="175">
        <v>5.4179338644077735</v>
      </c>
      <c r="C18" s="171"/>
    </row>
    <row r="19" spans="1:4" x14ac:dyDescent="0.25">
      <c r="A19" s="139" t="s">
        <v>62</v>
      </c>
      <c r="B19" s="175">
        <v>258.82704553611961</v>
      </c>
      <c r="C19" s="171"/>
    </row>
    <row r="20" spans="1:4" x14ac:dyDescent="0.25">
      <c r="A20" s="139" t="s">
        <v>63</v>
      </c>
      <c r="B20" s="74">
        <v>0</v>
      </c>
    </row>
    <row r="21" spans="1:4" x14ac:dyDescent="0.25">
      <c r="A21" s="139" t="s">
        <v>64</v>
      </c>
      <c r="B21" s="74">
        <v>128.40951300676156</v>
      </c>
    </row>
    <row r="22" spans="1:4" x14ac:dyDescent="0.25">
      <c r="A22" s="139" t="s">
        <v>65</v>
      </c>
      <c r="B22" s="74">
        <v>0</v>
      </c>
    </row>
    <row r="23" spans="1:4" x14ac:dyDescent="0.25">
      <c r="A23" s="139" t="s">
        <v>66</v>
      </c>
      <c r="B23" s="74">
        <v>0</v>
      </c>
    </row>
    <row r="24" spans="1:4" x14ac:dyDescent="0.25">
      <c r="A24" s="66" t="s">
        <v>67</v>
      </c>
      <c r="B24" s="74">
        <v>0</v>
      </c>
    </row>
    <row r="25" spans="1:4" x14ac:dyDescent="0.25">
      <c r="A25" s="66" t="s">
        <v>68</v>
      </c>
      <c r="B25" s="74">
        <v>0</v>
      </c>
    </row>
    <row r="26" spans="1:4" ht="19.5" x14ac:dyDescent="0.3">
      <c r="A26" s="70" t="s">
        <v>39</v>
      </c>
    </row>
    <row r="28" spans="1:4" x14ac:dyDescent="0.25">
      <c r="B28" s="73" t="s">
        <v>40</v>
      </c>
      <c r="C28" s="73" t="s">
        <v>41</v>
      </c>
      <c r="D28" s="73" t="s">
        <v>42</v>
      </c>
    </row>
    <row r="29" spans="1:4" x14ac:dyDescent="0.25">
      <c r="A29" s="66" t="s">
        <v>0</v>
      </c>
      <c r="B29" s="48">
        <v>2.2070015220700151E-2</v>
      </c>
      <c r="C29" s="48">
        <v>0.48085996955859972</v>
      </c>
      <c r="D29" s="48">
        <v>0.49707001522070016</v>
      </c>
    </row>
    <row r="30" spans="1:4" x14ac:dyDescent="0.25">
      <c r="A30" s="66" t="s">
        <v>1</v>
      </c>
      <c r="B30" s="48">
        <v>4.3296502490334364E-2</v>
      </c>
      <c r="C30" s="48">
        <v>0.19352712515009221</v>
      </c>
      <c r="D30" s="48">
        <v>0.76317637235957336</v>
      </c>
    </row>
    <row r="31" spans="1:4" x14ac:dyDescent="0.25">
      <c r="A31" s="66" t="s">
        <v>2</v>
      </c>
      <c r="B31" s="48">
        <v>7.5341202673786759E-2</v>
      </c>
      <c r="C31" s="48">
        <v>0.32694556247045986</v>
      </c>
      <c r="D31" s="48">
        <v>0.59771323485575345</v>
      </c>
    </row>
    <row r="32" spans="1:4" x14ac:dyDescent="0.25">
      <c r="A32" s="66" t="s">
        <v>3</v>
      </c>
      <c r="B32" s="48">
        <v>3.3590963197314191E-3</v>
      </c>
      <c r="C32" s="48">
        <v>0.7385027664723034</v>
      </c>
      <c r="D32" s="48">
        <v>0.25813813720796519</v>
      </c>
    </row>
    <row r="35" spans="1:25" ht="19.5" x14ac:dyDescent="0.3">
      <c r="B35" s="36"/>
      <c r="C35" s="36"/>
      <c r="D35" s="36"/>
    </row>
    <row r="36" spans="1:25" ht="39" x14ac:dyDescent="0.3">
      <c r="B36" s="36" t="s">
        <v>88</v>
      </c>
      <c r="C36" s="36" t="s">
        <v>89</v>
      </c>
      <c r="D36" s="36" t="s">
        <v>131</v>
      </c>
    </row>
    <row r="37" spans="1:25" ht="78" x14ac:dyDescent="0.3">
      <c r="A37" s="36" t="s">
        <v>87</v>
      </c>
      <c r="B37" s="174" t="s">
        <v>110</v>
      </c>
      <c r="C37" s="173">
        <f>33%</f>
        <v>0.33</v>
      </c>
      <c r="D37" s="173">
        <f>'SWAE UMS ALL Discount'!J3</f>
        <v>0.54124916396836353</v>
      </c>
    </row>
    <row r="38" spans="1:25" ht="39" x14ac:dyDescent="0.3">
      <c r="A38" s="36" t="s">
        <v>47</v>
      </c>
      <c r="B38" s="172">
        <v>200</v>
      </c>
      <c r="C38" s="171"/>
      <c r="D38" s="171"/>
    </row>
    <row r="39" spans="1:25" ht="19.5" x14ac:dyDescent="0.3">
      <c r="A39" s="36"/>
      <c r="B39" s="37"/>
    </row>
    <row r="40" spans="1:25" ht="19.5" x14ac:dyDescent="0.3">
      <c r="A40" s="70" t="s">
        <v>44</v>
      </c>
      <c r="B40" s="1" t="s">
        <v>111</v>
      </c>
      <c r="C40" s="1"/>
      <c r="D40" s="1"/>
      <c r="E40" s="1" t="s">
        <v>50</v>
      </c>
      <c r="F40" s="1"/>
    </row>
    <row r="41" spans="1:25" x14ac:dyDescent="0.25">
      <c r="A41" s="66" t="s">
        <v>48</v>
      </c>
      <c r="B41" s="138">
        <v>1.7849999999999999</v>
      </c>
      <c r="C41" s="138">
        <v>0</v>
      </c>
      <c r="D41" s="138"/>
      <c r="E41" s="64">
        <v>2.7</v>
      </c>
      <c r="F41" s="64"/>
    </row>
    <row r="42" spans="1:25" x14ac:dyDescent="0.25">
      <c r="A42" s="66" t="s">
        <v>49</v>
      </c>
      <c r="B42" s="138">
        <v>0.94799999999999995</v>
      </c>
      <c r="C42" s="138">
        <v>0</v>
      </c>
      <c r="D42" s="138"/>
      <c r="E42" s="64">
        <v>1.44</v>
      </c>
      <c r="F42" s="64"/>
    </row>
    <row r="44" spans="1:25" ht="19.5" x14ac:dyDescent="0.3">
      <c r="A44" s="70" t="s">
        <v>69</v>
      </c>
    </row>
    <row r="45" spans="1:25" ht="30" x14ac:dyDescent="0.3">
      <c r="A45" s="70"/>
      <c r="B45" s="73" t="s">
        <v>70</v>
      </c>
      <c r="C45" s="73" t="s">
        <v>71</v>
      </c>
      <c r="D45" s="73" t="s">
        <v>72</v>
      </c>
      <c r="E45" s="73" t="s">
        <v>74</v>
      </c>
      <c r="F45" s="73" t="s">
        <v>75</v>
      </c>
      <c r="G45" s="73" t="s">
        <v>76</v>
      </c>
      <c r="H45" s="73" t="s">
        <v>76</v>
      </c>
    </row>
    <row r="46" spans="1:25" x14ac:dyDescent="0.25">
      <c r="A46" s="66" t="s">
        <v>48</v>
      </c>
      <c r="B46" s="67">
        <v>0.32</v>
      </c>
      <c r="C46" s="68">
        <f>B46</f>
        <v>0.32</v>
      </c>
      <c r="D46" s="74">
        <v>1952.8679999999999</v>
      </c>
      <c r="E46" s="74">
        <v>0</v>
      </c>
      <c r="F46" s="74">
        <v>0</v>
      </c>
      <c r="G46" s="74">
        <v>607.56299999999999</v>
      </c>
      <c r="H46" s="135">
        <f>ROUND(G46,0)</f>
        <v>608</v>
      </c>
    </row>
    <row r="47" spans="1:25" x14ac:dyDescent="0.25">
      <c r="A47" s="66" t="s">
        <v>49</v>
      </c>
      <c r="B47" s="67">
        <v>0.63800000000000001</v>
      </c>
      <c r="C47" s="68">
        <f>B47</f>
        <v>0.63800000000000001</v>
      </c>
      <c r="D47" s="74">
        <v>4113.0969999999998</v>
      </c>
      <c r="E47" s="74">
        <v>0</v>
      </c>
      <c r="F47" s="74">
        <v>0</v>
      </c>
      <c r="G47" s="74">
        <v>1389.3710000000001</v>
      </c>
      <c r="H47" s="135">
        <f>ROUND(G47,0)</f>
        <v>1389</v>
      </c>
    </row>
    <row r="48" spans="1:25" ht="39" x14ac:dyDescent="0.3">
      <c r="A48" s="36" t="s">
        <v>73</v>
      </c>
      <c r="B48" s="38">
        <f>(D46+D47)*1000/(G46+G47)</f>
        <v>3037.6392008949715</v>
      </c>
      <c r="C48" s="37"/>
      <c r="D48" s="37"/>
      <c r="E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Y48" s="37"/>
    </row>
    <row r="49" spans="1:19" ht="58.5" x14ac:dyDescent="0.25">
      <c r="A49" s="149" t="s">
        <v>95</v>
      </c>
    </row>
    <row r="51" spans="1:19" ht="29.25" customHeight="1" x14ac:dyDescent="0.3">
      <c r="A51" s="36" t="s">
        <v>144</v>
      </c>
    </row>
    <row r="52" spans="1:19" ht="78" x14ac:dyDescent="0.3">
      <c r="A52" s="36" t="s">
        <v>126</v>
      </c>
    </row>
    <row r="53" spans="1:19" x14ac:dyDescent="0.25">
      <c r="A53" s="139" t="s">
        <v>58</v>
      </c>
      <c r="B53" s="96">
        <f>$B$16/($B$16+$B$18+$B$20+$B$22)</f>
        <v>0.8768419898318901</v>
      </c>
    </row>
    <row r="54" spans="1:19" x14ac:dyDescent="0.25">
      <c r="A54" s="139" t="s">
        <v>57</v>
      </c>
      <c r="B54" s="96">
        <f>$B$17/($B$17+$B$19+$B$21+$B$23)</f>
        <v>0.31783943455101155</v>
      </c>
    </row>
    <row r="55" spans="1:19" x14ac:dyDescent="0.25">
      <c r="A55" s="139" t="s">
        <v>61</v>
      </c>
      <c r="B55" s="96">
        <f>$B$18/($B$16+$B$18+$B$20+$B$22)</f>
        <v>0.12315801016810998</v>
      </c>
    </row>
    <row r="56" spans="1:19" x14ac:dyDescent="0.25">
      <c r="A56" s="139" t="s">
        <v>62</v>
      </c>
      <c r="B56" s="96">
        <f>$B$19/($B$17+$B$19+$B$21+$B$23)</f>
        <v>0.45595282739002707</v>
      </c>
      <c r="S56" s="80"/>
    </row>
    <row r="57" spans="1:19" x14ac:dyDescent="0.25">
      <c r="A57" s="139" t="s">
        <v>63</v>
      </c>
      <c r="B57" s="96">
        <f>$B$20/($B$16+$B$18+$B$20+$B$22)</f>
        <v>0</v>
      </c>
      <c r="S57" s="80"/>
    </row>
    <row r="58" spans="1:19" x14ac:dyDescent="0.25">
      <c r="A58" s="139" t="s">
        <v>64</v>
      </c>
      <c r="B58" s="96">
        <f>$B$21/($B$17+$B$19+$B$21+$B$23)</f>
        <v>0.22620773805896127</v>
      </c>
      <c r="S58" s="80"/>
    </row>
    <row r="59" spans="1:19" x14ac:dyDescent="0.25">
      <c r="A59" s="139" t="s">
        <v>65</v>
      </c>
      <c r="B59" s="96">
        <f>$B$22/($B$16+$B$18+$B$20+$B$22)</f>
        <v>0</v>
      </c>
      <c r="S59" s="80"/>
    </row>
    <row r="60" spans="1:19" x14ac:dyDescent="0.25">
      <c r="A60" s="139" t="s">
        <v>66</v>
      </c>
      <c r="B60" s="96">
        <f>$B$23/($B$17+$B$19+$B$21+$B$23)</f>
        <v>0</v>
      </c>
      <c r="S60" s="80"/>
    </row>
    <row r="61" spans="1:19" x14ac:dyDescent="0.25">
      <c r="A61" s="66" t="s">
        <v>67</v>
      </c>
      <c r="B61" s="74">
        <v>0</v>
      </c>
      <c r="S61" s="80"/>
    </row>
    <row r="62" spans="1:19" x14ac:dyDescent="0.25">
      <c r="A62" s="66" t="s">
        <v>68</v>
      </c>
      <c r="B62" s="74">
        <v>0</v>
      </c>
      <c r="S62" s="80"/>
    </row>
    <row r="63" spans="1:19" ht="58.5" x14ac:dyDescent="0.25">
      <c r="A63" s="149" t="s">
        <v>132</v>
      </c>
      <c r="B63" s="76">
        <f>G47/G46</f>
        <v>2.2867933037396946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</row>
    <row r="64" spans="1:19" ht="39" customHeight="1" x14ac:dyDescent="0.25">
      <c r="A64" s="178" t="s">
        <v>123</v>
      </c>
      <c r="B64" s="178"/>
      <c r="C64" s="178"/>
      <c r="D64" s="178"/>
      <c r="E64" s="178"/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80"/>
    </row>
    <row r="65" spans="1:25" ht="42" customHeight="1" x14ac:dyDescent="0.3">
      <c r="A65" s="179" t="s">
        <v>116</v>
      </c>
      <c r="B65" s="179"/>
      <c r="E65" s="179" t="s">
        <v>117</v>
      </c>
      <c r="F65" s="179"/>
      <c r="G65" s="179"/>
      <c r="H65" s="179"/>
      <c r="I65" s="179"/>
      <c r="J65" s="151"/>
      <c r="L65" s="179" t="s">
        <v>121</v>
      </c>
      <c r="M65" s="179"/>
      <c r="N65" s="179"/>
      <c r="O65" s="179"/>
      <c r="P65" s="179"/>
      <c r="Q65" s="179"/>
      <c r="S65" s="80"/>
    </row>
    <row r="66" spans="1:25" ht="61.5" customHeight="1" x14ac:dyDescent="0.25">
      <c r="A66" s="149" t="s">
        <v>90</v>
      </c>
      <c r="B66" s="78">
        <f>(B16*1000*B4/100)+(B18*1000*B5/100)+(B20*1000*B6/100)+(B22*1000*B7/100)</f>
        <v>677.57498318759372</v>
      </c>
      <c r="C66" s="80"/>
      <c r="D66" s="80"/>
      <c r="E66" s="177" t="s">
        <v>114</v>
      </c>
      <c r="F66" s="177"/>
      <c r="G66" s="177"/>
      <c r="H66" s="177"/>
      <c r="I66" s="78">
        <f>(B16*1000*B4/100)+(B18*1000*B5/100)+(B20*1000*B6/100)+(B22*1000*B7/100)</f>
        <v>677.57498318759372</v>
      </c>
      <c r="J66" s="78"/>
      <c r="K66" s="80"/>
      <c r="L66" s="177" t="s">
        <v>114</v>
      </c>
      <c r="M66" s="177"/>
      <c r="N66" s="177"/>
      <c r="O66" s="177"/>
      <c r="P66" s="149"/>
      <c r="Q66" s="78">
        <f>(D46*1000*B41/100)+(365*G46*E41/100)</f>
        <v>40846.227165000004</v>
      </c>
      <c r="R66" s="80"/>
      <c r="S66" s="80"/>
    </row>
    <row r="67" spans="1:25" ht="39" x14ac:dyDescent="0.25">
      <c r="A67" s="149" t="s">
        <v>91</v>
      </c>
      <c r="B67" s="78">
        <f>(B17*1000*B8/100)+(B19*1000*B9/100)+(B21*1000*B10/100)+(B23*1000*B11/100)</f>
        <v>5587.1463978066076</v>
      </c>
      <c r="C67" s="80"/>
      <c r="D67" s="80"/>
      <c r="E67" s="177" t="s">
        <v>91</v>
      </c>
      <c r="F67" s="177"/>
      <c r="G67" s="177"/>
      <c r="H67" s="177"/>
      <c r="I67" s="78">
        <f>(B17*1000*B4/100)+(B19*1000*B5/100)+(B21*1000*B6/100)+(B23*1000*B7/100)</f>
        <v>10514.548089649858</v>
      </c>
      <c r="J67" s="78"/>
      <c r="K67" s="80"/>
      <c r="L67" s="177" t="s">
        <v>136</v>
      </c>
      <c r="M67" s="177"/>
      <c r="N67" s="177"/>
      <c r="O67" s="177"/>
      <c r="P67" s="149"/>
      <c r="Q67" s="78">
        <f>(D47*1000*B42/100)+(365*G47*E42/100)</f>
        <v>46294.693535999992</v>
      </c>
      <c r="R67" s="80"/>
      <c r="S67" s="80"/>
    </row>
    <row r="68" spans="1:25" ht="39" x14ac:dyDescent="0.25">
      <c r="A68" s="149" t="s">
        <v>113</v>
      </c>
      <c r="B68" s="78">
        <f>SUM(B66:B67)</f>
        <v>6264.7213809942014</v>
      </c>
      <c r="C68" s="80"/>
      <c r="D68" s="80"/>
      <c r="E68" s="177" t="s">
        <v>113</v>
      </c>
      <c r="F68" s="177"/>
      <c r="G68" s="177"/>
      <c r="H68" s="177"/>
      <c r="I68" s="78">
        <f>SUM(I66:I67)</f>
        <v>11192.12307283745</v>
      </c>
      <c r="J68" s="78"/>
      <c r="K68" s="80"/>
      <c r="L68" s="177" t="s">
        <v>137</v>
      </c>
      <c r="M68" s="177"/>
      <c r="N68" s="177"/>
      <c r="O68" s="177"/>
      <c r="P68" s="149"/>
      <c r="Q68" s="78">
        <f>SUM(Q66:Q67)</f>
        <v>87140.920700999995</v>
      </c>
      <c r="R68" s="80"/>
      <c r="S68" s="80"/>
    </row>
    <row r="69" spans="1:25" ht="58.5" x14ac:dyDescent="0.25">
      <c r="A69" s="149" t="s">
        <v>122</v>
      </c>
      <c r="B69" s="76">
        <f>B68/Q68</f>
        <v>7.1891842897665301E-2</v>
      </c>
      <c r="C69" s="80"/>
      <c r="D69" s="80"/>
      <c r="E69" s="177" t="s">
        <v>96</v>
      </c>
      <c r="F69" s="177"/>
      <c r="G69" s="177"/>
      <c r="H69" s="177"/>
      <c r="I69" s="78">
        <f>B68-I68</f>
        <v>-4927.401691843249</v>
      </c>
      <c r="J69" s="78"/>
      <c r="K69" s="80"/>
      <c r="L69" s="80"/>
      <c r="M69" s="80"/>
      <c r="N69" s="80"/>
      <c r="O69" s="80"/>
      <c r="P69" s="80"/>
      <c r="Q69" s="80"/>
      <c r="R69" s="80"/>
      <c r="S69" s="80"/>
    </row>
    <row r="70" spans="1:25" ht="58.5" x14ac:dyDescent="0.25">
      <c r="A70" s="149" t="s">
        <v>118</v>
      </c>
      <c r="B70" s="78">
        <f>B68-I68</f>
        <v>-4927.401691843249</v>
      </c>
      <c r="C70" s="80"/>
      <c r="D70" s="80"/>
      <c r="E70" s="177" t="s">
        <v>119</v>
      </c>
      <c r="F70" s="177"/>
      <c r="G70" s="177"/>
      <c r="H70" s="177"/>
      <c r="I70" s="76">
        <f>B70/B68</f>
        <v>-0.78653165754376742</v>
      </c>
      <c r="J70" s="76"/>
      <c r="K70" s="80"/>
      <c r="L70" s="177" t="s">
        <v>120</v>
      </c>
      <c r="M70" s="177"/>
      <c r="N70" s="177"/>
      <c r="O70" s="177"/>
      <c r="P70" s="149"/>
      <c r="Q70" s="76">
        <f>B70/Q68</f>
        <v>-5.6545210358176813E-2</v>
      </c>
      <c r="R70" s="80"/>
      <c r="S70" s="80"/>
    </row>
    <row r="71" spans="1:25" ht="19.5" x14ac:dyDescent="0.25">
      <c r="A71" s="149"/>
      <c r="B71" s="78"/>
      <c r="C71" s="80"/>
      <c r="D71" s="80"/>
      <c r="E71" s="149"/>
      <c r="F71" s="149"/>
      <c r="G71" s="149"/>
      <c r="H71" s="149"/>
      <c r="I71" s="76"/>
      <c r="J71" s="76"/>
      <c r="K71" s="80"/>
      <c r="L71" s="149"/>
      <c r="M71" s="149"/>
      <c r="N71" s="149"/>
      <c r="O71" s="149"/>
      <c r="P71" s="149"/>
      <c r="Q71" s="76"/>
      <c r="R71" s="80"/>
      <c r="S71" s="80"/>
    </row>
    <row r="72" spans="1:25" ht="39" customHeight="1" x14ac:dyDescent="0.25">
      <c r="A72" s="149" t="s">
        <v>115</v>
      </c>
      <c r="B72" s="76">
        <f>B68/Q68</f>
        <v>7.1891842897665301E-2</v>
      </c>
      <c r="C72" s="80"/>
      <c r="D72" s="80"/>
      <c r="E72" s="177"/>
      <c r="F72" s="177"/>
      <c r="G72" s="177"/>
      <c r="H72" s="177"/>
      <c r="I72" s="78"/>
      <c r="J72" s="78"/>
      <c r="K72" s="80"/>
      <c r="L72" s="80"/>
      <c r="M72" s="80"/>
      <c r="N72" s="80"/>
      <c r="O72" s="80"/>
      <c r="P72" s="80"/>
      <c r="Q72" s="80"/>
      <c r="R72" s="80"/>
      <c r="S72" s="80"/>
    </row>
    <row r="73" spans="1:25" ht="19.5" x14ac:dyDescent="0.25">
      <c r="A73" s="149"/>
      <c r="B73" s="76"/>
      <c r="C73" s="80"/>
      <c r="D73" s="80"/>
      <c r="E73" s="149"/>
      <c r="F73" s="149"/>
      <c r="G73" s="149"/>
      <c r="H73" s="149"/>
      <c r="I73" s="78"/>
      <c r="J73" s="78"/>
      <c r="K73" s="80"/>
      <c r="L73" s="80"/>
      <c r="M73" s="80"/>
      <c r="N73" s="80"/>
      <c r="O73" s="80"/>
      <c r="P73" s="80"/>
      <c r="Q73" s="80"/>
      <c r="R73" s="80"/>
      <c r="S73" s="80"/>
    </row>
    <row r="74" spans="1:25" ht="19.5" customHeight="1" thickBot="1" x14ac:dyDescent="0.3">
      <c r="A74" s="180" t="s">
        <v>124</v>
      </c>
      <c r="B74" s="18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50"/>
    </row>
    <row r="75" spans="1:25" s="83" customFormat="1" ht="18.75" customHeight="1" x14ac:dyDescent="0.3">
      <c r="A75" s="181" t="s">
        <v>101</v>
      </c>
      <c r="B75" s="184" t="s">
        <v>79</v>
      </c>
      <c r="C75" s="185"/>
      <c r="D75" s="186"/>
      <c r="E75" s="184" t="s">
        <v>80</v>
      </c>
      <c r="F75" s="185"/>
      <c r="G75" s="186"/>
      <c r="H75" s="184" t="s">
        <v>81</v>
      </c>
      <c r="I75" s="185"/>
      <c r="J75" s="186"/>
      <c r="K75" s="184" t="s">
        <v>82</v>
      </c>
      <c r="L75" s="185"/>
      <c r="M75" s="186"/>
      <c r="N75" s="184" t="s">
        <v>83</v>
      </c>
      <c r="O75" s="185"/>
      <c r="P75" s="186"/>
      <c r="Q75" s="184" t="s">
        <v>84</v>
      </c>
      <c r="R75" s="185"/>
      <c r="S75" s="186"/>
      <c r="T75" s="184" t="s">
        <v>85</v>
      </c>
      <c r="U75" s="185"/>
      <c r="V75" s="186"/>
      <c r="W75" s="184" t="s">
        <v>86</v>
      </c>
      <c r="X75" s="185"/>
      <c r="Y75" s="186"/>
    </row>
    <row r="76" spans="1:25" s="83" customFormat="1" ht="19.5" thickBot="1" x14ac:dyDescent="0.35">
      <c r="A76" s="182"/>
      <c r="B76" s="187">
        <v>5000</v>
      </c>
      <c r="C76" s="188"/>
      <c r="D76" s="189"/>
      <c r="E76" s="187">
        <v>10000</v>
      </c>
      <c r="F76" s="188"/>
      <c r="G76" s="189"/>
      <c r="H76" s="187">
        <v>15000</v>
      </c>
      <c r="I76" s="188"/>
      <c r="J76" s="189"/>
      <c r="K76" s="187">
        <v>20000</v>
      </c>
      <c r="L76" s="188"/>
      <c r="M76" s="189"/>
      <c r="N76" s="187">
        <v>30000</v>
      </c>
      <c r="O76" s="188"/>
      <c r="P76" s="189"/>
      <c r="Q76" s="187">
        <v>40000</v>
      </c>
      <c r="R76" s="188"/>
      <c r="S76" s="189"/>
      <c r="T76" s="187">
        <v>50000</v>
      </c>
      <c r="U76" s="188"/>
      <c r="V76" s="189"/>
      <c r="W76" s="187">
        <v>100000</v>
      </c>
      <c r="X76" s="188"/>
      <c r="Y76" s="189"/>
    </row>
    <row r="77" spans="1:25" s="82" customFormat="1" ht="18.75" x14ac:dyDescent="0.3">
      <c r="A77" s="183"/>
      <c r="B77" s="92" t="s">
        <v>77</v>
      </c>
      <c r="C77" s="103" t="s">
        <v>78</v>
      </c>
      <c r="D77" s="117"/>
      <c r="E77" s="92" t="s">
        <v>77</v>
      </c>
      <c r="F77" s="103" t="s">
        <v>78</v>
      </c>
      <c r="G77" s="117"/>
      <c r="H77" s="92" t="s">
        <v>77</v>
      </c>
      <c r="I77" s="103" t="s">
        <v>78</v>
      </c>
      <c r="J77" s="117"/>
      <c r="K77" s="92" t="s">
        <v>77</v>
      </c>
      <c r="L77" s="103" t="s">
        <v>78</v>
      </c>
      <c r="M77" s="117"/>
      <c r="N77" s="92" t="s">
        <v>77</v>
      </c>
      <c r="O77" s="103" t="s">
        <v>78</v>
      </c>
      <c r="P77" s="117"/>
      <c r="Q77" s="92" t="s">
        <v>77</v>
      </c>
      <c r="R77" s="103" t="s">
        <v>78</v>
      </c>
      <c r="S77" s="117"/>
      <c r="T77" s="92" t="s">
        <v>77</v>
      </c>
      <c r="U77" s="103" t="s">
        <v>78</v>
      </c>
      <c r="V77" s="117"/>
      <c r="W77" s="92" t="s">
        <v>77</v>
      </c>
      <c r="X77" s="103" t="s">
        <v>78</v>
      </c>
      <c r="Y77" s="117"/>
    </row>
    <row r="78" spans="1:25" x14ac:dyDescent="0.25">
      <c r="A78" s="109" t="s">
        <v>125</v>
      </c>
      <c r="B78" s="85">
        <f>B$76*0.1</f>
        <v>500</v>
      </c>
      <c r="C78" s="84">
        <f>B$76*0.9</f>
        <v>4500</v>
      </c>
      <c r="D78" s="118"/>
      <c r="E78" s="85">
        <f>E$76*0.1</f>
        <v>1000</v>
      </c>
      <c r="F78" s="84">
        <f>E$76*0.9</f>
        <v>9000</v>
      </c>
      <c r="G78" s="118"/>
      <c r="H78" s="85">
        <f>H$76*0.1</f>
        <v>1500</v>
      </c>
      <c r="I78" s="84">
        <f>H$76*0.9</f>
        <v>13500</v>
      </c>
      <c r="J78" s="118"/>
      <c r="K78" s="85">
        <f>K$76*0.1</f>
        <v>2000</v>
      </c>
      <c r="L78" s="84">
        <f>K$76*0.9</f>
        <v>18000</v>
      </c>
      <c r="M78" s="118"/>
      <c r="N78" s="85">
        <f>N$76*0.1</f>
        <v>3000</v>
      </c>
      <c r="O78" s="84">
        <f>N$76*0.9</f>
        <v>27000</v>
      </c>
      <c r="P78" s="118"/>
      <c r="Q78" s="85">
        <f>Q$76*0.1</f>
        <v>4000</v>
      </c>
      <c r="R78" s="84">
        <f>Q$76*0.9</f>
        <v>36000</v>
      </c>
      <c r="S78" s="118"/>
      <c r="T78" s="85">
        <f>T$76*0.1</f>
        <v>5000</v>
      </c>
      <c r="U78" s="84">
        <f>T$76*0.9</f>
        <v>45000</v>
      </c>
      <c r="V78" s="118"/>
      <c r="W78" s="85">
        <f>W$76*0.1</f>
        <v>10000</v>
      </c>
      <c r="X78" s="84">
        <f>W$76*0.9</f>
        <v>90000</v>
      </c>
      <c r="Y78" s="118"/>
    </row>
    <row r="79" spans="1:25" x14ac:dyDescent="0.25">
      <c r="A79" s="109" t="s">
        <v>97</v>
      </c>
      <c r="B79" s="85">
        <f>B$76*0.2</f>
        <v>1000</v>
      </c>
      <c r="C79" s="84">
        <f>B$76*0.8</f>
        <v>4000</v>
      </c>
      <c r="D79" s="118"/>
      <c r="E79" s="85">
        <f>E$76*0.2</f>
        <v>2000</v>
      </c>
      <c r="F79" s="84">
        <f>E$76*0.8</f>
        <v>8000</v>
      </c>
      <c r="G79" s="118"/>
      <c r="H79" s="85">
        <f>H$76*0.2</f>
        <v>3000</v>
      </c>
      <c r="I79" s="84">
        <f>H$76*0.8</f>
        <v>12000</v>
      </c>
      <c r="J79" s="118"/>
      <c r="K79" s="85">
        <f>K$76*0.2</f>
        <v>4000</v>
      </c>
      <c r="L79" s="84">
        <f>K$76*0.8</f>
        <v>16000</v>
      </c>
      <c r="M79" s="118"/>
      <c r="N79" s="85">
        <f>N$76*0.2</f>
        <v>6000</v>
      </c>
      <c r="O79" s="84">
        <f>N$76*0.8</f>
        <v>24000</v>
      </c>
      <c r="P79" s="118"/>
      <c r="Q79" s="85">
        <f>Q$76*0.2</f>
        <v>8000</v>
      </c>
      <c r="R79" s="84">
        <f>Q$76*0.8</f>
        <v>32000</v>
      </c>
      <c r="S79" s="118"/>
      <c r="T79" s="85">
        <f>T$76*0.2</f>
        <v>10000</v>
      </c>
      <c r="U79" s="84">
        <f>T$76*0.8</f>
        <v>40000</v>
      </c>
      <c r="V79" s="118"/>
      <c r="W79" s="85">
        <f>W$76*0.2</f>
        <v>20000</v>
      </c>
      <c r="X79" s="84">
        <f>W$76*0.8</f>
        <v>80000</v>
      </c>
      <c r="Y79" s="118"/>
    </row>
    <row r="80" spans="1:25" x14ac:dyDescent="0.25">
      <c r="A80" s="109" t="s">
        <v>102</v>
      </c>
      <c r="B80" s="85">
        <f>B$76*0.4</f>
        <v>2000</v>
      </c>
      <c r="C80" s="84">
        <f>B$76*0.6</f>
        <v>3000</v>
      </c>
      <c r="D80" s="118"/>
      <c r="E80" s="85">
        <f>E$76*0.4</f>
        <v>4000</v>
      </c>
      <c r="F80" s="84">
        <f>E$76*0.6</f>
        <v>6000</v>
      </c>
      <c r="G80" s="118"/>
      <c r="H80" s="85">
        <f>H$76*0.4</f>
        <v>6000</v>
      </c>
      <c r="I80" s="84">
        <f>H$76*0.6</f>
        <v>9000</v>
      </c>
      <c r="J80" s="118"/>
      <c r="K80" s="85">
        <f>K$76*0.4</f>
        <v>8000</v>
      </c>
      <c r="L80" s="84">
        <f>K$76*0.6</f>
        <v>12000</v>
      </c>
      <c r="M80" s="118"/>
      <c r="N80" s="85">
        <f>N$76*0.4</f>
        <v>12000</v>
      </c>
      <c r="O80" s="84">
        <f>N$76*0.6</f>
        <v>18000</v>
      </c>
      <c r="P80" s="118"/>
      <c r="Q80" s="85">
        <f>Q$76*0.4</f>
        <v>16000</v>
      </c>
      <c r="R80" s="84">
        <f>Q$76*0.6</f>
        <v>24000</v>
      </c>
      <c r="S80" s="118"/>
      <c r="T80" s="85">
        <f>T$76*0.4</f>
        <v>20000</v>
      </c>
      <c r="U80" s="84">
        <f>T$76*0.6</f>
        <v>30000</v>
      </c>
      <c r="V80" s="118"/>
      <c r="W80" s="85">
        <f>W$76*0.4</f>
        <v>40000</v>
      </c>
      <c r="X80" s="84">
        <f>W$76*0.6</f>
        <v>60000</v>
      </c>
      <c r="Y80" s="118"/>
    </row>
    <row r="81" spans="1:25" x14ac:dyDescent="0.25">
      <c r="A81" s="109" t="s">
        <v>103</v>
      </c>
      <c r="B81" s="85">
        <f>B$76*0.45</f>
        <v>2250</v>
      </c>
      <c r="C81" s="84">
        <f>B$76*0.55</f>
        <v>2750</v>
      </c>
      <c r="D81" s="118"/>
      <c r="E81" s="85">
        <f>E$76*0.45</f>
        <v>4500</v>
      </c>
      <c r="F81" s="84">
        <f>E$76*0.55</f>
        <v>5500</v>
      </c>
      <c r="G81" s="118"/>
      <c r="H81" s="85">
        <f>H$76*0.45</f>
        <v>6750</v>
      </c>
      <c r="I81" s="84">
        <f>H$76*0.55</f>
        <v>8250</v>
      </c>
      <c r="J81" s="118"/>
      <c r="K81" s="85">
        <f>K$76*0.45</f>
        <v>9000</v>
      </c>
      <c r="L81" s="84">
        <f>K$76*0.55</f>
        <v>11000</v>
      </c>
      <c r="M81" s="118"/>
      <c r="N81" s="85">
        <f>N$76*0.45</f>
        <v>13500</v>
      </c>
      <c r="O81" s="84">
        <f>N$76*0.55</f>
        <v>16500</v>
      </c>
      <c r="P81" s="118"/>
      <c r="Q81" s="85">
        <f>Q$76*0.45</f>
        <v>18000</v>
      </c>
      <c r="R81" s="84">
        <f>Q$76*0.55</f>
        <v>22000</v>
      </c>
      <c r="S81" s="118"/>
      <c r="T81" s="85">
        <f>T$76*0.45</f>
        <v>22500</v>
      </c>
      <c r="U81" s="84">
        <f>T$76*0.55</f>
        <v>27500.000000000004</v>
      </c>
      <c r="V81" s="118"/>
      <c r="W81" s="85">
        <f>W$76*0.45</f>
        <v>45000</v>
      </c>
      <c r="X81" s="84">
        <f>W$76*0.55</f>
        <v>55000.000000000007</v>
      </c>
      <c r="Y81" s="118"/>
    </row>
    <row r="82" spans="1:25" x14ac:dyDescent="0.25">
      <c r="A82" s="109" t="s">
        <v>104</v>
      </c>
      <c r="B82" s="85">
        <f>B$76*0.48</f>
        <v>2400</v>
      </c>
      <c r="C82" s="84">
        <f>B$76*0.52</f>
        <v>2600</v>
      </c>
      <c r="D82" s="118"/>
      <c r="E82" s="85">
        <f>E$76*0.48</f>
        <v>4800</v>
      </c>
      <c r="F82" s="84">
        <f>E$76*0.52</f>
        <v>5200</v>
      </c>
      <c r="G82" s="118"/>
      <c r="H82" s="85">
        <f>H$76*0.48</f>
        <v>7200</v>
      </c>
      <c r="I82" s="84">
        <f>H$76*0.52</f>
        <v>7800</v>
      </c>
      <c r="J82" s="118"/>
      <c r="K82" s="85">
        <f>K$76*0.48</f>
        <v>9600</v>
      </c>
      <c r="L82" s="84">
        <f>K$76*0.52</f>
        <v>10400</v>
      </c>
      <c r="M82" s="118"/>
      <c r="N82" s="85">
        <f>N$76*0.48</f>
        <v>14400</v>
      </c>
      <c r="O82" s="84">
        <f>N$76*0.52</f>
        <v>15600</v>
      </c>
      <c r="P82" s="118"/>
      <c r="Q82" s="85">
        <f>Q$76*0.48</f>
        <v>19200</v>
      </c>
      <c r="R82" s="84">
        <f>Q$76*0.52</f>
        <v>20800</v>
      </c>
      <c r="S82" s="118"/>
      <c r="T82" s="85">
        <f>T$76*0.48</f>
        <v>24000</v>
      </c>
      <c r="U82" s="84">
        <f>T$76*0.52</f>
        <v>26000</v>
      </c>
      <c r="V82" s="118"/>
      <c r="W82" s="85">
        <f>W$76*0.48</f>
        <v>48000</v>
      </c>
      <c r="X82" s="84">
        <f>W$76*0.52</f>
        <v>52000</v>
      </c>
      <c r="Y82" s="118"/>
    </row>
    <row r="83" spans="1:25" x14ac:dyDescent="0.25">
      <c r="A83" s="109" t="s">
        <v>105</v>
      </c>
      <c r="B83" s="85">
        <f>B$76*0.52</f>
        <v>2600</v>
      </c>
      <c r="C83" s="84">
        <f>B$76*0.48</f>
        <v>2400</v>
      </c>
      <c r="D83" s="118"/>
      <c r="E83" s="85">
        <f>E$76*0.52</f>
        <v>5200</v>
      </c>
      <c r="F83" s="84">
        <f>E$76*0.48</f>
        <v>4800</v>
      </c>
      <c r="G83" s="118"/>
      <c r="H83" s="85">
        <f>H$76*0.52</f>
        <v>7800</v>
      </c>
      <c r="I83" s="84">
        <f>H$76*0.48</f>
        <v>7200</v>
      </c>
      <c r="J83" s="118"/>
      <c r="K83" s="85">
        <f>K$76*0.52</f>
        <v>10400</v>
      </c>
      <c r="L83" s="84">
        <f>K$76*0.48</f>
        <v>9600</v>
      </c>
      <c r="M83" s="118"/>
      <c r="N83" s="85">
        <f>N$76*0.52</f>
        <v>15600</v>
      </c>
      <c r="O83" s="84">
        <f>N$76*0.48</f>
        <v>14400</v>
      </c>
      <c r="P83" s="118"/>
      <c r="Q83" s="85">
        <f>Q$76*0.52</f>
        <v>20800</v>
      </c>
      <c r="R83" s="84">
        <f>Q$76*0.48</f>
        <v>19200</v>
      </c>
      <c r="S83" s="118"/>
      <c r="T83" s="85">
        <f>T$76*0.52</f>
        <v>26000</v>
      </c>
      <c r="U83" s="84">
        <f>T$76*0.48</f>
        <v>24000</v>
      </c>
      <c r="V83" s="118"/>
      <c r="W83" s="85">
        <f>W$76*0.52</f>
        <v>52000</v>
      </c>
      <c r="X83" s="84">
        <f>W$76*0.48</f>
        <v>48000</v>
      </c>
      <c r="Y83" s="118"/>
    </row>
    <row r="84" spans="1:25" x14ac:dyDescent="0.25">
      <c r="A84" s="109" t="s">
        <v>106</v>
      </c>
      <c r="B84" s="85">
        <f>B$76*0.55</f>
        <v>2750</v>
      </c>
      <c r="C84" s="84">
        <f>B$76*0.45</f>
        <v>2250</v>
      </c>
      <c r="D84" s="118"/>
      <c r="E84" s="85">
        <f>E$76*0.55</f>
        <v>5500</v>
      </c>
      <c r="F84" s="84">
        <f>E$76*0.45</f>
        <v>4500</v>
      </c>
      <c r="G84" s="118"/>
      <c r="H84" s="85">
        <f>H$76*0.55</f>
        <v>8250</v>
      </c>
      <c r="I84" s="84">
        <f>H$76*0.45</f>
        <v>6750</v>
      </c>
      <c r="J84" s="118"/>
      <c r="K84" s="85">
        <f>K$76*0.55</f>
        <v>11000</v>
      </c>
      <c r="L84" s="84">
        <f>K$76*0.45</f>
        <v>9000</v>
      </c>
      <c r="M84" s="118"/>
      <c r="N84" s="85">
        <f>N$76*0.55</f>
        <v>16500</v>
      </c>
      <c r="O84" s="84">
        <f>N$76*0.45</f>
        <v>13500</v>
      </c>
      <c r="P84" s="118"/>
      <c r="Q84" s="85">
        <f>Q$76*0.55</f>
        <v>22000</v>
      </c>
      <c r="R84" s="84">
        <f>Q$76*0.45</f>
        <v>18000</v>
      </c>
      <c r="S84" s="118"/>
      <c r="T84" s="85">
        <f>T$76*0.55</f>
        <v>27500.000000000004</v>
      </c>
      <c r="U84" s="84">
        <f>T$76*0.45</f>
        <v>22500</v>
      </c>
      <c r="V84" s="118"/>
      <c r="W84" s="85">
        <f>W$76*0.55</f>
        <v>55000.000000000007</v>
      </c>
      <c r="X84" s="84">
        <f>W$76*0.45</f>
        <v>45000</v>
      </c>
      <c r="Y84" s="118"/>
    </row>
    <row r="85" spans="1:25" s="161" customFormat="1" x14ac:dyDescent="0.25">
      <c r="A85" s="136" t="s">
        <v>153</v>
      </c>
      <c r="B85" s="169">
        <f>B$76*0.739</f>
        <v>3695</v>
      </c>
      <c r="C85" s="168">
        <f>B$76*0.261</f>
        <v>1305</v>
      </c>
      <c r="D85" s="166"/>
      <c r="E85" s="169">
        <f>E$76*0.739</f>
        <v>7390</v>
      </c>
      <c r="F85" s="168">
        <f>E$76*0.261</f>
        <v>2610</v>
      </c>
      <c r="G85" s="166"/>
      <c r="H85" s="169">
        <f>H$76*0.739</f>
        <v>11085</v>
      </c>
      <c r="I85" s="168">
        <f>H$76*0.261</f>
        <v>3915</v>
      </c>
      <c r="J85" s="166"/>
      <c r="K85" s="169">
        <f>K$76*0.739</f>
        <v>14780</v>
      </c>
      <c r="L85" s="168">
        <f>K$76*0.261</f>
        <v>5220</v>
      </c>
      <c r="M85" s="166"/>
      <c r="N85" s="169">
        <f>N$76*0.739</f>
        <v>22170</v>
      </c>
      <c r="O85" s="168">
        <f>N$76*0.261</f>
        <v>7830</v>
      </c>
      <c r="P85" s="166"/>
      <c r="Q85" s="169">
        <f>Q$76*0.739</f>
        <v>29560</v>
      </c>
      <c r="R85" s="168">
        <f>Q$76*0.261</f>
        <v>10440</v>
      </c>
      <c r="S85" s="166"/>
      <c r="T85" s="169">
        <f>T$76*0.739</f>
        <v>36950</v>
      </c>
      <c r="U85" s="168">
        <f>T$76*0.261</f>
        <v>13050</v>
      </c>
      <c r="V85" s="166"/>
      <c r="W85" s="169">
        <f>W$76*0.739</f>
        <v>73900</v>
      </c>
      <c r="X85" s="168">
        <f>W$76*0.261</f>
        <v>26100</v>
      </c>
      <c r="Y85" s="166"/>
    </row>
    <row r="86" spans="1:25" x14ac:dyDescent="0.25">
      <c r="A86" s="109" t="s">
        <v>107</v>
      </c>
      <c r="B86" s="85">
        <f>B$76*0.6</f>
        <v>3000</v>
      </c>
      <c r="C86" s="84">
        <f>B$76*0.4</f>
        <v>2000</v>
      </c>
      <c r="D86" s="118"/>
      <c r="E86" s="85">
        <f>E$76*0.6</f>
        <v>6000</v>
      </c>
      <c r="F86" s="84">
        <f>E$76*0.4</f>
        <v>4000</v>
      </c>
      <c r="G86" s="118"/>
      <c r="H86" s="85">
        <f>H$76*0.6</f>
        <v>9000</v>
      </c>
      <c r="I86" s="84">
        <f>H$76*0.4</f>
        <v>6000</v>
      </c>
      <c r="J86" s="118"/>
      <c r="K86" s="85">
        <f>K$76*0.6</f>
        <v>12000</v>
      </c>
      <c r="L86" s="84">
        <f>K$76*0.4</f>
        <v>8000</v>
      </c>
      <c r="M86" s="118"/>
      <c r="N86" s="85">
        <f>N$76*0.6</f>
        <v>18000</v>
      </c>
      <c r="O86" s="84">
        <f>N$76*0.4</f>
        <v>12000</v>
      </c>
      <c r="P86" s="118"/>
      <c r="Q86" s="85">
        <f>Q$76*0.6</f>
        <v>24000</v>
      </c>
      <c r="R86" s="84">
        <f>Q$76*0.4</f>
        <v>16000</v>
      </c>
      <c r="S86" s="118"/>
      <c r="T86" s="85">
        <f>T$76*0.6</f>
        <v>30000</v>
      </c>
      <c r="U86" s="84">
        <f>T$76*0.4</f>
        <v>20000</v>
      </c>
      <c r="V86" s="118"/>
      <c r="W86" s="85">
        <f>W$76*0.6</f>
        <v>60000</v>
      </c>
      <c r="X86" s="84">
        <f>W$76*0.4</f>
        <v>40000</v>
      </c>
      <c r="Y86" s="118"/>
    </row>
    <row r="87" spans="1:25" x14ac:dyDescent="0.25">
      <c r="A87" s="109" t="s">
        <v>108</v>
      </c>
      <c r="B87" s="85">
        <f>B$76*0.8</f>
        <v>4000</v>
      </c>
      <c r="C87" s="84">
        <f>B$76*0.2</f>
        <v>1000</v>
      </c>
      <c r="D87" s="118"/>
      <c r="E87" s="85">
        <f>E$76*0.8</f>
        <v>8000</v>
      </c>
      <c r="F87" s="84">
        <f>E$76*0.2</f>
        <v>2000</v>
      </c>
      <c r="G87" s="118"/>
      <c r="H87" s="85">
        <f>H$76*0.8</f>
        <v>12000</v>
      </c>
      <c r="I87" s="84">
        <f>H$76*0.2</f>
        <v>3000</v>
      </c>
      <c r="J87" s="118"/>
      <c r="K87" s="85">
        <f>K$76*0.8</f>
        <v>16000</v>
      </c>
      <c r="L87" s="84">
        <f>K$76*0.2</f>
        <v>4000</v>
      </c>
      <c r="M87" s="118"/>
      <c r="N87" s="85">
        <f>N$76*0.8</f>
        <v>24000</v>
      </c>
      <c r="O87" s="84">
        <f>N$76*0.2</f>
        <v>6000</v>
      </c>
      <c r="P87" s="118"/>
      <c r="Q87" s="85">
        <f>Q$76*0.8</f>
        <v>32000</v>
      </c>
      <c r="R87" s="84">
        <f>Q$76*0.2</f>
        <v>8000</v>
      </c>
      <c r="S87" s="118"/>
      <c r="T87" s="85">
        <f>T$76*0.8</f>
        <v>40000</v>
      </c>
      <c r="U87" s="84">
        <f>T$76*0.2</f>
        <v>10000</v>
      </c>
      <c r="V87" s="118"/>
      <c r="W87" s="85">
        <f>W$76*0.8</f>
        <v>80000</v>
      </c>
      <c r="X87" s="84">
        <f>W$76*0.2</f>
        <v>20000</v>
      </c>
      <c r="Y87" s="118"/>
    </row>
    <row r="88" spans="1:25" ht="15.75" thickBot="1" x14ac:dyDescent="0.3">
      <c r="A88" s="110" t="s">
        <v>109</v>
      </c>
      <c r="B88" s="86">
        <f>B$76*0.9</f>
        <v>4500</v>
      </c>
      <c r="C88" s="121">
        <f>B$76*0.1</f>
        <v>500</v>
      </c>
      <c r="D88" s="119"/>
      <c r="E88" s="86">
        <f>E$76*0.9</f>
        <v>9000</v>
      </c>
      <c r="F88" s="121">
        <f>E$76*0.1</f>
        <v>1000</v>
      </c>
      <c r="G88" s="119"/>
      <c r="H88" s="86">
        <f>H$76*0.9</f>
        <v>13500</v>
      </c>
      <c r="I88" s="121">
        <f>H$76*0.1</f>
        <v>1500</v>
      </c>
      <c r="J88" s="119"/>
      <c r="K88" s="86">
        <f>K$76*0.9</f>
        <v>18000</v>
      </c>
      <c r="L88" s="121">
        <f>K$76*0.1</f>
        <v>2000</v>
      </c>
      <c r="M88" s="119"/>
      <c r="N88" s="86">
        <f>N$76*0.9</f>
        <v>27000</v>
      </c>
      <c r="O88" s="121">
        <f>N$76*0.1</f>
        <v>3000</v>
      </c>
      <c r="P88" s="119"/>
      <c r="Q88" s="86">
        <f>Q$76*0.9</f>
        <v>36000</v>
      </c>
      <c r="R88" s="121">
        <f>Q$76*0.1</f>
        <v>4000</v>
      </c>
      <c r="S88" s="119"/>
      <c r="T88" s="86">
        <f>T$76*0.9</f>
        <v>45000</v>
      </c>
      <c r="U88" s="121">
        <f>T$76*0.1</f>
        <v>5000</v>
      </c>
      <c r="V88" s="119"/>
      <c r="W88" s="86">
        <f>W$76*0.9</f>
        <v>90000</v>
      </c>
      <c r="X88" s="121">
        <f>W$76*0.1</f>
        <v>10000</v>
      </c>
      <c r="Y88" s="119"/>
    </row>
    <row r="89" spans="1:25" ht="15.75" thickBot="1" x14ac:dyDescent="0.3">
      <c r="A89" s="111"/>
    </row>
    <row r="90" spans="1:25" s="83" customFormat="1" ht="18.75" customHeight="1" x14ac:dyDescent="0.3">
      <c r="A90" s="181" t="s">
        <v>100</v>
      </c>
      <c r="B90" s="184" t="s">
        <v>79</v>
      </c>
      <c r="C90" s="185"/>
      <c r="D90" s="186"/>
      <c r="E90" s="184" t="s">
        <v>80</v>
      </c>
      <c r="F90" s="185"/>
      <c r="G90" s="186"/>
      <c r="H90" s="184" t="s">
        <v>81</v>
      </c>
      <c r="I90" s="185"/>
      <c r="J90" s="186"/>
      <c r="K90" s="184" t="s">
        <v>82</v>
      </c>
      <c r="L90" s="185"/>
      <c r="M90" s="186"/>
      <c r="N90" s="184" t="s">
        <v>83</v>
      </c>
      <c r="O90" s="185"/>
      <c r="P90" s="186"/>
      <c r="Q90" s="184" t="s">
        <v>84</v>
      </c>
      <c r="R90" s="185"/>
      <c r="S90" s="186"/>
      <c r="T90" s="184" t="s">
        <v>85</v>
      </c>
      <c r="U90" s="185"/>
      <c r="V90" s="186"/>
      <c r="W90" s="184" t="s">
        <v>86</v>
      </c>
      <c r="X90" s="185"/>
      <c r="Y90" s="186"/>
    </row>
    <row r="91" spans="1:25" s="83" customFormat="1" ht="19.5" thickBot="1" x14ac:dyDescent="0.35">
      <c r="A91" s="182"/>
      <c r="B91" s="187">
        <v>5000</v>
      </c>
      <c r="C91" s="188"/>
      <c r="D91" s="189"/>
      <c r="E91" s="187">
        <v>10000</v>
      </c>
      <c r="F91" s="188"/>
      <c r="G91" s="189"/>
      <c r="H91" s="187">
        <v>15000</v>
      </c>
      <c r="I91" s="188"/>
      <c r="J91" s="189"/>
      <c r="K91" s="187">
        <v>20000</v>
      </c>
      <c r="L91" s="188"/>
      <c r="M91" s="189"/>
      <c r="N91" s="187">
        <v>30000</v>
      </c>
      <c r="O91" s="188"/>
      <c r="P91" s="189"/>
      <c r="Q91" s="187">
        <v>40000</v>
      </c>
      <c r="R91" s="188"/>
      <c r="S91" s="189"/>
      <c r="T91" s="187">
        <v>50000</v>
      </c>
      <c r="U91" s="188"/>
      <c r="V91" s="189"/>
      <c r="W91" s="187">
        <v>100000</v>
      </c>
      <c r="X91" s="188"/>
      <c r="Y91" s="189"/>
    </row>
    <row r="92" spans="1:25" s="82" customFormat="1" ht="18.75" x14ac:dyDescent="0.3">
      <c r="A92" s="183"/>
      <c r="B92" s="94" t="s">
        <v>77</v>
      </c>
      <c r="C92" s="103" t="s">
        <v>78</v>
      </c>
      <c r="D92" s="106"/>
      <c r="E92" s="94" t="s">
        <v>77</v>
      </c>
      <c r="F92" s="103" t="s">
        <v>78</v>
      </c>
      <c r="G92" s="117"/>
      <c r="H92" s="94" t="s">
        <v>77</v>
      </c>
      <c r="I92" s="103" t="s">
        <v>78</v>
      </c>
      <c r="J92" s="117"/>
      <c r="K92" s="94" t="s">
        <v>77</v>
      </c>
      <c r="L92" s="103" t="s">
        <v>78</v>
      </c>
      <c r="M92" s="117"/>
      <c r="N92" s="94" t="s">
        <v>77</v>
      </c>
      <c r="O92" s="103" t="s">
        <v>78</v>
      </c>
      <c r="P92" s="117"/>
      <c r="Q92" s="94" t="s">
        <v>77</v>
      </c>
      <c r="R92" s="103" t="s">
        <v>78</v>
      </c>
      <c r="S92" s="117"/>
      <c r="T92" s="94" t="s">
        <v>77</v>
      </c>
      <c r="U92" s="103" t="s">
        <v>78</v>
      </c>
      <c r="V92" s="117"/>
      <c r="W92" s="94" t="s">
        <v>77</v>
      </c>
      <c r="X92" s="103" t="s">
        <v>78</v>
      </c>
      <c r="Y92" s="117"/>
    </row>
    <row r="93" spans="1:25" x14ac:dyDescent="0.25">
      <c r="A93" s="109" t="s">
        <v>125</v>
      </c>
      <c r="B93" s="88">
        <f t="shared" ref="B93:B103" si="1">B78/1000*(((365*$E$41/100)+($B$48*$B$41/100)))</f>
        <v>32.038429867987624</v>
      </c>
      <c r="C93" s="87">
        <f t="shared" ref="C93:C103" si="2">(C78/(1000))*((365*$E$42/100)+($B$48*$B$42/100))</f>
        <v>153.23768831017946</v>
      </c>
      <c r="D93" s="107"/>
      <c r="E93" s="88">
        <f t="shared" ref="E93:E103" si="3">E78/1000*(((365*$E$41/100)+($B$48*$B$41/100)))</f>
        <v>64.076859735975248</v>
      </c>
      <c r="F93" s="87">
        <f t="shared" ref="F93:F103" si="4">(F78/(1000))*((365*$E$42/100)+($B$48*$B$42/100))</f>
        <v>306.47537662035893</v>
      </c>
      <c r="G93" s="118"/>
      <c r="H93" s="88">
        <f t="shared" ref="H93:H103" si="5">H78/1000*(((365*$E$41/100)+($B$48*$B$41/100)))</f>
        <v>96.115289603962879</v>
      </c>
      <c r="I93" s="87">
        <f t="shared" ref="I93:I103" si="6">(I78/(1000))*((365*$E$42/100)+($B$48*$B$42/100))</f>
        <v>459.71306493053845</v>
      </c>
      <c r="J93" s="118"/>
      <c r="K93" s="88">
        <f t="shared" ref="K93:K103" si="7">K78/1000*(((365*$E$41/100)+($B$48*$B$41/100)))</f>
        <v>128.1537194719505</v>
      </c>
      <c r="L93" s="87">
        <f t="shared" ref="L93:L103" si="8">(L78/(1000))*((365*$E$42/100)+($B$48*$B$42/100))</f>
        <v>612.95075324071786</v>
      </c>
      <c r="M93" s="118"/>
      <c r="N93" s="88">
        <f t="shared" ref="N93:N103" si="9">N78/1000*(((365*$E$41/100)+($B$48*$B$41/100)))</f>
        <v>192.23057920792576</v>
      </c>
      <c r="O93" s="87">
        <f t="shared" ref="O93:O103" si="10">(O78/(1000))*((365*$E$42/100)+($B$48*$B$42/100))</f>
        <v>919.4261298610769</v>
      </c>
      <c r="P93" s="118"/>
      <c r="Q93" s="88">
        <f t="shared" ref="Q93:Q103" si="11">Q78/1000*(((365*$E$41/100)+($B$48*$B$41/100)))</f>
        <v>256.30743894390099</v>
      </c>
      <c r="R93" s="87">
        <f t="shared" ref="R93:R103" si="12">(R78/(1000))*((365*$E$42/100)+($B$48*$B$42/100))</f>
        <v>1225.9015064814357</v>
      </c>
      <c r="S93" s="118"/>
      <c r="T93" s="88">
        <f t="shared" ref="T93:T103" si="13">T78/1000*(((365*$E$41/100)+($B$48*$B$41/100)))</f>
        <v>320.38429867987622</v>
      </c>
      <c r="U93" s="87">
        <f t="shared" ref="U93:U103" si="14">(U78/(1000))*((365*$E$42/100)+($B$48*$B$42/100))</f>
        <v>1532.3768831017949</v>
      </c>
      <c r="V93" s="118"/>
      <c r="W93" s="88">
        <f t="shared" ref="W93:W103" si="15">W78/1000*(((365*$E$41/100)+($B$48*$B$41/100)))</f>
        <v>640.76859735975245</v>
      </c>
      <c r="X93" s="87">
        <f t="shared" ref="X93:X103" si="16">(X78/(1000))*((365*$E$42/100)+($B$48*$B$42/100))</f>
        <v>3064.7537662035897</v>
      </c>
      <c r="Y93" s="118"/>
    </row>
    <row r="94" spans="1:25" x14ac:dyDescent="0.25">
      <c r="A94" s="109" t="s">
        <v>97</v>
      </c>
      <c r="B94" s="88">
        <f t="shared" si="1"/>
        <v>64.076859735975248</v>
      </c>
      <c r="C94" s="87">
        <f t="shared" si="2"/>
        <v>136.21127849793731</v>
      </c>
      <c r="D94" s="107"/>
      <c r="E94" s="88">
        <f t="shared" si="3"/>
        <v>128.1537194719505</v>
      </c>
      <c r="F94" s="87">
        <f t="shared" si="4"/>
        <v>272.42255699587463</v>
      </c>
      <c r="G94" s="118"/>
      <c r="H94" s="88">
        <f t="shared" si="5"/>
        <v>192.23057920792576</v>
      </c>
      <c r="I94" s="87">
        <f t="shared" si="6"/>
        <v>408.63383549381194</v>
      </c>
      <c r="J94" s="118"/>
      <c r="K94" s="88">
        <f t="shared" si="7"/>
        <v>256.30743894390099</v>
      </c>
      <c r="L94" s="87">
        <f t="shared" si="8"/>
        <v>544.84511399174926</v>
      </c>
      <c r="M94" s="118"/>
      <c r="N94" s="88">
        <f t="shared" si="9"/>
        <v>384.46115841585151</v>
      </c>
      <c r="O94" s="87">
        <f t="shared" si="10"/>
        <v>817.26767098762389</v>
      </c>
      <c r="P94" s="118"/>
      <c r="Q94" s="88">
        <f t="shared" si="11"/>
        <v>512.61487788780198</v>
      </c>
      <c r="R94" s="87">
        <f t="shared" si="12"/>
        <v>1089.6902279834985</v>
      </c>
      <c r="S94" s="118"/>
      <c r="T94" s="88">
        <f t="shared" si="13"/>
        <v>640.76859735975245</v>
      </c>
      <c r="U94" s="87">
        <f t="shared" si="14"/>
        <v>1362.1127849793731</v>
      </c>
      <c r="V94" s="118"/>
      <c r="W94" s="88">
        <f t="shared" si="15"/>
        <v>1281.5371947195049</v>
      </c>
      <c r="X94" s="87">
        <f t="shared" si="16"/>
        <v>2724.2255699587463</v>
      </c>
      <c r="Y94" s="118"/>
    </row>
    <row r="95" spans="1:25" x14ac:dyDescent="0.25">
      <c r="A95" s="109" t="s">
        <v>102</v>
      </c>
      <c r="B95" s="88">
        <f t="shared" si="1"/>
        <v>128.1537194719505</v>
      </c>
      <c r="C95" s="87">
        <f t="shared" si="2"/>
        <v>102.15845887345299</v>
      </c>
      <c r="D95" s="107"/>
      <c r="E95" s="88">
        <f t="shared" si="3"/>
        <v>256.30743894390099</v>
      </c>
      <c r="F95" s="87">
        <f t="shared" si="4"/>
        <v>204.31691774690597</v>
      </c>
      <c r="G95" s="118"/>
      <c r="H95" s="88">
        <f t="shared" si="5"/>
        <v>384.46115841585151</v>
      </c>
      <c r="I95" s="87">
        <f t="shared" si="6"/>
        <v>306.47537662035893</v>
      </c>
      <c r="J95" s="118"/>
      <c r="K95" s="88">
        <f t="shared" si="7"/>
        <v>512.61487788780198</v>
      </c>
      <c r="L95" s="87">
        <f t="shared" si="8"/>
        <v>408.63383549381194</v>
      </c>
      <c r="M95" s="118"/>
      <c r="N95" s="88">
        <f t="shared" si="9"/>
        <v>768.92231683170303</v>
      </c>
      <c r="O95" s="87">
        <f t="shared" si="10"/>
        <v>612.95075324071786</v>
      </c>
      <c r="P95" s="118"/>
      <c r="Q95" s="88">
        <f t="shared" si="11"/>
        <v>1025.229755775604</v>
      </c>
      <c r="R95" s="87">
        <f t="shared" si="12"/>
        <v>817.26767098762389</v>
      </c>
      <c r="S95" s="118"/>
      <c r="T95" s="88">
        <f t="shared" si="13"/>
        <v>1281.5371947195049</v>
      </c>
      <c r="U95" s="87">
        <f t="shared" si="14"/>
        <v>1021.5845887345299</v>
      </c>
      <c r="V95" s="118"/>
      <c r="W95" s="88">
        <f t="shared" si="15"/>
        <v>2563.0743894390098</v>
      </c>
      <c r="X95" s="87">
        <f t="shared" si="16"/>
        <v>2043.1691774690598</v>
      </c>
      <c r="Y95" s="118"/>
    </row>
    <row r="96" spans="1:25" x14ac:dyDescent="0.25">
      <c r="A96" s="109" t="s">
        <v>103</v>
      </c>
      <c r="B96" s="88">
        <f t="shared" si="1"/>
        <v>144.17293440594432</v>
      </c>
      <c r="C96" s="87">
        <f t="shared" si="2"/>
        <v>93.645253967331911</v>
      </c>
      <c r="D96" s="107"/>
      <c r="E96" s="88">
        <f t="shared" si="3"/>
        <v>288.34586881188864</v>
      </c>
      <c r="F96" s="87">
        <f t="shared" si="4"/>
        <v>187.29050793466382</v>
      </c>
      <c r="G96" s="118"/>
      <c r="H96" s="88">
        <f t="shared" si="5"/>
        <v>432.5188032178329</v>
      </c>
      <c r="I96" s="87">
        <f t="shared" si="6"/>
        <v>280.9357619019957</v>
      </c>
      <c r="J96" s="118"/>
      <c r="K96" s="88">
        <f t="shared" si="7"/>
        <v>576.69173762377727</v>
      </c>
      <c r="L96" s="87">
        <f t="shared" si="8"/>
        <v>374.58101586932764</v>
      </c>
      <c r="M96" s="118"/>
      <c r="N96" s="88">
        <f t="shared" si="9"/>
        <v>865.03760643566579</v>
      </c>
      <c r="O96" s="87">
        <f t="shared" si="10"/>
        <v>561.87152380399141</v>
      </c>
      <c r="P96" s="118"/>
      <c r="Q96" s="88">
        <f t="shared" si="11"/>
        <v>1153.3834752475545</v>
      </c>
      <c r="R96" s="87">
        <f t="shared" si="12"/>
        <v>749.16203173865529</v>
      </c>
      <c r="S96" s="118"/>
      <c r="T96" s="88">
        <f t="shared" si="13"/>
        <v>1441.7293440594431</v>
      </c>
      <c r="U96" s="87">
        <f t="shared" si="14"/>
        <v>936.45253967331917</v>
      </c>
      <c r="V96" s="118"/>
      <c r="W96" s="88">
        <f t="shared" si="15"/>
        <v>2883.4586881188861</v>
      </c>
      <c r="X96" s="87">
        <f t="shared" si="16"/>
        <v>1872.9050793466383</v>
      </c>
      <c r="Y96" s="118"/>
    </row>
    <row r="97" spans="1:25" x14ac:dyDescent="0.25">
      <c r="A97" s="109" t="s">
        <v>104</v>
      </c>
      <c r="B97" s="88">
        <f t="shared" si="1"/>
        <v>153.78446336634059</v>
      </c>
      <c r="C97" s="87">
        <f t="shared" si="2"/>
        <v>88.537331023659263</v>
      </c>
      <c r="D97" s="107"/>
      <c r="E97" s="88">
        <f t="shared" si="3"/>
        <v>307.56892673268118</v>
      </c>
      <c r="F97" s="87">
        <f t="shared" si="4"/>
        <v>177.07466204731853</v>
      </c>
      <c r="G97" s="118"/>
      <c r="H97" s="88">
        <f t="shared" si="5"/>
        <v>461.35339009902179</v>
      </c>
      <c r="I97" s="87">
        <f t="shared" si="6"/>
        <v>265.61199307097775</v>
      </c>
      <c r="J97" s="118"/>
      <c r="K97" s="88">
        <f t="shared" si="7"/>
        <v>615.13785346536235</v>
      </c>
      <c r="L97" s="87">
        <f t="shared" si="8"/>
        <v>354.14932409463705</v>
      </c>
      <c r="M97" s="118"/>
      <c r="N97" s="88">
        <f t="shared" si="9"/>
        <v>922.70678019804359</v>
      </c>
      <c r="O97" s="87">
        <f t="shared" si="10"/>
        <v>531.22398614195549</v>
      </c>
      <c r="P97" s="118"/>
      <c r="Q97" s="88">
        <f t="shared" si="11"/>
        <v>1230.2757069307247</v>
      </c>
      <c r="R97" s="87">
        <f t="shared" si="12"/>
        <v>708.2986481892741</v>
      </c>
      <c r="S97" s="118"/>
      <c r="T97" s="88">
        <f t="shared" si="13"/>
        <v>1537.8446336634061</v>
      </c>
      <c r="U97" s="87">
        <f t="shared" si="14"/>
        <v>885.37331023659249</v>
      </c>
      <c r="V97" s="118"/>
      <c r="W97" s="88">
        <f t="shared" si="15"/>
        <v>3075.6892673268121</v>
      </c>
      <c r="X97" s="87">
        <f t="shared" si="16"/>
        <v>1770.746620473185</v>
      </c>
      <c r="Y97" s="118"/>
    </row>
    <row r="98" spans="1:25" x14ac:dyDescent="0.25">
      <c r="A98" s="109" t="s">
        <v>105</v>
      </c>
      <c r="B98" s="88">
        <f t="shared" si="1"/>
        <v>166.59983531353566</v>
      </c>
      <c r="C98" s="87">
        <f t="shared" si="2"/>
        <v>81.72676709876238</v>
      </c>
      <c r="D98" s="107"/>
      <c r="E98" s="88">
        <f t="shared" si="3"/>
        <v>333.19967062707133</v>
      </c>
      <c r="F98" s="87">
        <f t="shared" si="4"/>
        <v>163.45353419752476</v>
      </c>
      <c r="G98" s="118"/>
      <c r="H98" s="88">
        <f t="shared" si="5"/>
        <v>499.79950594060693</v>
      </c>
      <c r="I98" s="87">
        <f t="shared" si="6"/>
        <v>245.18030129628718</v>
      </c>
      <c r="J98" s="118"/>
      <c r="K98" s="88">
        <f t="shared" si="7"/>
        <v>666.39934125414266</v>
      </c>
      <c r="L98" s="87">
        <f t="shared" si="8"/>
        <v>326.90706839504952</v>
      </c>
      <c r="M98" s="118"/>
      <c r="N98" s="88">
        <f t="shared" si="9"/>
        <v>999.59901188121387</v>
      </c>
      <c r="O98" s="87">
        <f t="shared" si="10"/>
        <v>490.36060259257437</v>
      </c>
      <c r="P98" s="118"/>
      <c r="Q98" s="88">
        <f t="shared" si="11"/>
        <v>1332.7986825082853</v>
      </c>
      <c r="R98" s="87">
        <f t="shared" si="12"/>
        <v>653.81413679009904</v>
      </c>
      <c r="S98" s="118"/>
      <c r="T98" s="88">
        <f t="shared" si="13"/>
        <v>1665.9983531353564</v>
      </c>
      <c r="U98" s="87">
        <f t="shared" si="14"/>
        <v>817.26767098762389</v>
      </c>
      <c r="V98" s="118"/>
      <c r="W98" s="88">
        <f t="shared" si="15"/>
        <v>3331.9967062707128</v>
      </c>
      <c r="X98" s="87">
        <f t="shared" si="16"/>
        <v>1634.5353419752478</v>
      </c>
      <c r="Y98" s="118"/>
    </row>
    <row r="99" spans="1:25" x14ac:dyDescent="0.25">
      <c r="A99" s="109" t="s">
        <v>106</v>
      </c>
      <c r="B99" s="88">
        <f t="shared" si="1"/>
        <v>176.21136427393193</v>
      </c>
      <c r="C99" s="87">
        <f t="shared" si="2"/>
        <v>76.618844155089732</v>
      </c>
      <c r="D99" s="107"/>
      <c r="E99" s="88">
        <f t="shared" si="3"/>
        <v>352.42272854786387</v>
      </c>
      <c r="F99" s="87">
        <f t="shared" si="4"/>
        <v>153.23768831017946</v>
      </c>
      <c r="G99" s="118"/>
      <c r="H99" s="88">
        <f t="shared" si="5"/>
        <v>528.63409282179578</v>
      </c>
      <c r="I99" s="87">
        <f t="shared" si="6"/>
        <v>229.85653246526923</v>
      </c>
      <c r="J99" s="118"/>
      <c r="K99" s="88">
        <f t="shared" si="7"/>
        <v>704.84545709572774</v>
      </c>
      <c r="L99" s="87">
        <f t="shared" si="8"/>
        <v>306.47537662035893</v>
      </c>
      <c r="M99" s="118"/>
      <c r="N99" s="88">
        <f t="shared" si="9"/>
        <v>1057.2681856435916</v>
      </c>
      <c r="O99" s="87">
        <f t="shared" si="10"/>
        <v>459.71306493053845</v>
      </c>
      <c r="P99" s="118"/>
      <c r="Q99" s="88">
        <f t="shared" si="11"/>
        <v>1409.6909141914555</v>
      </c>
      <c r="R99" s="87">
        <f t="shared" si="12"/>
        <v>612.95075324071786</v>
      </c>
      <c r="S99" s="118"/>
      <c r="T99" s="88">
        <f t="shared" si="13"/>
        <v>1762.1136427393196</v>
      </c>
      <c r="U99" s="87">
        <f t="shared" si="14"/>
        <v>766.18844155089744</v>
      </c>
      <c r="V99" s="118"/>
      <c r="W99" s="88">
        <f t="shared" si="15"/>
        <v>3524.2272854786393</v>
      </c>
      <c r="X99" s="87">
        <f t="shared" si="16"/>
        <v>1532.3768831017949</v>
      </c>
      <c r="Y99" s="118"/>
    </row>
    <row r="100" spans="1:25" s="161" customFormat="1" x14ac:dyDescent="0.25">
      <c r="A100" s="136" t="s">
        <v>153</v>
      </c>
      <c r="B100" s="90">
        <f t="shared" si="1"/>
        <v>236.76399672442852</v>
      </c>
      <c r="C100" s="167">
        <f t="shared" si="2"/>
        <v>44.438929609952048</v>
      </c>
      <c r="D100" s="170"/>
      <c r="E100" s="90">
        <f t="shared" si="3"/>
        <v>473.52799344885705</v>
      </c>
      <c r="F100" s="167">
        <f t="shared" si="4"/>
        <v>88.877859219904096</v>
      </c>
      <c r="G100" s="166"/>
      <c r="H100" s="90">
        <f t="shared" si="5"/>
        <v>710.29199017328563</v>
      </c>
      <c r="I100" s="167">
        <f t="shared" si="6"/>
        <v>133.31678882985614</v>
      </c>
      <c r="J100" s="166"/>
      <c r="K100" s="90">
        <f t="shared" si="7"/>
        <v>947.05598689771409</v>
      </c>
      <c r="L100" s="167">
        <f t="shared" si="8"/>
        <v>177.75571843980819</v>
      </c>
      <c r="M100" s="166"/>
      <c r="N100" s="90">
        <f t="shared" si="9"/>
        <v>1420.5839803465713</v>
      </c>
      <c r="O100" s="167">
        <f t="shared" si="10"/>
        <v>266.63357765971227</v>
      </c>
      <c r="P100" s="166"/>
      <c r="Q100" s="90">
        <f t="shared" si="11"/>
        <v>1894.1119737954282</v>
      </c>
      <c r="R100" s="167">
        <f t="shared" si="12"/>
        <v>355.51143687961638</v>
      </c>
      <c r="S100" s="166"/>
      <c r="T100" s="90">
        <f t="shared" si="13"/>
        <v>2367.6399672442858</v>
      </c>
      <c r="U100" s="167">
        <f t="shared" si="14"/>
        <v>444.38929609952049</v>
      </c>
      <c r="V100" s="166"/>
      <c r="W100" s="90">
        <f t="shared" si="15"/>
        <v>4735.2799344885716</v>
      </c>
      <c r="X100" s="167">
        <f t="shared" si="16"/>
        <v>888.77859219904099</v>
      </c>
      <c r="Y100" s="166"/>
    </row>
    <row r="101" spans="1:25" x14ac:dyDescent="0.25">
      <c r="A101" s="109" t="s">
        <v>107</v>
      </c>
      <c r="B101" s="88">
        <f t="shared" si="1"/>
        <v>192.23057920792576</v>
      </c>
      <c r="C101" s="87">
        <f t="shared" si="2"/>
        <v>68.105639248968657</v>
      </c>
      <c r="D101" s="107"/>
      <c r="E101" s="88">
        <f t="shared" si="3"/>
        <v>384.46115841585151</v>
      </c>
      <c r="F101" s="87">
        <f t="shared" si="4"/>
        <v>136.21127849793731</v>
      </c>
      <c r="G101" s="118"/>
      <c r="H101" s="88">
        <f t="shared" si="5"/>
        <v>576.69173762377727</v>
      </c>
      <c r="I101" s="87">
        <f t="shared" si="6"/>
        <v>204.31691774690597</v>
      </c>
      <c r="J101" s="118"/>
      <c r="K101" s="88">
        <f t="shared" si="7"/>
        <v>768.92231683170303</v>
      </c>
      <c r="L101" s="87">
        <f t="shared" si="8"/>
        <v>272.42255699587463</v>
      </c>
      <c r="M101" s="118"/>
      <c r="N101" s="88">
        <f t="shared" si="9"/>
        <v>1153.3834752475545</v>
      </c>
      <c r="O101" s="87">
        <f t="shared" si="10"/>
        <v>408.63383549381194</v>
      </c>
      <c r="P101" s="118"/>
      <c r="Q101" s="88">
        <f t="shared" si="11"/>
        <v>1537.8446336634061</v>
      </c>
      <c r="R101" s="87">
        <f t="shared" si="12"/>
        <v>544.84511399174926</v>
      </c>
      <c r="S101" s="118"/>
      <c r="T101" s="88">
        <f t="shared" si="13"/>
        <v>1922.3057920792573</v>
      </c>
      <c r="U101" s="87">
        <f t="shared" si="14"/>
        <v>681.05639248968657</v>
      </c>
      <c r="V101" s="118"/>
      <c r="W101" s="88">
        <f t="shared" si="15"/>
        <v>3844.6115841585147</v>
      </c>
      <c r="X101" s="87">
        <f t="shared" si="16"/>
        <v>1362.1127849793731</v>
      </c>
      <c r="Y101" s="118"/>
    </row>
    <row r="102" spans="1:25" x14ac:dyDescent="0.25">
      <c r="A102" s="109" t="s">
        <v>108</v>
      </c>
      <c r="B102" s="88">
        <f t="shared" si="1"/>
        <v>256.30743894390099</v>
      </c>
      <c r="C102" s="87">
        <f t="shared" si="2"/>
        <v>34.052819624484329</v>
      </c>
      <c r="D102" s="107"/>
      <c r="E102" s="88">
        <f t="shared" si="3"/>
        <v>512.61487788780198</v>
      </c>
      <c r="F102" s="87">
        <f t="shared" si="4"/>
        <v>68.105639248968657</v>
      </c>
      <c r="G102" s="118"/>
      <c r="H102" s="88">
        <f t="shared" si="5"/>
        <v>768.92231683170303</v>
      </c>
      <c r="I102" s="87">
        <f t="shared" si="6"/>
        <v>102.15845887345299</v>
      </c>
      <c r="J102" s="118"/>
      <c r="K102" s="88">
        <f t="shared" si="7"/>
        <v>1025.229755775604</v>
      </c>
      <c r="L102" s="87">
        <f t="shared" si="8"/>
        <v>136.21127849793731</v>
      </c>
      <c r="M102" s="118"/>
      <c r="N102" s="88">
        <f t="shared" si="9"/>
        <v>1537.8446336634061</v>
      </c>
      <c r="O102" s="87">
        <f t="shared" si="10"/>
        <v>204.31691774690597</v>
      </c>
      <c r="P102" s="118"/>
      <c r="Q102" s="88">
        <f t="shared" si="11"/>
        <v>2050.4595115512079</v>
      </c>
      <c r="R102" s="87">
        <f t="shared" si="12"/>
        <v>272.42255699587463</v>
      </c>
      <c r="S102" s="118"/>
      <c r="T102" s="88">
        <f t="shared" si="13"/>
        <v>2563.0743894390098</v>
      </c>
      <c r="U102" s="87">
        <f t="shared" si="14"/>
        <v>340.52819624484329</v>
      </c>
      <c r="V102" s="118"/>
      <c r="W102" s="88">
        <f t="shared" si="15"/>
        <v>5126.1487788780196</v>
      </c>
      <c r="X102" s="87">
        <f t="shared" si="16"/>
        <v>681.05639248968657</v>
      </c>
      <c r="Y102" s="118"/>
    </row>
    <row r="103" spans="1:25" ht="15.75" thickBot="1" x14ac:dyDescent="0.3">
      <c r="A103" s="110" t="s">
        <v>109</v>
      </c>
      <c r="B103" s="89">
        <f t="shared" si="1"/>
        <v>288.34586881188864</v>
      </c>
      <c r="C103" s="120">
        <f t="shared" si="2"/>
        <v>17.026409812242164</v>
      </c>
      <c r="D103" s="108"/>
      <c r="E103" s="89">
        <f t="shared" si="3"/>
        <v>576.69173762377727</v>
      </c>
      <c r="F103" s="120">
        <f t="shared" si="4"/>
        <v>34.052819624484329</v>
      </c>
      <c r="G103" s="119"/>
      <c r="H103" s="89">
        <f t="shared" si="5"/>
        <v>865.03760643566579</v>
      </c>
      <c r="I103" s="120">
        <f t="shared" si="6"/>
        <v>51.079229436726493</v>
      </c>
      <c r="J103" s="119"/>
      <c r="K103" s="89">
        <f t="shared" si="7"/>
        <v>1153.3834752475545</v>
      </c>
      <c r="L103" s="120">
        <f t="shared" si="8"/>
        <v>68.105639248968657</v>
      </c>
      <c r="M103" s="119"/>
      <c r="N103" s="89">
        <f t="shared" si="9"/>
        <v>1730.0752128713316</v>
      </c>
      <c r="O103" s="120">
        <f t="shared" si="10"/>
        <v>102.15845887345299</v>
      </c>
      <c r="P103" s="119"/>
      <c r="Q103" s="89">
        <f t="shared" si="11"/>
        <v>2306.7669504951091</v>
      </c>
      <c r="R103" s="120">
        <f t="shared" si="12"/>
        <v>136.21127849793731</v>
      </c>
      <c r="S103" s="119"/>
      <c r="T103" s="89">
        <f t="shared" si="13"/>
        <v>2883.4586881188861</v>
      </c>
      <c r="U103" s="120">
        <f t="shared" si="14"/>
        <v>170.26409812242164</v>
      </c>
      <c r="V103" s="119"/>
      <c r="W103" s="89">
        <f t="shared" si="15"/>
        <v>5766.9173762377723</v>
      </c>
      <c r="X103" s="120">
        <f t="shared" si="16"/>
        <v>340.52819624484329</v>
      </c>
      <c r="Y103" s="119"/>
    </row>
    <row r="104" spans="1:25" ht="15.75" thickBot="1" x14ac:dyDescent="0.3">
      <c r="A104" s="111"/>
    </row>
    <row r="105" spans="1:25" s="83" customFormat="1" ht="18.75" customHeight="1" x14ac:dyDescent="0.3">
      <c r="A105" s="181" t="s">
        <v>99</v>
      </c>
      <c r="B105" s="184" t="s">
        <v>79</v>
      </c>
      <c r="C105" s="185"/>
      <c r="D105" s="186"/>
      <c r="E105" s="184" t="s">
        <v>80</v>
      </c>
      <c r="F105" s="185"/>
      <c r="G105" s="186"/>
      <c r="H105" s="184" t="s">
        <v>81</v>
      </c>
      <c r="I105" s="185"/>
      <c r="J105" s="186"/>
      <c r="K105" s="184" t="s">
        <v>82</v>
      </c>
      <c r="L105" s="185"/>
      <c r="M105" s="186"/>
      <c r="N105" s="184" t="s">
        <v>83</v>
      </c>
      <c r="O105" s="185"/>
      <c r="P105" s="186"/>
      <c r="Q105" s="184" t="s">
        <v>84</v>
      </c>
      <c r="R105" s="185"/>
      <c r="S105" s="186"/>
      <c r="T105" s="184" t="s">
        <v>85</v>
      </c>
      <c r="U105" s="185"/>
      <c r="V105" s="186"/>
      <c r="W105" s="184" t="s">
        <v>86</v>
      </c>
      <c r="X105" s="185"/>
      <c r="Y105" s="186"/>
    </row>
    <row r="106" spans="1:25" s="83" customFormat="1" ht="19.5" thickBot="1" x14ac:dyDescent="0.35">
      <c r="A106" s="182"/>
      <c r="B106" s="187">
        <v>5000</v>
      </c>
      <c r="C106" s="188"/>
      <c r="D106" s="189"/>
      <c r="E106" s="187">
        <v>10000</v>
      </c>
      <c r="F106" s="188"/>
      <c r="G106" s="189"/>
      <c r="H106" s="187">
        <v>15000</v>
      </c>
      <c r="I106" s="188"/>
      <c r="J106" s="189"/>
      <c r="K106" s="187">
        <v>20000</v>
      </c>
      <c r="L106" s="188"/>
      <c r="M106" s="189"/>
      <c r="N106" s="187">
        <v>30000</v>
      </c>
      <c r="O106" s="188"/>
      <c r="P106" s="189"/>
      <c r="Q106" s="187">
        <v>40000</v>
      </c>
      <c r="R106" s="188"/>
      <c r="S106" s="189"/>
      <c r="T106" s="187">
        <v>50000</v>
      </c>
      <c r="U106" s="188"/>
      <c r="V106" s="189"/>
      <c r="W106" s="187">
        <v>100000</v>
      </c>
      <c r="X106" s="188"/>
      <c r="Y106" s="189"/>
    </row>
    <row r="107" spans="1:25" s="82" customFormat="1" ht="18.75" x14ac:dyDescent="0.3">
      <c r="A107" s="183"/>
      <c r="B107" s="92" t="s">
        <v>77</v>
      </c>
      <c r="C107" s="103" t="s">
        <v>78</v>
      </c>
      <c r="D107" s="117"/>
      <c r="E107" s="92" t="s">
        <v>77</v>
      </c>
      <c r="F107" s="103" t="s">
        <v>78</v>
      </c>
      <c r="G107" s="117"/>
      <c r="H107" s="92" t="s">
        <v>77</v>
      </c>
      <c r="I107" s="103" t="s">
        <v>78</v>
      </c>
      <c r="J107" s="117"/>
      <c r="K107" s="92" t="s">
        <v>77</v>
      </c>
      <c r="L107" s="103" t="s">
        <v>78</v>
      </c>
      <c r="M107" s="117"/>
      <c r="N107" s="92" t="s">
        <v>77</v>
      </c>
      <c r="O107" s="103" t="s">
        <v>78</v>
      </c>
      <c r="P107" s="117"/>
      <c r="Q107" s="92" t="s">
        <v>77</v>
      </c>
      <c r="R107" s="103" t="s">
        <v>78</v>
      </c>
      <c r="S107" s="117"/>
      <c r="T107" s="92" t="s">
        <v>77</v>
      </c>
      <c r="U107" s="103" t="s">
        <v>78</v>
      </c>
      <c r="V107" s="117"/>
      <c r="W107" s="92" t="s">
        <v>77</v>
      </c>
      <c r="X107" s="103" t="s">
        <v>78</v>
      </c>
      <c r="Y107" s="117"/>
    </row>
    <row r="108" spans="1:25" x14ac:dyDescent="0.25">
      <c r="A108" s="109" t="s">
        <v>125</v>
      </c>
      <c r="B108" s="85">
        <f>B$76*$C$37*0.1</f>
        <v>165</v>
      </c>
      <c r="C108" s="84">
        <f>B$76*$C$37*0.9</f>
        <v>1485</v>
      </c>
      <c r="D108" s="118"/>
      <c r="E108" s="85">
        <f>E$76*$C$37*0.1</f>
        <v>330</v>
      </c>
      <c r="F108" s="84">
        <f>E$76*$C$37*0.9</f>
        <v>2970</v>
      </c>
      <c r="G108" s="118"/>
      <c r="H108" s="85">
        <f>H$76*$C$37*0.1</f>
        <v>495</v>
      </c>
      <c r="I108" s="84">
        <f>H$76*$C$37*0.9</f>
        <v>4455</v>
      </c>
      <c r="J108" s="118"/>
      <c r="K108" s="85">
        <f>K$76*$C$37*0.1</f>
        <v>660</v>
      </c>
      <c r="L108" s="84">
        <f>K$76*$C$37*0.9</f>
        <v>5940</v>
      </c>
      <c r="M108" s="118"/>
      <c r="N108" s="85">
        <f>N$76*$C$37*0.1</f>
        <v>990</v>
      </c>
      <c r="O108" s="84">
        <f>N$76*$C$37*0.9</f>
        <v>8910</v>
      </c>
      <c r="P108" s="118"/>
      <c r="Q108" s="85">
        <f>Q$76*$C$37*0.1</f>
        <v>1320</v>
      </c>
      <c r="R108" s="84">
        <f>Q$76*$C$37*0.9</f>
        <v>11880</v>
      </c>
      <c r="S108" s="118"/>
      <c r="T108" s="85">
        <f>T$76*$C$37*0.1</f>
        <v>1650</v>
      </c>
      <c r="U108" s="84">
        <f>T$76*$C$37*0.9</f>
        <v>14850</v>
      </c>
      <c r="V108" s="118"/>
      <c r="W108" s="85">
        <f>W$76*$C$37*0.1</f>
        <v>3300</v>
      </c>
      <c r="X108" s="84">
        <f>W$76*$C$37*0.9</f>
        <v>29700</v>
      </c>
      <c r="Y108" s="118"/>
    </row>
    <row r="109" spans="1:25" x14ac:dyDescent="0.25">
      <c r="A109" s="109" t="s">
        <v>97</v>
      </c>
      <c r="B109" s="85">
        <f>B$76*$C$37*0.2</f>
        <v>330</v>
      </c>
      <c r="C109" s="84">
        <f>B$76*$C$37*0.8</f>
        <v>1320</v>
      </c>
      <c r="D109" s="118"/>
      <c r="E109" s="85">
        <f>E$76*$C$37*0.2</f>
        <v>660</v>
      </c>
      <c r="F109" s="84">
        <f>E$76*$C$37*0.8</f>
        <v>2640</v>
      </c>
      <c r="G109" s="118"/>
      <c r="H109" s="85">
        <f>H$76*$C$37*0.2</f>
        <v>990</v>
      </c>
      <c r="I109" s="84">
        <f>H$76*$C$37*0.8</f>
        <v>3960</v>
      </c>
      <c r="J109" s="118"/>
      <c r="K109" s="85">
        <f>K$76*$C$37*0.2</f>
        <v>1320</v>
      </c>
      <c r="L109" s="84">
        <f>K$76*$C$37*0.8</f>
        <v>5280</v>
      </c>
      <c r="M109" s="118"/>
      <c r="N109" s="85">
        <f>N$76*$C$37*0.2</f>
        <v>1980</v>
      </c>
      <c r="O109" s="84">
        <f>N$76*$C$37*0.8</f>
        <v>7920</v>
      </c>
      <c r="P109" s="118"/>
      <c r="Q109" s="85">
        <f>Q$76*$C$37*0.2</f>
        <v>2640</v>
      </c>
      <c r="R109" s="84">
        <f>Q$76*$C$37*0.8</f>
        <v>10560</v>
      </c>
      <c r="S109" s="118"/>
      <c r="T109" s="85">
        <f>T$76*$C$37*0.2</f>
        <v>3300</v>
      </c>
      <c r="U109" s="84">
        <f>T$76*$C$37*0.8</f>
        <v>13200</v>
      </c>
      <c r="V109" s="118"/>
      <c r="W109" s="85">
        <f>W$76*$C$37*0.2</f>
        <v>6600</v>
      </c>
      <c r="X109" s="84">
        <f>W$76*$C$37*0.8</f>
        <v>26400</v>
      </c>
      <c r="Y109" s="118"/>
    </row>
    <row r="110" spans="1:25" x14ac:dyDescent="0.25">
      <c r="A110" s="109" t="s">
        <v>102</v>
      </c>
      <c r="B110" s="85">
        <f>B$76*$C$37*0.4</f>
        <v>660</v>
      </c>
      <c r="C110" s="84">
        <f>B$76*$C$37*0.6</f>
        <v>990</v>
      </c>
      <c r="D110" s="118"/>
      <c r="E110" s="85">
        <f>E$76*$C$37*0.4</f>
        <v>1320</v>
      </c>
      <c r="F110" s="84">
        <f>E$76*$C$37*0.6</f>
        <v>1980</v>
      </c>
      <c r="G110" s="118"/>
      <c r="H110" s="85">
        <f>H$76*$C$37*0.4</f>
        <v>1980</v>
      </c>
      <c r="I110" s="84">
        <f>H$76*$C$37*0.6</f>
        <v>2970</v>
      </c>
      <c r="J110" s="118"/>
      <c r="K110" s="85">
        <f>K$76*$C$37*0.4</f>
        <v>2640</v>
      </c>
      <c r="L110" s="84">
        <f>K$76*$C$37*0.6</f>
        <v>3960</v>
      </c>
      <c r="M110" s="118"/>
      <c r="N110" s="85">
        <f>N$76*$C$37*0.4</f>
        <v>3960</v>
      </c>
      <c r="O110" s="84">
        <f>N$76*$C$37*0.6</f>
        <v>5940</v>
      </c>
      <c r="P110" s="118"/>
      <c r="Q110" s="85">
        <f>Q$76*$C$37*0.4</f>
        <v>5280</v>
      </c>
      <c r="R110" s="84">
        <f>Q$76*$C$37*0.6</f>
        <v>7920</v>
      </c>
      <c r="S110" s="118"/>
      <c r="T110" s="85">
        <f>T$76*$C$37*0.4</f>
        <v>6600</v>
      </c>
      <c r="U110" s="84">
        <f>T$76*$C$37*0.6</f>
        <v>9900</v>
      </c>
      <c r="V110" s="118"/>
      <c r="W110" s="85">
        <f>W$76*$C$37*0.4</f>
        <v>13200</v>
      </c>
      <c r="X110" s="84">
        <f>W$76*$C$37*0.6</f>
        <v>19800</v>
      </c>
      <c r="Y110" s="118"/>
    </row>
    <row r="111" spans="1:25" x14ac:dyDescent="0.25">
      <c r="A111" s="109" t="s">
        <v>103</v>
      </c>
      <c r="B111" s="85">
        <f>B$76*$C$37*0.45</f>
        <v>742.5</v>
      </c>
      <c r="C111" s="84">
        <f>B$76*$C$37*0.55</f>
        <v>907.50000000000011</v>
      </c>
      <c r="D111" s="118"/>
      <c r="E111" s="85">
        <f>E$76*$C$37*0.45</f>
        <v>1485</v>
      </c>
      <c r="F111" s="84">
        <f>E$76*$C$37*0.55</f>
        <v>1815.0000000000002</v>
      </c>
      <c r="G111" s="118"/>
      <c r="H111" s="85">
        <f>H$76*$C$37*0.45</f>
        <v>2227.5</v>
      </c>
      <c r="I111" s="84">
        <f>H$76*$C$37*0.55</f>
        <v>2722.5</v>
      </c>
      <c r="J111" s="118"/>
      <c r="K111" s="85">
        <f>K$76*$C$37*0.45</f>
        <v>2970</v>
      </c>
      <c r="L111" s="84">
        <f>K$76*$C$37*0.55</f>
        <v>3630.0000000000005</v>
      </c>
      <c r="M111" s="118"/>
      <c r="N111" s="85">
        <f>N$76*$C$37*0.45</f>
        <v>4455</v>
      </c>
      <c r="O111" s="84">
        <f>N$76*$C$37*0.55</f>
        <v>5445</v>
      </c>
      <c r="P111" s="118"/>
      <c r="Q111" s="85">
        <f>Q$76*$C$37*0.45</f>
        <v>5940</v>
      </c>
      <c r="R111" s="84">
        <f>Q$76*$C$37*0.55</f>
        <v>7260.0000000000009</v>
      </c>
      <c r="S111" s="118"/>
      <c r="T111" s="85">
        <f>T$76*$C$37*0.45</f>
        <v>7425</v>
      </c>
      <c r="U111" s="84">
        <f>T$76*$C$37*0.55</f>
        <v>9075</v>
      </c>
      <c r="V111" s="118"/>
      <c r="W111" s="85">
        <f>W$76*$C$37*0.45</f>
        <v>14850</v>
      </c>
      <c r="X111" s="84">
        <f>W$76*$C$37*0.55</f>
        <v>18150</v>
      </c>
      <c r="Y111" s="118"/>
    </row>
    <row r="112" spans="1:25" x14ac:dyDescent="0.25">
      <c r="A112" s="109" t="s">
        <v>104</v>
      </c>
      <c r="B112" s="85">
        <f>B$76*$C$37*0.48</f>
        <v>792</v>
      </c>
      <c r="C112" s="84">
        <f>B$76*$C$37*0.52</f>
        <v>858</v>
      </c>
      <c r="D112" s="118"/>
      <c r="E112" s="85">
        <f>E$76*$C$37*0.48</f>
        <v>1584</v>
      </c>
      <c r="F112" s="84">
        <f>E$76*$C$37*0.52</f>
        <v>1716</v>
      </c>
      <c r="G112" s="118"/>
      <c r="H112" s="85">
        <f>H$76*$C$37*0.48</f>
        <v>2376</v>
      </c>
      <c r="I112" s="84">
        <f>H$76*$C$37*0.52</f>
        <v>2574</v>
      </c>
      <c r="J112" s="118"/>
      <c r="K112" s="85">
        <f>K$76*$C$37*0.48</f>
        <v>3168</v>
      </c>
      <c r="L112" s="84">
        <f>K$76*$C$37*0.52</f>
        <v>3432</v>
      </c>
      <c r="M112" s="118"/>
      <c r="N112" s="85">
        <f>N$76*$C$37*0.48</f>
        <v>4752</v>
      </c>
      <c r="O112" s="84">
        <f>N$76*$C$37*0.52</f>
        <v>5148</v>
      </c>
      <c r="P112" s="118"/>
      <c r="Q112" s="85">
        <f>Q$76*$C$37*0.48</f>
        <v>6336</v>
      </c>
      <c r="R112" s="84">
        <f>Q$76*$C$37*0.52</f>
        <v>6864</v>
      </c>
      <c r="S112" s="118"/>
      <c r="T112" s="85">
        <f>T$76*$C$37*0.48</f>
        <v>7920</v>
      </c>
      <c r="U112" s="84">
        <f>T$76*$C$37*0.52</f>
        <v>8580</v>
      </c>
      <c r="V112" s="118"/>
      <c r="W112" s="85">
        <f>W$76*$C$37*0.48</f>
        <v>15840</v>
      </c>
      <c r="X112" s="84">
        <f>W$76*$C$37*0.52</f>
        <v>17160</v>
      </c>
      <c r="Y112" s="118"/>
    </row>
    <row r="113" spans="1:25" x14ac:dyDescent="0.25">
      <c r="A113" s="109" t="s">
        <v>105</v>
      </c>
      <c r="B113" s="85">
        <f>B$76*$C$37*0.52</f>
        <v>858</v>
      </c>
      <c r="C113" s="84">
        <f>B$76*$C$37*0.48</f>
        <v>792</v>
      </c>
      <c r="D113" s="118"/>
      <c r="E113" s="85">
        <f>E$76*$C$37*0.52</f>
        <v>1716</v>
      </c>
      <c r="F113" s="84">
        <f>E$76*$C$37*0.48</f>
        <v>1584</v>
      </c>
      <c r="G113" s="118"/>
      <c r="H113" s="85">
        <f>H$76*$C$37*0.52</f>
        <v>2574</v>
      </c>
      <c r="I113" s="84">
        <f>H$76*$C$37*0.48</f>
        <v>2376</v>
      </c>
      <c r="J113" s="118"/>
      <c r="K113" s="85">
        <f>K$76*$C$37*0.52</f>
        <v>3432</v>
      </c>
      <c r="L113" s="84">
        <f>K$76*$C$37*0.48</f>
        <v>3168</v>
      </c>
      <c r="M113" s="118"/>
      <c r="N113" s="85">
        <f>N$76*$C$37*0.52</f>
        <v>5148</v>
      </c>
      <c r="O113" s="84">
        <f>N$76*$C$37*0.48</f>
        <v>4752</v>
      </c>
      <c r="P113" s="118"/>
      <c r="Q113" s="85">
        <f>Q$76*$C$37*0.52</f>
        <v>6864</v>
      </c>
      <c r="R113" s="84">
        <f>Q$76*$C$37*0.48</f>
        <v>6336</v>
      </c>
      <c r="S113" s="118"/>
      <c r="T113" s="85">
        <f>T$76*$C$37*0.52</f>
        <v>8580</v>
      </c>
      <c r="U113" s="84">
        <f>T$76*$C$37*0.48</f>
        <v>7920</v>
      </c>
      <c r="V113" s="118"/>
      <c r="W113" s="85">
        <f>W$76*$C$37*0.52</f>
        <v>17160</v>
      </c>
      <c r="X113" s="84">
        <f>W$76*$C$37*0.48</f>
        <v>15840</v>
      </c>
      <c r="Y113" s="118"/>
    </row>
    <row r="114" spans="1:25" x14ac:dyDescent="0.25">
      <c r="A114" s="109" t="s">
        <v>106</v>
      </c>
      <c r="B114" s="85">
        <f>B$76*$C$37*0.55</f>
        <v>907.50000000000011</v>
      </c>
      <c r="C114" s="84">
        <f>B$76*$C$37*0.45</f>
        <v>742.5</v>
      </c>
      <c r="D114" s="118"/>
      <c r="E114" s="85">
        <f>E$76*$C$37*0.55</f>
        <v>1815.0000000000002</v>
      </c>
      <c r="F114" s="84">
        <f>E$76*$C$37*0.45</f>
        <v>1485</v>
      </c>
      <c r="G114" s="118"/>
      <c r="H114" s="85">
        <f>H$76*$C$37*0.55</f>
        <v>2722.5</v>
      </c>
      <c r="I114" s="84">
        <f>H$76*$C$37*0.45</f>
        <v>2227.5</v>
      </c>
      <c r="J114" s="118"/>
      <c r="K114" s="85">
        <f>K$76*$C$37*0.55</f>
        <v>3630.0000000000005</v>
      </c>
      <c r="L114" s="84">
        <f>K$76*$C$37*0.45</f>
        <v>2970</v>
      </c>
      <c r="M114" s="118"/>
      <c r="N114" s="85">
        <f>N$76*$C$37*0.55</f>
        <v>5445</v>
      </c>
      <c r="O114" s="84">
        <f>N$76*$C$37*0.45</f>
        <v>4455</v>
      </c>
      <c r="P114" s="118"/>
      <c r="Q114" s="85">
        <f>Q$76*$C$37*0.55</f>
        <v>7260.0000000000009</v>
      </c>
      <c r="R114" s="84">
        <f>Q$76*$C$37*0.45</f>
        <v>5940</v>
      </c>
      <c r="S114" s="118"/>
      <c r="T114" s="85">
        <f>T$76*$C$37*0.55</f>
        <v>9075</v>
      </c>
      <c r="U114" s="84">
        <f>T$76*$C$37*0.45</f>
        <v>7425</v>
      </c>
      <c r="V114" s="118"/>
      <c r="W114" s="85">
        <f>W$76*$C$37*0.55</f>
        <v>18150</v>
      </c>
      <c r="X114" s="84">
        <f>W$76*$C$37*0.45</f>
        <v>14850</v>
      </c>
      <c r="Y114" s="118"/>
    </row>
    <row r="115" spans="1:25" s="161" customFormat="1" x14ac:dyDescent="0.25">
      <c r="A115" s="136" t="s">
        <v>153</v>
      </c>
      <c r="B115" s="169">
        <f>B$76*$C$37*0.739</f>
        <v>1219.3499999999999</v>
      </c>
      <c r="C115" s="168">
        <f>B$76*$C$37*0.261</f>
        <v>430.65000000000003</v>
      </c>
      <c r="D115" s="166"/>
      <c r="E115" s="169">
        <f>E$76*$C$37*0.739</f>
        <v>2438.6999999999998</v>
      </c>
      <c r="F115" s="168">
        <f>E$76*$C$37*0.261</f>
        <v>861.30000000000007</v>
      </c>
      <c r="G115" s="166"/>
      <c r="H115" s="169">
        <f>H$76*$C$37*0.739</f>
        <v>3658.0499999999997</v>
      </c>
      <c r="I115" s="168">
        <f>H$76*$C$37*0.261</f>
        <v>1291.95</v>
      </c>
      <c r="J115" s="166"/>
      <c r="K115" s="169">
        <f>K$76*$C$37*0.739</f>
        <v>4877.3999999999996</v>
      </c>
      <c r="L115" s="168">
        <f>K$76*$C$37*0.261</f>
        <v>1722.6000000000001</v>
      </c>
      <c r="M115" s="166"/>
      <c r="N115" s="169">
        <f>N$76*$C$37*0.739</f>
        <v>7316.0999999999995</v>
      </c>
      <c r="O115" s="168">
        <f>N$76*$C$37*0.261</f>
        <v>2583.9</v>
      </c>
      <c r="P115" s="166"/>
      <c r="Q115" s="169">
        <f>Q$76*$C$37*0.739</f>
        <v>9754.7999999999993</v>
      </c>
      <c r="R115" s="168">
        <f>Q$76*$C$37*0.261</f>
        <v>3445.2000000000003</v>
      </c>
      <c r="S115" s="166"/>
      <c r="T115" s="169">
        <f>T$76*$C$37*0.739</f>
        <v>12193.5</v>
      </c>
      <c r="U115" s="168">
        <f>T$76*$C$37*0.261</f>
        <v>4306.5</v>
      </c>
      <c r="V115" s="166"/>
      <c r="W115" s="169">
        <f>W$76*$C$37*0.739</f>
        <v>24387</v>
      </c>
      <c r="X115" s="168">
        <f>W$76*$C$37*0.261</f>
        <v>8613</v>
      </c>
      <c r="Y115" s="166"/>
    </row>
    <row r="116" spans="1:25" x14ac:dyDescent="0.25">
      <c r="A116" s="109" t="s">
        <v>107</v>
      </c>
      <c r="B116" s="85">
        <f>B$76*$C$37*0.6</f>
        <v>990</v>
      </c>
      <c r="C116" s="84">
        <f>B$76*$C$37*0.4</f>
        <v>660</v>
      </c>
      <c r="D116" s="118"/>
      <c r="E116" s="85">
        <f>E$76*$C$37*0.6</f>
        <v>1980</v>
      </c>
      <c r="F116" s="84">
        <f>E$76*$C$37*0.4</f>
        <v>1320</v>
      </c>
      <c r="G116" s="118"/>
      <c r="H116" s="85">
        <f>H$76*$C$37*0.6</f>
        <v>2970</v>
      </c>
      <c r="I116" s="84">
        <f>H$76*$C$37*0.4</f>
        <v>1980</v>
      </c>
      <c r="J116" s="118"/>
      <c r="K116" s="85">
        <f>K$76*$C$37*0.6</f>
        <v>3960</v>
      </c>
      <c r="L116" s="84">
        <f>K$76*$C$37*0.4</f>
        <v>2640</v>
      </c>
      <c r="M116" s="118"/>
      <c r="N116" s="85">
        <f>N$76*$C$37*0.6</f>
        <v>5940</v>
      </c>
      <c r="O116" s="84">
        <f>N$76*$C$37*0.4</f>
        <v>3960</v>
      </c>
      <c r="P116" s="118"/>
      <c r="Q116" s="85">
        <f>Q$76*$C$37*0.6</f>
        <v>7920</v>
      </c>
      <c r="R116" s="84">
        <f>Q$76*$C$37*0.4</f>
        <v>5280</v>
      </c>
      <c r="S116" s="118"/>
      <c r="T116" s="85">
        <f>T$76*$C$37*0.6</f>
        <v>9900</v>
      </c>
      <c r="U116" s="84">
        <f>T$76*$C$37*0.4</f>
        <v>6600</v>
      </c>
      <c r="V116" s="118"/>
      <c r="W116" s="85">
        <f>W$76*$C$37*0.6</f>
        <v>19800</v>
      </c>
      <c r="X116" s="84">
        <f>W$76*$C$37*0.4</f>
        <v>13200</v>
      </c>
      <c r="Y116" s="118"/>
    </row>
    <row r="117" spans="1:25" x14ac:dyDescent="0.25">
      <c r="A117" s="109" t="s">
        <v>108</v>
      </c>
      <c r="B117" s="85">
        <f>B$76*$C$37*0.8</f>
        <v>1320</v>
      </c>
      <c r="C117" s="84">
        <f>B$76*$C$37*0.2</f>
        <v>330</v>
      </c>
      <c r="D117" s="118"/>
      <c r="E117" s="85">
        <f>E$76*$C$37*0.8</f>
        <v>2640</v>
      </c>
      <c r="F117" s="84">
        <f>E$76*$C$37*0.2</f>
        <v>660</v>
      </c>
      <c r="G117" s="118"/>
      <c r="H117" s="85">
        <f>H$76*$C$37*0.8</f>
        <v>3960</v>
      </c>
      <c r="I117" s="84">
        <f>H$76*$C$37*0.2</f>
        <v>990</v>
      </c>
      <c r="J117" s="118"/>
      <c r="K117" s="85">
        <f>K$76*$C$37*0.8</f>
        <v>5280</v>
      </c>
      <c r="L117" s="84">
        <f>K$76*$C$37*0.2</f>
        <v>1320</v>
      </c>
      <c r="M117" s="118"/>
      <c r="N117" s="85">
        <f>N$76*$C$37*0.8</f>
        <v>7920</v>
      </c>
      <c r="O117" s="84">
        <f>N$76*$C$37*0.2</f>
        <v>1980</v>
      </c>
      <c r="P117" s="118"/>
      <c r="Q117" s="85">
        <f>Q$76*$C$37*0.8</f>
        <v>10560</v>
      </c>
      <c r="R117" s="84">
        <f>Q$76*$C$37*0.2</f>
        <v>2640</v>
      </c>
      <c r="S117" s="118"/>
      <c r="T117" s="85">
        <f>T$76*$C$37*0.8</f>
        <v>13200</v>
      </c>
      <c r="U117" s="84">
        <f>T$76*$C$37*0.2</f>
        <v>3300</v>
      </c>
      <c r="V117" s="118"/>
      <c r="W117" s="85">
        <f>W$76*$C$37*0.8</f>
        <v>26400</v>
      </c>
      <c r="X117" s="84">
        <f>W$76*$C$37*0.2</f>
        <v>6600</v>
      </c>
      <c r="Y117" s="118"/>
    </row>
    <row r="118" spans="1:25" ht="15.75" thickBot="1" x14ac:dyDescent="0.3">
      <c r="A118" s="110" t="s">
        <v>109</v>
      </c>
      <c r="B118" s="86">
        <f>B$76*$C$37*0.9</f>
        <v>1485</v>
      </c>
      <c r="C118" s="121">
        <f>B$76*$C$37*0.1</f>
        <v>165</v>
      </c>
      <c r="D118" s="119"/>
      <c r="E118" s="86">
        <f>E$76*$C$37*0.9</f>
        <v>2970</v>
      </c>
      <c r="F118" s="121">
        <f>E$76*$C$37*0.1</f>
        <v>330</v>
      </c>
      <c r="G118" s="119"/>
      <c r="H118" s="86">
        <f>H$76*$C$37*0.9</f>
        <v>4455</v>
      </c>
      <c r="I118" s="121">
        <f>H$76*$C$37*0.1</f>
        <v>495</v>
      </c>
      <c r="J118" s="119"/>
      <c r="K118" s="86">
        <f>K$76*$C$37*0.9</f>
        <v>5940</v>
      </c>
      <c r="L118" s="121">
        <f>K$76*$C$37*0.1</f>
        <v>660</v>
      </c>
      <c r="M118" s="119"/>
      <c r="N118" s="86">
        <f>N$76*$C$37*0.9</f>
        <v>8910</v>
      </c>
      <c r="O118" s="121">
        <f>N$76*$C$37*0.1</f>
        <v>990</v>
      </c>
      <c r="P118" s="119"/>
      <c r="Q118" s="86">
        <f>Q$76*$C$37*0.9</f>
        <v>11880</v>
      </c>
      <c r="R118" s="121">
        <f>Q$76*$C$37*0.1</f>
        <v>1320</v>
      </c>
      <c r="S118" s="119"/>
      <c r="T118" s="86">
        <f>T$76*$C$37*0.9</f>
        <v>14850</v>
      </c>
      <c r="U118" s="121">
        <f>T$76*$C$37*0.1</f>
        <v>1650</v>
      </c>
      <c r="V118" s="119"/>
      <c r="W118" s="86">
        <f>W$76*$C$37*0.9</f>
        <v>29700</v>
      </c>
      <c r="X118" s="121">
        <f>W$76*$C$37*0.1</f>
        <v>3300</v>
      </c>
      <c r="Y118" s="119"/>
    </row>
    <row r="119" spans="1:25" x14ac:dyDescent="0.25">
      <c r="A119" s="111"/>
    </row>
    <row r="120" spans="1:25" ht="15.75" thickBot="1" x14ac:dyDescent="0.3">
      <c r="A120" s="111"/>
    </row>
    <row r="121" spans="1:25" s="83" customFormat="1" ht="18.75" customHeight="1" x14ac:dyDescent="0.3">
      <c r="A121" s="181" t="s">
        <v>98</v>
      </c>
      <c r="B121" s="184" t="s">
        <v>79</v>
      </c>
      <c r="C121" s="185"/>
      <c r="D121" s="186"/>
      <c r="E121" s="184" t="s">
        <v>80</v>
      </c>
      <c r="F121" s="185"/>
      <c r="G121" s="186"/>
      <c r="H121" s="184" t="s">
        <v>81</v>
      </c>
      <c r="I121" s="185"/>
      <c r="J121" s="186"/>
      <c r="K121" s="184" t="s">
        <v>82</v>
      </c>
      <c r="L121" s="185"/>
      <c r="M121" s="186"/>
      <c r="N121" s="184" t="s">
        <v>83</v>
      </c>
      <c r="O121" s="185"/>
      <c r="P121" s="186"/>
      <c r="Q121" s="184" t="s">
        <v>84</v>
      </c>
      <c r="R121" s="185"/>
      <c r="S121" s="186"/>
      <c r="T121" s="184" t="s">
        <v>85</v>
      </c>
      <c r="U121" s="185"/>
      <c r="V121" s="186"/>
      <c r="W121" s="184" t="s">
        <v>86</v>
      </c>
      <c r="X121" s="185"/>
      <c r="Y121" s="186"/>
    </row>
    <row r="122" spans="1:25" s="83" customFormat="1" ht="19.5" thickBot="1" x14ac:dyDescent="0.35">
      <c r="A122" s="182"/>
      <c r="B122" s="187">
        <v>5000</v>
      </c>
      <c r="C122" s="188"/>
      <c r="D122" s="189"/>
      <c r="E122" s="187">
        <v>10000</v>
      </c>
      <c r="F122" s="188"/>
      <c r="G122" s="189"/>
      <c r="H122" s="187">
        <v>15000</v>
      </c>
      <c r="I122" s="188"/>
      <c r="J122" s="189"/>
      <c r="K122" s="187">
        <v>20000</v>
      </c>
      <c r="L122" s="188"/>
      <c r="M122" s="189"/>
      <c r="N122" s="187">
        <v>30000</v>
      </c>
      <c r="O122" s="188"/>
      <c r="P122" s="189"/>
      <c r="Q122" s="187">
        <v>40000</v>
      </c>
      <c r="R122" s="188"/>
      <c r="S122" s="189"/>
      <c r="T122" s="187">
        <v>50000</v>
      </c>
      <c r="U122" s="188"/>
      <c r="V122" s="189"/>
      <c r="W122" s="187">
        <v>100000</v>
      </c>
      <c r="X122" s="188"/>
      <c r="Y122" s="189"/>
    </row>
    <row r="123" spans="1:25" s="82" customFormat="1" ht="18.75" x14ac:dyDescent="0.3">
      <c r="A123" s="183"/>
      <c r="B123" s="94" t="s">
        <v>77</v>
      </c>
      <c r="C123" s="103" t="s">
        <v>78</v>
      </c>
      <c r="D123" s="117"/>
      <c r="E123" s="94" t="s">
        <v>77</v>
      </c>
      <c r="F123" s="103" t="s">
        <v>78</v>
      </c>
      <c r="G123" s="117"/>
      <c r="H123" s="94" t="s">
        <v>77</v>
      </c>
      <c r="I123" s="103" t="s">
        <v>78</v>
      </c>
      <c r="J123" s="117"/>
      <c r="K123" s="94" t="s">
        <v>77</v>
      </c>
      <c r="L123" s="103" t="s">
        <v>78</v>
      </c>
      <c r="M123" s="117"/>
      <c r="N123" s="94" t="s">
        <v>77</v>
      </c>
      <c r="O123" s="103" t="s">
        <v>78</v>
      </c>
      <c r="P123" s="117"/>
      <c r="Q123" s="94" t="s">
        <v>77</v>
      </c>
      <c r="R123" s="103" t="s">
        <v>78</v>
      </c>
      <c r="S123" s="117"/>
      <c r="T123" s="94" t="s">
        <v>77</v>
      </c>
      <c r="U123" s="103" t="s">
        <v>78</v>
      </c>
      <c r="V123" s="117"/>
      <c r="W123" s="94" t="s">
        <v>77</v>
      </c>
      <c r="X123" s="103" t="s">
        <v>78</v>
      </c>
      <c r="Y123" s="117"/>
    </row>
    <row r="124" spans="1:25" x14ac:dyDescent="0.25">
      <c r="A124" s="109" t="s">
        <v>125</v>
      </c>
      <c r="B124" s="88">
        <f t="shared" ref="B124:B134" si="17">($B$38/(1000))*(($B$4/100*(B108*$B$53))+($B$5/100*(B108*$B$55))+($B$6/100*(B108*$B$57))+($B$7/100*(B108*$B$59)))</f>
        <v>0.50827677653471659</v>
      </c>
      <c r="C124" s="87">
        <f t="shared" ref="C124:C134" si="18">($B$38/(1000))*(($B$8/100*(C108*$B$54))+($B$9/100*(C108*$B$56))+($B$10/100*(C108*$B$58))+($B$11/100*(C108*$B$60)))</f>
        <v>2.9231880771116252</v>
      </c>
      <c r="D124" s="118"/>
      <c r="E124" s="88">
        <f t="shared" ref="E124:E134" si="19">($B$38/(1000))*(($B$4/100*(E108*$B$53))+($B$5/100*(E108*$B$55))+($B$6/100*(E108*$B$57))+($B$7/100*(E108*$B$59)))</f>
        <v>1.0165535530694332</v>
      </c>
      <c r="F124" s="87">
        <f t="shared" ref="F124:F134" si="20">($B$38/(1000))*(($B$8/100*(F108*$B$54))+($B$9/100*(F108*$B$56))+($B$10/100*(F108*$B$58))+($B$11/100*(F108*$B$60)))</f>
        <v>5.8463761542232504</v>
      </c>
      <c r="G124" s="118"/>
      <c r="H124" s="88">
        <f t="shared" ref="H124:H134" si="21">($B$38/(1000))*(($B$4/100*(H108*$B$53))+($B$5/100*(H108*$B$55))+($B$6/100*(H108*$B$57))+($B$7/100*(H108*$B$59)))</f>
        <v>1.5248303296041497</v>
      </c>
      <c r="I124" s="87">
        <f t="shared" ref="I124:I134" si="22">($B$38/(1000))*(($B$8/100*(I108*$B$54))+($B$9/100*(I108*$B$56))+($B$10/100*(I108*$B$58))+($B$11/100*(I108*$B$60)))</f>
        <v>8.7695642313348774</v>
      </c>
      <c r="J124" s="118"/>
      <c r="K124" s="88">
        <f t="shared" ref="K124:K134" si="23">($B$38/(1000))*(($B$4/100*(K108*$B$53))+($B$5/100*(K108*$B$55))+($B$6/100*(K108*$B$57))+($B$7/100*(K108*$B$59)))</f>
        <v>2.0331071061388664</v>
      </c>
      <c r="L124" s="87">
        <f t="shared" ref="L124:L134" si="24">($B$38/(1000))*(($B$8/100*(L108*$B$54))+($B$9/100*(L108*$B$56))+($B$10/100*(L108*$B$58))+($B$11/100*(L108*$B$60)))</f>
        <v>11.692752308446501</v>
      </c>
      <c r="M124" s="118"/>
      <c r="N124" s="88">
        <f t="shared" ref="N124:N134" si="25">($B$38/(1000))*(($B$4/100*(N108*$B$53))+($B$5/100*(N108*$B$55))+($B$6/100*(N108*$B$57))+($B$7/100*(N108*$B$59)))</f>
        <v>3.0496606592082993</v>
      </c>
      <c r="O124" s="87">
        <f t="shared" ref="O124:O134" si="26">($B$38/(1000))*(($B$8/100*(O108*$B$54))+($B$9/100*(O108*$B$56))+($B$10/100*(O108*$B$58))+($B$11/100*(O108*$B$60)))</f>
        <v>17.539128462669755</v>
      </c>
      <c r="P124" s="118"/>
      <c r="Q124" s="88">
        <f t="shared" ref="Q124:Q134" si="27">($B$38/(1000))*(($B$4/100*(Q108*$B$53))+($B$5/100*(Q108*$B$55))+($B$6/100*(Q108*$B$57))+($B$7/100*(Q108*$B$59)))</f>
        <v>4.0662142122777327</v>
      </c>
      <c r="R124" s="87">
        <f t="shared" ref="R124:R134" si="28">($B$38/(1000))*(($B$8/100*(R108*$B$54))+($B$9/100*(R108*$B$56))+($B$10/100*(R108*$B$58))+($B$11/100*(R108*$B$60)))</f>
        <v>23.385504616893002</v>
      </c>
      <c r="S124" s="118"/>
      <c r="T124" s="88">
        <f t="shared" ref="T124:T134" si="29">($B$38/(1000))*(($B$4/100*(T108*$B$53))+($B$5/100*(T108*$B$55))+($B$6/100*(T108*$B$57))+($B$7/100*(T108*$B$59)))</f>
        <v>5.0827677653471648</v>
      </c>
      <c r="U124" s="87">
        <f t="shared" ref="U124:U134" si="30">($B$38/(1000))*(($B$8/100*(U108*$B$54))+($B$9/100*(U108*$B$56))+($B$10/100*(U108*$B$58))+($B$11/100*(U108*$B$60)))</f>
        <v>29.231880771116256</v>
      </c>
      <c r="V124" s="118"/>
      <c r="W124" s="88">
        <f t="shared" ref="W124:W134" si="31">($B$38/(1000))*(($B$4/100*(W108*$B$53))+($B$5/100*(W108*$B$55))+($B$6/100*(W108*$B$57))+($B$7/100*(W108*$B$59)))</f>
        <v>10.16553553069433</v>
      </c>
      <c r="X124" s="87">
        <f t="shared" ref="X124:X134" si="32">($B$38/(1000))*(($B$8/100*(X108*$B$54))+($B$9/100*(X108*$B$56))+($B$10/100*(X108*$B$58))+($B$11/100*(X108*$B$60)))</f>
        <v>58.463761542232511</v>
      </c>
      <c r="Y124" s="118"/>
    </row>
    <row r="125" spans="1:25" x14ac:dyDescent="0.25">
      <c r="A125" s="109" t="s">
        <v>97</v>
      </c>
      <c r="B125" s="88">
        <f t="shared" si="17"/>
        <v>1.0165535530694332</v>
      </c>
      <c r="C125" s="87">
        <f t="shared" si="18"/>
        <v>2.5983894018770006</v>
      </c>
      <c r="D125" s="118"/>
      <c r="E125" s="88">
        <f t="shared" si="19"/>
        <v>2.0331071061388664</v>
      </c>
      <c r="F125" s="87">
        <f t="shared" si="20"/>
        <v>5.1967788037540013</v>
      </c>
      <c r="G125" s="118"/>
      <c r="H125" s="88">
        <f t="shared" si="21"/>
        <v>3.0496606592082993</v>
      </c>
      <c r="I125" s="87">
        <f t="shared" si="22"/>
        <v>7.7951682056310005</v>
      </c>
      <c r="J125" s="118"/>
      <c r="K125" s="88">
        <f t="shared" si="23"/>
        <v>4.0662142122777327</v>
      </c>
      <c r="L125" s="87">
        <f t="shared" si="24"/>
        <v>10.393557607508003</v>
      </c>
      <c r="M125" s="118"/>
      <c r="N125" s="88">
        <f t="shared" si="25"/>
        <v>6.0993213184165986</v>
      </c>
      <c r="O125" s="87">
        <f t="shared" si="26"/>
        <v>15.590336411262001</v>
      </c>
      <c r="P125" s="118"/>
      <c r="Q125" s="88">
        <f t="shared" si="27"/>
        <v>8.1324284245554654</v>
      </c>
      <c r="R125" s="87">
        <f t="shared" si="28"/>
        <v>20.787115215016005</v>
      </c>
      <c r="S125" s="118"/>
      <c r="T125" s="88">
        <f t="shared" si="29"/>
        <v>10.16553553069433</v>
      </c>
      <c r="U125" s="87">
        <f t="shared" si="30"/>
        <v>25.983894018770002</v>
      </c>
      <c r="V125" s="118"/>
      <c r="W125" s="88">
        <f t="shared" si="31"/>
        <v>20.331071061388659</v>
      </c>
      <c r="X125" s="87">
        <f t="shared" si="32"/>
        <v>51.967788037540004</v>
      </c>
      <c r="Y125" s="118"/>
    </row>
    <row r="126" spans="1:25" x14ac:dyDescent="0.25">
      <c r="A126" s="109" t="s">
        <v>102</v>
      </c>
      <c r="B126" s="88">
        <f t="shared" si="17"/>
        <v>2.0331071061388664</v>
      </c>
      <c r="C126" s="87">
        <f t="shared" si="18"/>
        <v>1.9487920514077501</v>
      </c>
      <c r="D126" s="118"/>
      <c r="E126" s="88">
        <f t="shared" si="19"/>
        <v>4.0662142122777327</v>
      </c>
      <c r="F126" s="87">
        <f t="shared" si="20"/>
        <v>3.8975841028155003</v>
      </c>
      <c r="G126" s="118"/>
      <c r="H126" s="88">
        <f t="shared" si="21"/>
        <v>6.0993213184165986</v>
      </c>
      <c r="I126" s="87">
        <f t="shared" si="22"/>
        <v>5.8463761542232504</v>
      </c>
      <c r="J126" s="118"/>
      <c r="K126" s="88">
        <f t="shared" si="23"/>
        <v>8.1324284245554654</v>
      </c>
      <c r="L126" s="87">
        <f t="shared" si="24"/>
        <v>7.7951682056310005</v>
      </c>
      <c r="M126" s="118"/>
      <c r="N126" s="88">
        <f t="shared" si="25"/>
        <v>12.198642636833197</v>
      </c>
      <c r="O126" s="87">
        <f t="shared" si="26"/>
        <v>11.692752308446501</v>
      </c>
      <c r="P126" s="118"/>
      <c r="Q126" s="88">
        <f t="shared" si="27"/>
        <v>16.264856849110931</v>
      </c>
      <c r="R126" s="87">
        <f t="shared" si="28"/>
        <v>15.590336411262001</v>
      </c>
      <c r="S126" s="118"/>
      <c r="T126" s="88">
        <f t="shared" si="29"/>
        <v>20.331071061388659</v>
      </c>
      <c r="U126" s="87">
        <f t="shared" si="30"/>
        <v>19.487920514077501</v>
      </c>
      <c r="V126" s="118"/>
      <c r="W126" s="88">
        <f t="shared" si="31"/>
        <v>40.662142122777318</v>
      </c>
      <c r="X126" s="87">
        <f t="shared" si="32"/>
        <v>38.975841028155003</v>
      </c>
      <c r="Y126" s="118"/>
    </row>
    <row r="127" spans="1:25" x14ac:dyDescent="0.25">
      <c r="A127" s="109" t="s">
        <v>103</v>
      </c>
      <c r="B127" s="88">
        <f t="shared" si="17"/>
        <v>2.2872454944062244</v>
      </c>
      <c r="C127" s="87">
        <f t="shared" si="18"/>
        <v>1.7863927137904381</v>
      </c>
      <c r="D127" s="118"/>
      <c r="E127" s="88">
        <f t="shared" si="19"/>
        <v>4.5744909888124488</v>
      </c>
      <c r="F127" s="87">
        <f t="shared" si="20"/>
        <v>3.5727854275808761</v>
      </c>
      <c r="G127" s="118"/>
      <c r="H127" s="88">
        <f t="shared" si="21"/>
        <v>6.8617364832186727</v>
      </c>
      <c r="I127" s="87">
        <f t="shared" si="22"/>
        <v>5.3591781413713138</v>
      </c>
      <c r="J127" s="118"/>
      <c r="K127" s="88">
        <f t="shared" si="23"/>
        <v>9.1489819776248975</v>
      </c>
      <c r="L127" s="87">
        <f t="shared" si="24"/>
        <v>7.1455708551617523</v>
      </c>
      <c r="M127" s="118"/>
      <c r="N127" s="88">
        <f t="shared" si="25"/>
        <v>13.723472966437345</v>
      </c>
      <c r="O127" s="87">
        <f t="shared" si="26"/>
        <v>10.718356282742628</v>
      </c>
      <c r="P127" s="118"/>
      <c r="Q127" s="88">
        <f t="shared" si="27"/>
        <v>18.297963955249795</v>
      </c>
      <c r="R127" s="87">
        <f t="shared" si="28"/>
        <v>14.291141710323505</v>
      </c>
      <c r="S127" s="118"/>
      <c r="T127" s="88">
        <f t="shared" si="29"/>
        <v>22.872454944062241</v>
      </c>
      <c r="U127" s="87">
        <f t="shared" si="30"/>
        <v>17.86392713790438</v>
      </c>
      <c r="V127" s="118"/>
      <c r="W127" s="88">
        <f t="shared" si="31"/>
        <v>45.744909888124482</v>
      </c>
      <c r="X127" s="87">
        <f t="shared" si="32"/>
        <v>35.72785427580876</v>
      </c>
      <c r="Y127" s="118"/>
    </row>
    <row r="128" spans="1:25" x14ac:dyDescent="0.25">
      <c r="A128" s="109" t="s">
        <v>104</v>
      </c>
      <c r="B128" s="88">
        <f t="shared" si="17"/>
        <v>2.4397285273666394</v>
      </c>
      <c r="C128" s="87">
        <f t="shared" si="18"/>
        <v>1.6889531112200502</v>
      </c>
      <c r="D128" s="118"/>
      <c r="E128" s="88">
        <f t="shared" si="19"/>
        <v>4.8794570547332787</v>
      </c>
      <c r="F128" s="87">
        <f t="shared" si="20"/>
        <v>3.3779062224401004</v>
      </c>
      <c r="G128" s="118"/>
      <c r="H128" s="88">
        <f t="shared" si="21"/>
        <v>7.3191855820999185</v>
      </c>
      <c r="I128" s="87">
        <f t="shared" si="22"/>
        <v>5.0668593336601511</v>
      </c>
      <c r="J128" s="118"/>
      <c r="K128" s="88">
        <f t="shared" si="23"/>
        <v>9.7589141094665575</v>
      </c>
      <c r="L128" s="87">
        <f t="shared" si="24"/>
        <v>6.7558124448802008</v>
      </c>
      <c r="M128" s="118"/>
      <c r="N128" s="88">
        <f t="shared" si="25"/>
        <v>14.638371164199837</v>
      </c>
      <c r="O128" s="87">
        <f t="shared" si="26"/>
        <v>10.133718667320302</v>
      </c>
      <c r="P128" s="118"/>
      <c r="Q128" s="88">
        <f t="shared" si="27"/>
        <v>19.517828218933115</v>
      </c>
      <c r="R128" s="87">
        <f t="shared" si="28"/>
        <v>13.511624889760402</v>
      </c>
      <c r="S128" s="118"/>
      <c r="T128" s="88">
        <f t="shared" si="29"/>
        <v>24.397285273666395</v>
      </c>
      <c r="U128" s="87">
        <f t="shared" si="30"/>
        <v>16.889531112200501</v>
      </c>
      <c r="V128" s="118"/>
      <c r="W128" s="88">
        <f t="shared" si="31"/>
        <v>48.794570547332789</v>
      </c>
      <c r="X128" s="87">
        <f t="shared" si="32"/>
        <v>33.779062224401002</v>
      </c>
      <c r="Y128" s="118"/>
    </row>
    <row r="129" spans="1:28" x14ac:dyDescent="0.25">
      <c r="A129" s="109" t="s">
        <v>105</v>
      </c>
      <c r="B129" s="88">
        <f t="shared" si="17"/>
        <v>2.6430392379805259</v>
      </c>
      <c r="C129" s="87">
        <f t="shared" si="18"/>
        <v>1.5590336411262005</v>
      </c>
      <c r="D129" s="118"/>
      <c r="E129" s="88">
        <f t="shared" si="19"/>
        <v>5.2860784759610517</v>
      </c>
      <c r="F129" s="87">
        <f t="shared" si="20"/>
        <v>3.1180672822524009</v>
      </c>
      <c r="G129" s="118"/>
      <c r="H129" s="88">
        <f t="shared" si="21"/>
        <v>7.9291177139415785</v>
      </c>
      <c r="I129" s="87">
        <f t="shared" si="22"/>
        <v>4.6771009233786005</v>
      </c>
      <c r="J129" s="118"/>
      <c r="K129" s="88">
        <f t="shared" si="23"/>
        <v>10.572156951922103</v>
      </c>
      <c r="L129" s="87">
        <f t="shared" si="24"/>
        <v>6.2361345645048019</v>
      </c>
      <c r="M129" s="118"/>
      <c r="N129" s="88">
        <f t="shared" si="25"/>
        <v>15.858235427883157</v>
      </c>
      <c r="O129" s="87">
        <f t="shared" si="26"/>
        <v>9.354201846757201</v>
      </c>
      <c r="P129" s="118"/>
      <c r="Q129" s="88">
        <f t="shared" si="27"/>
        <v>21.144313903844207</v>
      </c>
      <c r="R129" s="87">
        <f t="shared" si="28"/>
        <v>12.472269129009604</v>
      </c>
      <c r="S129" s="118"/>
      <c r="T129" s="88">
        <f t="shared" si="29"/>
        <v>26.430392379805255</v>
      </c>
      <c r="U129" s="87">
        <f t="shared" si="30"/>
        <v>15.590336411262001</v>
      </c>
      <c r="V129" s="118"/>
      <c r="W129" s="88">
        <f t="shared" si="31"/>
        <v>52.86078475961051</v>
      </c>
      <c r="X129" s="87">
        <f t="shared" si="32"/>
        <v>31.180672822524002</v>
      </c>
      <c r="Y129" s="118"/>
    </row>
    <row r="130" spans="1:28" x14ac:dyDescent="0.25">
      <c r="A130" s="109" t="s">
        <v>106</v>
      </c>
      <c r="B130" s="88">
        <f t="shared" si="17"/>
        <v>2.7955222709409413</v>
      </c>
      <c r="C130" s="87">
        <f t="shared" si="18"/>
        <v>1.4615940385558126</v>
      </c>
      <c r="D130" s="118"/>
      <c r="E130" s="88">
        <f t="shared" si="19"/>
        <v>5.5910445418818826</v>
      </c>
      <c r="F130" s="87">
        <f t="shared" si="20"/>
        <v>2.9231880771116252</v>
      </c>
      <c r="G130" s="118"/>
      <c r="H130" s="88">
        <f t="shared" si="21"/>
        <v>8.3865668128228226</v>
      </c>
      <c r="I130" s="87">
        <f t="shared" si="22"/>
        <v>4.3847821156674387</v>
      </c>
      <c r="J130" s="118"/>
      <c r="K130" s="88">
        <f t="shared" si="23"/>
        <v>11.182089083763765</v>
      </c>
      <c r="L130" s="87">
        <f t="shared" si="24"/>
        <v>5.8463761542232504</v>
      </c>
      <c r="M130" s="118"/>
      <c r="N130" s="88">
        <f t="shared" si="25"/>
        <v>16.773133625645645</v>
      </c>
      <c r="O130" s="87">
        <f t="shared" si="26"/>
        <v>8.7695642313348774</v>
      </c>
      <c r="P130" s="118"/>
      <c r="Q130" s="88">
        <f t="shared" si="27"/>
        <v>22.36417816752753</v>
      </c>
      <c r="R130" s="87">
        <f t="shared" si="28"/>
        <v>11.692752308446501</v>
      </c>
      <c r="S130" s="118"/>
      <c r="T130" s="88">
        <f t="shared" si="29"/>
        <v>27.955222709409409</v>
      </c>
      <c r="U130" s="87">
        <f t="shared" si="30"/>
        <v>14.615940385558128</v>
      </c>
      <c r="V130" s="118"/>
      <c r="W130" s="88">
        <f t="shared" si="31"/>
        <v>55.910445418818817</v>
      </c>
      <c r="X130" s="87">
        <f t="shared" si="32"/>
        <v>29.231880771116256</v>
      </c>
      <c r="Y130" s="118"/>
    </row>
    <row r="131" spans="1:28" s="161" customFormat="1" x14ac:dyDescent="0.25">
      <c r="A131" s="136" t="s">
        <v>153</v>
      </c>
      <c r="B131" s="90">
        <f t="shared" si="17"/>
        <v>3.7561653785915547</v>
      </c>
      <c r="C131" s="167">
        <f t="shared" si="18"/>
        <v>0.84772454236237138</v>
      </c>
      <c r="D131" s="166"/>
      <c r="E131" s="90">
        <f t="shared" si="19"/>
        <v>7.5123307571831095</v>
      </c>
      <c r="F131" s="167">
        <f t="shared" si="20"/>
        <v>1.6954490847247428</v>
      </c>
      <c r="G131" s="166"/>
      <c r="H131" s="90">
        <f t="shared" si="21"/>
        <v>11.268496135774663</v>
      </c>
      <c r="I131" s="167">
        <f t="shared" si="22"/>
        <v>2.5431736270871141</v>
      </c>
      <c r="J131" s="166"/>
      <c r="K131" s="90">
        <f t="shared" si="23"/>
        <v>15.024661514366219</v>
      </c>
      <c r="L131" s="167">
        <f t="shared" si="24"/>
        <v>3.3908981694494855</v>
      </c>
      <c r="M131" s="166"/>
      <c r="N131" s="90">
        <f t="shared" si="25"/>
        <v>22.536992271549327</v>
      </c>
      <c r="O131" s="167">
        <f t="shared" si="26"/>
        <v>5.0863472541742283</v>
      </c>
      <c r="P131" s="166"/>
      <c r="Q131" s="90">
        <f t="shared" si="27"/>
        <v>30.049323028732438</v>
      </c>
      <c r="R131" s="167">
        <f t="shared" si="28"/>
        <v>6.781796338898971</v>
      </c>
      <c r="S131" s="166"/>
      <c r="T131" s="90">
        <f t="shared" si="29"/>
        <v>37.561653785915553</v>
      </c>
      <c r="U131" s="167">
        <f t="shared" si="30"/>
        <v>8.4772454236237138</v>
      </c>
      <c r="V131" s="166"/>
      <c r="W131" s="90">
        <f t="shared" si="31"/>
        <v>75.123307571831106</v>
      </c>
      <c r="X131" s="167">
        <f t="shared" si="32"/>
        <v>16.954490847247428</v>
      </c>
      <c r="Y131" s="166"/>
    </row>
    <row r="132" spans="1:28" x14ac:dyDescent="0.25">
      <c r="A132" s="109" t="s">
        <v>107</v>
      </c>
      <c r="B132" s="88">
        <f t="shared" si="17"/>
        <v>3.0496606592082993</v>
      </c>
      <c r="C132" s="87">
        <f t="shared" si="18"/>
        <v>1.2991947009385003</v>
      </c>
      <c r="D132" s="118"/>
      <c r="E132" s="88">
        <f t="shared" si="19"/>
        <v>6.0993213184165986</v>
      </c>
      <c r="F132" s="87">
        <f t="shared" si="20"/>
        <v>2.5983894018770006</v>
      </c>
      <c r="G132" s="118"/>
      <c r="H132" s="88">
        <f t="shared" si="21"/>
        <v>9.1489819776248975</v>
      </c>
      <c r="I132" s="87">
        <f t="shared" si="22"/>
        <v>3.8975841028155003</v>
      </c>
      <c r="J132" s="118"/>
      <c r="K132" s="88">
        <f t="shared" si="23"/>
        <v>12.198642636833197</v>
      </c>
      <c r="L132" s="87">
        <f t="shared" si="24"/>
        <v>5.1967788037540013</v>
      </c>
      <c r="M132" s="118"/>
      <c r="N132" s="88">
        <f t="shared" si="25"/>
        <v>18.297963955249795</v>
      </c>
      <c r="O132" s="87">
        <f t="shared" si="26"/>
        <v>7.7951682056310005</v>
      </c>
      <c r="P132" s="118"/>
      <c r="Q132" s="88">
        <f t="shared" si="27"/>
        <v>24.397285273666395</v>
      </c>
      <c r="R132" s="87">
        <f t="shared" si="28"/>
        <v>10.393557607508003</v>
      </c>
      <c r="S132" s="118"/>
      <c r="T132" s="88">
        <f t="shared" si="29"/>
        <v>30.496606592082987</v>
      </c>
      <c r="U132" s="87">
        <f t="shared" si="30"/>
        <v>12.991947009385001</v>
      </c>
      <c r="V132" s="118"/>
      <c r="W132" s="88">
        <f t="shared" si="31"/>
        <v>60.993213184165974</v>
      </c>
      <c r="X132" s="87">
        <f t="shared" si="32"/>
        <v>25.983894018770002</v>
      </c>
      <c r="Y132" s="118"/>
    </row>
    <row r="133" spans="1:28" x14ac:dyDescent="0.25">
      <c r="A133" s="109" t="s">
        <v>108</v>
      </c>
      <c r="B133" s="88">
        <f t="shared" si="17"/>
        <v>4.0662142122777327</v>
      </c>
      <c r="C133" s="87">
        <f t="shared" si="18"/>
        <v>0.64959735046925016</v>
      </c>
      <c r="D133" s="118"/>
      <c r="E133" s="88">
        <f t="shared" si="19"/>
        <v>8.1324284245554654</v>
      </c>
      <c r="F133" s="87">
        <f t="shared" si="20"/>
        <v>1.2991947009385003</v>
      </c>
      <c r="G133" s="118"/>
      <c r="H133" s="88">
        <f t="shared" si="21"/>
        <v>12.198642636833197</v>
      </c>
      <c r="I133" s="87">
        <f t="shared" si="22"/>
        <v>1.9487920514077501</v>
      </c>
      <c r="J133" s="118"/>
      <c r="K133" s="88">
        <f t="shared" si="23"/>
        <v>16.264856849110931</v>
      </c>
      <c r="L133" s="87">
        <f t="shared" si="24"/>
        <v>2.5983894018770006</v>
      </c>
      <c r="M133" s="118"/>
      <c r="N133" s="88">
        <f t="shared" si="25"/>
        <v>24.397285273666395</v>
      </c>
      <c r="O133" s="87">
        <f t="shared" si="26"/>
        <v>3.8975841028155003</v>
      </c>
      <c r="P133" s="118"/>
      <c r="Q133" s="88">
        <f t="shared" si="27"/>
        <v>32.529713698221862</v>
      </c>
      <c r="R133" s="87">
        <f t="shared" si="28"/>
        <v>5.1967788037540013</v>
      </c>
      <c r="S133" s="118"/>
      <c r="T133" s="88">
        <f t="shared" si="29"/>
        <v>40.662142122777318</v>
      </c>
      <c r="U133" s="87">
        <f t="shared" si="30"/>
        <v>6.4959735046925005</v>
      </c>
      <c r="V133" s="118"/>
      <c r="W133" s="88">
        <f t="shared" si="31"/>
        <v>81.324284245554637</v>
      </c>
      <c r="X133" s="87">
        <f t="shared" si="32"/>
        <v>12.991947009385001</v>
      </c>
      <c r="Y133" s="118"/>
    </row>
    <row r="134" spans="1:28" ht="15.75" thickBot="1" x14ac:dyDescent="0.3">
      <c r="A134" s="110" t="s">
        <v>109</v>
      </c>
      <c r="B134" s="89">
        <f t="shared" si="17"/>
        <v>4.5744909888124488</v>
      </c>
      <c r="C134" s="120">
        <f t="shared" si="18"/>
        <v>0.32479867523462508</v>
      </c>
      <c r="D134" s="119"/>
      <c r="E134" s="89">
        <f t="shared" si="19"/>
        <v>9.1489819776248975</v>
      </c>
      <c r="F134" s="120">
        <f t="shared" si="20"/>
        <v>0.64959735046925016</v>
      </c>
      <c r="G134" s="119"/>
      <c r="H134" s="89">
        <f t="shared" si="21"/>
        <v>13.723472966437345</v>
      </c>
      <c r="I134" s="120">
        <f t="shared" si="22"/>
        <v>0.97439602570387507</v>
      </c>
      <c r="J134" s="119"/>
      <c r="K134" s="89">
        <f t="shared" si="23"/>
        <v>18.297963955249795</v>
      </c>
      <c r="L134" s="120">
        <f t="shared" si="24"/>
        <v>1.2991947009385003</v>
      </c>
      <c r="M134" s="119"/>
      <c r="N134" s="89">
        <f t="shared" si="25"/>
        <v>27.446945932874691</v>
      </c>
      <c r="O134" s="120">
        <f t="shared" si="26"/>
        <v>1.9487920514077501</v>
      </c>
      <c r="P134" s="119"/>
      <c r="Q134" s="89">
        <f t="shared" si="27"/>
        <v>36.59592791049959</v>
      </c>
      <c r="R134" s="120">
        <f t="shared" si="28"/>
        <v>2.5983894018770006</v>
      </c>
      <c r="S134" s="119"/>
      <c r="T134" s="89">
        <f t="shared" si="29"/>
        <v>45.744909888124482</v>
      </c>
      <c r="U134" s="120">
        <f t="shared" si="30"/>
        <v>3.2479867523462502</v>
      </c>
      <c r="V134" s="119"/>
      <c r="W134" s="89">
        <f t="shared" si="31"/>
        <v>91.489819776248964</v>
      </c>
      <c r="X134" s="120">
        <f t="shared" si="32"/>
        <v>6.4959735046925005</v>
      </c>
      <c r="Y134" s="119"/>
    </row>
    <row r="135" spans="1:28" x14ac:dyDescent="0.25">
      <c r="A135" s="111"/>
    </row>
    <row r="136" spans="1:28" ht="15.75" thickBot="1" x14ac:dyDescent="0.3">
      <c r="A136" s="111"/>
      <c r="C136" s="100">
        <f>((B108*$B$38/1000)*((($B$53*$B$4/100)+($B$55*$B$5/100)+($B$57*$B$6/100)+($B$59*$B$7/100))))+((C108*$B$38/1000)*((($B$54*$B$8/100)+($B$56*$B$9/100)+($B$58*$B$10/100)+($B$60*$B$11/100))))</f>
        <v>3.4314648536463421</v>
      </c>
      <c r="D136" s="100"/>
    </row>
    <row r="137" spans="1:28" s="83" customFormat="1" ht="18.75" customHeight="1" x14ac:dyDescent="0.3">
      <c r="A137" s="181" t="s">
        <v>98</v>
      </c>
      <c r="B137" s="184" t="s">
        <v>79</v>
      </c>
      <c r="C137" s="185"/>
      <c r="D137" s="186"/>
      <c r="E137" s="184" t="s">
        <v>80</v>
      </c>
      <c r="F137" s="185"/>
      <c r="G137" s="186"/>
      <c r="H137" s="184" t="s">
        <v>81</v>
      </c>
      <c r="I137" s="185"/>
      <c r="J137" s="186"/>
      <c r="K137" s="184" t="s">
        <v>82</v>
      </c>
      <c r="L137" s="185"/>
      <c r="M137" s="186"/>
      <c r="N137" s="184" t="s">
        <v>83</v>
      </c>
      <c r="O137" s="185"/>
      <c r="P137" s="186"/>
      <c r="Q137" s="184" t="s">
        <v>84</v>
      </c>
      <c r="R137" s="185"/>
      <c r="S137" s="186"/>
      <c r="T137" s="184" t="s">
        <v>85</v>
      </c>
      <c r="U137" s="185"/>
      <c r="V137" s="186"/>
      <c r="W137" s="184" t="s">
        <v>86</v>
      </c>
      <c r="X137" s="185"/>
      <c r="Y137" s="186"/>
    </row>
    <row r="138" spans="1:28" s="83" customFormat="1" ht="19.5" thickBot="1" x14ac:dyDescent="0.35">
      <c r="A138" s="182"/>
      <c r="B138" s="187">
        <v>5000</v>
      </c>
      <c r="C138" s="188"/>
      <c r="D138" s="189"/>
      <c r="E138" s="187">
        <v>10000</v>
      </c>
      <c r="F138" s="188"/>
      <c r="G138" s="189"/>
      <c r="H138" s="187">
        <v>15000</v>
      </c>
      <c r="I138" s="188"/>
      <c r="J138" s="189"/>
      <c r="K138" s="187">
        <v>20000</v>
      </c>
      <c r="L138" s="188"/>
      <c r="M138" s="189"/>
      <c r="N138" s="187">
        <v>30000</v>
      </c>
      <c r="O138" s="188"/>
      <c r="P138" s="189"/>
      <c r="Q138" s="187">
        <v>40000</v>
      </c>
      <c r="R138" s="188"/>
      <c r="S138" s="189"/>
      <c r="T138" s="187">
        <v>50000</v>
      </c>
      <c r="U138" s="188"/>
      <c r="V138" s="189"/>
      <c r="W138" s="187">
        <v>100000</v>
      </c>
      <c r="X138" s="188"/>
      <c r="Y138" s="189"/>
    </row>
    <row r="139" spans="1:28" s="82" customFormat="1" ht="37.5" x14ac:dyDescent="0.3">
      <c r="A139" s="183"/>
      <c r="B139" s="94" t="s">
        <v>92</v>
      </c>
      <c r="C139" s="104" t="s">
        <v>93</v>
      </c>
      <c r="D139" s="104" t="s">
        <v>134</v>
      </c>
      <c r="E139" s="105" t="s">
        <v>92</v>
      </c>
      <c r="F139" s="104" t="s">
        <v>93</v>
      </c>
      <c r="G139" s="104" t="s">
        <v>134</v>
      </c>
      <c r="H139" s="92" t="s">
        <v>92</v>
      </c>
      <c r="I139" s="104" t="s">
        <v>93</v>
      </c>
      <c r="J139" s="104" t="s">
        <v>134</v>
      </c>
      <c r="K139" s="92" t="s">
        <v>92</v>
      </c>
      <c r="L139" s="104" t="s">
        <v>93</v>
      </c>
      <c r="M139" s="104" t="s">
        <v>134</v>
      </c>
      <c r="N139" s="92" t="s">
        <v>92</v>
      </c>
      <c r="O139" s="104" t="s">
        <v>93</v>
      </c>
      <c r="P139" s="104" t="s">
        <v>134</v>
      </c>
      <c r="Q139" s="92" t="s">
        <v>92</v>
      </c>
      <c r="R139" s="104" t="s">
        <v>93</v>
      </c>
      <c r="S139" s="104" t="s">
        <v>134</v>
      </c>
      <c r="T139" s="92" t="s">
        <v>92</v>
      </c>
      <c r="U139" s="104" t="s">
        <v>93</v>
      </c>
      <c r="V139" s="104" t="s">
        <v>134</v>
      </c>
      <c r="W139" s="94" t="s">
        <v>92</v>
      </c>
      <c r="X139" s="104" t="s">
        <v>93</v>
      </c>
      <c r="Y139" s="104" t="s">
        <v>134</v>
      </c>
    </row>
    <row r="140" spans="1:28" ht="18.75" x14ac:dyDescent="0.3">
      <c r="A140" s="109" t="s">
        <v>125</v>
      </c>
      <c r="B140" s="88">
        <f t="shared" ref="B140:B150" si="33">B124+C124</f>
        <v>3.4314648536463417</v>
      </c>
      <c r="C140" s="115">
        <f>((B108*$B$38/1000)*((($B$53*$B$8/100)+($B$55*$B$9/100)+($B$57*$B$10/100)+($B$59*$B$11/100))))+((C108*$B$38/1000)*((($B$54*$B$8/100)+($B$56*$B$9/100)+($B$58*$B$10/100)+($B$60*$B$11/100))))</f>
        <v>3.19314128145415</v>
      </c>
      <c r="D140" s="126">
        <f t="shared" ref="D140:D150" si="34">((B108*$B$38/1000)*(($B$53*$D$4/100)+($B$55*$D$5/100)+($B$57*$D$6/100)+($B$59*$D$7/100)))+((C108*$B$38/1000)*(($B$54*$D$8/100)+($B$56*$D$9/100)+($B$58*$D$10/100)+($B$60*$D$11/100)))</f>
        <v>4.0473618374456981</v>
      </c>
      <c r="E140" s="98">
        <f t="shared" ref="E140:E150" si="35">E124+F124</f>
        <v>6.8629297072926834</v>
      </c>
      <c r="F140" s="115">
        <f>((E108*$B$38/1000)*((($B$53*$B$8/100)+($B$55*$B$9/100)+($B$57*$B$10/100)+($B$59*$B$11/100))))+((F108*$B$38/1000)*((($B$54*$B$8/100)+($B$56*$B$9/100)+($B$58*$B$10/100)+($B$60*$B$11/100))))</f>
        <v>6.3862825629083</v>
      </c>
      <c r="G140" s="126">
        <f t="shared" ref="G140:G150" si="36">((E108*$B$38/1000)*(($B$53*$D$4/100)+($B$55*$D$5/100)+($B$57*$D$6/100)+($B$59*$D$7/100)))+((F108*$B$38/1000)*(($B$54*$D$8/100)+($B$56*$D$9/100)+($B$58*$D$10/100)+($B$60*$D$11/100)))</f>
        <v>8.0947236748913962</v>
      </c>
      <c r="H140" s="88">
        <f t="shared" ref="H140:H150" si="37">H124+I124</f>
        <v>10.294394560939027</v>
      </c>
      <c r="I140" s="115">
        <f>((H108*$B$38/1000)*((($B$53*$B$8/100)+($B$55*$B$9/100)+($B$57*$B$10/100)+($B$59*$B$11/100))))+((I108*$B$38/1000)*((($B$54*$B$8/100)+($B$56*$B$9/100)+($B$58*$B$10/100)+($B$60*$B$11/100))))</f>
        <v>9.5794238443624504</v>
      </c>
      <c r="J140" s="126">
        <f t="shared" ref="J140:J150" si="38">((H108*$B$38/1000)*(($B$53*$D$4/100)+($B$55*$D$5/100)+($B$57*$D$6/100)+($B$59*$D$7/100)))+((I108*$B$38/1000)*(($B$54*$D$8/100)+($B$56*$D$9/100)+($B$58*$D$10/100)+($B$60*$D$11/100)))</f>
        <v>12.142085512337093</v>
      </c>
      <c r="K140" s="88">
        <f t="shared" ref="K140:K150" si="39">K124+L124</f>
        <v>13.725859414585367</v>
      </c>
      <c r="L140" s="115">
        <f>((K108*$B$38/1000)*((($B$53*$B$8/100)+($B$55*$B$9/100)+($B$57*$B$10/100)+($B$59*$B$11/100))))+((L108*$B$38/1000)*((($B$54*$B$8/100)+($B$56*$B$9/100)+($B$58*$B$10/100)+($B$60*$B$11/100))))</f>
        <v>12.7725651258166</v>
      </c>
      <c r="M140" s="126">
        <f t="shared" ref="M140:M150" si="40">((K108*$B$38/1000)*(($B$53*$D$4/100)+($B$55*$D$5/100)+($B$57*$D$6/100)+($B$59*$D$7/100)))+((L108*$B$38/1000)*(($B$54*$D$8/100)+($B$56*$D$9/100)+($B$58*$D$10/100)+($B$60*$D$11/100)))</f>
        <v>16.189447349782792</v>
      </c>
      <c r="N140" s="88">
        <f t="shared" ref="N140:N150" si="41">N124+O124</f>
        <v>20.588789121878055</v>
      </c>
      <c r="O140" s="115">
        <f>((N108*$B$38/1000)*((($B$53*$B$8/100)+($B$55*$B$9/100)+($B$57*$B$10/100)+($B$59*$B$11/100))))+((O108*$B$38/1000)*((($B$54*$B$8/100)+($B$56*$B$9/100)+($B$58*$B$10/100)+($B$60*$B$11/100))))</f>
        <v>19.158847688724901</v>
      </c>
      <c r="P140" s="126">
        <f t="shared" ref="P140:P150" si="42">((N108*$B$38/1000)*(($B$53*$D$4/100)+($B$55*$D$5/100)+($B$57*$D$6/100)+($B$59*$D$7/100)))+((O108*$B$38/1000)*(($B$54*$D$8/100)+($B$56*$D$9/100)+($B$58*$D$10/100)+($B$60*$D$11/100)))</f>
        <v>24.284171024674187</v>
      </c>
      <c r="Q140" s="88">
        <f t="shared" ref="Q140:Q150" si="43">Q124+R124</f>
        <v>27.451718829170733</v>
      </c>
      <c r="R140" s="115">
        <f>((Q108*$B$38/1000)*((($B$53*$B$8/100)+($B$55*$B$9/100)+($B$57*$B$10/100)+($B$59*$B$11/100))))+((R108*$B$38/1000)*((($B$54*$B$8/100)+($B$56*$B$9/100)+($B$58*$B$10/100)+($B$60*$B$11/100))))</f>
        <v>25.5451302516332</v>
      </c>
      <c r="S140" s="126">
        <f t="shared" ref="S140:S150" si="44">((Q108*$B$38/1000)*(($B$53*$D$4/100)+($B$55*$D$5/100)+($B$57*$D$6/100)+($B$59*$D$7/100)))+((R108*$B$38/1000)*(($B$54*$D$8/100)+($B$56*$D$9/100)+($B$58*$D$10/100)+($B$60*$D$11/100)))</f>
        <v>32.378894699565585</v>
      </c>
      <c r="T140" s="88">
        <f t="shared" ref="T140:T150" si="45">T124+U124</f>
        <v>34.314648536463423</v>
      </c>
      <c r="U140" s="115">
        <f>((T108*$B$38/1000)*((($B$53*$B$8/100)+($B$55*$B$9/100)+($B$57*$B$10/100)+($B$59*$B$11/100))))+((U108*$B$38/1000)*((($B$54*$B$8/100)+($B$56*$B$9/100)+($B$58*$B$10/100)+($B$60*$B$11/100))))</f>
        <v>31.931412814541499</v>
      </c>
      <c r="V140" s="126">
        <f t="shared" ref="V140:V150" si="46">((T108*$B$38/1000)*(($B$53*$D$4/100)+($B$55*$D$5/100)+($B$57*$D$6/100)+($B$59*$D$7/100)))+((U108*$B$38/1000)*(($B$54*$D$8/100)+($B$56*$D$9/100)+($B$58*$D$10/100)+($B$60*$D$11/100)))</f>
        <v>40.473618374456983</v>
      </c>
      <c r="W140" s="88">
        <f t="shared" ref="W140:W150" si="47">W124+X124</f>
        <v>68.629297072926846</v>
      </c>
      <c r="X140" s="115">
        <f>((W108*$B$38/1000)*((($B$53*$B$8/100)+($B$55*$B$9/100)+($B$57*$B$10/100)+($B$59*$B$11/100))))+((X108*$B$38/1000)*((($B$54*$B$8/100)+($B$56*$B$9/100)+($B$58*$B$10/100)+($B$60*$B$11/100))))</f>
        <v>63.862825629082998</v>
      </c>
      <c r="Y140" s="126">
        <f t="shared" ref="Y140:Y150" si="48">((W108*$B$38/1000)*(($B$53*$D$4/100)+($B$55*$D$5/100)+($B$57*$D$6/100)+($B$59*$D$7/100)))+((X108*$B$38/1000)*(($B$54*$D$8/100)+($B$56*$D$9/100)+($B$58*$D$10/100)+($B$60*$D$11/100)))</f>
        <v>80.947236748913966</v>
      </c>
      <c r="Z140" s="82"/>
      <c r="AA140" s="82"/>
      <c r="AB140" s="82"/>
    </row>
    <row r="141" spans="1:28" ht="18.75" x14ac:dyDescent="0.3">
      <c r="A141" s="109" t="s">
        <v>97</v>
      </c>
      <c r="B141" s="88">
        <f t="shared" si="33"/>
        <v>3.614942954946434</v>
      </c>
      <c r="C141" s="115">
        <f>((B109*$B$38/1000)*((($B$53*$B$8/100)+($B$55*$B$9/100)+($B$57*$B$10/100)+($B$59*$B$11/100))))+((C109*$B$38/1000)*((($B$54*$B$8/100)+($B$56*$B$9/100)+($B$58*$B$10/100)+($B$60*$B$11/100))))</f>
        <v>3.1382958105620493</v>
      </c>
      <c r="D141" s="127">
        <f t="shared" si="34"/>
        <v>3.9786556139562519</v>
      </c>
      <c r="E141" s="98">
        <f t="shared" si="35"/>
        <v>7.2298859098928681</v>
      </c>
      <c r="F141" s="115">
        <f>((E109*$B$38/1000)*((($B$53*$B$8/100)+($B$55*$B$9/100)+($B$57*$B$10/100)+($B$59*$B$11/100))))+((F109*$B$38/1000)*((($B$54*$B$8/100)+($B$56*$B$9/100)+($B$58*$B$10/100)+($B$60*$B$11/100))))</f>
        <v>6.2765916211240986</v>
      </c>
      <c r="G141" s="127">
        <f t="shared" si="36"/>
        <v>7.9573112279125038</v>
      </c>
      <c r="H141" s="88">
        <f t="shared" si="37"/>
        <v>10.8448288648393</v>
      </c>
      <c r="I141" s="115">
        <f>((H109*$B$38/1000)*((($B$53*$B$8/100)+($B$55*$B$9/100)+($B$57*$B$10/100)+($B$59*$B$11/100))))+((I109*$B$38/1000)*((($B$54*$B$8/100)+($B$56*$B$9/100)+($B$58*$B$10/100)+($B$60*$B$11/100))))</f>
        <v>9.4148874316861466</v>
      </c>
      <c r="J141" s="127">
        <f t="shared" si="38"/>
        <v>11.935966841868755</v>
      </c>
      <c r="K141" s="88">
        <f t="shared" si="39"/>
        <v>14.459771819785736</v>
      </c>
      <c r="L141" s="115">
        <f>((K109*$B$38/1000)*((($B$53*$B$8/100)+($B$55*$B$9/100)+($B$57*$B$10/100)+($B$59*$B$11/100))))+((L109*$B$38/1000)*((($B$54*$B$8/100)+($B$56*$B$9/100)+($B$58*$B$10/100)+($B$60*$B$11/100))))</f>
        <v>12.553183242248197</v>
      </c>
      <c r="M141" s="127">
        <f t="shared" si="40"/>
        <v>15.914622455825008</v>
      </c>
      <c r="N141" s="88">
        <f t="shared" si="41"/>
        <v>21.689657729678601</v>
      </c>
      <c r="O141" s="115">
        <f>((N109*$B$38/1000)*((($B$53*$B$8/100)+($B$55*$B$9/100)+($B$57*$B$10/100)+($B$59*$B$11/100))))+((O109*$B$38/1000)*((($B$54*$B$8/100)+($B$56*$B$9/100)+($B$58*$B$10/100)+($B$60*$B$11/100))))</f>
        <v>18.829774863372293</v>
      </c>
      <c r="P141" s="127">
        <f t="shared" si="42"/>
        <v>23.87193368373751</v>
      </c>
      <c r="Q141" s="88">
        <f t="shared" si="43"/>
        <v>28.919543639571472</v>
      </c>
      <c r="R141" s="115">
        <f>((Q109*$B$38/1000)*((($B$53*$B$8/100)+($B$55*$B$9/100)+($B$57*$B$10/100)+($B$59*$B$11/100))))+((R109*$B$38/1000)*((($B$54*$B$8/100)+($B$56*$B$9/100)+($B$58*$B$10/100)+($B$60*$B$11/100))))</f>
        <v>25.106366484496395</v>
      </c>
      <c r="S141" s="127">
        <f t="shared" si="44"/>
        <v>31.829244911650015</v>
      </c>
      <c r="T141" s="88">
        <f t="shared" si="45"/>
        <v>36.14942954946433</v>
      </c>
      <c r="U141" s="115">
        <f>((T109*$B$38/1000)*((($B$53*$B$8/100)+($B$55*$B$9/100)+($B$57*$B$10/100)+($B$59*$B$11/100))))+((U109*$B$38/1000)*((($B$54*$B$8/100)+($B$56*$B$9/100)+($B$58*$B$10/100)+($B$60*$B$11/100))))</f>
        <v>31.382958105620492</v>
      </c>
      <c r="V141" s="127">
        <f t="shared" si="46"/>
        <v>39.786556139562521</v>
      </c>
      <c r="W141" s="88">
        <f t="shared" si="47"/>
        <v>72.298859098928659</v>
      </c>
      <c r="X141" s="115">
        <f>((W109*$B$38/1000)*((($B$53*$B$8/100)+($B$55*$B$9/100)+($B$57*$B$10/100)+($B$59*$B$11/100))))+((X109*$B$38/1000)*((($B$54*$B$8/100)+($B$56*$B$9/100)+($B$58*$B$10/100)+($B$60*$B$11/100))))</f>
        <v>62.765916211240985</v>
      </c>
      <c r="Y141" s="127">
        <f t="shared" si="48"/>
        <v>79.573112279125041</v>
      </c>
      <c r="Z141" s="82"/>
      <c r="AA141" s="82"/>
      <c r="AB141" s="82"/>
    </row>
    <row r="142" spans="1:28" ht="18.75" x14ac:dyDescent="0.3">
      <c r="A142" s="109" t="s">
        <v>102</v>
      </c>
      <c r="B142" s="88">
        <f t="shared" si="33"/>
        <v>3.9818991575466165</v>
      </c>
      <c r="C142" s="115">
        <f>((B110*$B$38/1000)*((($B$53*$B$8/100)+($B$55*$B$9/100)+($B$57*$B$10/100)+($B$59*$B$11/100))))+((C110*$B$38/1000)*((($B$54*$B$8/100)+($B$56*$B$9/100)+($B$58*$B$10/100)+($B$60*$B$11/100))))</f>
        <v>3.0286048687778475</v>
      </c>
      <c r="D142" s="127">
        <f t="shared" si="34"/>
        <v>3.8412431669773599</v>
      </c>
      <c r="E142" s="98">
        <f t="shared" si="35"/>
        <v>7.963798315093233</v>
      </c>
      <c r="F142" s="115">
        <f>((E110*$B$38/1000)*((($B$53*$B$8/100)+($B$55*$B$9/100)+($B$57*$B$10/100)+($B$59*$B$11/100))))+((F110*$B$38/1000)*((($B$54*$B$8/100)+($B$56*$B$9/100)+($B$58*$B$10/100)+($B$60*$B$11/100))))</f>
        <v>6.057209737555695</v>
      </c>
      <c r="G142" s="127">
        <f t="shared" si="36"/>
        <v>7.6824863339547198</v>
      </c>
      <c r="H142" s="88">
        <f t="shared" si="37"/>
        <v>11.94569747263985</v>
      </c>
      <c r="I142" s="115">
        <f>((H110*$B$38/1000)*((($B$53*$B$8/100)+($B$55*$B$9/100)+($B$57*$B$10/100)+($B$59*$B$11/100))))+((I110*$B$38/1000)*((($B$54*$B$8/100)+($B$56*$B$9/100)+($B$58*$B$10/100)+($B$60*$B$11/100))))</f>
        <v>9.0858146063335425</v>
      </c>
      <c r="J142" s="127">
        <f t="shared" si="38"/>
        <v>11.523729500932081</v>
      </c>
      <c r="K142" s="88">
        <f t="shared" si="39"/>
        <v>15.927596630186466</v>
      </c>
      <c r="L142" s="115">
        <f>((K110*$B$38/1000)*((($B$53*$B$8/100)+($B$55*$B$9/100)+($B$57*$B$10/100)+($B$59*$B$11/100))))+((L110*$B$38/1000)*((($B$54*$B$8/100)+($B$56*$B$9/100)+($B$58*$B$10/100)+($B$60*$B$11/100))))</f>
        <v>12.11441947511139</v>
      </c>
      <c r="M142" s="127">
        <f t="shared" si="40"/>
        <v>15.36497266790944</v>
      </c>
      <c r="N142" s="88">
        <f t="shared" si="41"/>
        <v>23.8913949452797</v>
      </c>
      <c r="O142" s="115">
        <f>((N110*$B$38/1000)*((($B$53*$B$8/100)+($B$55*$B$9/100)+($B$57*$B$10/100)+($B$59*$B$11/100))))+((O110*$B$38/1000)*((($B$54*$B$8/100)+($B$56*$B$9/100)+($B$58*$B$10/100)+($B$60*$B$11/100))))</f>
        <v>18.171629212667085</v>
      </c>
      <c r="P142" s="127">
        <f t="shared" si="42"/>
        <v>23.047459001864162</v>
      </c>
      <c r="Q142" s="88">
        <f t="shared" si="43"/>
        <v>31.855193260372932</v>
      </c>
      <c r="R142" s="115">
        <f>((Q110*$B$38/1000)*((($B$53*$B$8/100)+($B$55*$B$9/100)+($B$57*$B$10/100)+($B$59*$B$11/100))))+((R110*$B$38/1000)*((($B$54*$B$8/100)+($B$56*$B$9/100)+($B$58*$B$10/100)+($B$60*$B$11/100))))</f>
        <v>24.22883895022278</v>
      </c>
      <c r="S142" s="127">
        <f t="shared" si="44"/>
        <v>30.729945335818879</v>
      </c>
      <c r="T142" s="88">
        <f t="shared" si="45"/>
        <v>39.818991575466157</v>
      </c>
      <c r="U142" s="115">
        <f>((T110*$B$38/1000)*((($B$53*$B$8/100)+($B$55*$B$9/100)+($B$57*$B$10/100)+($B$59*$B$11/100))))+((U110*$B$38/1000)*((($B$54*$B$8/100)+($B$56*$B$9/100)+($B$58*$B$10/100)+($B$60*$B$11/100))))</f>
        <v>30.286048687778479</v>
      </c>
      <c r="V142" s="127">
        <f t="shared" si="46"/>
        <v>38.412431669773596</v>
      </c>
      <c r="W142" s="88">
        <f t="shared" si="47"/>
        <v>79.637983150932314</v>
      </c>
      <c r="X142" s="115">
        <f>((W110*$B$38/1000)*((($B$53*$B$8/100)+($B$55*$B$9/100)+($B$57*$B$10/100)+($B$59*$B$11/100))))+((X110*$B$38/1000)*((($B$54*$B$8/100)+($B$56*$B$9/100)+($B$58*$B$10/100)+($B$60*$B$11/100))))</f>
        <v>60.572097375556957</v>
      </c>
      <c r="Y142" s="127">
        <f t="shared" si="48"/>
        <v>76.824863339547193</v>
      </c>
      <c r="Z142" s="82"/>
      <c r="AA142" s="82"/>
      <c r="AB142" s="82"/>
    </row>
    <row r="143" spans="1:28" ht="18.75" x14ac:dyDescent="0.3">
      <c r="A143" s="109" t="s">
        <v>103</v>
      </c>
      <c r="B143" s="88">
        <f t="shared" si="33"/>
        <v>4.0736382081966624</v>
      </c>
      <c r="C143" s="115">
        <f>((B111*$B$38/1000)*((($B$53*$B$8/100)+($B$55*$B$9/100)+($B$57*$B$10/100)+($B$59*$B$11/100))))+((C111*$B$38/1000)*((($B$54*$B$8/100)+($B$56*$B$9/100)+($B$58*$B$10/100)+($B$60*$B$11/100))))</f>
        <v>3.0011821333317976</v>
      </c>
      <c r="D143" s="127">
        <f t="shared" si="34"/>
        <v>3.8068900552326372</v>
      </c>
      <c r="E143" s="98">
        <f t="shared" si="35"/>
        <v>8.1472764163933249</v>
      </c>
      <c r="F143" s="115">
        <f>((E111*$B$38/1000)*((($B$53*$B$8/100)+($B$55*$B$9/100)+($B$57*$B$10/100)+($B$59*$B$11/100))))+((F111*$B$38/1000)*((($B$54*$B$8/100)+($B$56*$B$9/100)+($B$58*$B$10/100)+($B$60*$B$11/100))))</f>
        <v>6.0023642666635952</v>
      </c>
      <c r="G143" s="127">
        <f t="shared" si="36"/>
        <v>7.6137801104652745</v>
      </c>
      <c r="H143" s="88">
        <f t="shared" si="37"/>
        <v>12.220914624589987</v>
      </c>
      <c r="I143" s="115">
        <f>((H111*$B$38/1000)*((($B$53*$B$8/100)+($B$55*$B$9/100)+($B$57*$B$10/100)+($B$59*$B$11/100))))+((I111*$B$38/1000)*((($B$54*$B$8/100)+($B$56*$B$9/100)+($B$58*$B$10/100)+($B$60*$B$11/100))))</f>
        <v>9.0035463999953933</v>
      </c>
      <c r="J143" s="127">
        <f t="shared" si="38"/>
        <v>11.42067016569791</v>
      </c>
      <c r="K143" s="88">
        <f t="shared" si="39"/>
        <v>16.29455283278665</v>
      </c>
      <c r="L143" s="115">
        <f>((K111*$B$38/1000)*((($B$53*$B$8/100)+($B$55*$B$9/100)+($B$57*$B$10/100)+($B$59*$B$11/100))))+((L111*$B$38/1000)*((($B$54*$B$8/100)+($B$56*$B$9/100)+($B$58*$B$10/100)+($B$60*$B$11/100))))</f>
        <v>12.00472853332719</v>
      </c>
      <c r="M143" s="127">
        <f t="shared" si="40"/>
        <v>15.227560220930549</v>
      </c>
      <c r="N143" s="88">
        <f t="shared" si="41"/>
        <v>24.441829249179975</v>
      </c>
      <c r="O143" s="115">
        <f>((N111*$B$38/1000)*((($B$53*$B$8/100)+($B$55*$B$9/100)+($B$57*$B$10/100)+($B$59*$B$11/100))))+((O111*$B$38/1000)*((($B$54*$B$8/100)+($B$56*$B$9/100)+($B$58*$B$10/100)+($B$60*$B$11/100))))</f>
        <v>18.007092799990787</v>
      </c>
      <c r="P143" s="127">
        <f t="shared" si="42"/>
        <v>22.84134033139582</v>
      </c>
      <c r="Q143" s="88">
        <f t="shared" si="43"/>
        <v>32.5891056655733</v>
      </c>
      <c r="R143" s="115">
        <f>((Q111*$B$38/1000)*((($B$53*$B$8/100)+($B$55*$B$9/100)+($B$57*$B$10/100)+($B$59*$B$11/100))))+((R111*$B$38/1000)*((($B$54*$B$8/100)+($B$56*$B$9/100)+($B$58*$B$10/100)+($B$60*$B$11/100))))</f>
        <v>24.009457066654381</v>
      </c>
      <c r="S143" s="127">
        <f t="shared" si="44"/>
        <v>30.455120441861098</v>
      </c>
      <c r="T143" s="88">
        <f t="shared" si="45"/>
        <v>40.736382081966624</v>
      </c>
      <c r="U143" s="115">
        <f>((T111*$B$38/1000)*((($B$53*$B$8/100)+($B$55*$B$9/100)+($B$57*$B$10/100)+($B$59*$B$11/100))))+((U111*$B$38/1000)*((($B$54*$B$8/100)+($B$56*$B$9/100)+($B$58*$B$10/100)+($B$60*$B$11/100))))</f>
        <v>30.011821333317975</v>
      </c>
      <c r="V143" s="127">
        <f t="shared" si="46"/>
        <v>38.068900552326369</v>
      </c>
      <c r="W143" s="88">
        <f t="shared" si="47"/>
        <v>81.472764163933249</v>
      </c>
      <c r="X143" s="115">
        <f>((W111*$B$38/1000)*((($B$53*$B$8/100)+($B$55*$B$9/100)+($B$57*$B$10/100)+($B$59*$B$11/100))))+((X111*$B$38/1000)*((($B$54*$B$8/100)+($B$56*$B$9/100)+($B$58*$B$10/100)+($B$60*$B$11/100))))</f>
        <v>60.023642666635951</v>
      </c>
      <c r="Y143" s="127">
        <f t="shared" si="48"/>
        <v>76.137801104652738</v>
      </c>
      <c r="Z143" s="82"/>
      <c r="AA143" s="82"/>
      <c r="AB143" s="82"/>
    </row>
    <row r="144" spans="1:28" ht="18.75" x14ac:dyDescent="0.3">
      <c r="A144" s="109" t="s">
        <v>104</v>
      </c>
      <c r="B144" s="88">
        <f t="shared" si="33"/>
        <v>4.1286816385866896</v>
      </c>
      <c r="C144" s="115">
        <f>((B112*$B$38/1000)*((($B$53*$B$8/100)+($B$55*$B$9/100)+($B$57*$B$10/100)+($B$59*$B$11/100))))+((C112*$B$38/1000)*((($B$54*$B$8/100)+($B$56*$B$9/100)+($B$58*$B$10/100)+($B$60*$B$11/100))))</f>
        <v>2.9847284920641668</v>
      </c>
      <c r="D144" s="127">
        <f t="shared" si="34"/>
        <v>3.7862781881858032</v>
      </c>
      <c r="E144" s="98">
        <f t="shared" si="35"/>
        <v>8.2573632771733791</v>
      </c>
      <c r="F144" s="115">
        <f>((E112*$B$38/1000)*((($B$53*$B$8/100)+($B$55*$B$9/100)+($B$57*$B$10/100)+($B$59*$B$11/100))))+((F112*$B$38/1000)*((($B$54*$B$8/100)+($B$56*$B$9/100)+($B$58*$B$10/100)+($B$60*$B$11/100))))</f>
        <v>5.9694569841283336</v>
      </c>
      <c r="G144" s="127">
        <f t="shared" si="36"/>
        <v>7.5725563763716064</v>
      </c>
      <c r="H144" s="88">
        <f t="shared" si="37"/>
        <v>12.38604491576007</v>
      </c>
      <c r="I144" s="115">
        <f>((H112*$B$38/1000)*((($B$53*$B$8/100)+($B$55*$B$9/100)+($B$57*$B$10/100)+($B$59*$B$11/100))))+((I112*$B$38/1000)*((($B$54*$B$8/100)+($B$56*$B$9/100)+($B$58*$B$10/100)+($B$60*$B$11/100))))</f>
        <v>8.9541854761924995</v>
      </c>
      <c r="J144" s="127">
        <f t="shared" si="38"/>
        <v>11.358834564557409</v>
      </c>
      <c r="K144" s="88">
        <f t="shared" si="39"/>
        <v>16.514726554346758</v>
      </c>
      <c r="L144" s="115">
        <f>((K112*$B$38/1000)*((($B$53*$B$8/100)+($B$55*$B$9/100)+($B$57*$B$10/100)+($B$59*$B$11/100))))+((L112*$B$38/1000)*((($B$54*$B$8/100)+($B$56*$B$9/100)+($B$58*$B$10/100)+($B$60*$B$11/100))))</f>
        <v>11.938913968256667</v>
      </c>
      <c r="M144" s="127">
        <f t="shared" si="40"/>
        <v>15.145112752743213</v>
      </c>
      <c r="N144" s="88">
        <f t="shared" si="41"/>
        <v>24.772089831520141</v>
      </c>
      <c r="O144" s="115">
        <f>((N112*$B$38/1000)*((($B$53*$B$8/100)+($B$55*$B$9/100)+($B$57*$B$10/100)+($B$59*$B$11/100))))+((O112*$B$38/1000)*((($B$54*$B$8/100)+($B$56*$B$9/100)+($B$58*$B$10/100)+($B$60*$B$11/100))))</f>
        <v>17.908370952384999</v>
      </c>
      <c r="P144" s="127">
        <f t="shared" si="42"/>
        <v>22.717669129114817</v>
      </c>
      <c r="Q144" s="88">
        <f t="shared" si="43"/>
        <v>33.029453108693517</v>
      </c>
      <c r="R144" s="115">
        <f>((Q112*$B$38/1000)*((($B$53*$B$8/100)+($B$55*$B$9/100)+($B$57*$B$10/100)+($B$59*$B$11/100))))+((R112*$B$38/1000)*((($B$54*$B$8/100)+($B$56*$B$9/100)+($B$58*$B$10/100)+($B$60*$B$11/100))))</f>
        <v>23.877827936513334</v>
      </c>
      <c r="S144" s="127">
        <f t="shared" si="44"/>
        <v>30.290225505486426</v>
      </c>
      <c r="T144" s="88">
        <f t="shared" si="45"/>
        <v>41.286816385866899</v>
      </c>
      <c r="U144" s="115">
        <f>((T112*$B$38/1000)*((($B$53*$B$8/100)+($B$55*$B$9/100)+($B$57*$B$10/100)+($B$59*$B$11/100))))+((U112*$B$38/1000)*((($B$54*$B$8/100)+($B$56*$B$9/100)+($B$58*$B$10/100)+($B$60*$B$11/100))))</f>
        <v>29.84728492064167</v>
      </c>
      <c r="V144" s="127">
        <f t="shared" si="46"/>
        <v>37.862781881858027</v>
      </c>
      <c r="W144" s="88">
        <f t="shared" si="47"/>
        <v>82.573632771733799</v>
      </c>
      <c r="X144" s="115">
        <f>((W112*$B$38/1000)*((($B$53*$B$8/100)+($B$55*$B$9/100)+($B$57*$B$10/100)+($B$59*$B$11/100))))+((X112*$B$38/1000)*((($B$54*$B$8/100)+($B$56*$B$9/100)+($B$58*$B$10/100)+($B$60*$B$11/100))))</f>
        <v>59.694569841283339</v>
      </c>
      <c r="Y144" s="127">
        <f t="shared" si="48"/>
        <v>75.725563763716053</v>
      </c>
      <c r="Z144" s="82"/>
      <c r="AA144" s="82"/>
      <c r="AB144" s="82"/>
    </row>
    <row r="145" spans="1:28" ht="18.75" x14ac:dyDescent="0.3">
      <c r="A145" s="109" t="s">
        <v>105</v>
      </c>
      <c r="B145" s="88">
        <f t="shared" si="33"/>
        <v>4.2020728791067263</v>
      </c>
      <c r="C145" s="115">
        <f t="shared" ref="C145:C150" si="49">((B113*$B$38/1000)*(($B$53*$B$4/100)+($B$55*$B$5/100)+($B$57*$B$6/100)+($B$59*$B$7/100)))+((C113*$B$38/1000)*(($B$54*$B$4/100)+($B$56*$B$5/100)+($B$58*$B$6/100)+($B$60*$B$7/100)))</f>
        <v>5.577011793172332</v>
      </c>
      <c r="D145" s="127">
        <f t="shared" si="34"/>
        <v>3.7587956987900251</v>
      </c>
      <c r="E145" s="98">
        <f t="shared" si="35"/>
        <v>8.4041457582134527</v>
      </c>
      <c r="F145" s="115">
        <f t="shared" ref="F145:F150" si="50">((E113*$B$38/1000)*(($B$53*$B$4/100)+($B$55*$B$5/100)+($B$57*$B$6/100)+($B$59*$B$7/100)))+((F113*$B$38/1000)*(($B$54*$B$4/100)+($B$56*$B$5/100)+($B$58*$B$6/100)+($B$60*$B$7/100)))</f>
        <v>11.154023586344664</v>
      </c>
      <c r="G145" s="127">
        <f t="shared" si="36"/>
        <v>7.5175913975800501</v>
      </c>
      <c r="H145" s="88">
        <f t="shared" si="37"/>
        <v>12.606218637320179</v>
      </c>
      <c r="I145" s="115">
        <f t="shared" ref="I145:I150" si="51">((H113*$B$38/1000)*(($B$53*$B$4/100)+($B$55*$B$5/100)+($B$57*$B$6/100)+($B$59*$B$7/100)))+((I113*$B$38/1000)*(($B$54*$B$4/100)+($B$56*$B$5/100)+($B$58*$B$6/100)+($B$60*$B$7/100)))</f>
        <v>16.731035379516996</v>
      </c>
      <c r="J145" s="127">
        <f t="shared" si="38"/>
        <v>11.276387096370073</v>
      </c>
      <c r="K145" s="88">
        <f t="shared" si="39"/>
        <v>16.808291516426905</v>
      </c>
      <c r="L145" s="115">
        <f t="shared" ref="L145:L150" si="52">((K113*$B$38/1000)*(($B$53*$B$4/100)+($B$55*$B$5/100)+($B$57*$B$6/100)+($B$59*$B$7/100)))+((L113*$B$38/1000)*(($B$54*$B$4/100)+($B$56*$B$5/100)+($B$58*$B$6/100)+($B$60*$B$7/100)))</f>
        <v>22.308047172689328</v>
      </c>
      <c r="M145" s="127">
        <f t="shared" si="40"/>
        <v>15.0351827951601</v>
      </c>
      <c r="N145" s="88">
        <f t="shared" si="41"/>
        <v>25.212437274640358</v>
      </c>
      <c r="O145" s="115">
        <f t="shared" ref="O145:O150" si="53">((N113*$B$38/1000)*(($B$53*$B$4/100)+($B$55*$B$5/100)+($B$57*$B$6/100)+($B$59*$B$7/100)))+((O113*$B$38/1000)*(($B$54*$B$4/100)+($B$56*$B$5/100)+($B$58*$B$6/100)+($B$60*$B$7/100)))</f>
        <v>33.462070759033992</v>
      </c>
      <c r="P145" s="127">
        <f t="shared" si="42"/>
        <v>22.552774192740145</v>
      </c>
      <c r="Q145" s="88">
        <f t="shared" si="43"/>
        <v>33.616583032853811</v>
      </c>
      <c r="R145" s="115">
        <f t="shared" ref="R145:R150" si="54">((Q113*$B$38/1000)*(($B$53*$B$4/100)+($B$55*$B$5/100)+($B$57*$B$6/100)+($B$59*$B$7/100)))+((R113*$B$38/1000)*(($B$54*$B$4/100)+($B$56*$B$5/100)+($B$58*$B$6/100)+($B$60*$B$7/100)))</f>
        <v>44.616094345378656</v>
      </c>
      <c r="S145" s="127">
        <f t="shared" si="44"/>
        <v>30.070365590320201</v>
      </c>
      <c r="T145" s="88">
        <f t="shared" si="45"/>
        <v>42.020728791067256</v>
      </c>
      <c r="U145" s="115">
        <f t="shared" ref="U145:U150" si="55">((T113*$B$38/1000)*(($B$53*$B$4/100)+($B$55*$B$5/100)+($B$57*$B$6/100)+($B$59*$B$7/100)))+((U113*$B$38/1000)*(($B$54*$B$4/100)+($B$56*$B$5/100)+($B$58*$B$6/100)+($B$60*$B$7/100)))</f>
        <v>55.77011793172332</v>
      </c>
      <c r="V145" s="127">
        <f t="shared" si="46"/>
        <v>37.587956987900242</v>
      </c>
      <c r="W145" s="88">
        <f t="shared" si="47"/>
        <v>84.041457582134512</v>
      </c>
      <c r="X145" s="115">
        <f t="shared" ref="X145:X150" si="56">((W113*$B$38/1000)*(($B$53*$B$4/100)+($B$55*$B$5/100)+($B$57*$B$6/100)+($B$59*$B$7/100)))+((X113*$B$38/1000)*(($B$54*$B$4/100)+($B$56*$B$5/100)+($B$58*$B$6/100)+($B$60*$B$7/100)))</f>
        <v>111.54023586344664</v>
      </c>
      <c r="Y145" s="127">
        <f t="shared" si="48"/>
        <v>75.175913975800484</v>
      </c>
      <c r="Z145" s="82"/>
      <c r="AA145" s="82"/>
      <c r="AB145" s="82"/>
    </row>
    <row r="146" spans="1:28" ht="18.75" x14ac:dyDescent="0.3">
      <c r="A146" s="109" t="s">
        <v>106</v>
      </c>
      <c r="B146" s="88">
        <f t="shared" si="33"/>
        <v>4.2571163094967535</v>
      </c>
      <c r="C146" s="115">
        <f t="shared" si="49"/>
        <v>5.5461215414332594</v>
      </c>
      <c r="D146" s="127">
        <f t="shared" si="34"/>
        <v>3.7381838317431915</v>
      </c>
      <c r="E146" s="98">
        <f t="shared" si="35"/>
        <v>8.5142326189935069</v>
      </c>
      <c r="F146" s="115">
        <f t="shared" si="50"/>
        <v>11.092243082866519</v>
      </c>
      <c r="G146" s="127">
        <f t="shared" si="36"/>
        <v>7.4763676634863829</v>
      </c>
      <c r="H146" s="88">
        <f t="shared" si="37"/>
        <v>12.771348928490262</v>
      </c>
      <c r="I146" s="115">
        <f t="shared" si="51"/>
        <v>16.638364624299779</v>
      </c>
      <c r="J146" s="127">
        <f t="shared" si="38"/>
        <v>11.214551495229573</v>
      </c>
      <c r="K146" s="88">
        <f t="shared" si="39"/>
        <v>17.028465237987014</v>
      </c>
      <c r="L146" s="115">
        <f t="shared" si="52"/>
        <v>22.184486165733038</v>
      </c>
      <c r="M146" s="127">
        <f t="shared" si="40"/>
        <v>14.952735326972766</v>
      </c>
      <c r="N146" s="88">
        <f t="shared" si="41"/>
        <v>25.542697856980524</v>
      </c>
      <c r="O146" s="115">
        <f t="shared" si="53"/>
        <v>33.276729248599558</v>
      </c>
      <c r="P146" s="127">
        <f t="shared" si="42"/>
        <v>22.429102990459146</v>
      </c>
      <c r="Q146" s="88">
        <f t="shared" si="43"/>
        <v>34.056930475974028</v>
      </c>
      <c r="R146" s="115">
        <f t="shared" si="54"/>
        <v>44.368972331466075</v>
      </c>
      <c r="S146" s="127">
        <f t="shared" si="44"/>
        <v>29.905470653945532</v>
      </c>
      <c r="T146" s="88">
        <f t="shared" si="45"/>
        <v>42.571163094967538</v>
      </c>
      <c r="U146" s="115">
        <f t="shared" si="55"/>
        <v>55.461215414332592</v>
      </c>
      <c r="V146" s="127">
        <f t="shared" si="46"/>
        <v>37.381838317431914</v>
      </c>
      <c r="W146" s="88">
        <f t="shared" si="47"/>
        <v>85.142326189935076</v>
      </c>
      <c r="X146" s="115">
        <f t="shared" si="56"/>
        <v>110.92243082866518</v>
      </c>
      <c r="Y146" s="127">
        <f t="shared" si="48"/>
        <v>74.763676634863828</v>
      </c>
      <c r="Z146" s="82"/>
      <c r="AA146" s="82"/>
      <c r="AB146" s="82"/>
    </row>
    <row r="147" spans="1:28" s="161" customFormat="1" ht="18.75" x14ac:dyDescent="0.3">
      <c r="A147" s="136" t="s">
        <v>153</v>
      </c>
      <c r="B147" s="90">
        <f t="shared" si="33"/>
        <v>4.6038899209539261</v>
      </c>
      <c r="C147" s="164">
        <f t="shared" si="49"/>
        <v>5.3515129554770988</v>
      </c>
      <c r="D147" s="163">
        <f t="shared" si="34"/>
        <v>3.6083290693481382</v>
      </c>
      <c r="E147" s="101">
        <f t="shared" si="35"/>
        <v>9.2077798419078523</v>
      </c>
      <c r="F147" s="164">
        <f t="shared" si="50"/>
        <v>10.703025910954198</v>
      </c>
      <c r="G147" s="163">
        <f t="shared" si="36"/>
        <v>7.2166581386962765</v>
      </c>
      <c r="H147" s="90">
        <f t="shared" si="37"/>
        <v>13.811669762861777</v>
      </c>
      <c r="I147" s="164">
        <f t="shared" si="51"/>
        <v>16.054538866431301</v>
      </c>
      <c r="J147" s="163">
        <f t="shared" si="38"/>
        <v>10.824987208044414</v>
      </c>
      <c r="K147" s="90">
        <f t="shared" si="39"/>
        <v>18.415559683815705</v>
      </c>
      <c r="L147" s="164">
        <f t="shared" si="52"/>
        <v>21.406051821908395</v>
      </c>
      <c r="M147" s="163">
        <f t="shared" si="40"/>
        <v>14.433316277392553</v>
      </c>
      <c r="N147" s="90">
        <f t="shared" si="41"/>
        <v>27.623339525723555</v>
      </c>
      <c r="O147" s="164">
        <f t="shared" si="53"/>
        <v>32.109077732862602</v>
      </c>
      <c r="P147" s="163">
        <f t="shared" si="42"/>
        <v>21.649974416088828</v>
      </c>
      <c r="Q147" s="90">
        <f t="shared" si="43"/>
        <v>36.831119367631409</v>
      </c>
      <c r="R147" s="164">
        <f t="shared" si="54"/>
        <v>42.812103643816791</v>
      </c>
      <c r="S147" s="163">
        <f t="shared" si="44"/>
        <v>28.866632554785106</v>
      </c>
      <c r="T147" s="90">
        <f t="shared" si="45"/>
        <v>46.038899209539267</v>
      </c>
      <c r="U147" s="164">
        <f t="shared" si="55"/>
        <v>53.515129554770994</v>
      </c>
      <c r="V147" s="163">
        <f t="shared" si="46"/>
        <v>36.083290693481374</v>
      </c>
      <c r="W147" s="90">
        <f t="shared" si="47"/>
        <v>92.077798419078533</v>
      </c>
      <c r="X147" s="164">
        <f t="shared" si="56"/>
        <v>107.03025910954199</v>
      </c>
      <c r="Y147" s="163">
        <f t="shared" si="48"/>
        <v>72.166581386962747</v>
      </c>
      <c r="Z147" s="162"/>
      <c r="AA147" s="162"/>
      <c r="AB147" s="162"/>
    </row>
    <row r="148" spans="1:28" ht="18.75" x14ac:dyDescent="0.3">
      <c r="A148" s="109" t="s">
        <v>107</v>
      </c>
      <c r="B148" s="88">
        <f t="shared" si="33"/>
        <v>4.3488553601467999</v>
      </c>
      <c r="C148" s="115">
        <f t="shared" si="49"/>
        <v>5.4946377885348046</v>
      </c>
      <c r="D148" s="127">
        <f t="shared" si="34"/>
        <v>3.7038307199984679</v>
      </c>
      <c r="E148" s="98">
        <f t="shared" si="35"/>
        <v>8.6977107202935997</v>
      </c>
      <c r="F148" s="115">
        <f t="shared" si="50"/>
        <v>10.989275577069609</v>
      </c>
      <c r="G148" s="127">
        <f t="shared" si="36"/>
        <v>7.4076614399969358</v>
      </c>
      <c r="H148" s="88">
        <f t="shared" si="37"/>
        <v>13.046566080440398</v>
      </c>
      <c r="I148" s="115">
        <f t="shared" si="51"/>
        <v>16.483913365604412</v>
      </c>
      <c r="J148" s="127">
        <f t="shared" si="38"/>
        <v>11.111492159995404</v>
      </c>
      <c r="K148" s="88">
        <f t="shared" si="39"/>
        <v>17.395421440587199</v>
      </c>
      <c r="L148" s="115">
        <f t="shared" si="52"/>
        <v>21.978551154139218</v>
      </c>
      <c r="M148" s="127">
        <f t="shared" si="40"/>
        <v>14.815322879993872</v>
      </c>
      <c r="N148" s="88">
        <f t="shared" si="41"/>
        <v>26.093132160880796</v>
      </c>
      <c r="O148" s="115">
        <f t="shared" si="53"/>
        <v>32.967826731208824</v>
      </c>
      <c r="P148" s="127">
        <f t="shared" si="42"/>
        <v>22.222984319990807</v>
      </c>
      <c r="Q148" s="88">
        <f t="shared" si="43"/>
        <v>34.790842881174399</v>
      </c>
      <c r="R148" s="115">
        <f t="shared" si="54"/>
        <v>43.957102308278436</v>
      </c>
      <c r="S148" s="127">
        <f t="shared" si="44"/>
        <v>29.630645759987743</v>
      </c>
      <c r="T148" s="88">
        <f t="shared" si="45"/>
        <v>43.488553601467984</v>
      </c>
      <c r="U148" s="115">
        <f t="shared" si="55"/>
        <v>54.946377885348042</v>
      </c>
      <c r="V148" s="127">
        <f t="shared" si="46"/>
        <v>37.038307199984686</v>
      </c>
      <c r="W148" s="88">
        <f t="shared" si="47"/>
        <v>86.977107202935969</v>
      </c>
      <c r="X148" s="115">
        <f t="shared" si="56"/>
        <v>109.89275577069608</v>
      </c>
      <c r="Y148" s="127">
        <f t="shared" si="48"/>
        <v>74.076614399969372</v>
      </c>
      <c r="Z148" s="82"/>
      <c r="AA148" s="82"/>
      <c r="AB148" s="82"/>
    </row>
    <row r="149" spans="1:28" ht="18.75" x14ac:dyDescent="0.3">
      <c r="A149" s="109" t="s">
        <v>108</v>
      </c>
      <c r="B149" s="88">
        <f t="shared" si="33"/>
        <v>4.7158115627469828</v>
      </c>
      <c r="C149" s="115">
        <f t="shared" si="49"/>
        <v>5.2887027769409851</v>
      </c>
      <c r="D149" s="127">
        <f t="shared" si="34"/>
        <v>3.5664182730195764</v>
      </c>
      <c r="E149" s="98">
        <f t="shared" si="35"/>
        <v>9.4316231254939655</v>
      </c>
      <c r="F149" s="115">
        <f t="shared" si="50"/>
        <v>10.57740555388197</v>
      </c>
      <c r="G149" s="127">
        <f t="shared" si="36"/>
        <v>7.1328365460391527</v>
      </c>
      <c r="H149" s="88">
        <f t="shared" si="37"/>
        <v>14.147434688240947</v>
      </c>
      <c r="I149" s="115">
        <f t="shared" si="51"/>
        <v>15.866108330822954</v>
      </c>
      <c r="J149" s="127">
        <f t="shared" si="38"/>
        <v>10.699254819058726</v>
      </c>
      <c r="K149" s="88">
        <f t="shared" si="39"/>
        <v>18.863246250987931</v>
      </c>
      <c r="L149" s="115">
        <f t="shared" si="52"/>
        <v>21.15481110776394</v>
      </c>
      <c r="M149" s="127">
        <f t="shared" si="40"/>
        <v>14.265673092078305</v>
      </c>
      <c r="N149" s="88">
        <f t="shared" si="41"/>
        <v>28.294869376481895</v>
      </c>
      <c r="O149" s="115">
        <f t="shared" si="53"/>
        <v>31.732216661645907</v>
      </c>
      <c r="P149" s="127">
        <f t="shared" si="42"/>
        <v>21.398509638117453</v>
      </c>
      <c r="Q149" s="88">
        <f t="shared" si="43"/>
        <v>37.726492501975862</v>
      </c>
      <c r="R149" s="115">
        <f t="shared" si="54"/>
        <v>42.309622215527881</v>
      </c>
      <c r="S149" s="127">
        <f t="shared" si="44"/>
        <v>28.531346184156611</v>
      </c>
      <c r="T149" s="88">
        <f t="shared" si="45"/>
        <v>47.158115627469819</v>
      </c>
      <c r="U149" s="115">
        <f t="shared" si="55"/>
        <v>52.887027769409848</v>
      </c>
      <c r="V149" s="127">
        <f t="shared" si="46"/>
        <v>35.664182730195762</v>
      </c>
      <c r="W149" s="88">
        <f t="shared" si="47"/>
        <v>94.316231254939638</v>
      </c>
      <c r="X149" s="115">
        <f t="shared" si="56"/>
        <v>105.7740555388197</v>
      </c>
      <c r="Y149" s="127">
        <f t="shared" si="48"/>
        <v>71.328365460391524</v>
      </c>
      <c r="Z149" s="82"/>
      <c r="AA149" s="82"/>
      <c r="AB149" s="82"/>
    </row>
    <row r="150" spans="1:28" ht="15.75" thickBot="1" x14ac:dyDescent="0.3">
      <c r="A150" s="110" t="s">
        <v>109</v>
      </c>
      <c r="B150" s="89">
        <f t="shared" si="33"/>
        <v>4.8992896640470738</v>
      </c>
      <c r="C150" s="116">
        <f t="shared" si="49"/>
        <v>5.1857352711440745</v>
      </c>
      <c r="D150" s="128">
        <f t="shared" si="34"/>
        <v>3.4977120495301302</v>
      </c>
      <c r="E150" s="99">
        <f t="shared" si="35"/>
        <v>9.7985793280941476</v>
      </c>
      <c r="F150" s="116">
        <f t="shared" si="50"/>
        <v>10.371470542288149</v>
      </c>
      <c r="G150" s="128">
        <f t="shared" si="36"/>
        <v>6.9954240990602603</v>
      </c>
      <c r="H150" s="89">
        <f t="shared" si="37"/>
        <v>14.69786899214122</v>
      </c>
      <c r="I150" s="116">
        <f t="shared" si="51"/>
        <v>15.557205813432224</v>
      </c>
      <c r="J150" s="128">
        <f t="shared" si="38"/>
        <v>10.49313614859039</v>
      </c>
      <c r="K150" s="89">
        <f t="shared" si="39"/>
        <v>19.597158656188295</v>
      </c>
      <c r="L150" s="116">
        <f t="shared" si="52"/>
        <v>20.742941084576298</v>
      </c>
      <c r="M150" s="128">
        <f t="shared" si="40"/>
        <v>13.990848198120521</v>
      </c>
      <c r="N150" s="89">
        <f t="shared" si="41"/>
        <v>29.395737984282441</v>
      </c>
      <c r="O150" s="116">
        <f t="shared" si="53"/>
        <v>31.114411626864449</v>
      </c>
      <c r="P150" s="128">
        <f t="shared" si="42"/>
        <v>20.986272297180779</v>
      </c>
      <c r="Q150" s="89">
        <f t="shared" si="43"/>
        <v>39.19431731237659</v>
      </c>
      <c r="R150" s="116">
        <f t="shared" si="54"/>
        <v>41.485882169152596</v>
      </c>
      <c r="S150" s="128">
        <f t="shared" si="44"/>
        <v>27.981696396241041</v>
      </c>
      <c r="T150" s="89">
        <f t="shared" si="45"/>
        <v>48.992896640470732</v>
      </c>
      <c r="U150" s="116">
        <f t="shared" si="55"/>
        <v>51.857352711440747</v>
      </c>
      <c r="V150" s="128">
        <f t="shared" si="46"/>
        <v>34.9771204953013</v>
      </c>
      <c r="W150" s="89">
        <f t="shared" si="47"/>
        <v>97.985793280941465</v>
      </c>
      <c r="X150" s="116">
        <f t="shared" si="56"/>
        <v>103.71470542288149</v>
      </c>
      <c r="Y150" s="128">
        <f t="shared" si="48"/>
        <v>69.954240990602599</v>
      </c>
    </row>
    <row r="151" spans="1:28" x14ac:dyDescent="0.25">
      <c r="A151" s="111"/>
    </row>
    <row r="152" spans="1:28" ht="15.75" thickBot="1" x14ac:dyDescent="0.3">
      <c r="A152" s="111"/>
    </row>
    <row r="153" spans="1:28" s="83" customFormat="1" ht="18.75" customHeight="1" x14ac:dyDescent="0.3">
      <c r="A153" s="181" t="s">
        <v>96</v>
      </c>
      <c r="B153" s="184" t="s">
        <v>79</v>
      </c>
      <c r="C153" s="185"/>
      <c r="D153" s="186"/>
      <c r="E153" s="184" t="s">
        <v>80</v>
      </c>
      <c r="F153" s="185"/>
      <c r="G153" s="186"/>
      <c r="H153" s="184" t="s">
        <v>81</v>
      </c>
      <c r="I153" s="185"/>
      <c r="J153" s="186"/>
      <c r="K153" s="184" t="s">
        <v>82</v>
      </c>
      <c r="L153" s="185"/>
      <c r="M153" s="186"/>
      <c r="N153" s="184" t="s">
        <v>83</v>
      </c>
      <c r="O153" s="185"/>
      <c r="P153" s="186"/>
      <c r="Q153" s="184" t="s">
        <v>84</v>
      </c>
      <c r="R153" s="185"/>
      <c r="S153" s="186"/>
      <c r="T153" s="184" t="s">
        <v>85</v>
      </c>
      <c r="U153" s="185"/>
      <c r="V153" s="186"/>
      <c r="W153" s="184" t="s">
        <v>86</v>
      </c>
      <c r="X153" s="185"/>
      <c r="Y153" s="186"/>
    </row>
    <row r="154" spans="1:28" s="83" customFormat="1" ht="19.5" thickBot="1" x14ac:dyDescent="0.35">
      <c r="A154" s="182"/>
      <c r="B154" s="187">
        <v>5000</v>
      </c>
      <c r="C154" s="188"/>
      <c r="D154" s="189"/>
      <c r="E154" s="187">
        <v>10000</v>
      </c>
      <c r="F154" s="188"/>
      <c r="G154" s="189"/>
      <c r="H154" s="187">
        <v>15000</v>
      </c>
      <c r="I154" s="188"/>
      <c r="J154" s="189"/>
      <c r="K154" s="187">
        <v>20000</v>
      </c>
      <c r="L154" s="188"/>
      <c r="M154" s="189"/>
      <c r="N154" s="187">
        <v>30000</v>
      </c>
      <c r="O154" s="188"/>
      <c r="P154" s="189"/>
      <c r="Q154" s="187">
        <v>40000</v>
      </c>
      <c r="R154" s="188"/>
      <c r="S154" s="189"/>
      <c r="T154" s="187">
        <v>50000</v>
      </c>
      <c r="U154" s="188"/>
      <c r="V154" s="189"/>
      <c r="W154" s="187">
        <v>100000</v>
      </c>
      <c r="X154" s="188"/>
      <c r="Y154" s="189"/>
    </row>
    <row r="155" spans="1:28" s="82" customFormat="1" ht="75" x14ac:dyDescent="0.3">
      <c r="A155" s="183"/>
      <c r="B155" s="94" t="s">
        <v>94</v>
      </c>
      <c r="C155" s="103" t="s">
        <v>127</v>
      </c>
      <c r="D155" s="95" t="s">
        <v>128</v>
      </c>
      <c r="E155" s="97" t="s">
        <v>94</v>
      </c>
      <c r="F155" s="103" t="s">
        <v>127</v>
      </c>
      <c r="G155" s="95" t="s">
        <v>128</v>
      </c>
      <c r="H155" s="92" t="s">
        <v>94</v>
      </c>
      <c r="I155" s="93" t="s">
        <v>127</v>
      </c>
      <c r="J155" s="95" t="s">
        <v>128</v>
      </c>
      <c r="K155" s="92" t="s">
        <v>94</v>
      </c>
      <c r="L155" s="93" t="s">
        <v>127</v>
      </c>
      <c r="M155" s="95" t="s">
        <v>128</v>
      </c>
      <c r="N155" s="92" t="s">
        <v>94</v>
      </c>
      <c r="O155" s="93" t="s">
        <v>127</v>
      </c>
      <c r="P155" s="95" t="s">
        <v>128</v>
      </c>
      <c r="Q155" s="92" t="s">
        <v>94</v>
      </c>
      <c r="R155" s="93" t="s">
        <v>127</v>
      </c>
      <c r="S155" s="95" t="s">
        <v>128</v>
      </c>
      <c r="T155" s="92" t="s">
        <v>94</v>
      </c>
      <c r="U155" s="93" t="s">
        <v>127</v>
      </c>
      <c r="V155" s="95" t="s">
        <v>128</v>
      </c>
      <c r="W155" s="92" t="s">
        <v>94</v>
      </c>
      <c r="X155" s="93" t="s">
        <v>127</v>
      </c>
      <c r="Y155" s="95" t="s">
        <v>128</v>
      </c>
    </row>
    <row r="156" spans="1:28" x14ac:dyDescent="0.25">
      <c r="A156" s="112" t="s">
        <v>125</v>
      </c>
      <c r="B156" s="88">
        <f t="shared" ref="B156:B166" si="57">B140-C140</f>
        <v>0.23832357219219169</v>
      </c>
      <c r="C156" s="32">
        <f t="shared" ref="C156:C166" si="58">B156/(B140)</f>
        <v>6.9452429897087359E-2</v>
      </c>
      <c r="D156" s="30">
        <f t="shared" ref="D156:D166" si="59">B156/(B93+C93+B140)</f>
        <v>1.2629252537880989E-3</v>
      </c>
      <c r="E156" s="98">
        <f t="shared" ref="E156:E166" si="60">E140-F140</f>
        <v>0.47664714438438338</v>
      </c>
      <c r="F156" s="32">
        <f t="shared" ref="F156:F166" si="61">E156/(E140)</f>
        <v>6.9452429897087359E-2</v>
      </c>
      <c r="G156" s="30">
        <f t="shared" ref="G156:G166" si="62">E156/(E93+F93+E140)</f>
        <v>1.2629252537880989E-3</v>
      </c>
      <c r="H156" s="88">
        <f t="shared" ref="H156:H166" si="63">H140-I140</f>
        <v>0.71497071657657685</v>
      </c>
      <c r="I156" s="32">
        <f t="shared" ref="I156:I166" si="64">H156/(H140)</f>
        <v>6.9452429897087525E-2</v>
      </c>
      <c r="J156" s="30">
        <f t="shared" ref="J156:J166" si="65">H156/(H93+I93+H140)</f>
        <v>1.2629252537881015E-3</v>
      </c>
      <c r="K156" s="88">
        <f t="shared" ref="K156:K166" si="66">K140-L140</f>
        <v>0.95329428876876676</v>
      </c>
      <c r="L156" s="32">
        <f t="shared" ref="L156:L166" si="67">K156/(K140)</f>
        <v>6.9452429897087359E-2</v>
      </c>
      <c r="M156" s="30">
        <f t="shared" ref="M156:M166" si="68">K156/(K93+L93+K140)</f>
        <v>1.2629252537880989E-3</v>
      </c>
      <c r="N156" s="88">
        <f t="shared" ref="N156:N166" si="69">N140-O140</f>
        <v>1.4299414331531537</v>
      </c>
      <c r="O156" s="32">
        <f t="shared" ref="O156:O166" si="70">N156/(N140)</f>
        <v>6.9452429897087525E-2</v>
      </c>
      <c r="P156" s="30">
        <f t="shared" ref="P156:P166" si="71">N156/(N93+O93+N140)</f>
        <v>1.2629252537881015E-3</v>
      </c>
      <c r="Q156" s="88">
        <f t="shared" ref="Q156:Q166" si="72">Q140-R140</f>
        <v>1.9065885775375335</v>
      </c>
      <c r="R156" s="32">
        <f t="shared" ref="R156:R166" si="73">Q156/(Q140)</f>
        <v>6.9452429897087359E-2</v>
      </c>
      <c r="S156" s="30">
        <f t="shared" ref="S156:S166" si="74">Q156/(Q93+R93+Q140)</f>
        <v>1.2629252537880989E-3</v>
      </c>
      <c r="T156" s="88">
        <f t="shared" ref="T156:T166" si="75">T140-U140</f>
        <v>2.383235721921924</v>
      </c>
      <c r="U156" s="32">
        <f t="shared" ref="U156:U166" si="76">T156/(T140)</f>
        <v>6.9452429897087553E-2</v>
      </c>
      <c r="V156" s="30">
        <f t="shared" ref="V156:V166" si="77">T156/(T93+U93+T140)</f>
        <v>1.2629252537881023E-3</v>
      </c>
      <c r="W156" s="88">
        <f t="shared" ref="W156:W166" si="78">W140-X140</f>
        <v>4.766471443843848</v>
      </c>
      <c r="X156" s="32">
        <f t="shared" ref="X156:X166" si="79">W156/(W140)</f>
        <v>6.9452429897087553E-2</v>
      </c>
      <c r="Y156" s="30">
        <f t="shared" ref="Y156:Y166" si="80">W156/(W93+X93+W140)</f>
        <v>1.2629252537881023E-3</v>
      </c>
    </row>
    <row r="157" spans="1:28" x14ac:dyDescent="0.25">
      <c r="A157" s="112" t="s">
        <v>97</v>
      </c>
      <c r="B157" s="88">
        <f t="shared" si="57"/>
        <v>0.47664714438438471</v>
      </c>
      <c r="C157" s="32">
        <f t="shared" si="58"/>
        <v>0.13185467940294168</v>
      </c>
      <c r="D157" s="30">
        <f t="shared" si="59"/>
        <v>2.3376161929740771E-3</v>
      </c>
      <c r="E157" s="98">
        <f t="shared" si="60"/>
        <v>0.95329428876876943</v>
      </c>
      <c r="F157" s="32">
        <f t="shared" si="61"/>
        <v>0.13185467940294168</v>
      </c>
      <c r="G157" s="30">
        <f t="shared" si="62"/>
        <v>2.3376161929740771E-3</v>
      </c>
      <c r="H157" s="88">
        <f t="shared" si="63"/>
        <v>1.4299414331531537</v>
      </c>
      <c r="I157" s="32">
        <f t="shared" si="64"/>
        <v>0.13185467940294165</v>
      </c>
      <c r="J157" s="30">
        <f t="shared" si="65"/>
        <v>2.3376161929740762E-3</v>
      </c>
      <c r="K157" s="88">
        <f t="shared" si="66"/>
        <v>1.9065885775375389</v>
      </c>
      <c r="L157" s="32">
        <f t="shared" si="67"/>
        <v>0.13185467940294168</v>
      </c>
      <c r="M157" s="30">
        <f t="shared" si="68"/>
        <v>2.3376161929740771E-3</v>
      </c>
      <c r="N157" s="88">
        <f t="shared" si="69"/>
        <v>2.8598828663063074</v>
      </c>
      <c r="O157" s="32">
        <f t="shared" si="70"/>
        <v>0.13185467940294165</v>
      </c>
      <c r="P157" s="30">
        <f t="shared" si="71"/>
        <v>2.3376161929740762E-3</v>
      </c>
      <c r="Q157" s="88">
        <f t="shared" si="72"/>
        <v>3.8131771550750777</v>
      </c>
      <c r="R157" s="32">
        <f t="shared" si="73"/>
        <v>0.13185467940294168</v>
      </c>
      <c r="S157" s="30">
        <f t="shared" si="74"/>
        <v>2.3376161929740771E-3</v>
      </c>
      <c r="T157" s="88">
        <f t="shared" si="75"/>
        <v>4.7664714438438374</v>
      </c>
      <c r="U157" s="32">
        <f t="shared" si="76"/>
        <v>0.13185467940294146</v>
      </c>
      <c r="V157" s="30">
        <f t="shared" si="77"/>
        <v>2.3376161929740723E-3</v>
      </c>
      <c r="W157" s="88">
        <f t="shared" si="78"/>
        <v>9.5329428876876747</v>
      </c>
      <c r="X157" s="32">
        <f t="shared" si="79"/>
        <v>0.13185467940294146</v>
      </c>
      <c r="Y157" s="30">
        <f t="shared" si="80"/>
        <v>2.3376161929740723E-3</v>
      </c>
    </row>
    <row r="158" spans="1:28" x14ac:dyDescent="0.25">
      <c r="A158" s="112" t="s">
        <v>102</v>
      </c>
      <c r="B158" s="88">
        <f t="shared" si="57"/>
        <v>0.95329428876876898</v>
      </c>
      <c r="C158" s="32">
        <f t="shared" si="58"/>
        <v>0.23940693901352489</v>
      </c>
      <c r="D158" s="30">
        <f t="shared" si="59"/>
        <v>4.0687937950832989E-3</v>
      </c>
      <c r="E158" s="98">
        <f t="shared" si="60"/>
        <v>1.906588577537538</v>
      </c>
      <c r="F158" s="32">
        <f t="shared" si="61"/>
        <v>0.23940693901352489</v>
      </c>
      <c r="G158" s="30">
        <f t="shared" si="62"/>
        <v>4.0687937950832989E-3</v>
      </c>
      <c r="H158" s="88">
        <f t="shared" si="63"/>
        <v>2.8598828663063074</v>
      </c>
      <c r="I158" s="32">
        <f t="shared" si="64"/>
        <v>0.23940693901352492</v>
      </c>
      <c r="J158" s="30">
        <f t="shared" si="65"/>
        <v>4.0687937950832998E-3</v>
      </c>
      <c r="K158" s="88">
        <f t="shared" si="66"/>
        <v>3.8131771550750759</v>
      </c>
      <c r="L158" s="32">
        <f t="shared" si="67"/>
        <v>0.23940693901352489</v>
      </c>
      <c r="M158" s="30">
        <f t="shared" si="68"/>
        <v>4.0687937950832989E-3</v>
      </c>
      <c r="N158" s="88">
        <f t="shared" si="69"/>
        <v>5.7197657326126148</v>
      </c>
      <c r="O158" s="32">
        <f t="shared" si="70"/>
        <v>0.23940693901352492</v>
      </c>
      <c r="P158" s="30">
        <f t="shared" si="71"/>
        <v>4.0687937950832998E-3</v>
      </c>
      <c r="Q158" s="88">
        <f t="shared" si="72"/>
        <v>7.6263543101501519</v>
      </c>
      <c r="R158" s="32">
        <f t="shared" si="73"/>
        <v>0.23940693901352489</v>
      </c>
      <c r="S158" s="30">
        <f t="shared" si="74"/>
        <v>4.0687937950832989E-3</v>
      </c>
      <c r="T158" s="88">
        <f t="shared" si="75"/>
        <v>9.5329428876876783</v>
      </c>
      <c r="U158" s="32">
        <f t="shared" si="76"/>
        <v>0.23940693901352467</v>
      </c>
      <c r="V158" s="30">
        <f t="shared" si="77"/>
        <v>4.0687937950832946E-3</v>
      </c>
      <c r="W158" s="88">
        <f t="shared" si="78"/>
        <v>19.065885775375357</v>
      </c>
      <c r="X158" s="32">
        <f t="shared" si="79"/>
        <v>0.23940693901352467</v>
      </c>
      <c r="Y158" s="30">
        <f t="shared" si="80"/>
        <v>4.0687937950832946E-3</v>
      </c>
    </row>
    <row r="159" spans="1:28" x14ac:dyDescent="0.25">
      <c r="A159" s="112" t="s">
        <v>103</v>
      </c>
      <c r="B159" s="88">
        <f t="shared" si="57"/>
        <v>1.0724560748648648</v>
      </c>
      <c r="C159" s="32">
        <f t="shared" si="58"/>
        <v>0.26326738410567513</v>
      </c>
      <c r="D159" s="30">
        <f t="shared" si="59"/>
        <v>4.4336184898072411E-3</v>
      </c>
      <c r="E159" s="98">
        <f t="shared" si="60"/>
        <v>2.1449121497297297</v>
      </c>
      <c r="F159" s="32">
        <f t="shared" si="61"/>
        <v>0.26326738410567513</v>
      </c>
      <c r="G159" s="30">
        <f t="shared" si="62"/>
        <v>4.4336184898072411E-3</v>
      </c>
      <c r="H159" s="88">
        <f t="shared" si="63"/>
        <v>3.217368224594594</v>
      </c>
      <c r="I159" s="32">
        <f t="shared" si="64"/>
        <v>0.26326738410567507</v>
      </c>
      <c r="J159" s="30">
        <f t="shared" si="65"/>
        <v>4.4336184898072402E-3</v>
      </c>
      <c r="K159" s="88">
        <f t="shared" si="66"/>
        <v>4.2898242994594593</v>
      </c>
      <c r="L159" s="32">
        <f t="shared" si="67"/>
        <v>0.26326738410567513</v>
      </c>
      <c r="M159" s="30">
        <f t="shared" si="68"/>
        <v>4.4336184898072411E-3</v>
      </c>
      <c r="N159" s="88">
        <f t="shared" si="69"/>
        <v>6.4347364491891881</v>
      </c>
      <c r="O159" s="32">
        <f t="shared" si="70"/>
        <v>0.26326738410567507</v>
      </c>
      <c r="P159" s="30">
        <f t="shared" si="71"/>
        <v>4.4336184898072402E-3</v>
      </c>
      <c r="Q159" s="88">
        <f t="shared" si="72"/>
        <v>8.5796485989189186</v>
      </c>
      <c r="R159" s="32">
        <f t="shared" si="73"/>
        <v>0.26326738410567513</v>
      </c>
      <c r="S159" s="30">
        <f t="shared" si="74"/>
        <v>4.4336184898072411E-3</v>
      </c>
      <c r="T159" s="88">
        <f t="shared" si="75"/>
        <v>10.724560748648649</v>
      </c>
      <c r="U159" s="32">
        <f t="shared" si="76"/>
        <v>0.26326738410567513</v>
      </c>
      <c r="V159" s="30">
        <f t="shared" si="77"/>
        <v>4.4336184898072411E-3</v>
      </c>
      <c r="W159" s="88">
        <f t="shared" si="78"/>
        <v>21.449121497297298</v>
      </c>
      <c r="X159" s="32">
        <f t="shared" si="79"/>
        <v>0.26326738410567513</v>
      </c>
      <c r="Y159" s="30">
        <f t="shared" si="80"/>
        <v>4.4336184898072411E-3</v>
      </c>
    </row>
    <row r="160" spans="1:28" x14ac:dyDescent="0.25">
      <c r="A160" s="112" t="s">
        <v>104</v>
      </c>
      <c r="B160" s="88">
        <f t="shared" si="57"/>
        <v>1.1439531465225228</v>
      </c>
      <c r="C160" s="32">
        <f t="shared" si="58"/>
        <v>0.27707468065135565</v>
      </c>
      <c r="D160" s="30">
        <f t="shared" si="59"/>
        <v>4.6417161165873827E-3</v>
      </c>
      <c r="E160" s="98">
        <f t="shared" si="60"/>
        <v>2.2879062930450456</v>
      </c>
      <c r="F160" s="32">
        <f t="shared" si="61"/>
        <v>0.27707468065135565</v>
      </c>
      <c r="G160" s="30">
        <f t="shared" si="62"/>
        <v>4.6417161165873827E-3</v>
      </c>
      <c r="H160" s="88">
        <f t="shared" si="63"/>
        <v>3.431859439567571</v>
      </c>
      <c r="I160" s="32">
        <f t="shared" si="64"/>
        <v>0.27707468065135582</v>
      </c>
      <c r="J160" s="30">
        <f t="shared" si="65"/>
        <v>4.641716116587387E-3</v>
      </c>
      <c r="K160" s="88">
        <f t="shared" si="66"/>
        <v>4.5758125860900911</v>
      </c>
      <c r="L160" s="32">
        <f t="shared" si="67"/>
        <v>0.27707468065135565</v>
      </c>
      <c r="M160" s="30">
        <f t="shared" si="68"/>
        <v>4.6417161165873827E-3</v>
      </c>
      <c r="N160" s="88">
        <f t="shared" si="69"/>
        <v>6.863718879135142</v>
      </c>
      <c r="O160" s="32">
        <f t="shared" si="70"/>
        <v>0.27707468065135582</v>
      </c>
      <c r="P160" s="30">
        <f t="shared" si="71"/>
        <v>4.641716116587387E-3</v>
      </c>
      <c r="Q160" s="88">
        <f t="shared" si="72"/>
        <v>9.1516251721801822</v>
      </c>
      <c r="R160" s="32">
        <f t="shared" si="73"/>
        <v>0.27707468065135565</v>
      </c>
      <c r="S160" s="30">
        <f t="shared" si="74"/>
        <v>4.6417161165873827E-3</v>
      </c>
      <c r="T160" s="88">
        <f t="shared" si="75"/>
        <v>11.43953146522523</v>
      </c>
      <c r="U160" s="32">
        <f t="shared" si="76"/>
        <v>0.27707468065135565</v>
      </c>
      <c r="V160" s="30">
        <f t="shared" si="77"/>
        <v>4.6417161165873844E-3</v>
      </c>
      <c r="W160" s="88">
        <f t="shared" si="78"/>
        <v>22.879062930450459</v>
      </c>
      <c r="X160" s="32">
        <f t="shared" si="79"/>
        <v>0.27707468065135565</v>
      </c>
      <c r="Y160" s="30">
        <f t="shared" si="80"/>
        <v>4.6417161165873844E-3</v>
      </c>
    </row>
    <row r="161" spans="1:25" x14ac:dyDescent="0.25">
      <c r="A161" s="112" t="s">
        <v>105</v>
      </c>
      <c r="B161" s="88">
        <f t="shared" si="57"/>
        <v>-1.3749389140656056</v>
      </c>
      <c r="C161" s="32">
        <f t="shared" si="58"/>
        <v>-0.32720491853008726</v>
      </c>
      <c r="D161" s="30">
        <f t="shared" si="59"/>
        <v>-5.4446843016104952E-3</v>
      </c>
      <c r="E161" s="98">
        <f t="shared" si="60"/>
        <v>-2.7498778281312113</v>
      </c>
      <c r="F161" s="32">
        <f t="shared" si="61"/>
        <v>-0.32720491853008726</v>
      </c>
      <c r="G161" s="30">
        <f t="shared" si="62"/>
        <v>-5.4446843016104952E-3</v>
      </c>
      <c r="H161" s="88">
        <f t="shared" si="63"/>
        <v>-4.1248167421968169</v>
      </c>
      <c r="I161" s="32">
        <f t="shared" si="64"/>
        <v>-0.32720491853008726</v>
      </c>
      <c r="J161" s="30">
        <f t="shared" si="65"/>
        <v>-5.4446843016104961E-3</v>
      </c>
      <c r="K161" s="88">
        <f t="shared" si="66"/>
        <v>-5.4997556562624226</v>
      </c>
      <c r="L161" s="32">
        <f t="shared" si="67"/>
        <v>-0.32720491853008726</v>
      </c>
      <c r="M161" s="30">
        <f t="shared" si="68"/>
        <v>-5.4446843016104952E-3</v>
      </c>
      <c r="N161" s="88">
        <f t="shared" si="69"/>
        <v>-8.2496334843936339</v>
      </c>
      <c r="O161" s="32">
        <f t="shared" si="70"/>
        <v>-0.32720491853008726</v>
      </c>
      <c r="P161" s="30">
        <f t="shared" si="71"/>
        <v>-5.4446843016104961E-3</v>
      </c>
      <c r="Q161" s="88">
        <f t="shared" si="72"/>
        <v>-10.999511312524845</v>
      </c>
      <c r="R161" s="32">
        <f t="shared" si="73"/>
        <v>-0.32720491853008726</v>
      </c>
      <c r="S161" s="30">
        <f t="shared" si="74"/>
        <v>-5.4446843016104952E-3</v>
      </c>
      <c r="T161" s="88">
        <f t="shared" si="75"/>
        <v>-13.749389140656064</v>
      </c>
      <c r="U161" s="32">
        <f t="shared" si="76"/>
        <v>-0.32720491853008749</v>
      </c>
      <c r="V161" s="30">
        <f t="shared" si="77"/>
        <v>-5.4446843016104978E-3</v>
      </c>
      <c r="W161" s="88">
        <f t="shared" si="78"/>
        <v>-27.498778281312127</v>
      </c>
      <c r="X161" s="32">
        <f t="shared" si="79"/>
        <v>-0.32720491853008749</v>
      </c>
      <c r="Y161" s="30">
        <f t="shared" si="80"/>
        <v>-5.4446843016104978E-3</v>
      </c>
    </row>
    <row r="162" spans="1:25" x14ac:dyDescent="0.25">
      <c r="A162" s="112" t="s">
        <v>106</v>
      </c>
      <c r="B162" s="88">
        <f t="shared" si="57"/>
        <v>-1.289005231936506</v>
      </c>
      <c r="C162" s="32">
        <f t="shared" si="58"/>
        <v>-0.30278835207320964</v>
      </c>
      <c r="D162" s="30">
        <f t="shared" si="59"/>
        <v>-5.0138809186627284E-3</v>
      </c>
      <c r="E162" s="98">
        <f t="shared" si="60"/>
        <v>-2.5780104638730119</v>
      </c>
      <c r="F162" s="32">
        <f t="shared" si="61"/>
        <v>-0.30278835207320964</v>
      </c>
      <c r="G162" s="30">
        <f t="shared" si="62"/>
        <v>-5.0138809186627284E-3</v>
      </c>
      <c r="H162" s="88">
        <f t="shared" si="63"/>
        <v>-3.867015695809517</v>
      </c>
      <c r="I162" s="32">
        <f t="shared" si="64"/>
        <v>-0.30278835207320953</v>
      </c>
      <c r="J162" s="30">
        <f t="shared" si="65"/>
        <v>-5.0138809186627276E-3</v>
      </c>
      <c r="K162" s="88">
        <f t="shared" si="66"/>
        <v>-5.1560209277460238</v>
      </c>
      <c r="L162" s="32">
        <f t="shared" si="67"/>
        <v>-0.30278835207320964</v>
      </c>
      <c r="M162" s="30">
        <f t="shared" si="68"/>
        <v>-5.0138809186627284E-3</v>
      </c>
      <c r="N162" s="88">
        <f t="shared" si="69"/>
        <v>-7.734031391619034</v>
      </c>
      <c r="O162" s="32">
        <f t="shared" si="70"/>
        <v>-0.30278835207320953</v>
      </c>
      <c r="P162" s="30">
        <f t="shared" si="71"/>
        <v>-5.0138809186627276E-3</v>
      </c>
      <c r="Q162" s="88">
        <f t="shared" si="72"/>
        <v>-10.312041855492048</v>
      </c>
      <c r="R162" s="32">
        <f t="shared" si="73"/>
        <v>-0.30278835207320964</v>
      </c>
      <c r="S162" s="30">
        <f t="shared" si="74"/>
        <v>-5.0138809186627284E-3</v>
      </c>
      <c r="T162" s="88">
        <f t="shared" si="75"/>
        <v>-12.890052319365054</v>
      </c>
      <c r="U162" s="32">
        <f t="shared" si="76"/>
        <v>-0.30278835207320953</v>
      </c>
      <c r="V162" s="30">
        <f t="shared" si="77"/>
        <v>-5.0138809186627258E-3</v>
      </c>
      <c r="W162" s="88">
        <f t="shared" si="78"/>
        <v>-25.780104638730108</v>
      </c>
      <c r="X162" s="32">
        <f t="shared" si="79"/>
        <v>-0.30278835207320953</v>
      </c>
      <c r="Y162" s="30">
        <f t="shared" si="80"/>
        <v>-5.0138809186627258E-3</v>
      </c>
    </row>
    <row r="163" spans="1:25" x14ac:dyDescent="0.25">
      <c r="A163" s="136" t="s">
        <v>153</v>
      </c>
      <c r="B163" s="90">
        <f t="shared" si="57"/>
        <v>-0.74762303452317269</v>
      </c>
      <c r="C163" s="102">
        <f t="shared" si="58"/>
        <v>-0.16238942445614885</v>
      </c>
      <c r="D163" s="91">
        <f t="shared" si="59"/>
        <v>-2.6158334651307275E-3</v>
      </c>
      <c r="E163" s="101">
        <f t="shared" si="60"/>
        <v>-1.4952460690463454</v>
      </c>
      <c r="F163" s="102">
        <f t="shared" si="61"/>
        <v>-0.16238942445614885</v>
      </c>
      <c r="G163" s="91">
        <f t="shared" si="62"/>
        <v>-2.6158334651307275E-3</v>
      </c>
      <c r="H163" s="90">
        <f t="shared" si="63"/>
        <v>-2.2428691035695234</v>
      </c>
      <c r="I163" s="102">
        <f t="shared" si="64"/>
        <v>-0.16238942445614923</v>
      </c>
      <c r="J163" s="91">
        <f t="shared" si="65"/>
        <v>-2.6158334651307331E-3</v>
      </c>
      <c r="K163" s="90">
        <f t="shared" si="66"/>
        <v>-2.9904921380926908</v>
      </c>
      <c r="L163" s="102">
        <f t="shared" si="67"/>
        <v>-0.16238942445614885</v>
      </c>
      <c r="M163" s="91">
        <f t="shared" si="68"/>
        <v>-2.6158334651307275E-3</v>
      </c>
      <c r="N163" s="90">
        <f t="shared" si="69"/>
        <v>-4.4857382071390468</v>
      </c>
      <c r="O163" s="102">
        <f t="shared" si="70"/>
        <v>-0.16238942445614923</v>
      </c>
      <c r="P163" s="91">
        <f t="shared" si="71"/>
        <v>-2.6158334651307331E-3</v>
      </c>
      <c r="Q163" s="90">
        <f t="shared" si="72"/>
        <v>-5.9809842761853815</v>
      </c>
      <c r="R163" s="102">
        <f t="shared" si="73"/>
        <v>-0.16238942445614885</v>
      </c>
      <c r="S163" s="91">
        <f t="shared" si="74"/>
        <v>-2.6158334651307275E-3</v>
      </c>
      <c r="T163" s="90">
        <f t="shared" si="75"/>
        <v>-7.4762303452317269</v>
      </c>
      <c r="U163" s="102">
        <f t="shared" si="76"/>
        <v>-0.16238942445614885</v>
      </c>
      <c r="V163" s="91">
        <f t="shared" si="77"/>
        <v>-2.615833465130727E-3</v>
      </c>
      <c r="W163" s="90">
        <f t="shared" si="78"/>
        <v>-14.952460690463454</v>
      </c>
      <c r="X163" s="102">
        <f t="shared" si="79"/>
        <v>-0.16238942445614885</v>
      </c>
      <c r="Y163" s="91">
        <f t="shared" si="80"/>
        <v>-2.615833465130727E-3</v>
      </c>
    </row>
    <row r="164" spans="1:25" x14ac:dyDescent="0.25">
      <c r="A164" s="112" t="s">
        <v>107</v>
      </c>
      <c r="B164" s="88">
        <f t="shared" si="57"/>
        <v>-1.1457824283880047</v>
      </c>
      <c r="C164" s="32">
        <f t="shared" si="58"/>
        <v>-0.26346758710074175</v>
      </c>
      <c r="D164" s="30">
        <f t="shared" si="59"/>
        <v>-4.3288516872697028E-3</v>
      </c>
      <c r="E164" s="98">
        <f t="shared" si="60"/>
        <v>-2.2915648567760094</v>
      </c>
      <c r="F164" s="32">
        <f t="shared" si="61"/>
        <v>-0.26346758710074175</v>
      </c>
      <c r="G164" s="30">
        <f t="shared" si="62"/>
        <v>-4.3288516872697028E-3</v>
      </c>
      <c r="H164" s="88">
        <f t="shared" si="63"/>
        <v>-3.4373472851640141</v>
      </c>
      <c r="I164" s="32">
        <f t="shared" si="64"/>
        <v>-0.26346758710074181</v>
      </c>
      <c r="J164" s="30">
        <f t="shared" si="65"/>
        <v>-4.3288516872697028E-3</v>
      </c>
      <c r="K164" s="88">
        <f t="shared" si="66"/>
        <v>-4.5831297135520188</v>
      </c>
      <c r="L164" s="32">
        <f t="shared" si="67"/>
        <v>-0.26346758710074175</v>
      </c>
      <c r="M164" s="30">
        <f t="shared" si="68"/>
        <v>-4.3288516872697028E-3</v>
      </c>
      <c r="N164" s="88">
        <f t="shared" si="69"/>
        <v>-6.8746945703280282</v>
      </c>
      <c r="O164" s="32">
        <f t="shared" si="70"/>
        <v>-0.26346758710074181</v>
      </c>
      <c r="P164" s="30">
        <f t="shared" si="71"/>
        <v>-4.3288516872697028E-3</v>
      </c>
      <c r="Q164" s="88">
        <f t="shared" si="72"/>
        <v>-9.1662594271040376</v>
      </c>
      <c r="R164" s="32">
        <f t="shared" si="73"/>
        <v>-0.26346758710074175</v>
      </c>
      <c r="S164" s="30">
        <f t="shared" si="74"/>
        <v>-4.3288516872697028E-3</v>
      </c>
      <c r="T164" s="88">
        <f t="shared" si="75"/>
        <v>-11.457824283880058</v>
      </c>
      <c r="U164" s="32">
        <f t="shared" si="76"/>
        <v>-0.26346758710074208</v>
      </c>
      <c r="V164" s="30">
        <f t="shared" si="77"/>
        <v>-4.3288516872697072E-3</v>
      </c>
      <c r="W164" s="88">
        <f t="shared" si="78"/>
        <v>-22.915648567760115</v>
      </c>
      <c r="X164" s="32">
        <f t="shared" si="79"/>
        <v>-0.26346758710074208</v>
      </c>
      <c r="Y164" s="30">
        <f t="shared" si="80"/>
        <v>-4.3288516872697072E-3</v>
      </c>
    </row>
    <row r="165" spans="1:25" x14ac:dyDescent="0.25">
      <c r="A165" s="112" t="s">
        <v>108</v>
      </c>
      <c r="B165" s="88">
        <f t="shared" si="57"/>
        <v>-0.57289121419400235</v>
      </c>
      <c r="C165" s="32">
        <f t="shared" si="58"/>
        <v>-0.12148305897538672</v>
      </c>
      <c r="D165" s="30">
        <f t="shared" si="59"/>
        <v>-1.9415034704081849E-3</v>
      </c>
      <c r="E165" s="98">
        <f t="shared" si="60"/>
        <v>-1.1457824283880047</v>
      </c>
      <c r="F165" s="32">
        <f t="shared" si="61"/>
        <v>-0.12148305897538672</v>
      </c>
      <c r="G165" s="30">
        <f t="shared" si="62"/>
        <v>-1.9415034704081849E-3</v>
      </c>
      <c r="H165" s="88">
        <f t="shared" si="63"/>
        <v>-1.7186736425820062</v>
      </c>
      <c r="I165" s="32">
        <f t="shared" si="64"/>
        <v>-0.12148305897538667</v>
      </c>
      <c r="J165" s="30">
        <f t="shared" si="65"/>
        <v>-1.9415034704081838E-3</v>
      </c>
      <c r="K165" s="88">
        <f t="shared" si="66"/>
        <v>-2.2915648567760094</v>
      </c>
      <c r="L165" s="32">
        <f t="shared" si="67"/>
        <v>-0.12148305897538672</v>
      </c>
      <c r="M165" s="30">
        <f t="shared" si="68"/>
        <v>-1.9415034704081849E-3</v>
      </c>
      <c r="N165" s="88">
        <f t="shared" si="69"/>
        <v>-3.4373472851640123</v>
      </c>
      <c r="O165" s="32">
        <f t="shared" si="70"/>
        <v>-0.12148305897538667</v>
      </c>
      <c r="P165" s="30">
        <f t="shared" si="71"/>
        <v>-1.9415034704081838E-3</v>
      </c>
      <c r="Q165" s="88">
        <f t="shared" si="72"/>
        <v>-4.5831297135520188</v>
      </c>
      <c r="R165" s="32">
        <f t="shared" si="73"/>
        <v>-0.12148305897538672</v>
      </c>
      <c r="S165" s="30">
        <f t="shared" si="74"/>
        <v>-1.9415034704081849E-3</v>
      </c>
      <c r="T165" s="88">
        <f t="shared" si="75"/>
        <v>-5.7289121419400288</v>
      </c>
      <c r="U165" s="32">
        <f t="shared" si="76"/>
        <v>-0.12148305897538686</v>
      </c>
      <c r="V165" s="30">
        <f t="shared" si="77"/>
        <v>-1.9415034704081868E-3</v>
      </c>
      <c r="W165" s="88">
        <f t="shared" si="78"/>
        <v>-11.457824283880058</v>
      </c>
      <c r="X165" s="32">
        <f t="shared" si="79"/>
        <v>-0.12148305897538686</v>
      </c>
      <c r="Y165" s="30">
        <f t="shared" si="80"/>
        <v>-1.9415034704081868E-3</v>
      </c>
    </row>
    <row r="166" spans="1:25" ht="15.75" thickBot="1" x14ac:dyDescent="0.3">
      <c r="A166" s="114" t="s">
        <v>109</v>
      </c>
      <c r="B166" s="89">
        <f t="shared" si="57"/>
        <v>-0.28644560709700073</v>
      </c>
      <c r="C166" s="33">
        <f t="shared" si="58"/>
        <v>-5.8466762885863222E-2</v>
      </c>
      <c r="D166" s="31">
        <f t="shared" si="59"/>
        <v>-9.2320933135243727E-4</v>
      </c>
      <c r="E166" s="99">
        <f t="shared" si="60"/>
        <v>-0.57289121419400146</v>
      </c>
      <c r="F166" s="33">
        <f t="shared" si="61"/>
        <v>-5.8466762885863222E-2</v>
      </c>
      <c r="G166" s="31">
        <f t="shared" si="62"/>
        <v>-9.2320933135243727E-4</v>
      </c>
      <c r="H166" s="89">
        <f t="shared" si="63"/>
        <v>-0.85933682129100397</v>
      </c>
      <c r="I166" s="33">
        <f t="shared" si="64"/>
        <v>-5.8466762885863346E-2</v>
      </c>
      <c r="J166" s="31">
        <f t="shared" si="65"/>
        <v>-9.2320933135243912E-4</v>
      </c>
      <c r="K166" s="89">
        <f t="shared" si="66"/>
        <v>-1.1457824283880029</v>
      </c>
      <c r="L166" s="33">
        <f t="shared" si="67"/>
        <v>-5.8466762885863222E-2</v>
      </c>
      <c r="M166" s="31">
        <f t="shared" si="68"/>
        <v>-9.2320933135243727E-4</v>
      </c>
      <c r="N166" s="89">
        <f t="shared" si="69"/>
        <v>-1.7186736425820079</v>
      </c>
      <c r="O166" s="33">
        <f t="shared" si="70"/>
        <v>-5.8466762885863346E-2</v>
      </c>
      <c r="P166" s="31">
        <f t="shared" si="71"/>
        <v>-9.2320933135243912E-4</v>
      </c>
      <c r="Q166" s="89">
        <f t="shared" si="72"/>
        <v>-2.2915648567760059</v>
      </c>
      <c r="R166" s="33">
        <f t="shared" si="73"/>
        <v>-5.8466762885863222E-2</v>
      </c>
      <c r="S166" s="31">
        <f t="shared" si="74"/>
        <v>-9.2320933135243727E-4</v>
      </c>
      <c r="T166" s="89">
        <f t="shared" si="75"/>
        <v>-2.8644560709700144</v>
      </c>
      <c r="U166" s="33">
        <f t="shared" si="76"/>
        <v>-5.8466762885863367E-2</v>
      </c>
      <c r="V166" s="31">
        <f t="shared" si="77"/>
        <v>-9.2320933135243944E-4</v>
      </c>
      <c r="W166" s="89">
        <f t="shared" si="78"/>
        <v>-5.7289121419400288</v>
      </c>
      <c r="X166" s="33">
        <f t="shared" si="79"/>
        <v>-5.8466762885863367E-2</v>
      </c>
      <c r="Y166" s="31">
        <f t="shared" si="80"/>
        <v>-9.2320933135243944E-4</v>
      </c>
    </row>
    <row r="168" spans="1:25" ht="15.75" thickBot="1" x14ac:dyDescent="0.3"/>
    <row r="169" spans="1:25" s="83" customFormat="1" ht="18.75" customHeight="1" x14ac:dyDescent="0.3">
      <c r="A169" s="181" t="s">
        <v>135</v>
      </c>
      <c r="B169" s="184" t="s">
        <v>79</v>
      </c>
      <c r="C169" s="185"/>
      <c r="D169" s="186"/>
      <c r="E169" s="184" t="s">
        <v>79</v>
      </c>
      <c r="F169" s="185"/>
      <c r="G169" s="186"/>
      <c r="H169" s="184" t="s">
        <v>81</v>
      </c>
      <c r="I169" s="185"/>
      <c r="J169" s="186"/>
      <c r="K169" s="184" t="s">
        <v>82</v>
      </c>
      <c r="L169" s="185"/>
      <c r="M169" s="186"/>
      <c r="N169" s="184" t="s">
        <v>83</v>
      </c>
      <c r="O169" s="185"/>
      <c r="P169" s="186"/>
      <c r="Q169" s="184" t="s">
        <v>84</v>
      </c>
      <c r="R169" s="185"/>
      <c r="S169" s="186"/>
      <c r="T169" s="184" t="s">
        <v>85</v>
      </c>
      <c r="U169" s="185"/>
      <c r="V169" s="186"/>
      <c r="W169" s="184" t="s">
        <v>86</v>
      </c>
      <c r="X169" s="185"/>
      <c r="Y169" s="186"/>
    </row>
    <row r="170" spans="1:25" s="83" customFormat="1" ht="19.5" thickBot="1" x14ac:dyDescent="0.35">
      <c r="A170" s="182"/>
      <c r="B170" s="187">
        <v>5000</v>
      </c>
      <c r="C170" s="188"/>
      <c r="D170" s="189"/>
      <c r="E170" s="187">
        <v>10000</v>
      </c>
      <c r="F170" s="188"/>
      <c r="G170" s="189"/>
      <c r="H170" s="187">
        <v>15000</v>
      </c>
      <c r="I170" s="188"/>
      <c r="J170" s="189"/>
      <c r="K170" s="187">
        <v>20000</v>
      </c>
      <c r="L170" s="188"/>
      <c r="M170" s="189"/>
      <c r="N170" s="187">
        <v>30000</v>
      </c>
      <c r="O170" s="188"/>
      <c r="P170" s="189"/>
      <c r="Q170" s="187">
        <v>40000</v>
      </c>
      <c r="R170" s="188"/>
      <c r="S170" s="189"/>
      <c r="T170" s="187">
        <v>50000</v>
      </c>
      <c r="U170" s="188"/>
      <c r="V170" s="189"/>
      <c r="W170" s="187">
        <v>100000</v>
      </c>
      <c r="X170" s="188"/>
      <c r="Y170" s="189"/>
    </row>
    <row r="171" spans="1:25" s="82" customFormat="1" ht="75" x14ac:dyDescent="0.3">
      <c r="A171" s="183"/>
      <c r="B171" s="97" t="s">
        <v>94</v>
      </c>
      <c r="C171" s="103" t="s">
        <v>127</v>
      </c>
      <c r="D171" s="95" t="s">
        <v>128</v>
      </c>
      <c r="E171" s="97" t="s">
        <v>94</v>
      </c>
      <c r="F171" s="103" t="s">
        <v>127</v>
      </c>
      <c r="G171" s="95" t="s">
        <v>128</v>
      </c>
      <c r="H171" s="97" t="s">
        <v>94</v>
      </c>
      <c r="I171" s="103" t="s">
        <v>127</v>
      </c>
      <c r="J171" s="95" t="s">
        <v>128</v>
      </c>
      <c r="K171" s="97" t="s">
        <v>94</v>
      </c>
      <c r="L171" s="103" t="s">
        <v>127</v>
      </c>
      <c r="M171" s="95" t="s">
        <v>128</v>
      </c>
      <c r="N171" s="97" t="s">
        <v>94</v>
      </c>
      <c r="O171" s="103" t="s">
        <v>127</v>
      </c>
      <c r="P171" s="95" t="s">
        <v>128</v>
      </c>
      <c r="Q171" s="97" t="s">
        <v>94</v>
      </c>
      <c r="R171" s="103" t="s">
        <v>127</v>
      </c>
      <c r="S171" s="95" t="s">
        <v>128</v>
      </c>
      <c r="T171" s="97" t="s">
        <v>94</v>
      </c>
      <c r="U171" s="103" t="s">
        <v>127</v>
      </c>
      <c r="V171" s="95" t="s">
        <v>128</v>
      </c>
      <c r="W171" s="97" t="s">
        <v>94</v>
      </c>
      <c r="X171" s="103" t="s">
        <v>127</v>
      </c>
      <c r="Y171" s="95" t="s">
        <v>128</v>
      </c>
    </row>
    <row r="172" spans="1:25" x14ac:dyDescent="0.25">
      <c r="A172" s="112" t="s">
        <v>125</v>
      </c>
      <c r="B172" s="129">
        <f t="shared" ref="B172:B178" si="81">B140-D140</f>
        <v>-0.61589698379935642</v>
      </c>
      <c r="C172" s="130">
        <f t="shared" ref="C172:C178" si="82">B172/(B140)</f>
        <v>-0.17948514994839368</v>
      </c>
      <c r="D172" s="131">
        <f t="shared" ref="D172:D178" si="83">B172/(B93+C93+B140)</f>
        <v>-3.2637638292231474E-3</v>
      </c>
      <c r="E172" s="129">
        <f t="shared" ref="E172:E178" si="84">E140-G140</f>
        <v>-1.2317939675987128</v>
      </c>
      <c r="F172" s="130">
        <f t="shared" ref="F172:F178" si="85">E172/(E140)</f>
        <v>-0.17948514994839368</v>
      </c>
      <c r="G172" s="131">
        <f t="shared" ref="G172:G178" si="86">E172/(E93+F93+E140)</f>
        <v>-3.2637638292231474E-3</v>
      </c>
      <c r="H172" s="129">
        <f t="shared" ref="H172:H178" si="87">H140-J140</f>
        <v>-1.8476909513980662</v>
      </c>
      <c r="I172" s="130">
        <f t="shared" ref="I172:I178" si="88">H172/(H140)</f>
        <v>-0.17948514994839335</v>
      </c>
      <c r="J172" s="131">
        <f t="shared" ref="J172:J178" si="89">H172/(H93+I93+H140)</f>
        <v>-3.2637638292231409E-3</v>
      </c>
      <c r="K172" s="129">
        <f t="shared" ref="K172:K178" si="90">K140-M140</f>
        <v>-2.4635879351974257</v>
      </c>
      <c r="L172" s="130">
        <f t="shared" ref="L172:L178" si="91">K172/(K140)</f>
        <v>-0.17948514994839368</v>
      </c>
      <c r="M172" s="131">
        <f t="shared" ref="M172:M178" si="92">K172/(K93+L93+K140)</f>
        <v>-3.2637638292231474E-3</v>
      </c>
      <c r="N172" s="129">
        <f t="shared" ref="N172:N178" si="93">N140-P140</f>
        <v>-3.6953819027961323</v>
      </c>
      <c r="O172" s="130">
        <f t="shared" ref="O172:O178" si="94">N172/(N140)</f>
        <v>-0.17948514994839335</v>
      </c>
      <c r="P172" s="131">
        <f t="shared" ref="P172:P178" si="95">N172/(N93+O93+N140)</f>
        <v>-3.2637638292231409E-3</v>
      </c>
      <c r="Q172" s="129">
        <f t="shared" ref="Q172:Q178" si="96">Q140-S140</f>
        <v>-4.9271758703948514</v>
      </c>
      <c r="R172" s="130">
        <f t="shared" ref="R172:R178" si="97">Q172/(Q140)</f>
        <v>-0.17948514994839368</v>
      </c>
      <c r="S172" s="131">
        <f t="shared" ref="S172:S178" si="98">Q172/(Q93+R93+Q140)</f>
        <v>-3.2637638292231474E-3</v>
      </c>
      <c r="T172" s="129">
        <f t="shared" ref="T172:T178" si="99">T140-V140</f>
        <v>-6.1589698379935598</v>
      </c>
      <c r="U172" s="130">
        <f t="shared" ref="U172:U178" si="100">T172/(T140)</f>
        <v>-0.17948514994839351</v>
      </c>
      <c r="V172" s="131">
        <f t="shared" ref="V172:V178" si="101">T172/(T93+U93+T140)</f>
        <v>-3.2637638292231448E-3</v>
      </c>
      <c r="W172" s="129">
        <f t="shared" ref="W172:W178" si="102">W140-Y140</f>
        <v>-12.31793967598712</v>
      </c>
      <c r="X172" s="130">
        <f t="shared" ref="X172:X178" si="103">W172/(W140)</f>
        <v>-0.17948514994839351</v>
      </c>
      <c r="Y172" s="131">
        <f t="shared" ref="Y172:Y178" si="104">W172/(W93+X93+W140)</f>
        <v>-3.2637638292231448E-3</v>
      </c>
    </row>
    <row r="173" spans="1:25" x14ac:dyDescent="0.25">
      <c r="A173" s="112" t="s">
        <v>97</v>
      </c>
      <c r="B173" s="129">
        <f t="shared" si="81"/>
        <v>-0.36371265900981786</v>
      </c>
      <c r="C173" s="130">
        <f t="shared" si="82"/>
        <v>-0.10061366487461137</v>
      </c>
      <c r="D173" s="131">
        <f t="shared" si="83"/>
        <v>-1.7837526382102102E-3</v>
      </c>
      <c r="E173" s="129">
        <f t="shared" si="84"/>
        <v>-0.72742531801963572</v>
      </c>
      <c r="F173" s="130">
        <f t="shared" si="85"/>
        <v>-0.10061366487461137</v>
      </c>
      <c r="G173" s="131">
        <f t="shared" si="86"/>
        <v>-1.7837526382102102E-3</v>
      </c>
      <c r="H173" s="129">
        <f t="shared" si="87"/>
        <v>-1.0911379770294545</v>
      </c>
      <c r="I173" s="130">
        <f t="shared" si="88"/>
        <v>-0.10061366487461147</v>
      </c>
      <c r="J173" s="131">
        <f t="shared" si="89"/>
        <v>-1.7837526382102112E-3</v>
      </c>
      <c r="K173" s="129">
        <f t="shared" si="90"/>
        <v>-1.4548506360392714</v>
      </c>
      <c r="L173" s="130">
        <f t="shared" si="91"/>
        <v>-0.10061366487461137</v>
      </c>
      <c r="M173" s="131">
        <f t="shared" si="92"/>
        <v>-1.7837526382102102E-3</v>
      </c>
      <c r="N173" s="129">
        <f t="shared" si="93"/>
        <v>-2.182275954058909</v>
      </c>
      <c r="O173" s="130">
        <f t="shared" si="94"/>
        <v>-0.10061366487461147</v>
      </c>
      <c r="P173" s="131">
        <f t="shared" si="95"/>
        <v>-1.7837526382102112E-3</v>
      </c>
      <c r="Q173" s="129">
        <f t="shared" si="96"/>
        <v>-2.9097012720785429</v>
      </c>
      <c r="R173" s="130">
        <f t="shared" si="97"/>
        <v>-0.10061366487461137</v>
      </c>
      <c r="S173" s="131">
        <f t="shared" si="98"/>
        <v>-1.7837526382102102E-3</v>
      </c>
      <c r="T173" s="129">
        <f t="shared" si="99"/>
        <v>-3.6371265900981911</v>
      </c>
      <c r="U173" s="130">
        <f t="shared" si="100"/>
        <v>-0.10061366487461175</v>
      </c>
      <c r="V173" s="131">
        <f t="shared" si="101"/>
        <v>-1.7837526382102162E-3</v>
      </c>
      <c r="W173" s="129">
        <f t="shared" si="102"/>
        <v>-7.2742531801963821</v>
      </c>
      <c r="X173" s="130">
        <f t="shared" si="103"/>
        <v>-0.10061366487461175</v>
      </c>
      <c r="Y173" s="131">
        <f t="shared" si="104"/>
        <v>-1.7837526382102162E-3</v>
      </c>
    </row>
    <row r="174" spans="1:25" x14ac:dyDescent="0.25">
      <c r="A174" s="112" t="s">
        <v>102</v>
      </c>
      <c r="B174" s="129">
        <f t="shared" si="81"/>
        <v>0.14065599056925659</v>
      </c>
      <c r="C174" s="130">
        <f t="shared" si="82"/>
        <v>3.5323845482797094E-2</v>
      </c>
      <c r="D174" s="131">
        <f t="shared" si="83"/>
        <v>6.0033950524202018E-4</v>
      </c>
      <c r="E174" s="129">
        <f t="shared" si="84"/>
        <v>0.28131198113851319</v>
      </c>
      <c r="F174" s="130">
        <f t="shared" si="85"/>
        <v>3.5323845482797094E-2</v>
      </c>
      <c r="G174" s="131">
        <f t="shared" si="86"/>
        <v>6.0033950524202018E-4</v>
      </c>
      <c r="H174" s="129">
        <f t="shared" si="87"/>
        <v>0.4219679717077689</v>
      </c>
      <c r="I174" s="130">
        <f t="shared" si="88"/>
        <v>3.5323845482797017E-2</v>
      </c>
      <c r="J174" s="131">
        <f t="shared" si="89"/>
        <v>6.0033950524201898E-4</v>
      </c>
      <c r="K174" s="129">
        <f t="shared" si="90"/>
        <v>0.56262396227702638</v>
      </c>
      <c r="L174" s="130">
        <f t="shared" si="91"/>
        <v>3.5323845482797094E-2</v>
      </c>
      <c r="M174" s="131">
        <f t="shared" si="92"/>
        <v>6.0033950524202018E-4</v>
      </c>
      <c r="N174" s="129">
        <f t="shared" si="93"/>
        <v>0.84393594341553779</v>
      </c>
      <c r="O174" s="130">
        <f t="shared" si="94"/>
        <v>3.5323845482797017E-2</v>
      </c>
      <c r="P174" s="131">
        <f t="shared" si="95"/>
        <v>6.0033950524201898E-4</v>
      </c>
      <c r="Q174" s="129">
        <f t="shared" si="96"/>
        <v>1.1252479245540528</v>
      </c>
      <c r="R174" s="130">
        <f t="shared" si="97"/>
        <v>3.5323845482797094E-2</v>
      </c>
      <c r="S174" s="131">
        <f t="shared" si="98"/>
        <v>6.0033950524202018E-4</v>
      </c>
      <c r="T174" s="129">
        <f t="shared" si="99"/>
        <v>1.4065599056925606</v>
      </c>
      <c r="U174" s="130">
        <f t="shared" si="100"/>
        <v>3.5323845482796962E-2</v>
      </c>
      <c r="V174" s="131">
        <f t="shared" si="101"/>
        <v>6.003395052420179E-4</v>
      </c>
      <c r="W174" s="129">
        <f t="shared" si="102"/>
        <v>2.8131198113851212</v>
      </c>
      <c r="X174" s="130">
        <f t="shared" si="103"/>
        <v>3.5323845482796962E-2</v>
      </c>
      <c r="Y174" s="131">
        <f t="shared" si="104"/>
        <v>6.003395052420179E-4</v>
      </c>
    </row>
    <row r="175" spans="1:25" x14ac:dyDescent="0.25">
      <c r="A175" s="112" t="s">
        <v>103</v>
      </c>
      <c r="B175" s="129">
        <f t="shared" si="81"/>
        <v>0.26674815296402521</v>
      </c>
      <c r="C175" s="130">
        <f t="shared" si="82"/>
        <v>6.5481552197565074E-2</v>
      </c>
      <c r="D175" s="131">
        <f t="shared" si="83"/>
        <v>1.1027580250801915E-3</v>
      </c>
      <c r="E175" s="129">
        <f t="shared" si="84"/>
        <v>0.53349630592805042</v>
      </c>
      <c r="F175" s="130">
        <f t="shared" si="85"/>
        <v>6.5481552197565074E-2</v>
      </c>
      <c r="G175" s="131">
        <f t="shared" si="86"/>
        <v>1.1027580250801915E-3</v>
      </c>
      <c r="H175" s="129">
        <f t="shared" si="87"/>
        <v>0.8002444588920774</v>
      </c>
      <c r="I175" s="130">
        <f t="shared" si="88"/>
        <v>6.5481552197565213E-2</v>
      </c>
      <c r="J175" s="131">
        <f t="shared" si="89"/>
        <v>1.1027580250801939E-3</v>
      </c>
      <c r="K175" s="129">
        <f t="shared" si="90"/>
        <v>1.0669926118561008</v>
      </c>
      <c r="L175" s="130">
        <f t="shared" si="91"/>
        <v>6.5481552197565074E-2</v>
      </c>
      <c r="M175" s="131">
        <f t="shared" si="92"/>
        <v>1.1027580250801915E-3</v>
      </c>
      <c r="N175" s="129">
        <f t="shared" si="93"/>
        <v>1.6004889177841548</v>
      </c>
      <c r="O175" s="130">
        <f t="shared" si="94"/>
        <v>6.5481552197565213E-2</v>
      </c>
      <c r="P175" s="131">
        <f t="shared" si="95"/>
        <v>1.1027580250801939E-3</v>
      </c>
      <c r="Q175" s="129">
        <f t="shared" si="96"/>
        <v>2.1339852237122017</v>
      </c>
      <c r="R175" s="130">
        <f t="shared" si="97"/>
        <v>6.5481552197565074E-2</v>
      </c>
      <c r="S175" s="131">
        <f t="shared" si="98"/>
        <v>1.1027580250801915E-3</v>
      </c>
      <c r="T175" s="129">
        <f t="shared" si="99"/>
        <v>2.6674815296402556</v>
      </c>
      <c r="U175" s="130">
        <f t="shared" si="100"/>
        <v>6.5481552197565157E-2</v>
      </c>
      <c r="V175" s="131">
        <f t="shared" si="101"/>
        <v>1.102758025080193E-3</v>
      </c>
      <c r="W175" s="129">
        <f t="shared" si="102"/>
        <v>5.3349630592805113</v>
      </c>
      <c r="X175" s="130">
        <f t="shared" si="103"/>
        <v>6.5481552197565157E-2</v>
      </c>
      <c r="Y175" s="131">
        <f t="shared" si="104"/>
        <v>1.102758025080193E-3</v>
      </c>
    </row>
    <row r="176" spans="1:25" x14ac:dyDescent="0.25">
      <c r="A176" s="112" t="s">
        <v>104</v>
      </c>
      <c r="B176" s="129">
        <f t="shared" si="81"/>
        <v>0.34240345040088638</v>
      </c>
      <c r="C176" s="130">
        <f t="shared" si="82"/>
        <v>8.2932877943598549E-2</v>
      </c>
      <c r="D176" s="131">
        <f t="shared" si="83"/>
        <v>1.3893397810323966E-3</v>
      </c>
      <c r="E176" s="129">
        <f t="shared" si="84"/>
        <v>0.68480690080177276</v>
      </c>
      <c r="F176" s="130">
        <f t="shared" si="85"/>
        <v>8.2932877943598549E-2</v>
      </c>
      <c r="G176" s="131">
        <f t="shared" si="86"/>
        <v>1.3893397810323966E-3</v>
      </c>
      <c r="H176" s="129">
        <f t="shared" si="87"/>
        <v>1.0272103512026618</v>
      </c>
      <c r="I176" s="130">
        <f t="shared" si="88"/>
        <v>8.2932877943598757E-2</v>
      </c>
      <c r="J176" s="131">
        <f t="shared" si="89"/>
        <v>1.3893397810324005E-3</v>
      </c>
      <c r="K176" s="129">
        <f t="shared" si="90"/>
        <v>1.3696138016035455</v>
      </c>
      <c r="L176" s="130">
        <f t="shared" si="91"/>
        <v>8.2932877943598549E-2</v>
      </c>
      <c r="M176" s="131">
        <f t="shared" si="92"/>
        <v>1.3893397810323966E-3</v>
      </c>
      <c r="N176" s="129">
        <f t="shared" si="93"/>
        <v>2.0544207024053236</v>
      </c>
      <c r="O176" s="130">
        <f t="shared" si="94"/>
        <v>8.2932877943598757E-2</v>
      </c>
      <c r="P176" s="131">
        <f t="shared" si="95"/>
        <v>1.3893397810324005E-3</v>
      </c>
      <c r="Q176" s="129">
        <f t="shared" si="96"/>
        <v>2.739227603207091</v>
      </c>
      <c r="R176" s="130">
        <f t="shared" si="97"/>
        <v>8.2932877943598549E-2</v>
      </c>
      <c r="S176" s="131">
        <f t="shared" si="98"/>
        <v>1.3893397810323966E-3</v>
      </c>
      <c r="T176" s="129">
        <f t="shared" si="99"/>
        <v>3.4240345040088727</v>
      </c>
      <c r="U176" s="130">
        <f t="shared" si="100"/>
        <v>8.2932877943598757E-2</v>
      </c>
      <c r="V176" s="131">
        <f t="shared" si="101"/>
        <v>1.3893397810324005E-3</v>
      </c>
      <c r="W176" s="129">
        <f t="shared" si="102"/>
        <v>6.8480690080177453</v>
      </c>
      <c r="X176" s="130">
        <f t="shared" si="103"/>
        <v>8.2932877943598757E-2</v>
      </c>
      <c r="Y176" s="131">
        <f t="shared" si="104"/>
        <v>1.3893397810324005E-3</v>
      </c>
    </row>
    <row r="177" spans="1:25" x14ac:dyDescent="0.25">
      <c r="A177" s="112" t="s">
        <v>105</v>
      </c>
      <c r="B177" s="98">
        <f t="shared" si="81"/>
        <v>0.44327718031670127</v>
      </c>
      <c r="C177" s="32">
        <f t="shared" si="82"/>
        <v>0.10549012191595611</v>
      </c>
      <c r="D177" s="30">
        <f t="shared" si="83"/>
        <v>1.755353841717907E-3</v>
      </c>
      <c r="E177" s="98">
        <f t="shared" si="84"/>
        <v>0.88655436063340254</v>
      </c>
      <c r="F177" s="32">
        <f t="shared" si="85"/>
        <v>0.10549012191595611</v>
      </c>
      <c r="G177" s="30">
        <f t="shared" si="86"/>
        <v>1.755353841717907E-3</v>
      </c>
      <c r="H177" s="129">
        <f t="shared" si="87"/>
        <v>1.3298315409501065</v>
      </c>
      <c r="I177" s="130">
        <f t="shared" si="88"/>
        <v>0.10549012191595632</v>
      </c>
      <c r="J177" s="131">
        <f t="shared" si="89"/>
        <v>1.7553538417179107E-3</v>
      </c>
      <c r="K177" s="129">
        <f t="shared" si="90"/>
        <v>1.7731087212668051</v>
      </c>
      <c r="L177" s="130">
        <f t="shared" si="91"/>
        <v>0.10549012191595611</v>
      </c>
      <c r="M177" s="131">
        <f t="shared" si="92"/>
        <v>1.755353841717907E-3</v>
      </c>
      <c r="N177" s="129">
        <f t="shared" si="93"/>
        <v>2.6596630819002129</v>
      </c>
      <c r="O177" s="130">
        <f t="shared" si="94"/>
        <v>0.10549012191595632</v>
      </c>
      <c r="P177" s="131">
        <f t="shared" si="95"/>
        <v>1.7553538417179107E-3</v>
      </c>
      <c r="Q177" s="129">
        <f t="shared" si="96"/>
        <v>3.5462174425336102</v>
      </c>
      <c r="R177" s="130">
        <f t="shared" si="97"/>
        <v>0.10549012191595611</v>
      </c>
      <c r="S177" s="131">
        <f t="shared" si="98"/>
        <v>1.755353841717907E-3</v>
      </c>
      <c r="T177" s="129">
        <f t="shared" si="99"/>
        <v>4.4327718031670145</v>
      </c>
      <c r="U177" s="130">
        <f t="shared" si="100"/>
        <v>0.10549012191595618</v>
      </c>
      <c r="V177" s="131">
        <f t="shared" si="101"/>
        <v>1.7553538417179077E-3</v>
      </c>
      <c r="W177" s="129">
        <f t="shared" si="102"/>
        <v>8.8655436063340289</v>
      </c>
      <c r="X177" s="130">
        <f t="shared" si="103"/>
        <v>0.10549012191595618</v>
      </c>
      <c r="Y177" s="131">
        <f t="shared" si="104"/>
        <v>1.7553538417179077E-3</v>
      </c>
    </row>
    <row r="178" spans="1:25" x14ac:dyDescent="0.25">
      <c r="A178" s="112" t="s">
        <v>106</v>
      </c>
      <c r="B178" s="98">
        <f t="shared" si="81"/>
        <v>0.51893247775356199</v>
      </c>
      <c r="C178" s="32">
        <f t="shared" si="82"/>
        <v>0.12189765090418837</v>
      </c>
      <c r="D178" s="30">
        <f t="shared" si="83"/>
        <v>2.0185066622065645E-3</v>
      </c>
      <c r="E178" s="98">
        <f t="shared" si="84"/>
        <v>1.037864955507124</v>
      </c>
      <c r="F178" s="32">
        <f t="shared" si="85"/>
        <v>0.12189765090418837</v>
      </c>
      <c r="G178" s="30">
        <f t="shared" si="86"/>
        <v>2.0185066622065645E-3</v>
      </c>
      <c r="H178" s="129">
        <f t="shared" si="87"/>
        <v>1.5567974332606891</v>
      </c>
      <c r="I178" s="130">
        <f t="shared" si="88"/>
        <v>0.1218976509041886</v>
      </c>
      <c r="J178" s="131">
        <f t="shared" si="89"/>
        <v>2.0185066622065689E-3</v>
      </c>
      <c r="K178" s="129">
        <f t="shared" si="90"/>
        <v>2.075729911014248</v>
      </c>
      <c r="L178" s="130">
        <f t="shared" si="91"/>
        <v>0.12189765090418837</v>
      </c>
      <c r="M178" s="131">
        <f t="shared" si="92"/>
        <v>2.0185066622065645E-3</v>
      </c>
      <c r="N178" s="129">
        <f t="shared" si="93"/>
        <v>3.1135948665213782</v>
      </c>
      <c r="O178" s="130">
        <f t="shared" si="94"/>
        <v>0.1218976509041886</v>
      </c>
      <c r="P178" s="131">
        <f t="shared" si="95"/>
        <v>2.0185066622065689E-3</v>
      </c>
      <c r="Q178" s="129">
        <f t="shared" si="96"/>
        <v>4.1514598220284959</v>
      </c>
      <c r="R178" s="130">
        <f t="shared" si="97"/>
        <v>0.12189765090418837</v>
      </c>
      <c r="S178" s="131">
        <f t="shared" si="98"/>
        <v>2.0185066622065645E-3</v>
      </c>
      <c r="T178" s="129">
        <f t="shared" si="99"/>
        <v>5.1893247775356244</v>
      </c>
      <c r="U178" s="130">
        <f t="shared" si="100"/>
        <v>0.12189765090418847</v>
      </c>
      <c r="V178" s="131">
        <f t="shared" si="101"/>
        <v>2.0185066622065658E-3</v>
      </c>
      <c r="W178" s="129">
        <f t="shared" si="102"/>
        <v>10.378649555071249</v>
      </c>
      <c r="X178" s="130">
        <f t="shared" si="103"/>
        <v>0.12189765090418847</v>
      </c>
      <c r="Y178" s="131">
        <f t="shared" si="104"/>
        <v>2.0185066622065658E-3</v>
      </c>
    </row>
    <row r="179" spans="1:25" x14ac:dyDescent="0.25">
      <c r="A179" s="112" t="s">
        <v>107</v>
      </c>
      <c r="B179" s="98">
        <f>B148-D148</f>
        <v>0.64502464014833194</v>
      </c>
      <c r="C179" s="32">
        <f>B179/(B148)</f>
        <v>0.14832055488885207</v>
      </c>
      <c r="D179" s="30">
        <f>B179/(B101+C101+B148)</f>
        <v>2.4369513204745108E-3</v>
      </c>
      <c r="E179" s="98">
        <f>E148-G148</f>
        <v>1.2900492802966639</v>
      </c>
      <c r="F179" s="32">
        <f>E179/(E148)</f>
        <v>0.14832055488885207</v>
      </c>
      <c r="G179" s="30">
        <f>E179/(E101+F101+E148)</f>
        <v>2.4369513204745108E-3</v>
      </c>
      <c r="H179" s="129">
        <f>H148-J148</f>
        <v>1.935073920444994</v>
      </c>
      <c r="I179" s="130">
        <f>H179/(H148)</f>
        <v>0.14832055488885196</v>
      </c>
      <c r="J179" s="131">
        <f>H179/(H101+I101+H148)</f>
        <v>2.4369513204745086E-3</v>
      </c>
      <c r="K179" s="129">
        <f>K148-M148</f>
        <v>2.5800985605933278</v>
      </c>
      <c r="L179" s="130">
        <f>K179/(K148)</f>
        <v>0.14832055488885207</v>
      </c>
      <c r="M179" s="131">
        <f>K179/(K101+L101+K148)</f>
        <v>2.4369513204745108E-3</v>
      </c>
      <c r="N179" s="129">
        <f>N148-P148</f>
        <v>3.8701478408899881</v>
      </c>
      <c r="O179" s="130">
        <f>N179/(N148)</f>
        <v>0.14832055488885196</v>
      </c>
      <c r="P179" s="131">
        <f>N179/(N101+O101+N148)</f>
        <v>2.4369513204745086E-3</v>
      </c>
      <c r="Q179" s="129">
        <f>Q148-S148</f>
        <v>5.1601971211866555</v>
      </c>
      <c r="R179" s="130">
        <f>Q179/(Q148)</f>
        <v>0.14832055488885207</v>
      </c>
      <c r="S179" s="131">
        <f>Q179/(Q101+R101+Q148)</f>
        <v>2.4369513204745108E-3</v>
      </c>
      <c r="T179" s="129">
        <f>T148-V148</f>
        <v>6.4502464014832981</v>
      </c>
      <c r="U179" s="130">
        <f>T179/(T148)</f>
        <v>0.14832055488885162</v>
      </c>
      <c r="V179" s="131">
        <f>T179/(T101+U101+T148)</f>
        <v>2.4369513204745025E-3</v>
      </c>
      <c r="W179" s="129">
        <f>W148-Y148</f>
        <v>12.900492802966596</v>
      </c>
      <c r="X179" s="130">
        <f>W179/(W148)</f>
        <v>0.14832055488885162</v>
      </c>
      <c r="Y179" s="131">
        <f>W179/(W101+X101+W148)</f>
        <v>2.4369513204745025E-3</v>
      </c>
    </row>
    <row r="180" spans="1:25" x14ac:dyDescent="0.25">
      <c r="A180" s="136" t="s">
        <v>153</v>
      </c>
      <c r="B180" s="101">
        <f>B147-D147</f>
        <v>0.99556085160578789</v>
      </c>
      <c r="C180" s="102">
        <f>B180/(B147)</f>
        <v>0.21624340909513051</v>
      </c>
      <c r="D180" s="91">
        <f>B180/(B100+C100+B147)</f>
        <v>3.4833348786068572E-3</v>
      </c>
      <c r="E180" s="101">
        <f>E147-G147</f>
        <v>1.9911217032115758</v>
      </c>
      <c r="F180" s="102">
        <f>E180/(E147)</f>
        <v>0.21624340909513051</v>
      </c>
      <c r="G180" s="91">
        <f>E180/(E100+F100+E147)</f>
        <v>3.4833348786068572E-3</v>
      </c>
      <c r="H180" s="101">
        <f>H147-J147</f>
        <v>2.9866825548173637</v>
      </c>
      <c r="I180" s="102">
        <f>H180/(H147)</f>
        <v>0.21624340909513051</v>
      </c>
      <c r="J180" s="91">
        <f>H180/(H100+I100+H147)</f>
        <v>3.4833348786068568E-3</v>
      </c>
      <c r="K180" s="101">
        <f>K147-M147</f>
        <v>3.9822434064231516</v>
      </c>
      <c r="L180" s="102">
        <f>K180/(K147)</f>
        <v>0.21624340909513051</v>
      </c>
      <c r="M180" s="91">
        <f>K180/(K100+L100+K147)</f>
        <v>3.4833348786068572E-3</v>
      </c>
      <c r="N180" s="101">
        <f>N147-P147</f>
        <v>5.9733651096347273</v>
      </c>
      <c r="O180" s="102">
        <f>N180/(N147)</f>
        <v>0.21624340909513051</v>
      </c>
      <c r="P180" s="91">
        <f>N180/(N100+O100+N147)</f>
        <v>3.4833348786068568E-3</v>
      </c>
      <c r="Q180" s="101">
        <f>Q147-S147</f>
        <v>7.9644868128463031</v>
      </c>
      <c r="R180" s="102">
        <f>Q180/(Q147)</f>
        <v>0.21624340909513051</v>
      </c>
      <c r="S180" s="91">
        <f>Q180/(Q100+R100+Q147)</f>
        <v>3.4833348786068572E-3</v>
      </c>
      <c r="T180" s="101">
        <f>T147-V147</f>
        <v>9.9556085160578931</v>
      </c>
      <c r="U180" s="102">
        <f>T180/(T147)</f>
        <v>0.21624340909513079</v>
      </c>
      <c r="V180" s="91">
        <f>T180/(T100+U100+T147)</f>
        <v>3.4833348786068616E-3</v>
      </c>
      <c r="W180" s="101">
        <f>W147-Y147</f>
        <v>19.911217032115786</v>
      </c>
      <c r="X180" s="102">
        <f>W180/(W147)</f>
        <v>0.21624340909513079</v>
      </c>
      <c r="Y180" s="91">
        <f>W180/(W100+X100+W147)</f>
        <v>3.4833348786068616E-3</v>
      </c>
    </row>
    <row r="181" spans="1:25" x14ac:dyDescent="0.25">
      <c r="A181" s="112" t="s">
        <v>108</v>
      </c>
      <c r="B181" s="98">
        <f>B149-D149</f>
        <v>1.1493932897274064</v>
      </c>
      <c r="C181" s="32">
        <f>B181/(B149)</f>
        <v>0.24373181040717398</v>
      </c>
      <c r="D181" s="30">
        <f>B181/(B102+C102+B149)</f>
        <v>3.8952439932408412E-3</v>
      </c>
      <c r="E181" s="98">
        <f>E149-G149</f>
        <v>2.2987865794548128</v>
      </c>
      <c r="F181" s="32">
        <f>E181/(E149)</f>
        <v>0.24373181040717398</v>
      </c>
      <c r="G181" s="30">
        <f>E181/(E102+F102+E149)</f>
        <v>3.8952439932408412E-3</v>
      </c>
      <c r="H181" s="129">
        <f>H149-J149</f>
        <v>3.448179869182221</v>
      </c>
      <c r="I181" s="130">
        <f>H181/(H149)</f>
        <v>0.24373181040717412</v>
      </c>
      <c r="J181" s="131">
        <f>H181/(H102+I102+H149)</f>
        <v>3.8952439932408429E-3</v>
      </c>
      <c r="K181" s="129">
        <f>K149-M149</f>
        <v>4.5975731589096256</v>
      </c>
      <c r="L181" s="130">
        <f>K181/(K149)</f>
        <v>0.24373181040717398</v>
      </c>
      <c r="M181" s="131">
        <f>K181/(K102+L102+K149)</f>
        <v>3.8952439932408412E-3</v>
      </c>
      <c r="N181" s="129">
        <f>N149-P149</f>
        <v>6.8963597383644419</v>
      </c>
      <c r="O181" s="130">
        <f>N181/(N149)</f>
        <v>0.24373181040717412</v>
      </c>
      <c r="P181" s="131">
        <f>N181/(N102+O102+N149)</f>
        <v>3.8952439932408429E-3</v>
      </c>
      <c r="Q181" s="129">
        <f>Q149-S149</f>
        <v>9.1951463178192512</v>
      </c>
      <c r="R181" s="130">
        <f>Q181/(Q149)</f>
        <v>0.24373181040717398</v>
      </c>
      <c r="S181" s="131">
        <f>Q181/(Q102+R102+Q149)</f>
        <v>3.8952439932408412E-3</v>
      </c>
      <c r="T181" s="129">
        <f>T149-V149</f>
        <v>11.493932897274057</v>
      </c>
      <c r="U181" s="130">
        <f>T181/(T149)</f>
        <v>0.24373181040717387</v>
      </c>
      <c r="V181" s="131">
        <f>T181/(T102+U102+T149)</f>
        <v>3.8952439932408395E-3</v>
      </c>
      <c r="W181" s="129">
        <f>W149-Y149</f>
        <v>22.987865794548114</v>
      </c>
      <c r="X181" s="130">
        <f>W181/(W149)</f>
        <v>0.24373181040717387</v>
      </c>
      <c r="Y181" s="131">
        <f>W181/(W102+X102+W149)</f>
        <v>3.8952439932408395E-3</v>
      </c>
    </row>
    <row r="182" spans="1:25" ht="15.75" thickBot="1" x14ac:dyDescent="0.3">
      <c r="A182" s="114" t="s">
        <v>109</v>
      </c>
      <c r="B182" s="99">
        <f>B150-D150</f>
        <v>1.4015776145169436</v>
      </c>
      <c r="C182" s="33">
        <f>B182/(B150)</f>
        <v>0.2860777195523414</v>
      </c>
      <c r="D182" s="31">
        <f>B182/(B103+C103+B150)</f>
        <v>4.5172608700490696E-3</v>
      </c>
      <c r="E182" s="99">
        <f>E150-G150</f>
        <v>2.8031552290338873</v>
      </c>
      <c r="F182" s="33">
        <f>E182/(E150)</f>
        <v>0.2860777195523414</v>
      </c>
      <c r="G182" s="31">
        <f>E182/(E103+F103+E150)</f>
        <v>4.5172608700490696E-3</v>
      </c>
      <c r="H182" s="132">
        <f>H150-J150</f>
        <v>4.2047328435508309</v>
      </c>
      <c r="I182" s="133">
        <f>H182/(H150)</f>
        <v>0.2860777195523414</v>
      </c>
      <c r="J182" s="134">
        <f>H182/(H103+I103+H150)</f>
        <v>4.5172608700490696E-3</v>
      </c>
      <c r="K182" s="132">
        <f>K150-M150</f>
        <v>5.6063104580677745</v>
      </c>
      <c r="L182" s="133">
        <f>K182/(K150)</f>
        <v>0.2860777195523414</v>
      </c>
      <c r="M182" s="134">
        <f>K182/(K103+L103+K150)</f>
        <v>4.5172608700490696E-3</v>
      </c>
      <c r="N182" s="132">
        <f>N150-P150</f>
        <v>8.4094656871016618</v>
      </c>
      <c r="O182" s="133">
        <f>N182/(N150)</f>
        <v>0.2860777195523414</v>
      </c>
      <c r="P182" s="134">
        <f>N182/(N103+O103+N150)</f>
        <v>4.5172608700490696E-3</v>
      </c>
      <c r="Q182" s="132">
        <f>Q150-S150</f>
        <v>11.212620916135549</v>
      </c>
      <c r="R182" s="133">
        <f>Q182/(Q150)</f>
        <v>0.2860777195523414</v>
      </c>
      <c r="S182" s="134">
        <f>Q182/(Q103+R103+Q150)</f>
        <v>4.5172608700490696E-3</v>
      </c>
      <c r="T182" s="132">
        <f>T150-V150</f>
        <v>14.015776145169433</v>
      </c>
      <c r="U182" s="133">
        <f>T182/(T150)</f>
        <v>0.28607771955234135</v>
      </c>
      <c r="V182" s="134">
        <f>T182/(T103+U103+T150)</f>
        <v>4.5172608700490679E-3</v>
      </c>
      <c r="W182" s="132">
        <f>W150-Y150</f>
        <v>28.031552290338865</v>
      </c>
      <c r="X182" s="133">
        <f>W182/(W150)</f>
        <v>0.28607771955234135</v>
      </c>
      <c r="Y182" s="134">
        <f>W182/(W103+X103+W150)</f>
        <v>4.5172608700490679E-3</v>
      </c>
    </row>
  </sheetData>
  <mergeCells count="134">
    <mergeCell ref="A64:R64"/>
    <mergeCell ref="A65:B65"/>
    <mergeCell ref="E90:G90"/>
    <mergeCell ref="H90:J90"/>
    <mergeCell ref="K90:M90"/>
    <mergeCell ref="N90:P90"/>
    <mergeCell ref="Q90:S90"/>
    <mergeCell ref="L66:O66"/>
    <mergeCell ref="A74:X74"/>
    <mergeCell ref="H75:J75"/>
    <mergeCell ref="H76:J76"/>
    <mergeCell ref="W90:Y90"/>
    <mergeCell ref="B75:D75"/>
    <mergeCell ref="B76:D76"/>
    <mergeCell ref="A75:A77"/>
    <mergeCell ref="E75:G75"/>
    <mergeCell ref="E76:G76"/>
    <mergeCell ref="W75:Y75"/>
    <mergeCell ref="A137:A139"/>
    <mergeCell ref="A121:A123"/>
    <mergeCell ref="A105:A107"/>
    <mergeCell ref="A90:A92"/>
    <mergeCell ref="L67:O67"/>
    <mergeCell ref="E70:H70"/>
    <mergeCell ref="L68:O68"/>
    <mergeCell ref="L70:O70"/>
    <mergeCell ref="E65:I65"/>
    <mergeCell ref="L65:Q65"/>
    <mergeCell ref="E69:H69"/>
    <mergeCell ref="E66:H66"/>
    <mergeCell ref="E67:H67"/>
    <mergeCell ref="E91:G91"/>
    <mergeCell ref="E72:H72"/>
    <mergeCell ref="B137:D137"/>
    <mergeCell ref="B138:D138"/>
    <mergeCell ref="B121:D121"/>
    <mergeCell ref="B122:D122"/>
    <mergeCell ref="H91:J91"/>
    <mergeCell ref="K91:M91"/>
    <mergeCell ref="N91:P91"/>
    <mergeCell ref="Q91:S91"/>
    <mergeCell ref="E68:H68"/>
    <mergeCell ref="B105:D105"/>
    <mergeCell ref="B106:D106"/>
    <mergeCell ref="B90:D90"/>
    <mergeCell ref="B91:D91"/>
    <mergeCell ref="T91:V91"/>
    <mergeCell ref="W91:Y91"/>
    <mergeCell ref="T90:V90"/>
    <mergeCell ref="T105:V105"/>
    <mergeCell ref="W105:Y105"/>
    <mergeCell ref="E106:G106"/>
    <mergeCell ref="W106:Y106"/>
    <mergeCell ref="W76:Y76"/>
    <mergeCell ref="T75:V75"/>
    <mergeCell ref="T76:V76"/>
    <mergeCell ref="K75:M75"/>
    <mergeCell ref="K76:M76"/>
    <mergeCell ref="N75:P75"/>
    <mergeCell ref="N76:P76"/>
    <mergeCell ref="Q75:S75"/>
    <mergeCell ref="Q76:S76"/>
    <mergeCell ref="E105:G105"/>
    <mergeCell ref="H105:J105"/>
    <mergeCell ref="K105:M105"/>
    <mergeCell ref="N105:P105"/>
    <mergeCell ref="Q105:S105"/>
    <mergeCell ref="T121:V121"/>
    <mergeCell ref="K121:M121"/>
    <mergeCell ref="N121:P121"/>
    <mergeCell ref="Q121:S121"/>
    <mergeCell ref="H106:J106"/>
    <mergeCell ref="K106:M106"/>
    <mergeCell ref="N106:P106"/>
    <mergeCell ref="Q106:S106"/>
    <mergeCell ref="T106:V106"/>
    <mergeCell ref="W121:Y121"/>
    <mergeCell ref="E122:G122"/>
    <mergeCell ref="H122:J122"/>
    <mergeCell ref="K122:M122"/>
    <mergeCell ref="N122:P122"/>
    <mergeCell ref="Q122:S122"/>
    <mergeCell ref="T122:V122"/>
    <mergeCell ref="W122:Y122"/>
    <mergeCell ref="E121:G121"/>
    <mergeCell ref="H121:J121"/>
    <mergeCell ref="H137:J137"/>
    <mergeCell ref="K137:M137"/>
    <mergeCell ref="N137:P137"/>
    <mergeCell ref="Q137:S137"/>
    <mergeCell ref="T153:V153"/>
    <mergeCell ref="W153:Y153"/>
    <mergeCell ref="T137:V137"/>
    <mergeCell ref="W137:Y137"/>
    <mergeCell ref="E138:G138"/>
    <mergeCell ref="H138:J138"/>
    <mergeCell ref="K138:M138"/>
    <mergeCell ref="N138:P138"/>
    <mergeCell ref="Q138:S138"/>
    <mergeCell ref="T138:V138"/>
    <mergeCell ref="W138:Y138"/>
    <mergeCell ref="E137:G137"/>
    <mergeCell ref="A169:A171"/>
    <mergeCell ref="B169:D169"/>
    <mergeCell ref="E169:G169"/>
    <mergeCell ref="H169:J169"/>
    <mergeCell ref="K169:M169"/>
    <mergeCell ref="N169:P169"/>
    <mergeCell ref="W154:Y154"/>
    <mergeCell ref="E153:G153"/>
    <mergeCell ref="H153:J153"/>
    <mergeCell ref="K153:M153"/>
    <mergeCell ref="N153:P153"/>
    <mergeCell ref="Q153:S153"/>
    <mergeCell ref="E154:G154"/>
    <mergeCell ref="H154:J154"/>
    <mergeCell ref="K154:M154"/>
    <mergeCell ref="N154:P154"/>
    <mergeCell ref="Q154:S154"/>
    <mergeCell ref="T154:V154"/>
    <mergeCell ref="B153:D153"/>
    <mergeCell ref="B154:D154"/>
    <mergeCell ref="A153:A155"/>
    <mergeCell ref="W170:Y170"/>
    <mergeCell ref="Q169:S169"/>
    <mergeCell ref="T169:V169"/>
    <mergeCell ref="W169:Y169"/>
    <mergeCell ref="B170:D170"/>
    <mergeCell ref="E170:G170"/>
    <mergeCell ref="H170:J170"/>
    <mergeCell ref="K170:M170"/>
    <mergeCell ref="N170:P170"/>
    <mergeCell ref="Q170:S170"/>
    <mergeCell ref="T170:V170"/>
  </mergeCells>
  <dataValidations count="2">
    <dataValidation type="decimal" allowBlank="1" showInputMessage="1" showErrorMessage="1" sqref="B29:D32">
      <formula1>0</formula1>
      <formula2>1</formula2>
    </dataValidation>
    <dataValidation type="decimal" operator="greaterThanOrEqual" allowBlank="1" showInputMessage="1" showErrorMessage="1" errorTitle="Volume data error" error="The volume must be a non-negative number." sqref="B21 B16:B19">
      <formula1>0</formula1>
    </dataValidation>
  </dataValidations>
  <pageMargins left="0.25" right="0.25" top="0.75" bottom="0.75" header="0.3" footer="0.3"/>
  <pageSetup paperSize="8" scale="29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zoomScaleNormal="100" workbookViewId="0">
      <selection activeCell="A27" sqref="A27"/>
    </sheetView>
  </sheetViews>
  <sheetFormatPr defaultColWidth="8.85546875" defaultRowHeight="12.75" x14ac:dyDescent="0.2"/>
  <cols>
    <col min="1" max="1" width="44" style="2" customWidth="1"/>
    <col min="2" max="2" width="32.42578125" style="2" customWidth="1"/>
    <col min="3" max="3" width="28" style="2" customWidth="1"/>
    <col min="4" max="4" width="27.28515625" style="2" customWidth="1"/>
    <col min="5" max="5" width="25.140625" style="2" customWidth="1"/>
    <col min="6" max="6" width="13.42578125" style="2" customWidth="1"/>
    <col min="7" max="7" width="27.5703125" style="2" customWidth="1"/>
    <col min="8" max="8" width="28.5703125" style="2" customWidth="1"/>
    <col min="9" max="9" width="27.85546875" style="2" customWidth="1"/>
    <col min="10" max="10" width="24" style="2" customWidth="1"/>
    <col min="11" max="16384" width="8.85546875" style="2"/>
  </cols>
  <sheetData>
    <row r="1" spans="1:10" ht="18.75" thickBot="1" x14ac:dyDescent="0.3">
      <c r="A1" s="3" t="s">
        <v>5</v>
      </c>
    </row>
    <row r="2" spans="1:10" ht="77.25" thickBot="1" x14ac:dyDescent="0.3">
      <c r="A2" s="4" t="s">
        <v>6</v>
      </c>
      <c r="B2" s="5" t="s">
        <v>7</v>
      </c>
      <c r="C2" s="6" t="s">
        <v>8</v>
      </c>
      <c r="D2" s="7" t="s">
        <v>9</v>
      </c>
      <c r="E2" s="6" t="s">
        <v>8</v>
      </c>
      <c r="G2" s="159" t="s">
        <v>10</v>
      </c>
      <c r="H2" s="9" t="s">
        <v>11</v>
      </c>
      <c r="I2" s="9" t="s">
        <v>12</v>
      </c>
      <c r="J2" s="5" t="s">
        <v>4</v>
      </c>
    </row>
    <row r="3" spans="1:10" ht="42" customHeight="1" thickBot="1" x14ac:dyDescent="0.25">
      <c r="A3" s="10" t="s">
        <v>13</v>
      </c>
      <c r="B3" s="156">
        <v>0</v>
      </c>
      <c r="C3" s="155" t="s">
        <v>14</v>
      </c>
      <c r="D3" s="13">
        <v>0.94982699272846949</v>
      </c>
      <c r="E3" s="157" t="s">
        <v>15</v>
      </c>
      <c r="G3" s="158">
        <v>1</v>
      </c>
      <c r="H3" s="154">
        <f>B3*$G$3</f>
        <v>0</v>
      </c>
      <c r="I3" s="154">
        <f>H3*D3</f>
        <v>0</v>
      </c>
      <c r="J3" s="17">
        <f>I15/H15</f>
        <v>0.42178314813640216</v>
      </c>
    </row>
    <row r="4" spans="1:10" ht="26.25" thickBot="1" x14ac:dyDescent="0.25">
      <c r="A4" s="10" t="s">
        <v>16</v>
      </c>
      <c r="B4" s="156">
        <v>0</v>
      </c>
      <c r="C4" s="155" t="s">
        <v>17</v>
      </c>
      <c r="D4" s="13">
        <v>0.87897421514086893</v>
      </c>
      <c r="E4" s="157" t="s">
        <v>18</v>
      </c>
      <c r="H4" s="154">
        <f>B4*$G$3</f>
        <v>0</v>
      </c>
      <c r="I4" s="154">
        <f>H4*D4</f>
        <v>0</v>
      </c>
    </row>
    <row r="5" spans="1:10" ht="26.25" thickBot="1" x14ac:dyDescent="0.25">
      <c r="A5" s="10" t="s">
        <v>19</v>
      </c>
      <c r="B5" s="156">
        <v>0</v>
      </c>
      <c r="C5" s="155" t="s">
        <v>20</v>
      </c>
      <c r="D5" s="13">
        <v>0.82603963475743203</v>
      </c>
      <c r="E5" s="157" t="s">
        <v>21</v>
      </c>
      <c r="H5" s="154">
        <f>B5*$G$3</f>
        <v>0</v>
      </c>
      <c r="I5" s="154">
        <f>H5*D5</f>
        <v>0</v>
      </c>
    </row>
    <row r="6" spans="1:10" ht="26.25" thickBot="1" x14ac:dyDescent="0.25">
      <c r="A6" s="10" t="s">
        <v>22</v>
      </c>
      <c r="B6" s="156">
        <v>0</v>
      </c>
      <c r="C6" s="155" t="s">
        <v>23</v>
      </c>
      <c r="D6" s="13">
        <v>0.7722365871105803</v>
      </c>
      <c r="E6" s="157" t="s">
        <v>24</v>
      </c>
      <c r="H6" s="154">
        <f>B6*$G$3</f>
        <v>0</v>
      </c>
      <c r="I6" s="154">
        <f>H6*D6</f>
        <v>0</v>
      </c>
    </row>
    <row r="7" spans="1:10" ht="26.25" thickBot="1" x14ac:dyDescent="0.25">
      <c r="A7" s="18" t="s">
        <v>25</v>
      </c>
      <c r="B7" s="156">
        <v>0</v>
      </c>
      <c r="C7" s="155" t="s">
        <v>26</v>
      </c>
      <c r="D7" s="13">
        <v>0.70725751910079016</v>
      </c>
      <c r="E7" s="157" t="s">
        <v>27</v>
      </c>
      <c r="H7" s="154">
        <f>B7*$G$3</f>
        <v>0</v>
      </c>
      <c r="I7" s="154">
        <f>H7*D7</f>
        <v>0</v>
      </c>
    </row>
    <row r="8" spans="1:10" x14ac:dyDescent="0.2">
      <c r="A8" s="153"/>
      <c r="B8" s="153"/>
      <c r="C8" s="153"/>
      <c r="D8" s="153"/>
      <c r="E8" s="153"/>
      <c r="H8" s="152"/>
      <c r="I8" s="152"/>
    </row>
    <row r="9" spans="1:10" ht="18.75" thickBot="1" x14ac:dyDescent="0.3">
      <c r="A9" s="3" t="s">
        <v>28</v>
      </c>
      <c r="H9" s="21"/>
      <c r="I9" s="21"/>
    </row>
    <row r="10" spans="1:10" ht="77.25" thickBot="1" x14ac:dyDescent="0.25">
      <c r="A10" s="4" t="s">
        <v>6</v>
      </c>
      <c r="B10" s="22" t="s">
        <v>29</v>
      </c>
      <c r="C10" s="23" t="s">
        <v>30</v>
      </c>
      <c r="D10" s="24" t="s">
        <v>31</v>
      </c>
      <c r="E10" s="23" t="s">
        <v>30</v>
      </c>
      <c r="F10" s="24" t="s">
        <v>129</v>
      </c>
      <c r="H10" s="9" t="s">
        <v>11</v>
      </c>
      <c r="I10" s="9" t="s">
        <v>12</v>
      </c>
    </row>
    <row r="11" spans="1:10" ht="39" thickBot="1" x14ac:dyDescent="0.25">
      <c r="A11" s="25" t="s">
        <v>32</v>
      </c>
      <c r="B11" s="156">
        <v>9579.4490000000005</v>
      </c>
      <c r="C11" s="155" t="s">
        <v>33</v>
      </c>
      <c r="D11" s="13">
        <v>0.50700000000000001</v>
      </c>
      <c r="E11" s="26" t="s">
        <v>34</v>
      </c>
      <c r="F11" s="13">
        <f>B11/SUM(B11:B12)</f>
        <v>0.55846190744249846</v>
      </c>
      <c r="H11" s="154">
        <f>B11*$G$3</f>
        <v>9579.4490000000005</v>
      </c>
      <c r="I11" s="154">
        <f>H11*D11</f>
        <v>4856.7806430000001</v>
      </c>
    </row>
    <row r="12" spans="1:10" ht="39" thickBot="1" x14ac:dyDescent="0.25">
      <c r="A12" s="27" t="s">
        <v>35</v>
      </c>
      <c r="B12" s="156">
        <v>7573.8230000000003</v>
      </c>
      <c r="C12" s="155" t="s">
        <v>36</v>
      </c>
      <c r="D12" s="13">
        <v>0.314</v>
      </c>
      <c r="E12" s="26" t="s">
        <v>37</v>
      </c>
      <c r="F12" s="13">
        <f>B12/SUM(B11:B12)</f>
        <v>0.44153809255750154</v>
      </c>
      <c r="H12" s="154">
        <f>B12*$G$3</f>
        <v>7573.8230000000003</v>
      </c>
      <c r="I12" s="154">
        <f>H12*D12</f>
        <v>2378.1804219999999</v>
      </c>
    </row>
    <row r="13" spans="1:10" x14ac:dyDescent="0.2">
      <c r="B13" s="21"/>
      <c r="H13" s="21"/>
      <c r="I13" s="21"/>
    </row>
    <row r="14" spans="1:10" ht="13.5" thickBot="1" x14ac:dyDescent="0.25">
      <c r="A14" s="153"/>
      <c r="B14" s="152"/>
      <c r="C14" s="153"/>
      <c r="D14" s="153"/>
      <c r="E14" s="153"/>
      <c r="H14" s="152"/>
      <c r="I14" s="152"/>
    </row>
    <row r="15" spans="1:10" ht="39" thickBot="1" x14ac:dyDescent="0.25">
      <c r="A15" s="28" t="s">
        <v>7</v>
      </c>
      <c r="B15" s="29">
        <f>SUM(B3:B7,B11:B12)</f>
        <v>17153.272000000001</v>
      </c>
      <c r="H15" s="29">
        <f>SUM(H3:H7,H11:H12)</f>
        <v>17153.272000000001</v>
      </c>
      <c r="I15" s="29">
        <f>SUM(I3:I7,I11:I12)</f>
        <v>7234.9610649999995</v>
      </c>
    </row>
  </sheetData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Footer>&amp;L&amp;Z&amp;F&amp;R&amp;D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2"/>
  <sheetViews>
    <sheetView topLeftCell="A170" zoomScaleNormal="100" zoomScaleSheetLayoutView="100" workbookViewId="0">
      <selection activeCell="A27" sqref="A27"/>
    </sheetView>
  </sheetViews>
  <sheetFormatPr defaultRowHeight="15" x14ac:dyDescent="0.25"/>
  <cols>
    <col min="1" max="1" width="52.42578125" style="139" customWidth="1"/>
    <col min="2" max="25" width="25.7109375" style="139" customWidth="1"/>
    <col min="26" max="16384" width="9.140625" style="139"/>
  </cols>
  <sheetData>
    <row r="1" spans="1:25" ht="19.5" x14ac:dyDescent="0.3">
      <c r="A1" s="70" t="s">
        <v>45</v>
      </c>
    </row>
    <row r="2" spans="1:25" ht="19.5" x14ac:dyDescent="0.3">
      <c r="A2" s="70" t="s">
        <v>46</v>
      </c>
      <c r="B2" s="1" t="s">
        <v>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Y2" s="1"/>
    </row>
    <row r="3" spans="1:25" s="1" customFormat="1" ht="19.5" x14ac:dyDescent="0.3">
      <c r="A3" s="70" t="s">
        <v>44</v>
      </c>
      <c r="C3" s="1" t="s">
        <v>133</v>
      </c>
      <c r="D3" s="1" t="s">
        <v>131</v>
      </c>
    </row>
    <row r="4" spans="1:25" x14ac:dyDescent="0.25">
      <c r="A4" s="139" t="s">
        <v>59</v>
      </c>
      <c r="B4" s="138">
        <v>1.3089999999999999</v>
      </c>
      <c r="C4" s="139">
        <f>B4/(1-$B$46)</f>
        <v>1.9081632653061225</v>
      </c>
      <c r="D4" s="139">
        <f t="shared" ref="D4:D11" si="0">C4*(1-$D$37)</f>
        <v>1.1033321561070693</v>
      </c>
      <c r="E4" s="1"/>
      <c r="F4" s="1"/>
    </row>
    <row r="5" spans="1:25" x14ac:dyDescent="0.25">
      <c r="A5" s="139" t="s">
        <v>51</v>
      </c>
      <c r="B5" s="138">
        <v>1.68</v>
      </c>
      <c r="C5" s="139">
        <f>B5/(1-$B$46)</f>
        <v>2.4489795918367347</v>
      </c>
      <c r="D5" s="139">
        <f t="shared" si="0"/>
        <v>1.4160412698700355</v>
      </c>
      <c r="E5" s="1"/>
      <c r="F5" s="1"/>
    </row>
    <row r="6" spans="1:25" x14ac:dyDescent="0.25">
      <c r="A6" s="139" t="s">
        <v>52</v>
      </c>
      <c r="B6" s="138">
        <v>2.75</v>
      </c>
      <c r="C6" s="139">
        <f>B6/(1-$B$46)</f>
        <v>4.0087463556851315</v>
      </c>
      <c r="D6" s="139">
        <f t="shared" si="0"/>
        <v>2.3179246977039272</v>
      </c>
      <c r="E6" s="1"/>
      <c r="F6" s="1"/>
    </row>
    <row r="7" spans="1:25" x14ac:dyDescent="0.25">
      <c r="A7" s="139" t="s">
        <v>53</v>
      </c>
      <c r="B7" s="138">
        <v>0.98799999999999999</v>
      </c>
      <c r="C7" s="139">
        <f>B7/(1-$B$46)</f>
        <v>1.4402332361516037</v>
      </c>
      <c r="D7" s="139">
        <f t="shared" si="0"/>
        <v>0.83276712775690198</v>
      </c>
      <c r="E7" s="1"/>
      <c r="F7" s="1"/>
    </row>
    <row r="8" spans="1:25" x14ac:dyDescent="0.25">
      <c r="A8" s="139" t="s">
        <v>60</v>
      </c>
      <c r="B8" s="138">
        <v>0.93899999999999995</v>
      </c>
      <c r="C8" s="139">
        <f>B8/(1-$B$47)</f>
        <v>1.9046653144016226</v>
      </c>
      <c r="D8" s="139">
        <f t="shared" si="0"/>
        <v>1.1013095819470959</v>
      </c>
      <c r="E8" s="1"/>
      <c r="F8" s="1"/>
    </row>
    <row r="9" spans="1:25" x14ac:dyDescent="0.25">
      <c r="A9" s="139" t="s">
        <v>54</v>
      </c>
      <c r="B9" s="138">
        <v>1.2050000000000001</v>
      </c>
      <c r="C9" s="139">
        <f>B9/(1-$B$47)</f>
        <v>2.4442190669371198</v>
      </c>
      <c r="D9" s="139">
        <f t="shared" si="0"/>
        <v>1.4132886541493619</v>
      </c>
    </row>
    <row r="10" spans="1:25" x14ac:dyDescent="0.25">
      <c r="A10" s="139" t="s">
        <v>55</v>
      </c>
      <c r="B10" s="138">
        <v>1.974</v>
      </c>
      <c r="C10" s="139">
        <f>B10/(1-$B$47)</f>
        <v>4.004056795131846</v>
      </c>
      <c r="D10" s="139">
        <f t="shared" si="0"/>
        <v>2.315213114764183</v>
      </c>
    </row>
    <row r="11" spans="1:25" x14ac:dyDescent="0.25">
      <c r="A11" s="139" t="s">
        <v>56</v>
      </c>
      <c r="B11" s="138">
        <v>0.70899999999999996</v>
      </c>
      <c r="C11" s="139">
        <f>B11/(1-$B$47)</f>
        <v>1.4381338742393508</v>
      </c>
      <c r="D11" s="139">
        <f t="shared" si="0"/>
        <v>0.83155324132107677</v>
      </c>
    </row>
    <row r="12" spans="1:25" x14ac:dyDescent="0.25">
      <c r="D12" s="73" t="s">
        <v>40</v>
      </c>
      <c r="E12" s="73" t="s">
        <v>41</v>
      </c>
      <c r="F12" s="73" t="s">
        <v>42</v>
      </c>
    </row>
    <row r="13" spans="1:25" x14ac:dyDescent="0.25">
      <c r="A13" s="66" t="s">
        <v>67</v>
      </c>
      <c r="B13" s="53"/>
      <c r="C13" s="54"/>
      <c r="D13" s="138">
        <v>24.834</v>
      </c>
      <c r="E13" s="138">
        <v>0.82799999999999996</v>
      </c>
      <c r="F13" s="138">
        <v>0.44600000000000001</v>
      </c>
    </row>
    <row r="14" spans="1:25" x14ac:dyDescent="0.25">
      <c r="A14" s="66" t="s">
        <v>68</v>
      </c>
      <c r="B14" s="53"/>
      <c r="C14" s="54"/>
      <c r="D14" s="138">
        <v>71.822999999999993</v>
      </c>
      <c r="E14" s="138">
        <v>0.59399999999999997</v>
      </c>
      <c r="F14" s="138">
        <v>0.32</v>
      </c>
    </row>
    <row r="15" spans="1:25" ht="39" x14ac:dyDescent="0.3">
      <c r="A15" s="36" t="s">
        <v>43</v>
      </c>
    </row>
    <row r="16" spans="1:25" x14ac:dyDescent="0.25">
      <c r="A16" s="139" t="s">
        <v>58</v>
      </c>
      <c r="B16" s="175">
        <v>103.39836618919753</v>
      </c>
      <c r="C16" s="171"/>
    </row>
    <row r="17" spans="1:4" x14ac:dyDescent="0.25">
      <c r="A17" s="139" t="s">
        <v>57</v>
      </c>
      <c r="B17" s="175">
        <v>1658.2882216310441</v>
      </c>
      <c r="C17" s="171"/>
    </row>
    <row r="18" spans="1:4" x14ac:dyDescent="0.25">
      <c r="A18" s="139" t="s">
        <v>61</v>
      </c>
      <c r="B18" s="175">
        <v>129.94266556928355</v>
      </c>
      <c r="C18" s="171"/>
    </row>
    <row r="19" spans="1:4" x14ac:dyDescent="0.25">
      <c r="A19" s="139" t="s">
        <v>62</v>
      </c>
      <c r="B19" s="175">
        <v>402.32095720004236</v>
      </c>
      <c r="C19" s="171"/>
    </row>
    <row r="20" spans="1:4" x14ac:dyDescent="0.25">
      <c r="A20" s="139" t="s">
        <v>63</v>
      </c>
      <c r="B20" s="74">
        <v>0</v>
      </c>
    </row>
    <row r="21" spans="1:4" x14ac:dyDescent="0.25">
      <c r="A21" s="139" t="s">
        <v>64</v>
      </c>
      <c r="B21" s="175">
        <v>22.639425137938957</v>
      </c>
    </row>
    <row r="22" spans="1:4" x14ac:dyDescent="0.25">
      <c r="A22" s="139" t="s">
        <v>65</v>
      </c>
      <c r="B22" s="74">
        <v>0</v>
      </c>
    </row>
    <row r="23" spans="1:4" x14ac:dyDescent="0.25">
      <c r="A23" s="139" t="s">
        <v>66</v>
      </c>
      <c r="B23" s="74">
        <v>0</v>
      </c>
    </row>
    <row r="24" spans="1:4" x14ac:dyDescent="0.25">
      <c r="A24" s="66" t="s">
        <v>67</v>
      </c>
      <c r="B24" s="74">
        <v>0</v>
      </c>
    </row>
    <row r="25" spans="1:4" x14ac:dyDescent="0.25">
      <c r="A25" s="66" t="s">
        <v>68</v>
      </c>
      <c r="B25" s="74">
        <v>0</v>
      </c>
    </row>
    <row r="26" spans="1:4" ht="19.5" x14ac:dyDescent="0.3">
      <c r="A26" s="70" t="s">
        <v>39</v>
      </c>
    </row>
    <row r="28" spans="1:4" x14ac:dyDescent="0.25">
      <c r="B28" s="73" t="s">
        <v>40</v>
      </c>
      <c r="C28" s="73" t="s">
        <v>41</v>
      </c>
      <c r="D28" s="73" t="s">
        <v>42</v>
      </c>
    </row>
    <row r="29" spans="1:4" x14ac:dyDescent="0.25">
      <c r="A29" s="66" t="s">
        <v>0</v>
      </c>
      <c r="B29" s="48">
        <v>2.9566210045662098E-2</v>
      </c>
      <c r="C29" s="48">
        <v>0.37214611872146119</v>
      </c>
      <c r="D29" s="48">
        <v>0.59828767123287674</v>
      </c>
    </row>
    <row r="30" spans="1:4" x14ac:dyDescent="0.25">
      <c r="A30" s="66" t="s">
        <v>1</v>
      </c>
      <c r="B30" s="48">
        <v>4.9204800112680559E-2</v>
      </c>
      <c r="C30" s="48">
        <v>8.8538332048538074E-2</v>
      </c>
      <c r="D30" s="48">
        <v>0.8622568678387813</v>
      </c>
    </row>
    <row r="31" spans="1:4" x14ac:dyDescent="0.25">
      <c r="A31" s="66" t="s">
        <v>2</v>
      </c>
      <c r="B31" s="48">
        <v>9.1858375952070373E-2</v>
      </c>
      <c r="C31" s="48">
        <v>0.16779049921915001</v>
      </c>
      <c r="D31" s="48">
        <v>0.74035112482877963</v>
      </c>
    </row>
    <row r="32" spans="1:4" x14ac:dyDescent="0.25">
      <c r="A32" s="66" t="s">
        <v>3</v>
      </c>
      <c r="B32" s="48">
        <v>1.2434888136014901E-2</v>
      </c>
      <c r="C32" s="48">
        <v>0.62564676625718285</v>
      </c>
      <c r="D32" s="48">
        <v>0.36191834560680225</v>
      </c>
    </row>
    <row r="35" spans="1:25" ht="19.5" x14ac:dyDescent="0.3">
      <c r="B35" s="36"/>
      <c r="C35" s="36"/>
      <c r="D35" s="36"/>
    </row>
    <row r="36" spans="1:25" ht="39" x14ac:dyDescent="0.3">
      <c r="B36" s="36" t="s">
        <v>88</v>
      </c>
      <c r="C36" s="36" t="s">
        <v>89</v>
      </c>
      <c r="D36" s="36" t="s">
        <v>131</v>
      </c>
    </row>
    <row r="37" spans="1:25" ht="78" x14ac:dyDescent="0.3">
      <c r="A37" s="36" t="s">
        <v>87</v>
      </c>
      <c r="B37" s="174" t="s">
        <v>110</v>
      </c>
      <c r="C37" s="173">
        <f>33%</f>
        <v>0.33</v>
      </c>
      <c r="D37" s="173">
        <f>'MIDE UMS ALL Discount'!J3</f>
        <v>0.42178314813640216</v>
      </c>
    </row>
    <row r="38" spans="1:25" ht="39" x14ac:dyDescent="0.3">
      <c r="A38" s="36" t="s">
        <v>47</v>
      </c>
      <c r="B38" s="172">
        <v>200</v>
      </c>
      <c r="C38" s="171"/>
      <c r="D38" s="171"/>
    </row>
    <row r="39" spans="1:25" ht="19.5" x14ac:dyDescent="0.3">
      <c r="A39" s="36"/>
      <c r="B39" s="37"/>
    </row>
    <row r="40" spans="1:25" ht="19.5" x14ac:dyDescent="0.3">
      <c r="A40" s="70" t="s">
        <v>44</v>
      </c>
      <c r="B40" s="1" t="s">
        <v>111</v>
      </c>
      <c r="C40" s="1"/>
      <c r="D40" s="1"/>
      <c r="E40" s="1" t="s">
        <v>50</v>
      </c>
      <c r="F40" s="1"/>
    </row>
    <row r="41" spans="1:25" x14ac:dyDescent="0.25">
      <c r="A41" s="66" t="s">
        <v>48</v>
      </c>
      <c r="B41" s="138">
        <v>1.8460000000000001</v>
      </c>
      <c r="C41" s="138">
        <v>0</v>
      </c>
      <c r="D41" s="138"/>
      <c r="E41" s="64">
        <v>2.89</v>
      </c>
      <c r="F41" s="64"/>
    </row>
    <row r="42" spans="1:25" x14ac:dyDescent="0.25">
      <c r="A42" s="66" t="s">
        <v>49</v>
      </c>
      <c r="B42" s="138">
        <v>1.093</v>
      </c>
      <c r="C42" s="138">
        <v>0</v>
      </c>
      <c r="D42" s="138"/>
      <c r="E42" s="64">
        <v>1.71</v>
      </c>
      <c r="F42" s="64"/>
    </row>
    <row r="44" spans="1:25" ht="19.5" x14ac:dyDescent="0.3">
      <c r="A44" s="70" t="s">
        <v>69</v>
      </c>
    </row>
    <row r="45" spans="1:25" ht="30" x14ac:dyDescent="0.3">
      <c r="A45" s="70"/>
      <c r="B45" s="73" t="s">
        <v>70</v>
      </c>
      <c r="C45" s="73" t="s">
        <v>71</v>
      </c>
      <c r="D45" s="73" t="s">
        <v>72</v>
      </c>
      <c r="E45" s="73" t="s">
        <v>74</v>
      </c>
      <c r="F45" s="73" t="s">
        <v>75</v>
      </c>
      <c r="G45" s="73" t="s">
        <v>76</v>
      </c>
      <c r="H45" s="73" t="s">
        <v>76</v>
      </c>
    </row>
    <row r="46" spans="1:25" x14ac:dyDescent="0.25">
      <c r="A46" s="66" t="s">
        <v>48</v>
      </c>
      <c r="B46" s="67">
        <v>0.314</v>
      </c>
      <c r="C46" s="68">
        <f>B46</f>
        <v>0.314</v>
      </c>
      <c r="D46" s="74">
        <v>24997.96</v>
      </c>
      <c r="E46" s="74">
        <v>0</v>
      </c>
      <c r="F46" s="74">
        <v>0</v>
      </c>
      <c r="G46" s="74">
        <v>7573.8230000000003</v>
      </c>
      <c r="H46" s="135">
        <f>ROUND(G46,0)</f>
        <v>7574</v>
      </c>
    </row>
    <row r="47" spans="1:25" x14ac:dyDescent="0.25">
      <c r="A47" s="66" t="s">
        <v>49</v>
      </c>
      <c r="B47" s="67">
        <v>0.50700000000000001</v>
      </c>
      <c r="C47" s="68">
        <f>B47</f>
        <v>0.50700000000000001</v>
      </c>
      <c r="D47" s="74">
        <v>31869.839</v>
      </c>
      <c r="E47" s="74">
        <v>0</v>
      </c>
      <c r="F47" s="74">
        <v>0</v>
      </c>
      <c r="G47" s="74">
        <v>9579.4490000000005</v>
      </c>
      <c r="H47" s="135">
        <f>ROUND(G47,0)</f>
        <v>9579</v>
      </c>
    </row>
    <row r="48" spans="1:25" ht="39" x14ac:dyDescent="0.3">
      <c r="A48" s="36" t="s">
        <v>73</v>
      </c>
      <c r="B48" s="38">
        <f>(D46+D47)*1000/(G46+G47)</f>
        <v>3315.2741354535738</v>
      </c>
      <c r="C48" s="37"/>
      <c r="D48" s="37"/>
      <c r="E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Y48" s="37"/>
    </row>
    <row r="49" spans="1:19" ht="58.5" x14ac:dyDescent="0.25">
      <c r="A49" s="149" t="s">
        <v>95</v>
      </c>
    </row>
    <row r="51" spans="1:19" ht="29.25" customHeight="1" x14ac:dyDescent="0.3">
      <c r="A51" s="36" t="s">
        <v>144</v>
      </c>
    </row>
    <row r="52" spans="1:19" ht="78" x14ac:dyDescent="0.3">
      <c r="A52" s="36" t="s">
        <v>126</v>
      </c>
    </row>
    <row r="53" spans="1:19" x14ac:dyDescent="0.25">
      <c r="A53" s="139" t="s">
        <v>58</v>
      </c>
      <c r="B53" s="96">
        <f>$B$16/($B$16+$B$18+$B$20+$B$22)</f>
        <v>0.44312123508659074</v>
      </c>
    </row>
    <row r="54" spans="1:19" x14ac:dyDescent="0.25">
      <c r="A54" s="139" t="s">
        <v>57</v>
      </c>
      <c r="B54" s="96">
        <f>$B$17/($B$17+$B$19+$B$21+$B$23)</f>
        <v>0.79601072021440811</v>
      </c>
    </row>
    <row r="55" spans="1:19" x14ac:dyDescent="0.25">
      <c r="A55" s="139" t="s">
        <v>61</v>
      </c>
      <c r="B55" s="96">
        <f>$B$18/($B$16+$B$18+$B$20+$B$22)</f>
        <v>0.55687876491340926</v>
      </c>
    </row>
    <row r="56" spans="1:19" x14ac:dyDescent="0.25">
      <c r="A56" s="139" t="s">
        <v>62</v>
      </c>
      <c r="B56" s="96">
        <f>$B$19/($B$17+$B$19+$B$21+$B$23)</f>
        <v>0.19312191374257331</v>
      </c>
      <c r="S56" s="80"/>
    </row>
    <row r="57" spans="1:19" x14ac:dyDescent="0.25">
      <c r="A57" s="139" t="s">
        <v>63</v>
      </c>
      <c r="B57" s="96">
        <f>$B$20/($B$16+$B$18+$B$20+$B$22)</f>
        <v>0</v>
      </c>
      <c r="S57" s="80"/>
    </row>
    <row r="58" spans="1:19" x14ac:dyDescent="0.25">
      <c r="A58" s="139" t="s">
        <v>64</v>
      </c>
      <c r="B58" s="96">
        <f>$B$21/($B$17+$B$19+$B$21+$B$23)</f>
        <v>1.0867366043018634E-2</v>
      </c>
      <c r="S58" s="80"/>
    </row>
    <row r="59" spans="1:19" x14ac:dyDescent="0.25">
      <c r="A59" s="139" t="s">
        <v>65</v>
      </c>
      <c r="B59" s="96">
        <f>$B$22/($B$16+$B$18+$B$20+$B$22)</f>
        <v>0</v>
      </c>
      <c r="S59" s="80"/>
    </row>
    <row r="60" spans="1:19" x14ac:dyDescent="0.25">
      <c r="A60" s="139" t="s">
        <v>66</v>
      </c>
      <c r="B60" s="96">
        <f>$B$23/($B$17+$B$19+$B$21+$B$23)</f>
        <v>0</v>
      </c>
      <c r="S60" s="80"/>
    </row>
    <row r="61" spans="1:19" x14ac:dyDescent="0.25">
      <c r="A61" s="66" t="s">
        <v>67</v>
      </c>
      <c r="B61" s="74">
        <v>0</v>
      </c>
      <c r="S61" s="80"/>
    </row>
    <row r="62" spans="1:19" x14ac:dyDescent="0.25">
      <c r="A62" s="66" t="s">
        <v>68</v>
      </c>
      <c r="B62" s="74">
        <v>0</v>
      </c>
      <c r="S62" s="80"/>
    </row>
    <row r="63" spans="1:19" ht="58.5" x14ac:dyDescent="0.25">
      <c r="A63" s="149" t="s">
        <v>132</v>
      </c>
      <c r="B63" s="76">
        <f>G47/G46</f>
        <v>1.2648102550059594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</row>
    <row r="64" spans="1:19" ht="39" customHeight="1" x14ac:dyDescent="0.25">
      <c r="A64" s="178" t="s">
        <v>123</v>
      </c>
      <c r="B64" s="178"/>
      <c r="C64" s="178"/>
      <c r="D64" s="178"/>
      <c r="E64" s="178"/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80"/>
    </row>
    <row r="65" spans="1:25" ht="42" customHeight="1" x14ac:dyDescent="0.3">
      <c r="A65" s="179" t="s">
        <v>116</v>
      </c>
      <c r="B65" s="179"/>
      <c r="E65" s="179" t="s">
        <v>117</v>
      </c>
      <c r="F65" s="179"/>
      <c r="G65" s="179"/>
      <c r="H65" s="179"/>
      <c r="I65" s="179"/>
      <c r="J65" s="151"/>
      <c r="L65" s="179" t="s">
        <v>121</v>
      </c>
      <c r="M65" s="179"/>
      <c r="N65" s="179"/>
      <c r="O65" s="179"/>
      <c r="P65" s="179"/>
      <c r="Q65" s="179"/>
      <c r="S65" s="80"/>
    </row>
    <row r="66" spans="1:25" ht="61.5" customHeight="1" x14ac:dyDescent="0.25">
      <c r="A66" s="149" t="s">
        <v>90</v>
      </c>
      <c r="B66" s="78">
        <f>(B16*1000*B4/100)+(B18*1000*B5/100)+(B20*1000*B6/100)+(B22*1000*B7/100)</f>
        <v>3536.5213949805593</v>
      </c>
      <c r="C66" s="80"/>
      <c r="D66" s="80"/>
      <c r="E66" s="177" t="s">
        <v>114</v>
      </c>
      <c r="F66" s="177"/>
      <c r="G66" s="177"/>
      <c r="H66" s="177"/>
      <c r="I66" s="78">
        <f>(B16*1000*B4/100)+(B18*1000*B5/100)+(B20*1000*B6/100)+(B22*1000*B7/100)</f>
        <v>3536.5213949805593</v>
      </c>
      <c r="J66" s="78"/>
      <c r="K66" s="80"/>
      <c r="L66" s="177" t="s">
        <v>114</v>
      </c>
      <c r="M66" s="177"/>
      <c r="N66" s="177"/>
      <c r="O66" s="177"/>
      <c r="P66" s="149"/>
      <c r="Q66" s="78">
        <f>(D46*1000*B41/100)+(365*G46*E41/100)</f>
        <v>541354.81351550005</v>
      </c>
      <c r="R66" s="80"/>
      <c r="S66" s="80"/>
    </row>
    <row r="67" spans="1:25" ht="39" x14ac:dyDescent="0.25">
      <c r="A67" s="149" t="s">
        <v>91</v>
      </c>
      <c r="B67" s="78">
        <f>(B17*1000*B8/100)+(B19*1000*B9/100)+(B21*1000*B10/100)+(B23*1000*B11/100)</f>
        <v>20866.196187598929</v>
      </c>
      <c r="C67" s="80"/>
      <c r="D67" s="80"/>
      <c r="E67" s="177" t="s">
        <v>91</v>
      </c>
      <c r="F67" s="177"/>
      <c r="G67" s="177"/>
      <c r="H67" s="177"/>
      <c r="I67" s="78">
        <f>(B17*1000*B4/100)+(B19*1000*B5/100)+(B21*1000*B6/100)+(B23*1000*B7/100)</f>
        <v>29088.569093404396</v>
      </c>
      <c r="J67" s="78"/>
      <c r="K67" s="80"/>
      <c r="L67" s="177" t="s">
        <v>136</v>
      </c>
      <c r="M67" s="177"/>
      <c r="N67" s="177"/>
      <c r="O67" s="177"/>
      <c r="P67" s="149"/>
      <c r="Q67" s="78">
        <f>(D47*1000*B42/100)+(365*G47*E42/100)</f>
        <v>408127.47120350006</v>
      </c>
      <c r="R67" s="80"/>
      <c r="S67" s="80"/>
    </row>
    <row r="68" spans="1:25" ht="39" x14ac:dyDescent="0.25">
      <c r="A68" s="149" t="s">
        <v>113</v>
      </c>
      <c r="B68" s="78">
        <f>SUM(B66:B67)</f>
        <v>24402.717582579487</v>
      </c>
      <c r="C68" s="80"/>
      <c r="D68" s="80"/>
      <c r="E68" s="177" t="s">
        <v>113</v>
      </c>
      <c r="F68" s="177"/>
      <c r="G68" s="177"/>
      <c r="H68" s="177"/>
      <c r="I68" s="78">
        <f>SUM(I66:I67)</f>
        <v>32625.090488384954</v>
      </c>
      <c r="J68" s="78"/>
      <c r="K68" s="80"/>
      <c r="L68" s="177" t="s">
        <v>137</v>
      </c>
      <c r="M68" s="177"/>
      <c r="N68" s="177"/>
      <c r="O68" s="177"/>
      <c r="P68" s="149"/>
      <c r="Q68" s="78">
        <f>SUM(Q66:Q67)</f>
        <v>949482.2847190001</v>
      </c>
      <c r="R68" s="80"/>
      <c r="S68" s="80"/>
    </row>
    <row r="69" spans="1:25" ht="58.5" x14ac:dyDescent="0.25">
      <c r="A69" s="149" t="s">
        <v>122</v>
      </c>
      <c r="B69" s="76">
        <f>B68/Q68</f>
        <v>2.5701077287399298E-2</v>
      </c>
      <c r="C69" s="80"/>
      <c r="D69" s="80"/>
      <c r="E69" s="177" t="s">
        <v>96</v>
      </c>
      <c r="F69" s="177"/>
      <c r="G69" s="177"/>
      <c r="H69" s="177"/>
      <c r="I69" s="78">
        <f>B68-I68</f>
        <v>-8222.3729058054669</v>
      </c>
      <c r="J69" s="78"/>
      <c r="K69" s="80"/>
      <c r="L69" s="80"/>
      <c r="M69" s="80"/>
      <c r="N69" s="80"/>
      <c r="O69" s="80"/>
      <c r="P69" s="80"/>
      <c r="Q69" s="80"/>
      <c r="R69" s="80"/>
      <c r="S69" s="80"/>
    </row>
    <row r="70" spans="1:25" ht="58.5" x14ac:dyDescent="0.25">
      <c r="A70" s="149" t="s">
        <v>118</v>
      </c>
      <c r="B70" s="78">
        <f>B68-I68</f>
        <v>-8222.3729058054669</v>
      </c>
      <c r="C70" s="80"/>
      <c r="D70" s="80"/>
      <c r="E70" s="177" t="s">
        <v>119</v>
      </c>
      <c r="F70" s="177"/>
      <c r="G70" s="177"/>
      <c r="H70" s="177"/>
      <c r="I70" s="76">
        <f>B70/B68</f>
        <v>-0.33694496844381056</v>
      </c>
      <c r="J70" s="76"/>
      <c r="K70" s="80"/>
      <c r="L70" s="177" t="s">
        <v>120</v>
      </c>
      <c r="M70" s="177"/>
      <c r="N70" s="177"/>
      <c r="O70" s="177"/>
      <c r="P70" s="149"/>
      <c r="Q70" s="76">
        <f>B70/Q68</f>
        <v>-8.6598486755746929E-3</v>
      </c>
      <c r="R70" s="80"/>
      <c r="S70" s="80"/>
    </row>
    <row r="71" spans="1:25" ht="19.5" x14ac:dyDescent="0.25">
      <c r="A71" s="149"/>
      <c r="B71" s="78"/>
      <c r="C71" s="80"/>
      <c r="D71" s="80"/>
      <c r="E71" s="149"/>
      <c r="F71" s="149"/>
      <c r="G71" s="149"/>
      <c r="H71" s="149"/>
      <c r="I71" s="76"/>
      <c r="J71" s="76"/>
      <c r="K71" s="80"/>
      <c r="L71" s="149"/>
      <c r="M71" s="149"/>
      <c r="N71" s="149"/>
      <c r="O71" s="149"/>
      <c r="P71" s="149"/>
      <c r="Q71" s="76"/>
      <c r="R71" s="80"/>
      <c r="S71" s="80"/>
    </row>
    <row r="72" spans="1:25" ht="39" customHeight="1" x14ac:dyDescent="0.25">
      <c r="A72" s="149" t="s">
        <v>115</v>
      </c>
      <c r="B72" s="76">
        <f>B68/Q68</f>
        <v>2.5701077287399298E-2</v>
      </c>
      <c r="C72" s="80"/>
      <c r="D72" s="80"/>
      <c r="E72" s="177"/>
      <c r="F72" s="177"/>
      <c r="G72" s="177"/>
      <c r="H72" s="177"/>
      <c r="I72" s="78"/>
      <c r="J72" s="78"/>
      <c r="K72" s="80"/>
      <c r="L72" s="80"/>
      <c r="M72" s="80"/>
      <c r="N72" s="80"/>
      <c r="O72" s="80"/>
      <c r="P72" s="80"/>
      <c r="Q72" s="80"/>
      <c r="R72" s="80"/>
      <c r="S72" s="80"/>
    </row>
    <row r="73" spans="1:25" ht="19.5" x14ac:dyDescent="0.25">
      <c r="A73" s="149"/>
      <c r="B73" s="76"/>
      <c r="C73" s="80"/>
      <c r="D73" s="80"/>
      <c r="E73" s="149"/>
      <c r="F73" s="149"/>
      <c r="G73" s="149"/>
      <c r="H73" s="149"/>
      <c r="I73" s="78"/>
      <c r="J73" s="78"/>
      <c r="K73" s="80"/>
      <c r="L73" s="80"/>
      <c r="M73" s="80"/>
      <c r="N73" s="80"/>
      <c r="O73" s="80"/>
      <c r="P73" s="80"/>
      <c r="Q73" s="80"/>
      <c r="R73" s="80"/>
      <c r="S73" s="80"/>
    </row>
    <row r="74" spans="1:25" ht="19.5" customHeight="1" thickBot="1" x14ac:dyDescent="0.3">
      <c r="A74" s="180" t="s">
        <v>124</v>
      </c>
      <c r="B74" s="18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50"/>
    </row>
    <row r="75" spans="1:25" s="83" customFormat="1" ht="18.75" customHeight="1" x14ac:dyDescent="0.3">
      <c r="A75" s="181" t="s">
        <v>101</v>
      </c>
      <c r="B75" s="184" t="s">
        <v>79</v>
      </c>
      <c r="C75" s="185"/>
      <c r="D75" s="186"/>
      <c r="E75" s="184" t="s">
        <v>80</v>
      </c>
      <c r="F75" s="185"/>
      <c r="G75" s="186"/>
      <c r="H75" s="184" t="s">
        <v>81</v>
      </c>
      <c r="I75" s="185"/>
      <c r="J75" s="186"/>
      <c r="K75" s="184" t="s">
        <v>82</v>
      </c>
      <c r="L75" s="185"/>
      <c r="M75" s="186"/>
      <c r="N75" s="184" t="s">
        <v>83</v>
      </c>
      <c r="O75" s="185"/>
      <c r="P75" s="186"/>
      <c r="Q75" s="184" t="s">
        <v>84</v>
      </c>
      <c r="R75" s="185"/>
      <c r="S75" s="186"/>
      <c r="T75" s="184" t="s">
        <v>85</v>
      </c>
      <c r="U75" s="185"/>
      <c r="V75" s="186"/>
      <c r="W75" s="184" t="s">
        <v>86</v>
      </c>
      <c r="X75" s="185"/>
      <c r="Y75" s="186"/>
    </row>
    <row r="76" spans="1:25" s="83" customFormat="1" ht="19.5" thickBot="1" x14ac:dyDescent="0.35">
      <c r="A76" s="182"/>
      <c r="B76" s="187">
        <v>5000</v>
      </c>
      <c r="C76" s="188"/>
      <c r="D76" s="189"/>
      <c r="E76" s="187">
        <v>10000</v>
      </c>
      <c r="F76" s="188"/>
      <c r="G76" s="189"/>
      <c r="H76" s="187">
        <v>15000</v>
      </c>
      <c r="I76" s="188"/>
      <c r="J76" s="189"/>
      <c r="K76" s="187">
        <v>20000</v>
      </c>
      <c r="L76" s="188"/>
      <c r="M76" s="189"/>
      <c r="N76" s="187">
        <v>30000</v>
      </c>
      <c r="O76" s="188"/>
      <c r="P76" s="189"/>
      <c r="Q76" s="187">
        <v>40000</v>
      </c>
      <c r="R76" s="188"/>
      <c r="S76" s="189"/>
      <c r="T76" s="187">
        <v>50000</v>
      </c>
      <c r="U76" s="188"/>
      <c r="V76" s="189"/>
      <c r="W76" s="187">
        <v>100000</v>
      </c>
      <c r="X76" s="188"/>
      <c r="Y76" s="189"/>
    </row>
    <row r="77" spans="1:25" s="82" customFormat="1" ht="18.75" x14ac:dyDescent="0.3">
      <c r="A77" s="183"/>
      <c r="B77" s="92" t="s">
        <v>77</v>
      </c>
      <c r="C77" s="103" t="s">
        <v>78</v>
      </c>
      <c r="D77" s="117"/>
      <c r="E77" s="92" t="s">
        <v>77</v>
      </c>
      <c r="F77" s="103" t="s">
        <v>78</v>
      </c>
      <c r="G77" s="117"/>
      <c r="H77" s="92" t="s">
        <v>77</v>
      </c>
      <c r="I77" s="103" t="s">
        <v>78</v>
      </c>
      <c r="J77" s="117"/>
      <c r="K77" s="92" t="s">
        <v>77</v>
      </c>
      <c r="L77" s="103" t="s">
        <v>78</v>
      </c>
      <c r="M77" s="117"/>
      <c r="N77" s="92" t="s">
        <v>77</v>
      </c>
      <c r="O77" s="103" t="s">
        <v>78</v>
      </c>
      <c r="P77" s="117"/>
      <c r="Q77" s="92" t="s">
        <v>77</v>
      </c>
      <c r="R77" s="103" t="s">
        <v>78</v>
      </c>
      <c r="S77" s="117"/>
      <c r="T77" s="92" t="s">
        <v>77</v>
      </c>
      <c r="U77" s="103" t="s">
        <v>78</v>
      </c>
      <c r="V77" s="117"/>
      <c r="W77" s="92" t="s">
        <v>77</v>
      </c>
      <c r="X77" s="103" t="s">
        <v>78</v>
      </c>
      <c r="Y77" s="117"/>
    </row>
    <row r="78" spans="1:25" x14ac:dyDescent="0.25">
      <c r="A78" s="109" t="s">
        <v>125</v>
      </c>
      <c r="B78" s="85">
        <f>B$76*0.1</f>
        <v>500</v>
      </c>
      <c r="C78" s="84">
        <f>B$76*0.9</f>
        <v>4500</v>
      </c>
      <c r="D78" s="118"/>
      <c r="E78" s="85">
        <f>E$76*0.1</f>
        <v>1000</v>
      </c>
      <c r="F78" s="84">
        <f>E$76*0.9</f>
        <v>9000</v>
      </c>
      <c r="G78" s="118"/>
      <c r="H78" s="85">
        <f>H$76*0.1</f>
        <v>1500</v>
      </c>
      <c r="I78" s="84">
        <f>H$76*0.9</f>
        <v>13500</v>
      </c>
      <c r="J78" s="118"/>
      <c r="K78" s="85">
        <f>K$76*0.1</f>
        <v>2000</v>
      </c>
      <c r="L78" s="84">
        <f>K$76*0.9</f>
        <v>18000</v>
      </c>
      <c r="M78" s="118"/>
      <c r="N78" s="85">
        <f>N$76*0.1</f>
        <v>3000</v>
      </c>
      <c r="O78" s="84">
        <f>N$76*0.9</f>
        <v>27000</v>
      </c>
      <c r="P78" s="118"/>
      <c r="Q78" s="85">
        <f>Q$76*0.1</f>
        <v>4000</v>
      </c>
      <c r="R78" s="84">
        <f>Q$76*0.9</f>
        <v>36000</v>
      </c>
      <c r="S78" s="118"/>
      <c r="T78" s="85">
        <f>T$76*0.1</f>
        <v>5000</v>
      </c>
      <c r="U78" s="84">
        <f>T$76*0.9</f>
        <v>45000</v>
      </c>
      <c r="V78" s="118"/>
      <c r="W78" s="85">
        <f>W$76*0.1</f>
        <v>10000</v>
      </c>
      <c r="X78" s="84">
        <f>W$76*0.9</f>
        <v>90000</v>
      </c>
      <c r="Y78" s="118"/>
    </row>
    <row r="79" spans="1:25" x14ac:dyDescent="0.25">
      <c r="A79" s="109" t="s">
        <v>97</v>
      </c>
      <c r="B79" s="85">
        <f>B$76*0.2</f>
        <v>1000</v>
      </c>
      <c r="C79" s="84">
        <f>B$76*0.8</f>
        <v>4000</v>
      </c>
      <c r="D79" s="118"/>
      <c r="E79" s="85">
        <f>E$76*0.2</f>
        <v>2000</v>
      </c>
      <c r="F79" s="84">
        <f>E$76*0.8</f>
        <v>8000</v>
      </c>
      <c r="G79" s="118"/>
      <c r="H79" s="85">
        <f>H$76*0.2</f>
        <v>3000</v>
      </c>
      <c r="I79" s="84">
        <f>H$76*0.8</f>
        <v>12000</v>
      </c>
      <c r="J79" s="118"/>
      <c r="K79" s="85">
        <f>K$76*0.2</f>
        <v>4000</v>
      </c>
      <c r="L79" s="84">
        <f>K$76*0.8</f>
        <v>16000</v>
      </c>
      <c r="M79" s="118"/>
      <c r="N79" s="85">
        <f>N$76*0.2</f>
        <v>6000</v>
      </c>
      <c r="O79" s="84">
        <f>N$76*0.8</f>
        <v>24000</v>
      </c>
      <c r="P79" s="118"/>
      <c r="Q79" s="85">
        <f>Q$76*0.2</f>
        <v>8000</v>
      </c>
      <c r="R79" s="84">
        <f>Q$76*0.8</f>
        <v>32000</v>
      </c>
      <c r="S79" s="118"/>
      <c r="T79" s="85">
        <f>T$76*0.2</f>
        <v>10000</v>
      </c>
      <c r="U79" s="84">
        <f>T$76*0.8</f>
        <v>40000</v>
      </c>
      <c r="V79" s="118"/>
      <c r="W79" s="85">
        <f>W$76*0.2</f>
        <v>20000</v>
      </c>
      <c r="X79" s="84">
        <f>W$76*0.8</f>
        <v>80000</v>
      </c>
      <c r="Y79" s="118"/>
    </row>
    <row r="80" spans="1:25" x14ac:dyDescent="0.25">
      <c r="A80" s="109" t="s">
        <v>102</v>
      </c>
      <c r="B80" s="85">
        <f>B$76*0.4</f>
        <v>2000</v>
      </c>
      <c r="C80" s="84">
        <f>B$76*0.6</f>
        <v>3000</v>
      </c>
      <c r="D80" s="118"/>
      <c r="E80" s="85">
        <f>E$76*0.4</f>
        <v>4000</v>
      </c>
      <c r="F80" s="84">
        <f>E$76*0.6</f>
        <v>6000</v>
      </c>
      <c r="G80" s="118"/>
      <c r="H80" s="85">
        <f>H$76*0.4</f>
        <v>6000</v>
      </c>
      <c r="I80" s="84">
        <f>H$76*0.6</f>
        <v>9000</v>
      </c>
      <c r="J80" s="118"/>
      <c r="K80" s="85">
        <f>K$76*0.4</f>
        <v>8000</v>
      </c>
      <c r="L80" s="84">
        <f>K$76*0.6</f>
        <v>12000</v>
      </c>
      <c r="M80" s="118"/>
      <c r="N80" s="85">
        <f>N$76*0.4</f>
        <v>12000</v>
      </c>
      <c r="O80" s="84">
        <f>N$76*0.6</f>
        <v>18000</v>
      </c>
      <c r="P80" s="118"/>
      <c r="Q80" s="85">
        <f>Q$76*0.4</f>
        <v>16000</v>
      </c>
      <c r="R80" s="84">
        <f>Q$76*0.6</f>
        <v>24000</v>
      </c>
      <c r="S80" s="118"/>
      <c r="T80" s="85">
        <f>T$76*0.4</f>
        <v>20000</v>
      </c>
      <c r="U80" s="84">
        <f>T$76*0.6</f>
        <v>30000</v>
      </c>
      <c r="V80" s="118"/>
      <c r="W80" s="85">
        <f>W$76*0.4</f>
        <v>40000</v>
      </c>
      <c r="X80" s="84">
        <f>W$76*0.6</f>
        <v>60000</v>
      </c>
      <c r="Y80" s="118"/>
    </row>
    <row r="81" spans="1:25" x14ac:dyDescent="0.25">
      <c r="A81" s="109" t="s">
        <v>103</v>
      </c>
      <c r="B81" s="85">
        <f>B$76*0.45</f>
        <v>2250</v>
      </c>
      <c r="C81" s="84">
        <f>B$76*0.55</f>
        <v>2750</v>
      </c>
      <c r="D81" s="118"/>
      <c r="E81" s="85">
        <f>E$76*0.45</f>
        <v>4500</v>
      </c>
      <c r="F81" s="84">
        <f>E$76*0.55</f>
        <v>5500</v>
      </c>
      <c r="G81" s="118"/>
      <c r="H81" s="85">
        <f>H$76*0.45</f>
        <v>6750</v>
      </c>
      <c r="I81" s="84">
        <f>H$76*0.55</f>
        <v>8250</v>
      </c>
      <c r="J81" s="118"/>
      <c r="K81" s="85">
        <f>K$76*0.45</f>
        <v>9000</v>
      </c>
      <c r="L81" s="84">
        <f>K$76*0.55</f>
        <v>11000</v>
      </c>
      <c r="M81" s="118"/>
      <c r="N81" s="85">
        <f>N$76*0.45</f>
        <v>13500</v>
      </c>
      <c r="O81" s="84">
        <f>N$76*0.55</f>
        <v>16500</v>
      </c>
      <c r="P81" s="118"/>
      <c r="Q81" s="85">
        <f>Q$76*0.45</f>
        <v>18000</v>
      </c>
      <c r="R81" s="84">
        <f>Q$76*0.55</f>
        <v>22000</v>
      </c>
      <c r="S81" s="118"/>
      <c r="T81" s="85">
        <f>T$76*0.45</f>
        <v>22500</v>
      </c>
      <c r="U81" s="84">
        <f>T$76*0.55</f>
        <v>27500.000000000004</v>
      </c>
      <c r="V81" s="118"/>
      <c r="W81" s="85">
        <f>W$76*0.45</f>
        <v>45000</v>
      </c>
      <c r="X81" s="84">
        <f>W$76*0.55</f>
        <v>55000.000000000007</v>
      </c>
      <c r="Y81" s="118"/>
    </row>
    <row r="82" spans="1:25" x14ac:dyDescent="0.25">
      <c r="A82" s="109" t="s">
        <v>104</v>
      </c>
      <c r="B82" s="85">
        <f>B$76*0.48</f>
        <v>2400</v>
      </c>
      <c r="C82" s="84">
        <f>B$76*0.52</f>
        <v>2600</v>
      </c>
      <c r="D82" s="118"/>
      <c r="E82" s="85">
        <f>E$76*0.48</f>
        <v>4800</v>
      </c>
      <c r="F82" s="84">
        <f>E$76*0.52</f>
        <v>5200</v>
      </c>
      <c r="G82" s="118"/>
      <c r="H82" s="85">
        <f>H$76*0.48</f>
        <v>7200</v>
      </c>
      <c r="I82" s="84">
        <f>H$76*0.52</f>
        <v>7800</v>
      </c>
      <c r="J82" s="118"/>
      <c r="K82" s="85">
        <f>K$76*0.48</f>
        <v>9600</v>
      </c>
      <c r="L82" s="84">
        <f>K$76*0.52</f>
        <v>10400</v>
      </c>
      <c r="M82" s="118"/>
      <c r="N82" s="85">
        <f>N$76*0.48</f>
        <v>14400</v>
      </c>
      <c r="O82" s="84">
        <f>N$76*0.52</f>
        <v>15600</v>
      </c>
      <c r="P82" s="118"/>
      <c r="Q82" s="85">
        <f>Q$76*0.48</f>
        <v>19200</v>
      </c>
      <c r="R82" s="84">
        <f>Q$76*0.52</f>
        <v>20800</v>
      </c>
      <c r="S82" s="118"/>
      <c r="T82" s="85">
        <f>T$76*0.48</f>
        <v>24000</v>
      </c>
      <c r="U82" s="84">
        <f>T$76*0.52</f>
        <v>26000</v>
      </c>
      <c r="V82" s="118"/>
      <c r="W82" s="85">
        <f>W$76*0.48</f>
        <v>48000</v>
      </c>
      <c r="X82" s="84">
        <f>W$76*0.52</f>
        <v>52000</v>
      </c>
      <c r="Y82" s="118"/>
    </row>
    <row r="83" spans="1:25" x14ac:dyDescent="0.25">
      <c r="A83" s="109" t="s">
        <v>105</v>
      </c>
      <c r="B83" s="85">
        <f>B$76*0.52</f>
        <v>2600</v>
      </c>
      <c r="C83" s="84">
        <f>B$76*0.48</f>
        <v>2400</v>
      </c>
      <c r="D83" s="118"/>
      <c r="E83" s="85">
        <f>E$76*0.52</f>
        <v>5200</v>
      </c>
      <c r="F83" s="84">
        <f>E$76*0.48</f>
        <v>4800</v>
      </c>
      <c r="G83" s="118"/>
      <c r="H83" s="85">
        <f>H$76*0.52</f>
        <v>7800</v>
      </c>
      <c r="I83" s="84">
        <f>H$76*0.48</f>
        <v>7200</v>
      </c>
      <c r="J83" s="118"/>
      <c r="K83" s="85">
        <f>K$76*0.52</f>
        <v>10400</v>
      </c>
      <c r="L83" s="84">
        <f>K$76*0.48</f>
        <v>9600</v>
      </c>
      <c r="M83" s="118"/>
      <c r="N83" s="85">
        <f>N$76*0.52</f>
        <v>15600</v>
      </c>
      <c r="O83" s="84">
        <f>N$76*0.48</f>
        <v>14400</v>
      </c>
      <c r="P83" s="118"/>
      <c r="Q83" s="85">
        <f>Q$76*0.52</f>
        <v>20800</v>
      </c>
      <c r="R83" s="84">
        <f>Q$76*0.48</f>
        <v>19200</v>
      </c>
      <c r="S83" s="118"/>
      <c r="T83" s="85">
        <f>T$76*0.52</f>
        <v>26000</v>
      </c>
      <c r="U83" s="84">
        <f>T$76*0.48</f>
        <v>24000</v>
      </c>
      <c r="V83" s="118"/>
      <c r="W83" s="85">
        <f>W$76*0.52</f>
        <v>52000</v>
      </c>
      <c r="X83" s="84">
        <f>W$76*0.48</f>
        <v>48000</v>
      </c>
      <c r="Y83" s="118"/>
    </row>
    <row r="84" spans="1:25" x14ac:dyDescent="0.25">
      <c r="A84" s="109" t="s">
        <v>106</v>
      </c>
      <c r="B84" s="85">
        <f>B$76*0.55</f>
        <v>2750</v>
      </c>
      <c r="C84" s="84">
        <f>B$76*0.45</f>
        <v>2250</v>
      </c>
      <c r="D84" s="118"/>
      <c r="E84" s="85">
        <f>E$76*0.55</f>
        <v>5500</v>
      </c>
      <c r="F84" s="84">
        <f>E$76*0.45</f>
        <v>4500</v>
      </c>
      <c r="G84" s="118"/>
      <c r="H84" s="85">
        <f>H$76*0.55</f>
        <v>8250</v>
      </c>
      <c r="I84" s="84">
        <f>H$76*0.45</f>
        <v>6750</v>
      </c>
      <c r="J84" s="118"/>
      <c r="K84" s="85">
        <f>K$76*0.55</f>
        <v>11000</v>
      </c>
      <c r="L84" s="84">
        <f>K$76*0.45</f>
        <v>9000</v>
      </c>
      <c r="M84" s="118"/>
      <c r="N84" s="85">
        <f>N$76*0.55</f>
        <v>16500</v>
      </c>
      <c r="O84" s="84">
        <f>N$76*0.45</f>
        <v>13500</v>
      </c>
      <c r="P84" s="118"/>
      <c r="Q84" s="85">
        <f>Q$76*0.55</f>
        <v>22000</v>
      </c>
      <c r="R84" s="84">
        <f>Q$76*0.45</f>
        <v>18000</v>
      </c>
      <c r="S84" s="118"/>
      <c r="T84" s="85">
        <f>T$76*0.55</f>
        <v>27500.000000000004</v>
      </c>
      <c r="U84" s="84">
        <f>T$76*0.45</f>
        <v>22500</v>
      </c>
      <c r="V84" s="118"/>
      <c r="W84" s="85">
        <f>W$76*0.55</f>
        <v>55000.000000000007</v>
      </c>
      <c r="X84" s="84">
        <f>W$76*0.45</f>
        <v>45000</v>
      </c>
      <c r="Y84" s="118"/>
    </row>
    <row r="85" spans="1:25" s="161" customFormat="1" x14ac:dyDescent="0.25">
      <c r="A85" s="136" t="s">
        <v>154</v>
      </c>
      <c r="B85" s="169">
        <f>B$76*0.739</f>
        <v>3695</v>
      </c>
      <c r="C85" s="168">
        <f>B$76*0.261</f>
        <v>1305</v>
      </c>
      <c r="D85" s="166"/>
      <c r="E85" s="169">
        <f>E$76*0.739</f>
        <v>7390</v>
      </c>
      <c r="F85" s="168">
        <f>E$76*0.261</f>
        <v>2610</v>
      </c>
      <c r="G85" s="166"/>
      <c r="H85" s="169">
        <f>H$76*0.739</f>
        <v>11085</v>
      </c>
      <c r="I85" s="168">
        <f>H$76*0.261</f>
        <v>3915</v>
      </c>
      <c r="J85" s="166"/>
      <c r="K85" s="169">
        <f>K$76*0.739</f>
        <v>14780</v>
      </c>
      <c r="L85" s="168">
        <f>K$76*0.261</f>
        <v>5220</v>
      </c>
      <c r="M85" s="166"/>
      <c r="N85" s="169">
        <f>N$76*0.739</f>
        <v>22170</v>
      </c>
      <c r="O85" s="168">
        <f>N$76*0.261</f>
        <v>7830</v>
      </c>
      <c r="P85" s="166"/>
      <c r="Q85" s="169">
        <f>Q$76*0.739</f>
        <v>29560</v>
      </c>
      <c r="R85" s="168">
        <f>Q$76*0.261</f>
        <v>10440</v>
      </c>
      <c r="S85" s="166"/>
      <c r="T85" s="169">
        <f>T$76*0.739</f>
        <v>36950</v>
      </c>
      <c r="U85" s="168">
        <f>T$76*0.261</f>
        <v>13050</v>
      </c>
      <c r="V85" s="166"/>
      <c r="W85" s="169">
        <f>W$76*0.739</f>
        <v>73900</v>
      </c>
      <c r="X85" s="168">
        <f>W$76*0.261</f>
        <v>26100</v>
      </c>
      <c r="Y85" s="166"/>
    </row>
    <row r="86" spans="1:25" x14ac:dyDescent="0.25">
      <c r="A86" s="109" t="s">
        <v>107</v>
      </c>
      <c r="B86" s="85">
        <f>B$76*0.6</f>
        <v>3000</v>
      </c>
      <c r="C86" s="84">
        <f>B$76*0.4</f>
        <v>2000</v>
      </c>
      <c r="D86" s="118"/>
      <c r="E86" s="85">
        <f>E$76*0.6</f>
        <v>6000</v>
      </c>
      <c r="F86" s="84">
        <f>E$76*0.4</f>
        <v>4000</v>
      </c>
      <c r="G86" s="118"/>
      <c r="H86" s="85">
        <f>H$76*0.6</f>
        <v>9000</v>
      </c>
      <c r="I86" s="84">
        <f>H$76*0.4</f>
        <v>6000</v>
      </c>
      <c r="J86" s="118"/>
      <c r="K86" s="85">
        <f>K$76*0.6</f>
        <v>12000</v>
      </c>
      <c r="L86" s="84">
        <f>K$76*0.4</f>
        <v>8000</v>
      </c>
      <c r="M86" s="118"/>
      <c r="N86" s="85">
        <f>N$76*0.6</f>
        <v>18000</v>
      </c>
      <c r="O86" s="84">
        <f>N$76*0.4</f>
        <v>12000</v>
      </c>
      <c r="P86" s="118"/>
      <c r="Q86" s="85">
        <f>Q$76*0.6</f>
        <v>24000</v>
      </c>
      <c r="R86" s="84">
        <f>Q$76*0.4</f>
        <v>16000</v>
      </c>
      <c r="S86" s="118"/>
      <c r="T86" s="85">
        <f>T$76*0.6</f>
        <v>30000</v>
      </c>
      <c r="U86" s="84">
        <f>T$76*0.4</f>
        <v>20000</v>
      </c>
      <c r="V86" s="118"/>
      <c r="W86" s="85">
        <f>W$76*0.6</f>
        <v>60000</v>
      </c>
      <c r="X86" s="84">
        <f>W$76*0.4</f>
        <v>40000</v>
      </c>
      <c r="Y86" s="118"/>
    </row>
    <row r="87" spans="1:25" x14ac:dyDescent="0.25">
      <c r="A87" s="109" t="s">
        <v>108</v>
      </c>
      <c r="B87" s="85">
        <f>B$76*0.8</f>
        <v>4000</v>
      </c>
      <c r="C87" s="84">
        <f>B$76*0.2</f>
        <v>1000</v>
      </c>
      <c r="D87" s="118"/>
      <c r="E87" s="85">
        <f>E$76*0.8</f>
        <v>8000</v>
      </c>
      <c r="F87" s="84">
        <f>E$76*0.2</f>
        <v>2000</v>
      </c>
      <c r="G87" s="118"/>
      <c r="H87" s="85">
        <f>H$76*0.8</f>
        <v>12000</v>
      </c>
      <c r="I87" s="84">
        <f>H$76*0.2</f>
        <v>3000</v>
      </c>
      <c r="J87" s="118"/>
      <c r="K87" s="85">
        <f>K$76*0.8</f>
        <v>16000</v>
      </c>
      <c r="L87" s="84">
        <f>K$76*0.2</f>
        <v>4000</v>
      </c>
      <c r="M87" s="118"/>
      <c r="N87" s="85">
        <f>N$76*0.8</f>
        <v>24000</v>
      </c>
      <c r="O87" s="84">
        <f>N$76*0.2</f>
        <v>6000</v>
      </c>
      <c r="P87" s="118"/>
      <c r="Q87" s="85">
        <f>Q$76*0.8</f>
        <v>32000</v>
      </c>
      <c r="R87" s="84">
        <f>Q$76*0.2</f>
        <v>8000</v>
      </c>
      <c r="S87" s="118"/>
      <c r="T87" s="85">
        <f>T$76*0.8</f>
        <v>40000</v>
      </c>
      <c r="U87" s="84">
        <f>T$76*0.2</f>
        <v>10000</v>
      </c>
      <c r="V87" s="118"/>
      <c r="W87" s="85">
        <f>W$76*0.8</f>
        <v>80000</v>
      </c>
      <c r="X87" s="84">
        <f>W$76*0.2</f>
        <v>20000</v>
      </c>
      <c r="Y87" s="118"/>
    </row>
    <row r="88" spans="1:25" ht="15.75" thickBot="1" x14ac:dyDescent="0.3">
      <c r="A88" s="110" t="s">
        <v>109</v>
      </c>
      <c r="B88" s="86">
        <f>B$76*0.9</f>
        <v>4500</v>
      </c>
      <c r="C88" s="121">
        <f>B$76*0.1</f>
        <v>500</v>
      </c>
      <c r="D88" s="119"/>
      <c r="E88" s="86">
        <f>E$76*0.9</f>
        <v>9000</v>
      </c>
      <c r="F88" s="121">
        <f>E$76*0.1</f>
        <v>1000</v>
      </c>
      <c r="G88" s="119"/>
      <c r="H88" s="86">
        <f>H$76*0.9</f>
        <v>13500</v>
      </c>
      <c r="I88" s="121">
        <f>H$76*0.1</f>
        <v>1500</v>
      </c>
      <c r="J88" s="119"/>
      <c r="K88" s="86">
        <f>K$76*0.9</f>
        <v>18000</v>
      </c>
      <c r="L88" s="121">
        <f>K$76*0.1</f>
        <v>2000</v>
      </c>
      <c r="M88" s="119"/>
      <c r="N88" s="86">
        <f>N$76*0.9</f>
        <v>27000</v>
      </c>
      <c r="O88" s="121">
        <f>N$76*0.1</f>
        <v>3000</v>
      </c>
      <c r="P88" s="119"/>
      <c r="Q88" s="86">
        <f>Q$76*0.9</f>
        <v>36000</v>
      </c>
      <c r="R88" s="121">
        <f>Q$76*0.1</f>
        <v>4000</v>
      </c>
      <c r="S88" s="119"/>
      <c r="T88" s="86">
        <f>T$76*0.9</f>
        <v>45000</v>
      </c>
      <c r="U88" s="121">
        <f>T$76*0.1</f>
        <v>5000</v>
      </c>
      <c r="V88" s="119"/>
      <c r="W88" s="86">
        <f>W$76*0.9</f>
        <v>90000</v>
      </c>
      <c r="X88" s="121">
        <f>W$76*0.1</f>
        <v>10000</v>
      </c>
      <c r="Y88" s="119"/>
    </row>
    <row r="89" spans="1:25" ht="15.75" thickBot="1" x14ac:dyDescent="0.3">
      <c r="A89" s="111"/>
    </row>
    <row r="90" spans="1:25" s="83" customFormat="1" ht="18.75" customHeight="1" x14ac:dyDescent="0.3">
      <c r="A90" s="181" t="s">
        <v>100</v>
      </c>
      <c r="B90" s="184" t="s">
        <v>79</v>
      </c>
      <c r="C90" s="185"/>
      <c r="D90" s="186"/>
      <c r="E90" s="184" t="s">
        <v>80</v>
      </c>
      <c r="F90" s="185"/>
      <c r="G90" s="186"/>
      <c r="H90" s="184" t="s">
        <v>81</v>
      </c>
      <c r="I90" s="185"/>
      <c r="J90" s="186"/>
      <c r="K90" s="184" t="s">
        <v>82</v>
      </c>
      <c r="L90" s="185"/>
      <c r="M90" s="186"/>
      <c r="N90" s="184" t="s">
        <v>83</v>
      </c>
      <c r="O90" s="185"/>
      <c r="P90" s="186"/>
      <c r="Q90" s="184" t="s">
        <v>84</v>
      </c>
      <c r="R90" s="185"/>
      <c r="S90" s="186"/>
      <c r="T90" s="184" t="s">
        <v>85</v>
      </c>
      <c r="U90" s="185"/>
      <c r="V90" s="186"/>
      <c r="W90" s="184" t="s">
        <v>86</v>
      </c>
      <c r="X90" s="185"/>
      <c r="Y90" s="186"/>
    </row>
    <row r="91" spans="1:25" s="83" customFormat="1" ht="19.5" thickBot="1" x14ac:dyDescent="0.35">
      <c r="A91" s="182"/>
      <c r="B91" s="187">
        <v>5000</v>
      </c>
      <c r="C91" s="188"/>
      <c r="D91" s="189"/>
      <c r="E91" s="187">
        <v>10000</v>
      </c>
      <c r="F91" s="188"/>
      <c r="G91" s="189"/>
      <c r="H91" s="187">
        <v>15000</v>
      </c>
      <c r="I91" s="188"/>
      <c r="J91" s="189"/>
      <c r="K91" s="187">
        <v>20000</v>
      </c>
      <c r="L91" s="188"/>
      <c r="M91" s="189"/>
      <c r="N91" s="187">
        <v>30000</v>
      </c>
      <c r="O91" s="188"/>
      <c r="P91" s="189"/>
      <c r="Q91" s="187">
        <v>40000</v>
      </c>
      <c r="R91" s="188"/>
      <c r="S91" s="189"/>
      <c r="T91" s="187">
        <v>50000</v>
      </c>
      <c r="U91" s="188"/>
      <c r="V91" s="189"/>
      <c r="W91" s="187">
        <v>100000</v>
      </c>
      <c r="X91" s="188"/>
      <c r="Y91" s="189"/>
    </row>
    <row r="92" spans="1:25" s="82" customFormat="1" ht="18.75" x14ac:dyDescent="0.3">
      <c r="A92" s="183"/>
      <c r="B92" s="94" t="s">
        <v>77</v>
      </c>
      <c r="C92" s="103" t="s">
        <v>78</v>
      </c>
      <c r="D92" s="106"/>
      <c r="E92" s="94" t="s">
        <v>77</v>
      </c>
      <c r="F92" s="103" t="s">
        <v>78</v>
      </c>
      <c r="G92" s="117"/>
      <c r="H92" s="94" t="s">
        <v>77</v>
      </c>
      <c r="I92" s="103" t="s">
        <v>78</v>
      </c>
      <c r="J92" s="117"/>
      <c r="K92" s="94" t="s">
        <v>77</v>
      </c>
      <c r="L92" s="103" t="s">
        <v>78</v>
      </c>
      <c r="M92" s="117"/>
      <c r="N92" s="94" t="s">
        <v>77</v>
      </c>
      <c r="O92" s="103" t="s">
        <v>78</v>
      </c>
      <c r="P92" s="117"/>
      <c r="Q92" s="94" t="s">
        <v>77</v>
      </c>
      <c r="R92" s="103" t="s">
        <v>78</v>
      </c>
      <c r="S92" s="117"/>
      <c r="T92" s="94" t="s">
        <v>77</v>
      </c>
      <c r="U92" s="103" t="s">
        <v>78</v>
      </c>
      <c r="V92" s="117"/>
      <c r="W92" s="94" t="s">
        <v>77</v>
      </c>
      <c r="X92" s="103" t="s">
        <v>78</v>
      </c>
      <c r="Y92" s="117"/>
    </row>
    <row r="93" spans="1:25" x14ac:dyDescent="0.25">
      <c r="A93" s="109" t="s">
        <v>125</v>
      </c>
      <c r="B93" s="88">
        <f t="shared" ref="B93:B103" si="1">B78/1000*(((365*$E$41/100)+($B$48*$B$41/100)))</f>
        <v>35.874230270236488</v>
      </c>
      <c r="C93" s="87">
        <f t="shared" ref="C93:C103" si="2">(C78/(1000))*((365*$E$42/100)+($B$48*$B$42/100))</f>
        <v>191.14850835228404</v>
      </c>
      <c r="D93" s="107"/>
      <c r="E93" s="88">
        <f t="shared" ref="E93:E103" si="3">E78/1000*(((365*$E$41/100)+($B$48*$B$41/100)))</f>
        <v>71.748460540472976</v>
      </c>
      <c r="F93" s="87">
        <f t="shared" ref="F93:F103" si="4">(F78/(1000))*((365*$E$42/100)+($B$48*$B$42/100))</f>
        <v>382.29701670456808</v>
      </c>
      <c r="G93" s="118"/>
      <c r="H93" s="88">
        <f t="shared" ref="H93:H103" si="5">H78/1000*(((365*$E$41/100)+($B$48*$B$41/100)))</f>
        <v>107.62269081070946</v>
      </c>
      <c r="I93" s="87">
        <f t="shared" ref="I93:I103" si="6">(I78/(1000))*((365*$E$42/100)+($B$48*$B$42/100))</f>
        <v>573.44552505685215</v>
      </c>
      <c r="J93" s="118"/>
      <c r="K93" s="88">
        <f t="shared" ref="K93:K103" si="7">K78/1000*(((365*$E$41/100)+($B$48*$B$41/100)))</f>
        <v>143.49692108094595</v>
      </c>
      <c r="L93" s="87">
        <f t="shared" ref="L93:L103" si="8">(L78/(1000))*((365*$E$42/100)+($B$48*$B$42/100))</f>
        <v>764.59403340913616</v>
      </c>
      <c r="M93" s="118"/>
      <c r="N93" s="88">
        <f t="shared" ref="N93:N103" si="9">N78/1000*(((365*$E$41/100)+($B$48*$B$41/100)))</f>
        <v>215.24538162141891</v>
      </c>
      <c r="O93" s="87">
        <f t="shared" ref="O93:O103" si="10">(O78/(1000))*((365*$E$42/100)+($B$48*$B$42/100))</f>
        <v>1146.8910501137043</v>
      </c>
      <c r="P93" s="118"/>
      <c r="Q93" s="88">
        <f t="shared" ref="Q93:Q103" si="11">Q78/1000*(((365*$E$41/100)+($B$48*$B$41/100)))</f>
        <v>286.99384216189191</v>
      </c>
      <c r="R93" s="87">
        <f t="shared" ref="R93:R103" si="12">(R78/(1000))*((365*$E$42/100)+($B$48*$B$42/100))</f>
        <v>1529.1880668182723</v>
      </c>
      <c r="S93" s="118"/>
      <c r="T93" s="88">
        <f t="shared" ref="T93:T103" si="13">T78/1000*(((365*$E$41/100)+($B$48*$B$41/100)))</f>
        <v>358.7423027023649</v>
      </c>
      <c r="U93" s="87">
        <f t="shared" ref="U93:U103" si="14">(U78/(1000))*((365*$E$42/100)+($B$48*$B$42/100))</f>
        <v>1911.4850835228406</v>
      </c>
      <c r="V93" s="118"/>
      <c r="W93" s="88">
        <f t="shared" ref="W93:W103" si="15">W78/1000*(((365*$E$41/100)+($B$48*$B$41/100)))</f>
        <v>717.48460540472979</v>
      </c>
      <c r="X93" s="87">
        <f t="shared" ref="X93:X103" si="16">(X78/(1000))*((365*$E$42/100)+($B$48*$B$42/100))</f>
        <v>3822.9701670456811</v>
      </c>
      <c r="Y93" s="118"/>
    </row>
    <row r="94" spans="1:25" x14ac:dyDescent="0.25">
      <c r="A94" s="109" t="s">
        <v>97</v>
      </c>
      <c r="B94" s="88">
        <f t="shared" si="1"/>
        <v>71.748460540472976</v>
      </c>
      <c r="C94" s="87">
        <f t="shared" si="2"/>
        <v>169.90978520203026</v>
      </c>
      <c r="D94" s="107"/>
      <c r="E94" s="88">
        <f t="shared" si="3"/>
        <v>143.49692108094595</v>
      </c>
      <c r="F94" s="87">
        <f t="shared" si="4"/>
        <v>339.81957040406053</v>
      </c>
      <c r="G94" s="118"/>
      <c r="H94" s="88">
        <f t="shared" si="5"/>
        <v>215.24538162141891</v>
      </c>
      <c r="I94" s="87">
        <f t="shared" si="6"/>
        <v>509.72935560609079</v>
      </c>
      <c r="J94" s="118"/>
      <c r="K94" s="88">
        <f t="shared" si="7"/>
        <v>286.99384216189191</v>
      </c>
      <c r="L94" s="87">
        <f t="shared" si="8"/>
        <v>679.63914080812106</v>
      </c>
      <c r="M94" s="118"/>
      <c r="N94" s="88">
        <f t="shared" si="9"/>
        <v>430.49076324283783</v>
      </c>
      <c r="O94" s="87">
        <f t="shared" si="10"/>
        <v>1019.4587112121816</v>
      </c>
      <c r="P94" s="118"/>
      <c r="Q94" s="88">
        <f t="shared" si="11"/>
        <v>573.98768432378381</v>
      </c>
      <c r="R94" s="87">
        <f t="shared" si="12"/>
        <v>1359.2782816162421</v>
      </c>
      <c r="S94" s="118"/>
      <c r="T94" s="88">
        <f t="shared" si="13"/>
        <v>717.48460540472979</v>
      </c>
      <c r="U94" s="87">
        <f t="shared" si="14"/>
        <v>1699.0978520203025</v>
      </c>
      <c r="V94" s="118"/>
      <c r="W94" s="88">
        <f t="shared" si="15"/>
        <v>1434.9692108094596</v>
      </c>
      <c r="X94" s="87">
        <f t="shared" si="16"/>
        <v>3398.1957040406051</v>
      </c>
      <c r="Y94" s="118"/>
    </row>
    <row r="95" spans="1:25" x14ac:dyDescent="0.25">
      <c r="A95" s="109" t="s">
        <v>102</v>
      </c>
      <c r="B95" s="88">
        <f t="shared" si="1"/>
        <v>143.49692108094595</v>
      </c>
      <c r="C95" s="87">
        <f t="shared" si="2"/>
        <v>127.4323389015227</v>
      </c>
      <c r="D95" s="107"/>
      <c r="E95" s="88">
        <f t="shared" si="3"/>
        <v>286.99384216189191</v>
      </c>
      <c r="F95" s="87">
        <f t="shared" si="4"/>
        <v>254.8646778030454</v>
      </c>
      <c r="G95" s="118"/>
      <c r="H95" s="88">
        <f t="shared" si="5"/>
        <v>430.49076324283783</v>
      </c>
      <c r="I95" s="87">
        <f t="shared" si="6"/>
        <v>382.29701670456808</v>
      </c>
      <c r="J95" s="118"/>
      <c r="K95" s="88">
        <f t="shared" si="7"/>
        <v>573.98768432378381</v>
      </c>
      <c r="L95" s="87">
        <f t="shared" si="8"/>
        <v>509.72935560609079</v>
      </c>
      <c r="M95" s="118"/>
      <c r="N95" s="88">
        <f t="shared" si="9"/>
        <v>860.98152648567566</v>
      </c>
      <c r="O95" s="87">
        <f t="shared" si="10"/>
        <v>764.59403340913616</v>
      </c>
      <c r="P95" s="118"/>
      <c r="Q95" s="88">
        <f t="shared" si="11"/>
        <v>1147.9753686475676</v>
      </c>
      <c r="R95" s="87">
        <f t="shared" si="12"/>
        <v>1019.4587112121816</v>
      </c>
      <c r="S95" s="118"/>
      <c r="T95" s="88">
        <f t="shared" si="13"/>
        <v>1434.9692108094596</v>
      </c>
      <c r="U95" s="87">
        <f t="shared" si="14"/>
        <v>1274.3233890152269</v>
      </c>
      <c r="V95" s="118"/>
      <c r="W95" s="88">
        <f t="shared" si="15"/>
        <v>2869.9384216189192</v>
      </c>
      <c r="X95" s="87">
        <f t="shared" si="16"/>
        <v>2548.6467780304538</v>
      </c>
      <c r="Y95" s="118"/>
    </row>
    <row r="96" spans="1:25" x14ac:dyDescent="0.25">
      <c r="A96" s="109" t="s">
        <v>103</v>
      </c>
      <c r="B96" s="88">
        <f t="shared" si="1"/>
        <v>161.43403621606419</v>
      </c>
      <c r="C96" s="87">
        <f t="shared" si="2"/>
        <v>116.81297732639581</v>
      </c>
      <c r="D96" s="107"/>
      <c r="E96" s="88">
        <f t="shared" si="3"/>
        <v>322.86807243212837</v>
      </c>
      <c r="F96" s="87">
        <f t="shared" si="4"/>
        <v>233.62595465279162</v>
      </c>
      <c r="G96" s="118"/>
      <c r="H96" s="88">
        <f t="shared" si="5"/>
        <v>484.30210864819259</v>
      </c>
      <c r="I96" s="87">
        <f t="shared" si="6"/>
        <v>350.43893197918743</v>
      </c>
      <c r="J96" s="118"/>
      <c r="K96" s="88">
        <f t="shared" si="7"/>
        <v>645.73614486425674</v>
      </c>
      <c r="L96" s="87">
        <f t="shared" si="8"/>
        <v>467.25190930558324</v>
      </c>
      <c r="M96" s="118"/>
      <c r="N96" s="88">
        <f t="shared" si="9"/>
        <v>968.60421729638517</v>
      </c>
      <c r="O96" s="87">
        <f t="shared" si="10"/>
        <v>700.87786395837486</v>
      </c>
      <c r="P96" s="118"/>
      <c r="Q96" s="88">
        <f t="shared" si="11"/>
        <v>1291.4722897285135</v>
      </c>
      <c r="R96" s="87">
        <f t="shared" si="12"/>
        <v>934.50381861116648</v>
      </c>
      <c r="S96" s="118"/>
      <c r="T96" s="88">
        <f t="shared" si="13"/>
        <v>1614.3403621606419</v>
      </c>
      <c r="U96" s="87">
        <f t="shared" si="14"/>
        <v>1168.1297732639582</v>
      </c>
      <c r="V96" s="118"/>
      <c r="W96" s="88">
        <f t="shared" si="15"/>
        <v>3228.6807243212838</v>
      </c>
      <c r="X96" s="87">
        <f t="shared" si="16"/>
        <v>2336.2595465279164</v>
      </c>
      <c r="Y96" s="118"/>
    </row>
    <row r="97" spans="1:25" x14ac:dyDescent="0.25">
      <c r="A97" s="109" t="s">
        <v>104</v>
      </c>
      <c r="B97" s="88">
        <f t="shared" si="1"/>
        <v>172.19630529713513</v>
      </c>
      <c r="C97" s="87">
        <f t="shared" si="2"/>
        <v>110.44136038131967</v>
      </c>
      <c r="D97" s="107"/>
      <c r="E97" s="88">
        <f t="shared" si="3"/>
        <v>344.39261059427025</v>
      </c>
      <c r="F97" s="87">
        <f t="shared" si="4"/>
        <v>220.88272076263934</v>
      </c>
      <c r="G97" s="118"/>
      <c r="H97" s="88">
        <f t="shared" si="5"/>
        <v>516.58891589140546</v>
      </c>
      <c r="I97" s="87">
        <f t="shared" si="6"/>
        <v>331.32408114395901</v>
      </c>
      <c r="J97" s="118"/>
      <c r="K97" s="88">
        <f t="shared" si="7"/>
        <v>688.7852211885405</v>
      </c>
      <c r="L97" s="87">
        <f t="shared" si="8"/>
        <v>441.76544152527867</v>
      </c>
      <c r="M97" s="118"/>
      <c r="N97" s="88">
        <f t="shared" si="9"/>
        <v>1033.1778317828109</v>
      </c>
      <c r="O97" s="87">
        <f t="shared" si="10"/>
        <v>662.64816228791801</v>
      </c>
      <c r="P97" s="118"/>
      <c r="Q97" s="88">
        <f t="shared" si="11"/>
        <v>1377.570442377081</v>
      </c>
      <c r="R97" s="87">
        <f t="shared" si="12"/>
        <v>883.53088305055735</v>
      </c>
      <c r="S97" s="118"/>
      <c r="T97" s="88">
        <f t="shared" si="13"/>
        <v>1721.9630529713513</v>
      </c>
      <c r="U97" s="87">
        <f t="shared" si="14"/>
        <v>1104.4136038131967</v>
      </c>
      <c r="V97" s="118"/>
      <c r="W97" s="88">
        <f t="shared" si="15"/>
        <v>3443.9261059427026</v>
      </c>
      <c r="X97" s="87">
        <f t="shared" si="16"/>
        <v>2208.8272076263934</v>
      </c>
      <c r="Y97" s="118"/>
    </row>
    <row r="98" spans="1:25" x14ac:dyDescent="0.25">
      <c r="A98" s="109" t="s">
        <v>105</v>
      </c>
      <c r="B98" s="88">
        <f t="shared" si="1"/>
        <v>186.54599740522974</v>
      </c>
      <c r="C98" s="87">
        <f t="shared" si="2"/>
        <v>101.94587112121816</v>
      </c>
      <c r="D98" s="107"/>
      <c r="E98" s="88">
        <f t="shared" si="3"/>
        <v>373.09199481045948</v>
      </c>
      <c r="F98" s="87">
        <f t="shared" si="4"/>
        <v>203.89174224243632</v>
      </c>
      <c r="G98" s="118"/>
      <c r="H98" s="88">
        <f t="shared" si="5"/>
        <v>559.63799221568922</v>
      </c>
      <c r="I98" s="87">
        <f t="shared" si="6"/>
        <v>305.8376133636545</v>
      </c>
      <c r="J98" s="118"/>
      <c r="K98" s="88">
        <f t="shared" si="7"/>
        <v>746.18398962091896</v>
      </c>
      <c r="L98" s="87">
        <f t="shared" si="8"/>
        <v>407.78348448487264</v>
      </c>
      <c r="M98" s="118"/>
      <c r="N98" s="88">
        <f t="shared" si="9"/>
        <v>1119.2759844313784</v>
      </c>
      <c r="O98" s="87">
        <f t="shared" si="10"/>
        <v>611.675226727309</v>
      </c>
      <c r="P98" s="118"/>
      <c r="Q98" s="88">
        <f t="shared" si="11"/>
        <v>1492.3679792418379</v>
      </c>
      <c r="R98" s="87">
        <f t="shared" si="12"/>
        <v>815.56696896974529</v>
      </c>
      <c r="S98" s="118"/>
      <c r="T98" s="88">
        <f t="shared" si="13"/>
        <v>1865.4599740522974</v>
      </c>
      <c r="U98" s="87">
        <f t="shared" si="14"/>
        <v>1019.4587112121816</v>
      </c>
      <c r="V98" s="118"/>
      <c r="W98" s="88">
        <f t="shared" si="15"/>
        <v>3730.9199481045948</v>
      </c>
      <c r="X98" s="87">
        <f t="shared" si="16"/>
        <v>2038.9174224243632</v>
      </c>
      <c r="Y98" s="118"/>
    </row>
    <row r="99" spans="1:25" x14ac:dyDescent="0.25">
      <c r="A99" s="109" t="s">
        <v>106</v>
      </c>
      <c r="B99" s="88">
        <f t="shared" si="1"/>
        <v>197.30826648630068</v>
      </c>
      <c r="C99" s="87">
        <f t="shared" si="2"/>
        <v>95.57425417614202</v>
      </c>
      <c r="D99" s="107"/>
      <c r="E99" s="88">
        <f t="shared" si="3"/>
        <v>394.61653297260136</v>
      </c>
      <c r="F99" s="87">
        <f t="shared" si="4"/>
        <v>191.14850835228404</v>
      </c>
      <c r="G99" s="118"/>
      <c r="H99" s="88">
        <f t="shared" si="5"/>
        <v>591.92479945890204</v>
      </c>
      <c r="I99" s="87">
        <f t="shared" si="6"/>
        <v>286.72276252842607</v>
      </c>
      <c r="J99" s="118"/>
      <c r="K99" s="88">
        <f t="shared" si="7"/>
        <v>789.23306594520272</v>
      </c>
      <c r="L99" s="87">
        <f t="shared" si="8"/>
        <v>382.29701670456808</v>
      </c>
      <c r="M99" s="118"/>
      <c r="N99" s="88">
        <f t="shared" si="9"/>
        <v>1183.8495989178041</v>
      </c>
      <c r="O99" s="87">
        <f t="shared" si="10"/>
        <v>573.44552505685215</v>
      </c>
      <c r="P99" s="118"/>
      <c r="Q99" s="88">
        <f t="shared" si="11"/>
        <v>1578.4661318904054</v>
      </c>
      <c r="R99" s="87">
        <f t="shared" si="12"/>
        <v>764.59403340913616</v>
      </c>
      <c r="S99" s="118"/>
      <c r="T99" s="88">
        <f t="shared" si="13"/>
        <v>1973.082664863007</v>
      </c>
      <c r="U99" s="87">
        <f t="shared" si="14"/>
        <v>955.74254176142028</v>
      </c>
      <c r="V99" s="118"/>
      <c r="W99" s="88">
        <f t="shared" si="15"/>
        <v>3946.1653297260141</v>
      </c>
      <c r="X99" s="87">
        <f t="shared" si="16"/>
        <v>1911.4850835228406</v>
      </c>
      <c r="Y99" s="118"/>
    </row>
    <row r="100" spans="1:25" s="161" customFormat="1" x14ac:dyDescent="0.25">
      <c r="A100" s="136" t="s">
        <v>154</v>
      </c>
      <c r="B100" s="90">
        <f t="shared" si="1"/>
        <v>265.11056169704761</v>
      </c>
      <c r="C100" s="167">
        <f t="shared" si="2"/>
        <v>55.433067422162374</v>
      </c>
      <c r="D100" s="170"/>
      <c r="E100" s="90">
        <f t="shared" si="3"/>
        <v>530.22112339409523</v>
      </c>
      <c r="F100" s="167">
        <f t="shared" si="4"/>
        <v>110.86613484432475</v>
      </c>
      <c r="G100" s="166"/>
      <c r="H100" s="90">
        <f t="shared" si="5"/>
        <v>795.33168509114296</v>
      </c>
      <c r="I100" s="167">
        <f t="shared" si="6"/>
        <v>166.29920226648713</v>
      </c>
      <c r="J100" s="166"/>
      <c r="K100" s="90">
        <f t="shared" si="7"/>
        <v>1060.4422467881905</v>
      </c>
      <c r="L100" s="167">
        <f t="shared" si="8"/>
        <v>221.7322696886495</v>
      </c>
      <c r="M100" s="166"/>
      <c r="N100" s="90">
        <f t="shared" si="9"/>
        <v>1590.6633701822859</v>
      </c>
      <c r="O100" s="167">
        <f t="shared" si="10"/>
        <v>332.59840453297426</v>
      </c>
      <c r="P100" s="166"/>
      <c r="Q100" s="90">
        <f t="shared" si="11"/>
        <v>2120.8844935763809</v>
      </c>
      <c r="R100" s="167">
        <f t="shared" si="12"/>
        <v>443.46453937729899</v>
      </c>
      <c r="S100" s="166"/>
      <c r="T100" s="90">
        <f t="shared" si="13"/>
        <v>2651.1056169704766</v>
      </c>
      <c r="U100" s="167">
        <f t="shared" si="14"/>
        <v>554.33067422162378</v>
      </c>
      <c r="V100" s="166"/>
      <c r="W100" s="90">
        <f t="shared" si="15"/>
        <v>5302.2112339409532</v>
      </c>
      <c r="X100" s="167">
        <f t="shared" si="16"/>
        <v>1108.6613484432476</v>
      </c>
      <c r="Y100" s="166"/>
    </row>
    <row r="101" spans="1:25" x14ac:dyDescent="0.25">
      <c r="A101" s="109" t="s">
        <v>107</v>
      </c>
      <c r="B101" s="88">
        <f t="shared" si="1"/>
        <v>215.24538162141891</v>
      </c>
      <c r="C101" s="87">
        <f t="shared" si="2"/>
        <v>84.954892601015132</v>
      </c>
      <c r="D101" s="107"/>
      <c r="E101" s="88">
        <f t="shared" si="3"/>
        <v>430.49076324283783</v>
      </c>
      <c r="F101" s="87">
        <f t="shared" si="4"/>
        <v>169.90978520203026</v>
      </c>
      <c r="G101" s="118"/>
      <c r="H101" s="88">
        <f t="shared" si="5"/>
        <v>645.73614486425674</v>
      </c>
      <c r="I101" s="87">
        <f t="shared" si="6"/>
        <v>254.8646778030454</v>
      </c>
      <c r="J101" s="118"/>
      <c r="K101" s="88">
        <f t="shared" si="7"/>
        <v>860.98152648567566</v>
      </c>
      <c r="L101" s="87">
        <f t="shared" si="8"/>
        <v>339.81957040406053</v>
      </c>
      <c r="M101" s="118"/>
      <c r="N101" s="88">
        <f t="shared" si="9"/>
        <v>1291.4722897285135</v>
      </c>
      <c r="O101" s="87">
        <f t="shared" si="10"/>
        <v>509.72935560609079</v>
      </c>
      <c r="P101" s="118"/>
      <c r="Q101" s="88">
        <f t="shared" si="11"/>
        <v>1721.9630529713513</v>
      </c>
      <c r="R101" s="87">
        <f t="shared" si="12"/>
        <v>679.63914080812106</v>
      </c>
      <c r="S101" s="118"/>
      <c r="T101" s="88">
        <f t="shared" si="13"/>
        <v>2152.4538162141894</v>
      </c>
      <c r="U101" s="87">
        <f t="shared" si="14"/>
        <v>849.54892601015126</v>
      </c>
      <c r="V101" s="118"/>
      <c r="W101" s="88">
        <f t="shared" si="15"/>
        <v>4304.9076324283787</v>
      </c>
      <c r="X101" s="87">
        <f t="shared" si="16"/>
        <v>1699.0978520203025</v>
      </c>
      <c r="Y101" s="118"/>
    </row>
    <row r="102" spans="1:25" x14ac:dyDescent="0.25">
      <c r="A102" s="109" t="s">
        <v>108</v>
      </c>
      <c r="B102" s="88">
        <f t="shared" si="1"/>
        <v>286.99384216189191</v>
      </c>
      <c r="C102" s="87">
        <f t="shared" si="2"/>
        <v>42.477446300507566</v>
      </c>
      <c r="D102" s="107"/>
      <c r="E102" s="88">
        <f t="shared" si="3"/>
        <v>573.98768432378381</v>
      </c>
      <c r="F102" s="87">
        <f t="shared" si="4"/>
        <v>84.954892601015132</v>
      </c>
      <c r="G102" s="118"/>
      <c r="H102" s="88">
        <f t="shared" si="5"/>
        <v>860.98152648567566</v>
      </c>
      <c r="I102" s="87">
        <f t="shared" si="6"/>
        <v>127.4323389015227</v>
      </c>
      <c r="J102" s="118"/>
      <c r="K102" s="88">
        <f t="shared" si="7"/>
        <v>1147.9753686475676</v>
      </c>
      <c r="L102" s="87">
        <f t="shared" si="8"/>
        <v>169.90978520203026</v>
      </c>
      <c r="M102" s="118"/>
      <c r="N102" s="88">
        <f t="shared" si="9"/>
        <v>1721.9630529713513</v>
      </c>
      <c r="O102" s="87">
        <f t="shared" si="10"/>
        <v>254.8646778030454</v>
      </c>
      <c r="P102" s="118"/>
      <c r="Q102" s="88">
        <f t="shared" si="11"/>
        <v>2295.9507372951352</v>
      </c>
      <c r="R102" s="87">
        <f t="shared" si="12"/>
        <v>339.81957040406053</v>
      </c>
      <c r="S102" s="118"/>
      <c r="T102" s="88">
        <f t="shared" si="13"/>
        <v>2869.9384216189192</v>
      </c>
      <c r="U102" s="87">
        <f t="shared" si="14"/>
        <v>424.77446300507563</v>
      </c>
      <c r="V102" s="118"/>
      <c r="W102" s="88">
        <f t="shared" si="15"/>
        <v>5739.8768432378383</v>
      </c>
      <c r="X102" s="87">
        <f t="shared" si="16"/>
        <v>849.54892601015126</v>
      </c>
      <c r="Y102" s="118"/>
    </row>
    <row r="103" spans="1:25" ht="15.75" thickBot="1" x14ac:dyDescent="0.3">
      <c r="A103" s="110" t="s">
        <v>109</v>
      </c>
      <c r="B103" s="89">
        <f t="shared" si="1"/>
        <v>322.86807243212837</v>
      </c>
      <c r="C103" s="120">
        <f t="shared" si="2"/>
        <v>21.238723150253783</v>
      </c>
      <c r="D103" s="108"/>
      <c r="E103" s="89">
        <f t="shared" si="3"/>
        <v>645.73614486425674</v>
      </c>
      <c r="F103" s="120">
        <f t="shared" si="4"/>
        <v>42.477446300507566</v>
      </c>
      <c r="G103" s="119"/>
      <c r="H103" s="89">
        <f t="shared" si="5"/>
        <v>968.60421729638517</v>
      </c>
      <c r="I103" s="120">
        <f t="shared" si="6"/>
        <v>63.716169450761349</v>
      </c>
      <c r="J103" s="119"/>
      <c r="K103" s="89">
        <f t="shared" si="7"/>
        <v>1291.4722897285135</v>
      </c>
      <c r="L103" s="120">
        <f t="shared" si="8"/>
        <v>84.954892601015132</v>
      </c>
      <c r="M103" s="119"/>
      <c r="N103" s="89">
        <f t="shared" si="9"/>
        <v>1937.2084345927703</v>
      </c>
      <c r="O103" s="120">
        <f t="shared" si="10"/>
        <v>127.4323389015227</v>
      </c>
      <c r="P103" s="119"/>
      <c r="Q103" s="89">
        <f t="shared" si="11"/>
        <v>2582.944579457027</v>
      </c>
      <c r="R103" s="120">
        <f t="shared" si="12"/>
        <v>169.90978520203026</v>
      </c>
      <c r="S103" s="119"/>
      <c r="T103" s="89">
        <f t="shared" si="13"/>
        <v>3228.6807243212838</v>
      </c>
      <c r="U103" s="120">
        <f t="shared" si="14"/>
        <v>212.38723150253782</v>
      </c>
      <c r="V103" s="119"/>
      <c r="W103" s="89">
        <f t="shared" si="15"/>
        <v>6457.3614486425677</v>
      </c>
      <c r="X103" s="120">
        <f t="shared" si="16"/>
        <v>424.77446300507563</v>
      </c>
      <c r="Y103" s="119"/>
    </row>
    <row r="104" spans="1:25" ht="15.75" thickBot="1" x14ac:dyDescent="0.3">
      <c r="A104" s="111"/>
    </row>
    <row r="105" spans="1:25" s="83" customFormat="1" ht="18.75" customHeight="1" x14ac:dyDescent="0.3">
      <c r="A105" s="181" t="s">
        <v>99</v>
      </c>
      <c r="B105" s="184" t="s">
        <v>79</v>
      </c>
      <c r="C105" s="185"/>
      <c r="D105" s="186"/>
      <c r="E105" s="184" t="s">
        <v>80</v>
      </c>
      <c r="F105" s="185"/>
      <c r="G105" s="186"/>
      <c r="H105" s="184" t="s">
        <v>81</v>
      </c>
      <c r="I105" s="185"/>
      <c r="J105" s="186"/>
      <c r="K105" s="184" t="s">
        <v>82</v>
      </c>
      <c r="L105" s="185"/>
      <c r="M105" s="186"/>
      <c r="N105" s="184" t="s">
        <v>83</v>
      </c>
      <c r="O105" s="185"/>
      <c r="P105" s="186"/>
      <c r="Q105" s="184" t="s">
        <v>84</v>
      </c>
      <c r="R105" s="185"/>
      <c r="S105" s="186"/>
      <c r="T105" s="184" t="s">
        <v>85</v>
      </c>
      <c r="U105" s="185"/>
      <c r="V105" s="186"/>
      <c r="W105" s="184" t="s">
        <v>86</v>
      </c>
      <c r="X105" s="185"/>
      <c r="Y105" s="186"/>
    </row>
    <row r="106" spans="1:25" s="83" customFormat="1" ht="19.5" thickBot="1" x14ac:dyDescent="0.35">
      <c r="A106" s="182"/>
      <c r="B106" s="187">
        <v>5000</v>
      </c>
      <c r="C106" s="188"/>
      <c r="D106" s="189"/>
      <c r="E106" s="187">
        <v>10000</v>
      </c>
      <c r="F106" s="188"/>
      <c r="G106" s="189"/>
      <c r="H106" s="187">
        <v>15000</v>
      </c>
      <c r="I106" s="188"/>
      <c r="J106" s="189"/>
      <c r="K106" s="187">
        <v>20000</v>
      </c>
      <c r="L106" s="188"/>
      <c r="M106" s="189"/>
      <c r="N106" s="187">
        <v>30000</v>
      </c>
      <c r="O106" s="188"/>
      <c r="P106" s="189"/>
      <c r="Q106" s="187">
        <v>40000</v>
      </c>
      <c r="R106" s="188"/>
      <c r="S106" s="189"/>
      <c r="T106" s="187">
        <v>50000</v>
      </c>
      <c r="U106" s="188"/>
      <c r="V106" s="189"/>
      <c r="W106" s="187">
        <v>100000</v>
      </c>
      <c r="X106" s="188"/>
      <c r="Y106" s="189"/>
    </row>
    <row r="107" spans="1:25" s="82" customFormat="1" ht="18.75" x14ac:dyDescent="0.3">
      <c r="A107" s="183"/>
      <c r="B107" s="92" t="s">
        <v>77</v>
      </c>
      <c r="C107" s="103" t="s">
        <v>78</v>
      </c>
      <c r="D107" s="117"/>
      <c r="E107" s="92" t="s">
        <v>77</v>
      </c>
      <c r="F107" s="103" t="s">
        <v>78</v>
      </c>
      <c r="G107" s="117"/>
      <c r="H107" s="92" t="s">
        <v>77</v>
      </c>
      <c r="I107" s="103" t="s">
        <v>78</v>
      </c>
      <c r="J107" s="117"/>
      <c r="K107" s="92" t="s">
        <v>77</v>
      </c>
      <c r="L107" s="103" t="s">
        <v>78</v>
      </c>
      <c r="M107" s="117"/>
      <c r="N107" s="92" t="s">
        <v>77</v>
      </c>
      <c r="O107" s="103" t="s">
        <v>78</v>
      </c>
      <c r="P107" s="117"/>
      <c r="Q107" s="92" t="s">
        <v>77</v>
      </c>
      <c r="R107" s="103" t="s">
        <v>78</v>
      </c>
      <c r="S107" s="117"/>
      <c r="T107" s="92" t="s">
        <v>77</v>
      </c>
      <c r="U107" s="103" t="s">
        <v>78</v>
      </c>
      <c r="V107" s="117"/>
      <c r="W107" s="92" t="s">
        <v>77</v>
      </c>
      <c r="X107" s="103" t="s">
        <v>78</v>
      </c>
      <c r="Y107" s="117"/>
    </row>
    <row r="108" spans="1:25" x14ac:dyDescent="0.25">
      <c r="A108" s="109" t="s">
        <v>125</v>
      </c>
      <c r="B108" s="85">
        <f>B$76*$C$37*0.1</f>
        <v>165</v>
      </c>
      <c r="C108" s="84">
        <f>B$76*$C$37*0.9</f>
        <v>1485</v>
      </c>
      <c r="D108" s="118"/>
      <c r="E108" s="85">
        <f>E$76*$C$37*0.1</f>
        <v>330</v>
      </c>
      <c r="F108" s="84">
        <f>E$76*$C$37*0.9</f>
        <v>2970</v>
      </c>
      <c r="G108" s="118"/>
      <c r="H108" s="85">
        <f>H$76*$C$37*0.1</f>
        <v>495</v>
      </c>
      <c r="I108" s="84">
        <f>H$76*$C$37*0.9</f>
        <v>4455</v>
      </c>
      <c r="J108" s="118"/>
      <c r="K108" s="85">
        <f>K$76*$C$37*0.1</f>
        <v>660</v>
      </c>
      <c r="L108" s="84">
        <f>K$76*$C$37*0.9</f>
        <v>5940</v>
      </c>
      <c r="M108" s="118"/>
      <c r="N108" s="85">
        <f>N$76*$C$37*0.1</f>
        <v>990</v>
      </c>
      <c r="O108" s="84">
        <f>N$76*$C$37*0.9</f>
        <v>8910</v>
      </c>
      <c r="P108" s="118"/>
      <c r="Q108" s="85">
        <f>Q$76*$C$37*0.1</f>
        <v>1320</v>
      </c>
      <c r="R108" s="84">
        <f>Q$76*$C$37*0.9</f>
        <v>11880</v>
      </c>
      <c r="S108" s="118"/>
      <c r="T108" s="85">
        <f>T$76*$C$37*0.1</f>
        <v>1650</v>
      </c>
      <c r="U108" s="84">
        <f>T$76*$C$37*0.9</f>
        <v>14850</v>
      </c>
      <c r="V108" s="118"/>
      <c r="W108" s="85">
        <f>W$76*$C$37*0.1</f>
        <v>3300</v>
      </c>
      <c r="X108" s="84">
        <f>W$76*$C$37*0.9</f>
        <v>29700</v>
      </c>
      <c r="Y108" s="118"/>
    </row>
    <row r="109" spans="1:25" x14ac:dyDescent="0.25">
      <c r="A109" s="109" t="s">
        <v>97</v>
      </c>
      <c r="B109" s="85">
        <f>B$76*$C$37*0.2</f>
        <v>330</v>
      </c>
      <c r="C109" s="84">
        <f>B$76*$C$37*0.8</f>
        <v>1320</v>
      </c>
      <c r="D109" s="118"/>
      <c r="E109" s="85">
        <f>E$76*$C$37*0.2</f>
        <v>660</v>
      </c>
      <c r="F109" s="84">
        <f>E$76*$C$37*0.8</f>
        <v>2640</v>
      </c>
      <c r="G109" s="118"/>
      <c r="H109" s="85">
        <f>H$76*$C$37*0.2</f>
        <v>990</v>
      </c>
      <c r="I109" s="84">
        <f>H$76*$C$37*0.8</f>
        <v>3960</v>
      </c>
      <c r="J109" s="118"/>
      <c r="K109" s="85">
        <f>K$76*$C$37*0.2</f>
        <v>1320</v>
      </c>
      <c r="L109" s="84">
        <f>K$76*$C$37*0.8</f>
        <v>5280</v>
      </c>
      <c r="M109" s="118"/>
      <c r="N109" s="85">
        <f>N$76*$C$37*0.2</f>
        <v>1980</v>
      </c>
      <c r="O109" s="84">
        <f>N$76*$C$37*0.8</f>
        <v>7920</v>
      </c>
      <c r="P109" s="118"/>
      <c r="Q109" s="85">
        <f>Q$76*$C$37*0.2</f>
        <v>2640</v>
      </c>
      <c r="R109" s="84">
        <f>Q$76*$C$37*0.8</f>
        <v>10560</v>
      </c>
      <c r="S109" s="118"/>
      <c r="T109" s="85">
        <f>T$76*$C$37*0.2</f>
        <v>3300</v>
      </c>
      <c r="U109" s="84">
        <f>T$76*$C$37*0.8</f>
        <v>13200</v>
      </c>
      <c r="V109" s="118"/>
      <c r="W109" s="85">
        <f>W$76*$C$37*0.2</f>
        <v>6600</v>
      </c>
      <c r="X109" s="84">
        <f>W$76*$C$37*0.8</f>
        <v>26400</v>
      </c>
      <c r="Y109" s="118"/>
    </row>
    <row r="110" spans="1:25" x14ac:dyDescent="0.25">
      <c r="A110" s="109" t="s">
        <v>102</v>
      </c>
      <c r="B110" s="85">
        <f>B$76*$C$37*0.4</f>
        <v>660</v>
      </c>
      <c r="C110" s="84">
        <f>B$76*$C$37*0.6</f>
        <v>990</v>
      </c>
      <c r="D110" s="118"/>
      <c r="E110" s="85">
        <f>E$76*$C$37*0.4</f>
        <v>1320</v>
      </c>
      <c r="F110" s="84">
        <f>E$76*$C$37*0.6</f>
        <v>1980</v>
      </c>
      <c r="G110" s="118"/>
      <c r="H110" s="85">
        <f>H$76*$C$37*0.4</f>
        <v>1980</v>
      </c>
      <c r="I110" s="84">
        <f>H$76*$C$37*0.6</f>
        <v>2970</v>
      </c>
      <c r="J110" s="118"/>
      <c r="K110" s="85">
        <f>K$76*$C$37*0.4</f>
        <v>2640</v>
      </c>
      <c r="L110" s="84">
        <f>K$76*$C$37*0.6</f>
        <v>3960</v>
      </c>
      <c r="M110" s="118"/>
      <c r="N110" s="85">
        <f>N$76*$C$37*0.4</f>
        <v>3960</v>
      </c>
      <c r="O110" s="84">
        <f>N$76*$C$37*0.6</f>
        <v>5940</v>
      </c>
      <c r="P110" s="118"/>
      <c r="Q110" s="85">
        <f>Q$76*$C$37*0.4</f>
        <v>5280</v>
      </c>
      <c r="R110" s="84">
        <f>Q$76*$C$37*0.6</f>
        <v>7920</v>
      </c>
      <c r="S110" s="118"/>
      <c r="T110" s="85">
        <f>T$76*$C$37*0.4</f>
        <v>6600</v>
      </c>
      <c r="U110" s="84">
        <f>T$76*$C$37*0.6</f>
        <v>9900</v>
      </c>
      <c r="V110" s="118"/>
      <c r="W110" s="85">
        <f>W$76*$C$37*0.4</f>
        <v>13200</v>
      </c>
      <c r="X110" s="84">
        <f>W$76*$C$37*0.6</f>
        <v>19800</v>
      </c>
      <c r="Y110" s="118"/>
    </row>
    <row r="111" spans="1:25" x14ac:dyDescent="0.25">
      <c r="A111" s="109" t="s">
        <v>103</v>
      </c>
      <c r="B111" s="85">
        <f>B$76*$C$37*0.45</f>
        <v>742.5</v>
      </c>
      <c r="C111" s="84">
        <f>B$76*$C$37*0.55</f>
        <v>907.50000000000011</v>
      </c>
      <c r="D111" s="118"/>
      <c r="E111" s="85">
        <f>E$76*$C$37*0.45</f>
        <v>1485</v>
      </c>
      <c r="F111" s="84">
        <f>E$76*$C$37*0.55</f>
        <v>1815.0000000000002</v>
      </c>
      <c r="G111" s="118"/>
      <c r="H111" s="85">
        <f>H$76*$C$37*0.45</f>
        <v>2227.5</v>
      </c>
      <c r="I111" s="84">
        <f>H$76*$C$37*0.55</f>
        <v>2722.5</v>
      </c>
      <c r="J111" s="118"/>
      <c r="K111" s="85">
        <f>K$76*$C$37*0.45</f>
        <v>2970</v>
      </c>
      <c r="L111" s="84">
        <f>K$76*$C$37*0.55</f>
        <v>3630.0000000000005</v>
      </c>
      <c r="M111" s="118"/>
      <c r="N111" s="85">
        <f>N$76*$C$37*0.45</f>
        <v>4455</v>
      </c>
      <c r="O111" s="84">
        <f>N$76*$C$37*0.55</f>
        <v>5445</v>
      </c>
      <c r="P111" s="118"/>
      <c r="Q111" s="85">
        <f>Q$76*$C$37*0.45</f>
        <v>5940</v>
      </c>
      <c r="R111" s="84">
        <f>Q$76*$C$37*0.55</f>
        <v>7260.0000000000009</v>
      </c>
      <c r="S111" s="118"/>
      <c r="T111" s="85">
        <f>T$76*$C$37*0.45</f>
        <v>7425</v>
      </c>
      <c r="U111" s="84">
        <f>T$76*$C$37*0.55</f>
        <v>9075</v>
      </c>
      <c r="V111" s="118"/>
      <c r="W111" s="85">
        <f>W$76*$C$37*0.45</f>
        <v>14850</v>
      </c>
      <c r="X111" s="84">
        <f>W$76*$C$37*0.55</f>
        <v>18150</v>
      </c>
      <c r="Y111" s="118"/>
    </row>
    <row r="112" spans="1:25" x14ac:dyDescent="0.25">
      <c r="A112" s="109" t="s">
        <v>104</v>
      </c>
      <c r="B112" s="85">
        <f>B$76*$C$37*0.48</f>
        <v>792</v>
      </c>
      <c r="C112" s="84">
        <f>B$76*$C$37*0.52</f>
        <v>858</v>
      </c>
      <c r="D112" s="118"/>
      <c r="E112" s="85">
        <f>E$76*$C$37*0.48</f>
        <v>1584</v>
      </c>
      <c r="F112" s="84">
        <f>E$76*$C$37*0.52</f>
        <v>1716</v>
      </c>
      <c r="G112" s="118"/>
      <c r="H112" s="85">
        <f>H$76*$C$37*0.48</f>
        <v>2376</v>
      </c>
      <c r="I112" s="84">
        <f>H$76*$C$37*0.52</f>
        <v>2574</v>
      </c>
      <c r="J112" s="118"/>
      <c r="K112" s="85">
        <f>K$76*$C$37*0.48</f>
        <v>3168</v>
      </c>
      <c r="L112" s="84">
        <f>K$76*$C$37*0.52</f>
        <v>3432</v>
      </c>
      <c r="M112" s="118"/>
      <c r="N112" s="85">
        <f>N$76*$C$37*0.48</f>
        <v>4752</v>
      </c>
      <c r="O112" s="84">
        <f>N$76*$C$37*0.52</f>
        <v>5148</v>
      </c>
      <c r="P112" s="118"/>
      <c r="Q112" s="85">
        <f>Q$76*$C$37*0.48</f>
        <v>6336</v>
      </c>
      <c r="R112" s="84">
        <f>Q$76*$C$37*0.52</f>
        <v>6864</v>
      </c>
      <c r="S112" s="118"/>
      <c r="T112" s="85">
        <f>T$76*$C$37*0.48</f>
        <v>7920</v>
      </c>
      <c r="U112" s="84">
        <f>T$76*$C$37*0.52</f>
        <v>8580</v>
      </c>
      <c r="V112" s="118"/>
      <c r="W112" s="85">
        <f>W$76*$C$37*0.48</f>
        <v>15840</v>
      </c>
      <c r="X112" s="84">
        <f>W$76*$C$37*0.52</f>
        <v>17160</v>
      </c>
      <c r="Y112" s="118"/>
    </row>
    <row r="113" spans="1:25" x14ac:dyDescent="0.25">
      <c r="A113" s="109" t="s">
        <v>105</v>
      </c>
      <c r="B113" s="85">
        <f>B$76*$C$37*0.52</f>
        <v>858</v>
      </c>
      <c r="C113" s="84">
        <f>B$76*$C$37*0.48</f>
        <v>792</v>
      </c>
      <c r="D113" s="118"/>
      <c r="E113" s="85">
        <f>E$76*$C$37*0.52</f>
        <v>1716</v>
      </c>
      <c r="F113" s="84">
        <f>E$76*$C$37*0.48</f>
        <v>1584</v>
      </c>
      <c r="G113" s="118"/>
      <c r="H113" s="85">
        <f>H$76*$C$37*0.52</f>
        <v>2574</v>
      </c>
      <c r="I113" s="84">
        <f>H$76*$C$37*0.48</f>
        <v>2376</v>
      </c>
      <c r="J113" s="118"/>
      <c r="K113" s="85">
        <f>K$76*$C$37*0.52</f>
        <v>3432</v>
      </c>
      <c r="L113" s="84">
        <f>K$76*$C$37*0.48</f>
        <v>3168</v>
      </c>
      <c r="M113" s="118"/>
      <c r="N113" s="85">
        <f>N$76*$C$37*0.52</f>
        <v>5148</v>
      </c>
      <c r="O113" s="84">
        <f>N$76*$C$37*0.48</f>
        <v>4752</v>
      </c>
      <c r="P113" s="118"/>
      <c r="Q113" s="85">
        <f>Q$76*$C$37*0.52</f>
        <v>6864</v>
      </c>
      <c r="R113" s="84">
        <f>Q$76*$C$37*0.48</f>
        <v>6336</v>
      </c>
      <c r="S113" s="118"/>
      <c r="T113" s="85">
        <f>T$76*$C$37*0.52</f>
        <v>8580</v>
      </c>
      <c r="U113" s="84">
        <f>T$76*$C$37*0.48</f>
        <v>7920</v>
      </c>
      <c r="V113" s="118"/>
      <c r="W113" s="85">
        <f>W$76*$C$37*0.52</f>
        <v>17160</v>
      </c>
      <c r="X113" s="84">
        <f>W$76*$C$37*0.48</f>
        <v>15840</v>
      </c>
      <c r="Y113" s="118"/>
    </row>
    <row r="114" spans="1:25" x14ac:dyDescent="0.25">
      <c r="A114" s="109" t="s">
        <v>106</v>
      </c>
      <c r="B114" s="85">
        <f>B$76*$C$37*0.55</f>
        <v>907.50000000000011</v>
      </c>
      <c r="C114" s="84">
        <f>B$76*$C$37*0.45</f>
        <v>742.5</v>
      </c>
      <c r="D114" s="118"/>
      <c r="E114" s="85">
        <f>E$76*$C$37*0.55</f>
        <v>1815.0000000000002</v>
      </c>
      <c r="F114" s="84">
        <f>E$76*$C$37*0.45</f>
        <v>1485</v>
      </c>
      <c r="G114" s="118"/>
      <c r="H114" s="85">
        <f>H$76*$C$37*0.55</f>
        <v>2722.5</v>
      </c>
      <c r="I114" s="84">
        <f>H$76*$C$37*0.45</f>
        <v>2227.5</v>
      </c>
      <c r="J114" s="118"/>
      <c r="K114" s="85">
        <f>K$76*$C$37*0.55</f>
        <v>3630.0000000000005</v>
      </c>
      <c r="L114" s="84">
        <f>K$76*$C$37*0.45</f>
        <v>2970</v>
      </c>
      <c r="M114" s="118"/>
      <c r="N114" s="85">
        <f>N$76*$C$37*0.55</f>
        <v>5445</v>
      </c>
      <c r="O114" s="84">
        <f>N$76*$C$37*0.45</f>
        <v>4455</v>
      </c>
      <c r="P114" s="118"/>
      <c r="Q114" s="85">
        <f>Q$76*$C$37*0.55</f>
        <v>7260.0000000000009</v>
      </c>
      <c r="R114" s="84">
        <f>Q$76*$C$37*0.45</f>
        <v>5940</v>
      </c>
      <c r="S114" s="118"/>
      <c r="T114" s="85">
        <f>T$76*$C$37*0.55</f>
        <v>9075</v>
      </c>
      <c r="U114" s="84">
        <f>T$76*$C$37*0.45</f>
        <v>7425</v>
      </c>
      <c r="V114" s="118"/>
      <c r="W114" s="85">
        <f>W$76*$C$37*0.55</f>
        <v>18150</v>
      </c>
      <c r="X114" s="84">
        <f>W$76*$C$37*0.45</f>
        <v>14850</v>
      </c>
      <c r="Y114" s="118"/>
    </row>
    <row r="115" spans="1:25" s="161" customFormat="1" x14ac:dyDescent="0.25">
      <c r="A115" s="136" t="s">
        <v>154</v>
      </c>
      <c r="B115" s="169">
        <f>B$76*$C$37*0.739</f>
        <v>1219.3499999999999</v>
      </c>
      <c r="C115" s="168">
        <f>B$76*$C$37*0.261</f>
        <v>430.65000000000003</v>
      </c>
      <c r="D115" s="166"/>
      <c r="E115" s="169">
        <f>E$76*$C$37*0.739</f>
        <v>2438.6999999999998</v>
      </c>
      <c r="F115" s="168">
        <f>E$76*$C$37*0.261</f>
        <v>861.30000000000007</v>
      </c>
      <c r="G115" s="166"/>
      <c r="H115" s="169">
        <f>H$76*$C$37*0.739</f>
        <v>3658.0499999999997</v>
      </c>
      <c r="I115" s="168">
        <f>H$76*$C$37*0.261</f>
        <v>1291.95</v>
      </c>
      <c r="J115" s="166"/>
      <c r="K115" s="169">
        <f>K$76*$C$37*0.739</f>
        <v>4877.3999999999996</v>
      </c>
      <c r="L115" s="168">
        <f>K$76*$C$37*0.261</f>
        <v>1722.6000000000001</v>
      </c>
      <c r="M115" s="166"/>
      <c r="N115" s="169">
        <f>N$76*$C$37*0.739</f>
        <v>7316.0999999999995</v>
      </c>
      <c r="O115" s="168">
        <f>N$76*$C$37*0.261</f>
        <v>2583.9</v>
      </c>
      <c r="P115" s="166"/>
      <c r="Q115" s="169">
        <f>Q$76*$C$37*0.739</f>
        <v>9754.7999999999993</v>
      </c>
      <c r="R115" s="168">
        <f>Q$76*$C$37*0.261</f>
        <v>3445.2000000000003</v>
      </c>
      <c r="S115" s="166"/>
      <c r="T115" s="169">
        <f>T$76*$C$37*0.739</f>
        <v>12193.5</v>
      </c>
      <c r="U115" s="168">
        <f>T$76*$C$37*0.261</f>
        <v>4306.5</v>
      </c>
      <c r="V115" s="166"/>
      <c r="W115" s="169">
        <f>W$76*$C$37*0.739</f>
        <v>24387</v>
      </c>
      <c r="X115" s="168">
        <f>W$76*$C$37*0.261</f>
        <v>8613</v>
      </c>
      <c r="Y115" s="166"/>
    </row>
    <row r="116" spans="1:25" x14ac:dyDescent="0.25">
      <c r="A116" s="109" t="s">
        <v>107</v>
      </c>
      <c r="B116" s="85">
        <f>B$76*$C$37*0.6</f>
        <v>990</v>
      </c>
      <c r="C116" s="84">
        <f>B$76*$C$37*0.4</f>
        <v>660</v>
      </c>
      <c r="D116" s="118"/>
      <c r="E116" s="85">
        <f>E$76*$C$37*0.6</f>
        <v>1980</v>
      </c>
      <c r="F116" s="84">
        <f>E$76*$C$37*0.4</f>
        <v>1320</v>
      </c>
      <c r="G116" s="118"/>
      <c r="H116" s="85">
        <f>H$76*$C$37*0.6</f>
        <v>2970</v>
      </c>
      <c r="I116" s="84">
        <f>H$76*$C$37*0.4</f>
        <v>1980</v>
      </c>
      <c r="J116" s="118"/>
      <c r="K116" s="85">
        <f>K$76*$C$37*0.6</f>
        <v>3960</v>
      </c>
      <c r="L116" s="84">
        <f>K$76*$C$37*0.4</f>
        <v>2640</v>
      </c>
      <c r="M116" s="118"/>
      <c r="N116" s="85">
        <f>N$76*$C$37*0.6</f>
        <v>5940</v>
      </c>
      <c r="O116" s="84">
        <f>N$76*$C$37*0.4</f>
        <v>3960</v>
      </c>
      <c r="P116" s="118"/>
      <c r="Q116" s="85">
        <f>Q$76*$C$37*0.6</f>
        <v>7920</v>
      </c>
      <c r="R116" s="84">
        <f>Q$76*$C$37*0.4</f>
        <v>5280</v>
      </c>
      <c r="S116" s="118"/>
      <c r="T116" s="85">
        <f>T$76*$C$37*0.6</f>
        <v>9900</v>
      </c>
      <c r="U116" s="84">
        <f>T$76*$C$37*0.4</f>
        <v>6600</v>
      </c>
      <c r="V116" s="118"/>
      <c r="W116" s="85">
        <f>W$76*$C$37*0.6</f>
        <v>19800</v>
      </c>
      <c r="X116" s="84">
        <f>W$76*$C$37*0.4</f>
        <v>13200</v>
      </c>
      <c r="Y116" s="118"/>
    </row>
    <row r="117" spans="1:25" x14ac:dyDescent="0.25">
      <c r="A117" s="109" t="s">
        <v>108</v>
      </c>
      <c r="B117" s="85">
        <f>B$76*$C$37*0.8</f>
        <v>1320</v>
      </c>
      <c r="C117" s="84">
        <f>B$76*$C$37*0.2</f>
        <v>330</v>
      </c>
      <c r="D117" s="118"/>
      <c r="E117" s="85">
        <f>E$76*$C$37*0.8</f>
        <v>2640</v>
      </c>
      <c r="F117" s="84">
        <f>E$76*$C$37*0.2</f>
        <v>660</v>
      </c>
      <c r="G117" s="118"/>
      <c r="H117" s="85">
        <f>H$76*$C$37*0.8</f>
        <v>3960</v>
      </c>
      <c r="I117" s="84">
        <f>H$76*$C$37*0.2</f>
        <v>990</v>
      </c>
      <c r="J117" s="118"/>
      <c r="K117" s="85">
        <f>K$76*$C$37*0.8</f>
        <v>5280</v>
      </c>
      <c r="L117" s="84">
        <f>K$76*$C$37*0.2</f>
        <v>1320</v>
      </c>
      <c r="M117" s="118"/>
      <c r="N117" s="85">
        <f>N$76*$C$37*0.8</f>
        <v>7920</v>
      </c>
      <c r="O117" s="84">
        <f>N$76*$C$37*0.2</f>
        <v>1980</v>
      </c>
      <c r="P117" s="118"/>
      <c r="Q117" s="85">
        <f>Q$76*$C$37*0.8</f>
        <v>10560</v>
      </c>
      <c r="R117" s="84">
        <f>Q$76*$C$37*0.2</f>
        <v>2640</v>
      </c>
      <c r="S117" s="118"/>
      <c r="T117" s="85">
        <f>T$76*$C$37*0.8</f>
        <v>13200</v>
      </c>
      <c r="U117" s="84">
        <f>T$76*$C$37*0.2</f>
        <v>3300</v>
      </c>
      <c r="V117" s="118"/>
      <c r="W117" s="85">
        <f>W$76*$C$37*0.8</f>
        <v>26400</v>
      </c>
      <c r="X117" s="84">
        <f>W$76*$C$37*0.2</f>
        <v>6600</v>
      </c>
      <c r="Y117" s="118"/>
    </row>
    <row r="118" spans="1:25" ht="15.75" thickBot="1" x14ac:dyDescent="0.3">
      <c r="A118" s="110" t="s">
        <v>109</v>
      </c>
      <c r="B118" s="86">
        <f>B$76*$C$37*0.9</f>
        <v>1485</v>
      </c>
      <c r="C118" s="121">
        <f>B$76*$C$37*0.1</f>
        <v>165</v>
      </c>
      <c r="D118" s="119"/>
      <c r="E118" s="86">
        <f>E$76*$C$37*0.9</f>
        <v>2970</v>
      </c>
      <c r="F118" s="121">
        <f>E$76*$C$37*0.1</f>
        <v>330</v>
      </c>
      <c r="G118" s="119"/>
      <c r="H118" s="86">
        <f>H$76*$C$37*0.9</f>
        <v>4455</v>
      </c>
      <c r="I118" s="121">
        <f>H$76*$C$37*0.1</f>
        <v>495</v>
      </c>
      <c r="J118" s="119"/>
      <c r="K118" s="86">
        <f>K$76*$C$37*0.9</f>
        <v>5940</v>
      </c>
      <c r="L118" s="121">
        <f>K$76*$C$37*0.1</f>
        <v>660</v>
      </c>
      <c r="M118" s="119"/>
      <c r="N118" s="86">
        <f>N$76*$C$37*0.9</f>
        <v>8910</v>
      </c>
      <c r="O118" s="121">
        <f>N$76*$C$37*0.1</f>
        <v>990</v>
      </c>
      <c r="P118" s="119"/>
      <c r="Q118" s="86">
        <f>Q$76*$C$37*0.9</f>
        <v>11880</v>
      </c>
      <c r="R118" s="121">
        <f>Q$76*$C$37*0.1</f>
        <v>1320</v>
      </c>
      <c r="S118" s="119"/>
      <c r="T118" s="86">
        <f>T$76*$C$37*0.9</f>
        <v>14850</v>
      </c>
      <c r="U118" s="121">
        <f>T$76*$C$37*0.1</f>
        <v>1650</v>
      </c>
      <c r="V118" s="119"/>
      <c r="W118" s="86">
        <f>W$76*$C$37*0.9</f>
        <v>29700</v>
      </c>
      <c r="X118" s="121">
        <f>W$76*$C$37*0.1</f>
        <v>3300</v>
      </c>
      <c r="Y118" s="119"/>
    </row>
    <row r="119" spans="1:25" x14ac:dyDescent="0.25">
      <c r="A119" s="111"/>
    </row>
    <row r="120" spans="1:25" ht="15.75" thickBot="1" x14ac:dyDescent="0.3">
      <c r="A120" s="111"/>
    </row>
    <row r="121" spans="1:25" s="83" customFormat="1" ht="18.75" customHeight="1" x14ac:dyDescent="0.3">
      <c r="A121" s="181" t="s">
        <v>98</v>
      </c>
      <c r="B121" s="184" t="s">
        <v>79</v>
      </c>
      <c r="C121" s="185"/>
      <c r="D121" s="186"/>
      <c r="E121" s="184" t="s">
        <v>80</v>
      </c>
      <c r="F121" s="185"/>
      <c r="G121" s="186"/>
      <c r="H121" s="184" t="s">
        <v>81</v>
      </c>
      <c r="I121" s="185"/>
      <c r="J121" s="186"/>
      <c r="K121" s="184" t="s">
        <v>82</v>
      </c>
      <c r="L121" s="185"/>
      <c r="M121" s="186"/>
      <c r="N121" s="184" t="s">
        <v>83</v>
      </c>
      <c r="O121" s="185"/>
      <c r="P121" s="186"/>
      <c r="Q121" s="184" t="s">
        <v>84</v>
      </c>
      <c r="R121" s="185"/>
      <c r="S121" s="186"/>
      <c r="T121" s="184" t="s">
        <v>85</v>
      </c>
      <c r="U121" s="185"/>
      <c r="V121" s="186"/>
      <c r="W121" s="184" t="s">
        <v>86</v>
      </c>
      <c r="X121" s="185"/>
      <c r="Y121" s="186"/>
    </row>
    <row r="122" spans="1:25" s="83" customFormat="1" ht="19.5" thickBot="1" x14ac:dyDescent="0.35">
      <c r="A122" s="182"/>
      <c r="B122" s="187">
        <v>5000</v>
      </c>
      <c r="C122" s="188"/>
      <c r="D122" s="189"/>
      <c r="E122" s="187">
        <v>10000</v>
      </c>
      <c r="F122" s="188"/>
      <c r="G122" s="189"/>
      <c r="H122" s="187">
        <v>15000</v>
      </c>
      <c r="I122" s="188"/>
      <c r="J122" s="189"/>
      <c r="K122" s="187">
        <v>20000</v>
      </c>
      <c r="L122" s="188"/>
      <c r="M122" s="189"/>
      <c r="N122" s="187">
        <v>30000</v>
      </c>
      <c r="O122" s="188"/>
      <c r="P122" s="189"/>
      <c r="Q122" s="187">
        <v>40000</v>
      </c>
      <c r="R122" s="188"/>
      <c r="S122" s="189"/>
      <c r="T122" s="187">
        <v>50000</v>
      </c>
      <c r="U122" s="188"/>
      <c r="V122" s="189"/>
      <c r="W122" s="187">
        <v>100000</v>
      </c>
      <c r="X122" s="188"/>
      <c r="Y122" s="189"/>
    </row>
    <row r="123" spans="1:25" s="82" customFormat="1" ht="18.75" x14ac:dyDescent="0.3">
      <c r="A123" s="183"/>
      <c r="B123" s="94" t="s">
        <v>77</v>
      </c>
      <c r="C123" s="103" t="s">
        <v>78</v>
      </c>
      <c r="D123" s="117"/>
      <c r="E123" s="94" t="s">
        <v>77</v>
      </c>
      <c r="F123" s="103" t="s">
        <v>78</v>
      </c>
      <c r="G123" s="117"/>
      <c r="H123" s="94" t="s">
        <v>77</v>
      </c>
      <c r="I123" s="103" t="s">
        <v>78</v>
      </c>
      <c r="J123" s="117"/>
      <c r="K123" s="94" t="s">
        <v>77</v>
      </c>
      <c r="L123" s="103" t="s">
        <v>78</v>
      </c>
      <c r="M123" s="117"/>
      <c r="N123" s="94" t="s">
        <v>77</v>
      </c>
      <c r="O123" s="103" t="s">
        <v>78</v>
      </c>
      <c r="P123" s="117"/>
      <c r="Q123" s="94" t="s">
        <v>77</v>
      </c>
      <c r="R123" s="103" t="s">
        <v>78</v>
      </c>
      <c r="S123" s="117"/>
      <c r="T123" s="94" t="s">
        <v>77</v>
      </c>
      <c r="U123" s="103" t="s">
        <v>78</v>
      </c>
      <c r="V123" s="117"/>
      <c r="W123" s="94" t="s">
        <v>77</v>
      </c>
      <c r="X123" s="103" t="s">
        <v>78</v>
      </c>
      <c r="Y123" s="117"/>
    </row>
    <row r="124" spans="1:25" x14ac:dyDescent="0.25">
      <c r="A124" s="109" t="s">
        <v>125</v>
      </c>
      <c r="B124" s="88">
        <f t="shared" ref="B124:B134" si="17">($B$38/(1000))*(($B$4/100*(B108*$B$53))+($B$5/100*(B108*$B$55))+($B$6/100*(B108*$B$57))+($B$7/100*(B108*$B$59)))</f>
        <v>0.50014866718834872</v>
      </c>
      <c r="C124" s="87">
        <f t="shared" ref="C124:C134" si="18">($B$38/(1000))*(($B$8/100*(C108*$B$54))+($B$9/100*(C108*$B$56))+($B$10/100*(C108*$B$58))+($B$11/100*(C108*$B$60)))</f>
        <v>2.9748059141428449</v>
      </c>
      <c r="D124" s="118"/>
      <c r="E124" s="88">
        <f t="shared" ref="E124:E134" si="19">($B$38/(1000))*(($B$4/100*(E108*$B$53))+($B$5/100*(E108*$B$55))+($B$6/100*(E108*$B$57))+($B$7/100*(E108*$B$59)))</f>
        <v>1.0002973343766974</v>
      </c>
      <c r="F124" s="87">
        <f t="shared" ref="F124:F134" si="20">($B$38/(1000))*(($B$8/100*(F108*$B$54))+($B$9/100*(F108*$B$56))+($B$10/100*(F108*$B$58))+($B$11/100*(F108*$B$60)))</f>
        <v>5.9496118282856898</v>
      </c>
      <c r="G124" s="118"/>
      <c r="H124" s="88">
        <f t="shared" ref="H124:H134" si="21">($B$38/(1000))*(($B$4/100*(H108*$B$53))+($B$5/100*(H108*$B$55))+($B$6/100*(H108*$B$57))+($B$7/100*(H108*$B$59)))</f>
        <v>1.500446001565046</v>
      </c>
      <c r="I124" s="87">
        <f t="shared" ref="I124:I134" si="22">($B$38/(1000))*(($B$8/100*(I108*$B$54))+($B$9/100*(I108*$B$56))+($B$10/100*(I108*$B$58))+($B$11/100*(I108*$B$60)))</f>
        <v>8.9244177424285347</v>
      </c>
      <c r="J124" s="118"/>
      <c r="K124" s="88">
        <f t="shared" ref="K124:K134" si="23">($B$38/(1000))*(($B$4/100*(K108*$B$53))+($B$5/100*(K108*$B$55))+($B$6/100*(K108*$B$57))+($B$7/100*(K108*$B$59)))</f>
        <v>2.0005946687533949</v>
      </c>
      <c r="L124" s="87">
        <f t="shared" ref="L124:L134" si="24">($B$38/(1000))*(($B$8/100*(L108*$B$54))+($B$9/100*(L108*$B$56))+($B$10/100*(L108*$B$58))+($B$11/100*(L108*$B$60)))</f>
        <v>11.89922365657138</v>
      </c>
      <c r="M124" s="118"/>
      <c r="N124" s="88">
        <f t="shared" ref="N124:N134" si="25">($B$38/(1000))*(($B$4/100*(N108*$B$53))+($B$5/100*(N108*$B$55))+($B$6/100*(N108*$B$57))+($B$7/100*(N108*$B$59)))</f>
        <v>3.0008920031300921</v>
      </c>
      <c r="O124" s="87">
        <f t="shared" ref="O124:O134" si="26">($B$38/(1000))*(($B$8/100*(O108*$B$54))+($B$9/100*(O108*$B$56))+($B$10/100*(O108*$B$58))+($B$11/100*(O108*$B$60)))</f>
        <v>17.848835484857069</v>
      </c>
      <c r="P124" s="118"/>
      <c r="Q124" s="88">
        <f t="shared" ref="Q124:Q134" si="27">($B$38/(1000))*(($B$4/100*(Q108*$B$53))+($B$5/100*(Q108*$B$55))+($B$6/100*(Q108*$B$57))+($B$7/100*(Q108*$B$59)))</f>
        <v>4.0011893375067897</v>
      </c>
      <c r="R124" s="87">
        <f t="shared" ref="R124:R134" si="28">($B$38/(1000))*(($B$8/100*(R108*$B$54))+($B$9/100*(R108*$B$56))+($B$10/100*(R108*$B$58))+($B$11/100*(R108*$B$60)))</f>
        <v>23.798447313142759</v>
      </c>
      <c r="S124" s="118"/>
      <c r="T124" s="88">
        <f t="shared" ref="T124:T134" si="29">($B$38/(1000))*(($B$4/100*(T108*$B$53))+($B$5/100*(T108*$B$55))+($B$6/100*(T108*$B$57))+($B$7/100*(T108*$B$59)))</f>
        <v>5.0014866718834874</v>
      </c>
      <c r="U124" s="87">
        <f t="shared" ref="U124:U134" si="30">($B$38/(1000))*(($B$8/100*(U108*$B$54))+($B$9/100*(U108*$B$56))+($B$10/100*(U108*$B$58))+($B$11/100*(U108*$B$60)))</f>
        <v>29.748059141428453</v>
      </c>
      <c r="V124" s="118"/>
      <c r="W124" s="88">
        <f t="shared" ref="W124:W134" si="31">($B$38/(1000))*(($B$4/100*(W108*$B$53))+($B$5/100*(W108*$B$55))+($B$6/100*(W108*$B$57))+($B$7/100*(W108*$B$59)))</f>
        <v>10.002973343766975</v>
      </c>
      <c r="X124" s="87">
        <f t="shared" ref="X124:X134" si="32">($B$38/(1000))*(($B$8/100*(X108*$B$54))+($B$9/100*(X108*$B$56))+($B$10/100*(X108*$B$58))+($B$11/100*(X108*$B$60)))</f>
        <v>59.496118282856905</v>
      </c>
      <c r="Y124" s="118"/>
    </row>
    <row r="125" spans="1:25" x14ac:dyDescent="0.25">
      <c r="A125" s="109" t="s">
        <v>97</v>
      </c>
      <c r="B125" s="88">
        <f t="shared" si="17"/>
        <v>1.0002973343766974</v>
      </c>
      <c r="C125" s="87">
        <f t="shared" si="18"/>
        <v>2.6442719236825289</v>
      </c>
      <c r="D125" s="118"/>
      <c r="E125" s="88">
        <f t="shared" si="19"/>
        <v>2.0005946687533949</v>
      </c>
      <c r="F125" s="87">
        <f t="shared" si="20"/>
        <v>5.2885438473650579</v>
      </c>
      <c r="G125" s="118"/>
      <c r="H125" s="88">
        <f t="shared" si="21"/>
        <v>3.0008920031300921</v>
      </c>
      <c r="I125" s="87">
        <f t="shared" si="22"/>
        <v>7.9328157710475864</v>
      </c>
      <c r="J125" s="118"/>
      <c r="K125" s="88">
        <f t="shared" si="23"/>
        <v>4.0011893375067897</v>
      </c>
      <c r="L125" s="87">
        <f t="shared" si="24"/>
        <v>10.577087694730116</v>
      </c>
      <c r="M125" s="118"/>
      <c r="N125" s="88">
        <f t="shared" si="25"/>
        <v>6.0017840062601842</v>
      </c>
      <c r="O125" s="87">
        <f t="shared" si="26"/>
        <v>15.865631542095173</v>
      </c>
      <c r="P125" s="118"/>
      <c r="Q125" s="88">
        <f t="shared" si="27"/>
        <v>8.0023786750135795</v>
      </c>
      <c r="R125" s="87">
        <f t="shared" si="28"/>
        <v>21.154175389460232</v>
      </c>
      <c r="S125" s="118"/>
      <c r="T125" s="88">
        <f t="shared" si="29"/>
        <v>10.002973343766975</v>
      </c>
      <c r="U125" s="87">
        <f t="shared" si="30"/>
        <v>26.442719236825294</v>
      </c>
      <c r="V125" s="118"/>
      <c r="W125" s="88">
        <f t="shared" si="31"/>
        <v>20.00594668753395</v>
      </c>
      <c r="X125" s="87">
        <f t="shared" si="32"/>
        <v>52.885438473650588</v>
      </c>
      <c r="Y125" s="118"/>
    </row>
    <row r="126" spans="1:25" x14ac:dyDescent="0.25">
      <c r="A126" s="109" t="s">
        <v>102</v>
      </c>
      <c r="B126" s="88">
        <f t="shared" si="17"/>
        <v>2.0005946687533949</v>
      </c>
      <c r="C126" s="87">
        <f t="shared" si="18"/>
        <v>1.9832039427618966</v>
      </c>
      <c r="D126" s="118"/>
      <c r="E126" s="88">
        <f t="shared" si="19"/>
        <v>4.0011893375067897</v>
      </c>
      <c r="F126" s="87">
        <f t="shared" si="20"/>
        <v>3.9664078855237932</v>
      </c>
      <c r="G126" s="118"/>
      <c r="H126" s="88">
        <f t="shared" si="21"/>
        <v>6.0017840062601842</v>
      </c>
      <c r="I126" s="87">
        <f t="shared" si="22"/>
        <v>5.9496118282856898</v>
      </c>
      <c r="J126" s="118"/>
      <c r="K126" s="88">
        <f t="shared" si="23"/>
        <v>8.0023786750135795</v>
      </c>
      <c r="L126" s="87">
        <f t="shared" si="24"/>
        <v>7.9328157710475864</v>
      </c>
      <c r="M126" s="118"/>
      <c r="N126" s="88">
        <f t="shared" si="25"/>
        <v>12.003568012520368</v>
      </c>
      <c r="O126" s="87">
        <f t="shared" si="26"/>
        <v>11.89922365657138</v>
      </c>
      <c r="P126" s="118"/>
      <c r="Q126" s="88">
        <f t="shared" si="27"/>
        <v>16.004757350027159</v>
      </c>
      <c r="R126" s="87">
        <f t="shared" si="28"/>
        <v>15.865631542095173</v>
      </c>
      <c r="S126" s="118"/>
      <c r="T126" s="88">
        <f t="shared" si="29"/>
        <v>20.00594668753395</v>
      </c>
      <c r="U126" s="87">
        <f t="shared" si="30"/>
        <v>19.832039427618966</v>
      </c>
      <c r="V126" s="118"/>
      <c r="W126" s="88">
        <f t="shared" si="31"/>
        <v>40.011893375067899</v>
      </c>
      <c r="X126" s="87">
        <f t="shared" si="32"/>
        <v>39.664078855237932</v>
      </c>
      <c r="Y126" s="118"/>
    </row>
    <row r="127" spans="1:25" x14ac:dyDescent="0.25">
      <c r="A127" s="109" t="s">
        <v>103</v>
      </c>
      <c r="B127" s="88">
        <f t="shared" si="17"/>
        <v>2.2506690023475691</v>
      </c>
      <c r="C127" s="87">
        <f t="shared" si="18"/>
        <v>1.8179369475317388</v>
      </c>
      <c r="D127" s="118"/>
      <c r="E127" s="88">
        <f t="shared" si="19"/>
        <v>4.5013380046951381</v>
      </c>
      <c r="F127" s="87">
        <f t="shared" si="20"/>
        <v>3.6358738950634777</v>
      </c>
      <c r="G127" s="118"/>
      <c r="H127" s="88">
        <f t="shared" si="21"/>
        <v>6.7520070070427085</v>
      </c>
      <c r="I127" s="87">
        <f t="shared" si="22"/>
        <v>5.4538108425952156</v>
      </c>
      <c r="J127" s="118"/>
      <c r="K127" s="88">
        <f t="shared" si="23"/>
        <v>9.0026760093902762</v>
      </c>
      <c r="L127" s="87">
        <f t="shared" si="24"/>
        <v>7.2717477901269554</v>
      </c>
      <c r="M127" s="118"/>
      <c r="N127" s="88">
        <f t="shared" si="25"/>
        <v>13.504014014085417</v>
      </c>
      <c r="O127" s="87">
        <f t="shared" si="26"/>
        <v>10.907621685190431</v>
      </c>
      <c r="P127" s="118"/>
      <c r="Q127" s="88">
        <f t="shared" si="27"/>
        <v>18.005352018780552</v>
      </c>
      <c r="R127" s="87">
        <f t="shared" si="28"/>
        <v>14.543495580253911</v>
      </c>
      <c r="S127" s="118"/>
      <c r="T127" s="88">
        <f t="shared" si="29"/>
        <v>22.506690023475695</v>
      </c>
      <c r="U127" s="87">
        <f t="shared" si="30"/>
        <v>18.179369475317383</v>
      </c>
      <c r="V127" s="118"/>
      <c r="W127" s="88">
        <f t="shared" si="31"/>
        <v>45.01338004695139</v>
      </c>
      <c r="X127" s="87">
        <f t="shared" si="32"/>
        <v>36.358738950634766</v>
      </c>
      <c r="Y127" s="118"/>
    </row>
    <row r="128" spans="1:25" x14ac:dyDescent="0.25">
      <c r="A128" s="109" t="s">
        <v>104</v>
      </c>
      <c r="B128" s="88">
        <f t="shared" si="17"/>
        <v>2.4007136025040738</v>
      </c>
      <c r="C128" s="87">
        <f t="shared" si="18"/>
        <v>1.718776750393644</v>
      </c>
      <c r="D128" s="118"/>
      <c r="E128" s="88">
        <f t="shared" si="19"/>
        <v>4.8014272050081477</v>
      </c>
      <c r="F128" s="87">
        <f t="shared" si="20"/>
        <v>3.4375535007872879</v>
      </c>
      <c r="G128" s="118"/>
      <c r="H128" s="88">
        <f t="shared" si="21"/>
        <v>7.2021408075122197</v>
      </c>
      <c r="I128" s="87">
        <f t="shared" si="22"/>
        <v>5.1563302511809317</v>
      </c>
      <c r="J128" s="118"/>
      <c r="K128" s="88">
        <f t="shared" si="23"/>
        <v>9.6028544100162954</v>
      </c>
      <c r="L128" s="87">
        <f t="shared" si="24"/>
        <v>6.8751070015745759</v>
      </c>
      <c r="M128" s="118"/>
      <c r="N128" s="88">
        <f t="shared" si="25"/>
        <v>14.404281615024439</v>
      </c>
      <c r="O128" s="87">
        <f t="shared" si="26"/>
        <v>10.312660502361863</v>
      </c>
      <c r="P128" s="118"/>
      <c r="Q128" s="88">
        <f t="shared" si="27"/>
        <v>19.205708820032591</v>
      </c>
      <c r="R128" s="87">
        <f t="shared" si="28"/>
        <v>13.750214003149152</v>
      </c>
      <c r="S128" s="118"/>
      <c r="T128" s="88">
        <f t="shared" si="29"/>
        <v>24.007136025040737</v>
      </c>
      <c r="U128" s="87">
        <f t="shared" si="30"/>
        <v>17.187767503936438</v>
      </c>
      <c r="V128" s="118"/>
      <c r="W128" s="88">
        <f t="shared" si="31"/>
        <v>48.014272050081473</v>
      </c>
      <c r="X128" s="87">
        <f t="shared" si="32"/>
        <v>34.375535007872877</v>
      </c>
      <c r="Y128" s="118"/>
    </row>
    <row r="129" spans="1:28" x14ac:dyDescent="0.25">
      <c r="A129" s="109" t="s">
        <v>105</v>
      </c>
      <c r="B129" s="88">
        <f t="shared" si="17"/>
        <v>2.6007730693794131</v>
      </c>
      <c r="C129" s="87">
        <f t="shared" si="18"/>
        <v>1.5865631542095173</v>
      </c>
      <c r="D129" s="118"/>
      <c r="E129" s="88">
        <f t="shared" si="19"/>
        <v>5.2015461387588262</v>
      </c>
      <c r="F129" s="87">
        <f t="shared" si="20"/>
        <v>3.1731263084190346</v>
      </c>
      <c r="G129" s="118"/>
      <c r="H129" s="88">
        <f t="shared" si="21"/>
        <v>7.8023192081382398</v>
      </c>
      <c r="I129" s="87">
        <f t="shared" si="22"/>
        <v>4.7596894626285522</v>
      </c>
      <c r="J129" s="118"/>
      <c r="K129" s="88">
        <f t="shared" si="23"/>
        <v>10.403092277517652</v>
      </c>
      <c r="L129" s="87">
        <f t="shared" si="24"/>
        <v>6.3462526168380693</v>
      </c>
      <c r="M129" s="118"/>
      <c r="N129" s="88">
        <f t="shared" si="25"/>
        <v>15.60463841627648</v>
      </c>
      <c r="O129" s="87">
        <f t="shared" si="26"/>
        <v>9.5193789252571044</v>
      </c>
      <c r="P129" s="118"/>
      <c r="Q129" s="88">
        <f t="shared" si="27"/>
        <v>20.806184555035305</v>
      </c>
      <c r="R129" s="87">
        <f t="shared" si="28"/>
        <v>12.692505233676139</v>
      </c>
      <c r="S129" s="118"/>
      <c r="T129" s="88">
        <f t="shared" si="29"/>
        <v>26.00773069379413</v>
      </c>
      <c r="U129" s="87">
        <f t="shared" si="30"/>
        <v>15.865631542095173</v>
      </c>
      <c r="V129" s="118"/>
      <c r="W129" s="88">
        <f t="shared" si="31"/>
        <v>52.01546138758826</v>
      </c>
      <c r="X129" s="87">
        <f t="shared" si="32"/>
        <v>31.731263084190346</v>
      </c>
      <c r="Y129" s="118"/>
    </row>
    <row r="130" spans="1:28" x14ac:dyDescent="0.25">
      <c r="A130" s="109" t="s">
        <v>106</v>
      </c>
      <c r="B130" s="88">
        <f t="shared" si="17"/>
        <v>2.7508176695359183</v>
      </c>
      <c r="C130" s="87">
        <f t="shared" si="18"/>
        <v>1.4874029570714224</v>
      </c>
      <c r="D130" s="118"/>
      <c r="E130" s="88">
        <f t="shared" si="19"/>
        <v>5.5016353390718367</v>
      </c>
      <c r="F130" s="87">
        <f t="shared" si="20"/>
        <v>2.9748059141428449</v>
      </c>
      <c r="G130" s="118"/>
      <c r="H130" s="88">
        <f t="shared" si="21"/>
        <v>8.2524530086077537</v>
      </c>
      <c r="I130" s="87">
        <f t="shared" si="22"/>
        <v>4.4622088712142673</v>
      </c>
      <c r="J130" s="118"/>
      <c r="K130" s="88">
        <f t="shared" si="23"/>
        <v>11.003270678143673</v>
      </c>
      <c r="L130" s="87">
        <f t="shared" si="24"/>
        <v>5.9496118282856898</v>
      </c>
      <c r="M130" s="118"/>
      <c r="N130" s="88">
        <f t="shared" si="25"/>
        <v>16.504906017215507</v>
      </c>
      <c r="O130" s="87">
        <f t="shared" si="26"/>
        <v>8.9244177424285347</v>
      </c>
      <c r="P130" s="118"/>
      <c r="Q130" s="88">
        <f t="shared" si="27"/>
        <v>22.006541356287347</v>
      </c>
      <c r="R130" s="87">
        <f t="shared" si="28"/>
        <v>11.89922365657138</v>
      </c>
      <c r="S130" s="118"/>
      <c r="T130" s="88">
        <f t="shared" si="29"/>
        <v>27.508176695359175</v>
      </c>
      <c r="U130" s="87">
        <f t="shared" si="30"/>
        <v>14.874029570714226</v>
      </c>
      <c r="V130" s="118"/>
      <c r="W130" s="88">
        <f t="shared" si="31"/>
        <v>55.016353390718351</v>
      </c>
      <c r="X130" s="87">
        <f t="shared" si="32"/>
        <v>29.748059141428453</v>
      </c>
      <c r="Y130" s="118"/>
    </row>
    <row r="131" spans="1:28" s="161" customFormat="1" x14ac:dyDescent="0.25">
      <c r="A131" s="136" t="s">
        <v>154</v>
      </c>
      <c r="B131" s="90">
        <f t="shared" si="17"/>
        <v>3.6960986505218965</v>
      </c>
      <c r="C131" s="167">
        <f t="shared" si="18"/>
        <v>0.86269371510142501</v>
      </c>
      <c r="D131" s="166"/>
      <c r="E131" s="90">
        <f t="shared" si="19"/>
        <v>7.3921973010437929</v>
      </c>
      <c r="F131" s="167">
        <f t="shared" si="20"/>
        <v>1.72538743020285</v>
      </c>
      <c r="G131" s="166"/>
      <c r="H131" s="90">
        <f t="shared" si="21"/>
        <v>11.088295951565691</v>
      </c>
      <c r="I131" s="167">
        <f t="shared" si="22"/>
        <v>2.5880811453042756</v>
      </c>
      <c r="J131" s="166"/>
      <c r="K131" s="90">
        <f t="shared" si="23"/>
        <v>14.784394602087586</v>
      </c>
      <c r="L131" s="167">
        <f t="shared" si="24"/>
        <v>3.4507748604057</v>
      </c>
      <c r="M131" s="166"/>
      <c r="N131" s="90">
        <f t="shared" si="25"/>
        <v>22.176591903131381</v>
      </c>
      <c r="O131" s="167">
        <f t="shared" si="26"/>
        <v>5.1761622906085512</v>
      </c>
      <c r="P131" s="166"/>
      <c r="Q131" s="90">
        <f t="shared" si="27"/>
        <v>29.568789204175172</v>
      </c>
      <c r="R131" s="167">
        <f t="shared" si="28"/>
        <v>6.9015497208114001</v>
      </c>
      <c r="S131" s="166"/>
      <c r="T131" s="90">
        <f t="shared" si="29"/>
        <v>36.960986505218969</v>
      </c>
      <c r="U131" s="167">
        <f t="shared" si="30"/>
        <v>8.6269371510142516</v>
      </c>
      <c r="V131" s="166"/>
      <c r="W131" s="90">
        <f t="shared" si="31"/>
        <v>73.921973010437938</v>
      </c>
      <c r="X131" s="167">
        <f t="shared" si="32"/>
        <v>17.253874302028503</v>
      </c>
      <c r="Y131" s="166"/>
    </row>
    <row r="132" spans="1:28" x14ac:dyDescent="0.25">
      <c r="A132" s="109" t="s">
        <v>107</v>
      </c>
      <c r="B132" s="88">
        <f t="shared" si="17"/>
        <v>3.0008920031300921</v>
      </c>
      <c r="C132" s="87">
        <f t="shared" si="18"/>
        <v>1.3221359618412645</v>
      </c>
      <c r="D132" s="118"/>
      <c r="E132" s="88">
        <f t="shared" si="19"/>
        <v>6.0017840062601842</v>
      </c>
      <c r="F132" s="87">
        <f t="shared" si="20"/>
        <v>2.6442719236825289</v>
      </c>
      <c r="G132" s="118"/>
      <c r="H132" s="88">
        <f t="shared" si="21"/>
        <v>9.0026760093902762</v>
      </c>
      <c r="I132" s="87">
        <f t="shared" si="22"/>
        <v>3.9664078855237932</v>
      </c>
      <c r="J132" s="118"/>
      <c r="K132" s="88">
        <f t="shared" si="23"/>
        <v>12.003568012520368</v>
      </c>
      <c r="L132" s="87">
        <f t="shared" si="24"/>
        <v>5.2885438473650579</v>
      </c>
      <c r="M132" s="118"/>
      <c r="N132" s="88">
        <f t="shared" si="25"/>
        <v>18.005352018780552</v>
      </c>
      <c r="O132" s="87">
        <f t="shared" si="26"/>
        <v>7.9328157710475864</v>
      </c>
      <c r="P132" s="118"/>
      <c r="Q132" s="88">
        <f t="shared" si="27"/>
        <v>24.007136025040737</v>
      </c>
      <c r="R132" s="87">
        <f t="shared" si="28"/>
        <v>10.577087694730116</v>
      </c>
      <c r="S132" s="118"/>
      <c r="T132" s="88">
        <f t="shared" si="29"/>
        <v>30.008920031300921</v>
      </c>
      <c r="U132" s="87">
        <f t="shared" si="30"/>
        <v>13.221359618412647</v>
      </c>
      <c r="V132" s="118"/>
      <c r="W132" s="88">
        <f t="shared" si="31"/>
        <v>60.017840062601842</v>
      </c>
      <c r="X132" s="87">
        <f t="shared" si="32"/>
        <v>26.442719236825294</v>
      </c>
      <c r="Y132" s="118"/>
    </row>
    <row r="133" spans="1:28" x14ac:dyDescent="0.25">
      <c r="A133" s="109" t="s">
        <v>108</v>
      </c>
      <c r="B133" s="88">
        <f t="shared" si="17"/>
        <v>4.0011893375067897</v>
      </c>
      <c r="C133" s="87">
        <f t="shared" si="18"/>
        <v>0.66106798092063224</v>
      </c>
      <c r="D133" s="118"/>
      <c r="E133" s="88">
        <f t="shared" si="19"/>
        <v>8.0023786750135795</v>
      </c>
      <c r="F133" s="87">
        <f t="shared" si="20"/>
        <v>1.3221359618412645</v>
      </c>
      <c r="G133" s="118"/>
      <c r="H133" s="88">
        <f t="shared" si="21"/>
        <v>12.003568012520368</v>
      </c>
      <c r="I133" s="87">
        <f t="shared" si="22"/>
        <v>1.9832039427618966</v>
      </c>
      <c r="J133" s="118"/>
      <c r="K133" s="88">
        <f t="shared" si="23"/>
        <v>16.004757350027159</v>
      </c>
      <c r="L133" s="87">
        <f t="shared" si="24"/>
        <v>2.6442719236825289</v>
      </c>
      <c r="M133" s="118"/>
      <c r="N133" s="88">
        <f t="shared" si="25"/>
        <v>24.007136025040737</v>
      </c>
      <c r="O133" s="87">
        <f t="shared" si="26"/>
        <v>3.9664078855237932</v>
      </c>
      <c r="P133" s="118"/>
      <c r="Q133" s="88">
        <f t="shared" si="27"/>
        <v>32.009514700054318</v>
      </c>
      <c r="R133" s="87">
        <f t="shared" si="28"/>
        <v>5.2885438473650579</v>
      </c>
      <c r="S133" s="118"/>
      <c r="T133" s="88">
        <f t="shared" si="29"/>
        <v>40.011893375067899</v>
      </c>
      <c r="U133" s="87">
        <f t="shared" si="30"/>
        <v>6.6106798092063235</v>
      </c>
      <c r="V133" s="118"/>
      <c r="W133" s="88">
        <f t="shared" si="31"/>
        <v>80.023786750135798</v>
      </c>
      <c r="X133" s="87">
        <f t="shared" si="32"/>
        <v>13.221359618412647</v>
      </c>
      <c r="Y133" s="118"/>
    </row>
    <row r="134" spans="1:28" ht="15.75" thickBot="1" x14ac:dyDescent="0.3">
      <c r="A134" s="110" t="s">
        <v>109</v>
      </c>
      <c r="B134" s="89">
        <f t="shared" si="17"/>
        <v>4.5013380046951381</v>
      </c>
      <c r="C134" s="120">
        <f t="shared" si="18"/>
        <v>0.33053399046031612</v>
      </c>
      <c r="D134" s="119"/>
      <c r="E134" s="89">
        <f t="shared" si="19"/>
        <v>9.0026760093902762</v>
      </c>
      <c r="F134" s="120">
        <f t="shared" si="20"/>
        <v>0.66106798092063224</v>
      </c>
      <c r="G134" s="119"/>
      <c r="H134" s="89">
        <f t="shared" si="21"/>
        <v>13.504014014085417</v>
      </c>
      <c r="I134" s="120">
        <f t="shared" si="22"/>
        <v>0.9916019713809483</v>
      </c>
      <c r="J134" s="119"/>
      <c r="K134" s="89">
        <f t="shared" si="23"/>
        <v>18.005352018780552</v>
      </c>
      <c r="L134" s="120">
        <f t="shared" si="24"/>
        <v>1.3221359618412645</v>
      </c>
      <c r="M134" s="119"/>
      <c r="N134" s="89">
        <f t="shared" si="25"/>
        <v>27.008028028170834</v>
      </c>
      <c r="O134" s="120">
        <f t="shared" si="26"/>
        <v>1.9832039427618966</v>
      </c>
      <c r="P134" s="119"/>
      <c r="Q134" s="89">
        <f t="shared" si="27"/>
        <v>36.010704037561105</v>
      </c>
      <c r="R134" s="120">
        <f t="shared" si="28"/>
        <v>2.6442719236825289</v>
      </c>
      <c r="S134" s="119"/>
      <c r="T134" s="89">
        <f t="shared" si="29"/>
        <v>45.01338004695139</v>
      </c>
      <c r="U134" s="120">
        <f t="shared" si="30"/>
        <v>3.3053399046031617</v>
      </c>
      <c r="V134" s="119"/>
      <c r="W134" s="89">
        <f t="shared" si="31"/>
        <v>90.02676009390278</v>
      </c>
      <c r="X134" s="120">
        <f t="shared" si="32"/>
        <v>6.6106798092063235</v>
      </c>
      <c r="Y134" s="119"/>
    </row>
    <row r="135" spans="1:28" x14ac:dyDescent="0.25">
      <c r="A135" s="111"/>
    </row>
    <row r="136" spans="1:28" ht="15.75" thickBot="1" x14ac:dyDescent="0.3">
      <c r="A136" s="111"/>
      <c r="C136" s="100">
        <f>((B108*$B$38/1000)*((($B$53*$B$4/100)+($B$55*$B$5/100)+($B$57*$B$6/100)+($B$59*$B$7/100))))+((C108*$B$38/1000)*((($B$54*$B$8/100)+($B$56*$B$9/100)+($B$58*$B$10/100)+($B$60*$B$11/100))))</f>
        <v>3.4749545813311937</v>
      </c>
      <c r="D136" s="100"/>
    </row>
    <row r="137" spans="1:28" s="83" customFormat="1" ht="18.75" customHeight="1" x14ac:dyDescent="0.3">
      <c r="A137" s="181" t="s">
        <v>98</v>
      </c>
      <c r="B137" s="184" t="s">
        <v>79</v>
      </c>
      <c r="C137" s="185"/>
      <c r="D137" s="186"/>
      <c r="E137" s="184" t="s">
        <v>80</v>
      </c>
      <c r="F137" s="185"/>
      <c r="G137" s="186"/>
      <c r="H137" s="184" t="s">
        <v>81</v>
      </c>
      <c r="I137" s="185"/>
      <c r="J137" s="186"/>
      <c r="K137" s="184" t="s">
        <v>82</v>
      </c>
      <c r="L137" s="185"/>
      <c r="M137" s="186"/>
      <c r="N137" s="184" t="s">
        <v>83</v>
      </c>
      <c r="O137" s="185"/>
      <c r="P137" s="186"/>
      <c r="Q137" s="184" t="s">
        <v>84</v>
      </c>
      <c r="R137" s="185"/>
      <c r="S137" s="186"/>
      <c r="T137" s="184" t="s">
        <v>85</v>
      </c>
      <c r="U137" s="185"/>
      <c r="V137" s="186"/>
      <c r="W137" s="184" t="s">
        <v>86</v>
      </c>
      <c r="X137" s="185"/>
      <c r="Y137" s="186"/>
    </row>
    <row r="138" spans="1:28" s="83" customFormat="1" ht="19.5" thickBot="1" x14ac:dyDescent="0.35">
      <c r="A138" s="182"/>
      <c r="B138" s="187">
        <v>5000</v>
      </c>
      <c r="C138" s="188"/>
      <c r="D138" s="189"/>
      <c r="E138" s="187">
        <v>10000</v>
      </c>
      <c r="F138" s="188"/>
      <c r="G138" s="189"/>
      <c r="H138" s="187">
        <v>15000</v>
      </c>
      <c r="I138" s="188"/>
      <c r="J138" s="189"/>
      <c r="K138" s="187">
        <v>20000</v>
      </c>
      <c r="L138" s="188"/>
      <c r="M138" s="189"/>
      <c r="N138" s="187">
        <v>30000</v>
      </c>
      <c r="O138" s="188"/>
      <c r="P138" s="189"/>
      <c r="Q138" s="187">
        <v>40000</v>
      </c>
      <c r="R138" s="188"/>
      <c r="S138" s="189"/>
      <c r="T138" s="187">
        <v>50000</v>
      </c>
      <c r="U138" s="188"/>
      <c r="V138" s="189"/>
      <c r="W138" s="187">
        <v>100000</v>
      </c>
      <c r="X138" s="188"/>
      <c r="Y138" s="189"/>
    </row>
    <row r="139" spans="1:28" s="82" customFormat="1" ht="37.5" x14ac:dyDescent="0.3">
      <c r="A139" s="183"/>
      <c r="B139" s="94" t="s">
        <v>92</v>
      </c>
      <c r="C139" s="104" t="s">
        <v>93</v>
      </c>
      <c r="D139" s="104" t="s">
        <v>134</v>
      </c>
      <c r="E139" s="105" t="s">
        <v>92</v>
      </c>
      <c r="F139" s="104" t="s">
        <v>93</v>
      </c>
      <c r="G139" s="104" t="s">
        <v>134</v>
      </c>
      <c r="H139" s="92" t="s">
        <v>92</v>
      </c>
      <c r="I139" s="104" t="s">
        <v>93</v>
      </c>
      <c r="J139" s="104" t="s">
        <v>134</v>
      </c>
      <c r="K139" s="92" t="s">
        <v>92</v>
      </c>
      <c r="L139" s="104" t="s">
        <v>93</v>
      </c>
      <c r="M139" s="104" t="s">
        <v>134</v>
      </c>
      <c r="N139" s="92" t="s">
        <v>92</v>
      </c>
      <c r="O139" s="104" t="s">
        <v>93</v>
      </c>
      <c r="P139" s="104" t="s">
        <v>134</v>
      </c>
      <c r="Q139" s="92" t="s">
        <v>92</v>
      </c>
      <c r="R139" s="104" t="s">
        <v>93</v>
      </c>
      <c r="S139" s="104" t="s">
        <v>134</v>
      </c>
      <c r="T139" s="92" t="s">
        <v>92</v>
      </c>
      <c r="U139" s="104" t="s">
        <v>93</v>
      </c>
      <c r="V139" s="104" t="s">
        <v>134</v>
      </c>
      <c r="W139" s="94" t="s">
        <v>92</v>
      </c>
      <c r="X139" s="104" t="s">
        <v>93</v>
      </c>
      <c r="Y139" s="104" t="s">
        <v>134</v>
      </c>
    </row>
    <row r="140" spans="1:28" ht="18.75" x14ac:dyDescent="0.3">
      <c r="A140" s="109" t="s">
        <v>125</v>
      </c>
      <c r="B140" s="88">
        <f t="shared" ref="B140:B150" si="33">B124+C124</f>
        <v>3.4749545813311937</v>
      </c>
      <c r="C140" s="115">
        <f>((B108*$B$38/1000)*((($B$53*$B$8/100)+($B$55*$B$9/100)+($B$57*$B$10/100)+($B$59*$B$11/100))))+((C108*$B$38/1000)*((($B$54*$B$8/100)+($B$56*$B$9/100)+($B$58*$B$10/100)+($B$60*$B$11/100))))</f>
        <v>3.333558732126944</v>
      </c>
      <c r="D140" s="126">
        <f t="shared" ref="D140:D150" si="34">((B108*$B$38/1000)*(($B$53*$D$4/100)+($B$55*$D$5/100)+($B$57*$D$6/100)+($B$59*$D$7/100)))+((C108*$B$38/1000)*(($B$54*$D$8/100)+($B$56*$D$9/100)+($B$58*$D$10/100)+($B$60*$D$11/100)))</f>
        <v>3.9105781519895499</v>
      </c>
      <c r="E140" s="98">
        <f t="shared" ref="E140:E150" si="35">E124+F124</f>
        <v>6.9499091626623875</v>
      </c>
      <c r="F140" s="115">
        <f>((E108*$B$38/1000)*((($B$53*$B$8/100)+($B$55*$B$9/100)+($B$57*$B$10/100)+($B$59*$B$11/100))))+((F108*$B$38/1000)*((($B$54*$B$8/100)+($B$56*$B$9/100)+($B$58*$B$10/100)+($B$60*$B$11/100))))</f>
        <v>6.667117464253888</v>
      </c>
      <c r="G140" s="126">
        <f t="shared" ref="G140:G150" si="36">((E108*$B$38/1000)*(($B$53*$D$4/100)+($B$55*$D$5/100)+($B$57*$D$6/100)+($B$59*$D$7/100)))+((F108*$B$38/1000)*(($B$54*$D$8/100)+($B$56*$D$9/100)+($B$58*$D$10/100)+($B$60*$D$11/100)))</f>
        <v>7.8211563039790999</v>
      </c>
      <c r="H140" s="88">
        <f t="shared" ref="H140:H150" si="37">H124+I124</f>
        <v>10.42486374399358</v>
      </c>
      <c r="I140" s="115">
        <f>((H108*$B$38/1000)*((($B$53*$B$8/100)+($B$55*$B$9/100)+($B$57*$B$10/100)+($B$59*$B$11/100))))+((I108*$B$38/1000)*((($B$54*$B$8/100)+($B$56*$B$9/100)+($B$58*$B$10/100)+($B$60*$B$11/100))))</f>
        <v>10.000676196380832</v>
      </c>
      <c r="J140" s="126">
        <f t="shared" ref="J140:J150" si="38">((H108*$B$38/1000)*(($B$53*$D$4/100)+($B$55*$D$5/100)+($B$57*$D$6/100)+($B$59*$D$7/100)))+((I108*$B$38/1000)*(($B$54*$D$8/100)+($B$56*$D$9/100)+($B$58*$D$10/100)+($B$60*$D$11/100)))</f>
        <v>11.731734455968649</v>
      </c>
      <c r="K140" s="88">
        <f t="shared" ref="K140:K150" si="39">K124+L124</f>
        <v>13.899818325324775</v>
      </c>
      <c r="L140" s="115">
        <f>((K108*$B$38/1000)*((($B$53*$B$8/100)+($B$55*$B$9/100)+($B$57*$B$10/100)+($B$59*$B$11/100))))+((L108*$B$38/1000)*((($B$54*$B$8/100)+($B$56*$B$9/100)+($B$58*$B$10/100)+($B$60*$B$11/100))))</f>
        <v>13.334234928507776</v>
      </c>
      <c r="M140" s="126">
        <f t="shared" ref="M140:M150" si="40">((K108*$B$38/1000)*(($B$53*$D$4/100)+($B$55*$D$5/100)+($B$57*$D$6/100)+($B$59*$D$7/100)))+((L108*$B$38/1000)*(($B$54*$D$8/100)+($B$56*$D$9/100)+($B$58*$D$10/100)+($B$60*$D$11/100)))</f>
        <v>15.6423126079582</v>
      </c>
      <c r="N140" s="88">
        <f t="shared" ref="N140:N150" si="41">N124+O124</f>
        <v>20.84972748798716</v>
      </c>
      <c r="O140" s="115">
        <f>((N108*$B$38/1000)*((($B$53*$B$8/100)+($B$55*$B$9/100)+($B$57*$B$10/100)+($B$59*$B$11/100))))+((O108*$B$38/1000)*((($B$54*$B$8/100)+($B$56*$B$9/100)+($B$58*$B$10/100)+($B$60*$B$11/100))))</f>
        <v>20.001352392761664</v>
      </c>
      <c r="P140" s="126">
        <f t="shared" ref="P140:P150" si="42">((N108*$B$38/1000)*(($B$53*$D$4/100)+($B$55*$D$5/100)+($B$57*$D$6/100)+($B$59*$D$7/100)))+((O108*$B$38/1000)*(($B$54*$D$8/100)+($B$56*$D$9/100)+($B$58*$D$10/100)+($B$60*$D$11/100)))</f>
        <v>23.463468911937298</v>
      </c>
      <c r="Q140" s="88">
        <f t="shared" ref="Q140:Q150" si="43">Q124+R124</f>
        <v>27.79963665064955</v>
      </c>
      <c r="R140" s="115">
        <f>((Q108*$B$38/1000)*((($B$53*$B$8/100)+($B$55*$B$9/100)+($B$57*$B$10/100)+($B$59*$B$11/100))))+((R108*$B$38/1000)*((($B$54*$B$8/100)+($B$56*$B$9/100)+($B$58*$B$10/100)+($B$60*$B$11/100))))</f>
        <v>26.668469857015552</v>
      </c>
      <c r="S140" s="126">
        <f t="shared" ref="S140:S150" si="44">((Q108*$B$38/1000)*(($B$53*$D$4/100)+($B$55*$D$5/100)+($B$57*$D$6/100)+($B$59*$D$7/100)))+((R108*$B$38/1000)*(($B$54*$D$8/100)+($B$56*$D$9/100)+($B$58*$D$10/100)+($B$60*$D$11/100)))</f>
        <v>31.2846252159164</v>
      </c>
      <c r="T140" s="88">
        <f t="shared" ref="T140:T150" si="45">T124+U124</f>
        <v>34.74954581331194</v>
      </c>
      <c r="U140" s="115">
        <f>((T108*$B$38/1000)*((($B$53*$B$8/100)+($B$55*$B$9/100)+($B$57*$B$10/100)+($B$59*$B$11/100))))+((U108*$B$38/1000)*((($B$54*$B$8/100)+($B$56*$B$9/100)+($B$58*$B$10/100)+($B$60*$B$11/100))))</f>
        <v>33.335587321269436</v>
      </c>
      <c r="V140" s="126">
        <f t="shared" ref="V140:V150" si="46">((T108*$B$38/1000)*(($B$53*$D$4/100)+($B$55*$D$5/100)+($B$57*$D$6/100)+($B$59*$D$7/100)))+((U108*$B$38/1000)*(($B$54*$D$8/100)+($B$56*$D$9/100)+($B$58*$D$10/100)+($B$60*$D$11/100)))</f>
        <v>39.105781519895501</v>
      </c>
      <c r="W140" s="88">
        <f t="shared" ref="W140:W150" si="47">W124+X124</f>
        <v>69.49909162662388</v>
      </c>
      <c r="X140" s="115">
        <f>((W108*$B$38/1000)*((($B$53*$B$8/100)+($B$55*$B$9/100)+($B$57*$B$10/100)+($B$59*$B$11/100))))+((X108*$B$38/1000)*((($B$54*$B$8/100)+($B$56*$B$9/100)+($B$58*$B$10/100)+($B$60*$B$11/100))))</f>
        <v>66.671174642538872</v>
      </c>
      <c r="Y140" s="126">
        <f t="shared" ref="Y140:Y150" si="48">((W108*$B$38/1000)*(($B$53*$D$4/100)+($B$55*$D$5/100)+($B$57*$D$6/100)+($B$59*$D$7/100)))+((X108*$B$38/1000)*(($B$54*$D$8/100)+($B$56*$D$9/100)+($B$58*$D$10/100)+($B$60*$D$11/100)))</f>
        <v>78.211563039791002</v>
      </c>
      <c r="Z140" s="82"/>
      <c r="AA140" s="82"/>
      <c r="AB140" s="82"/>
    </row>
    <row r="141" spans="1:28" ht="18.75" x14ac:dyDescent="0.3">
      <c r="A141" s="109" t="s">
        <v>97</v>
      </c>
      <c r="B141" s="88">
        <f t="shared" si="33"/>
        <v>3.6445692580592262</v>
      </c>
      <c r="C141" s="115">
        <f>((B109*$B$38/1000)*((($B$53*$B$8/100)+($B$55*$B$9/100)+($B$57*$B$10/100)+($B$59*$B$11/100))))+((C109*$B$38/1000)*((($B$54*$B$8/100)+($B$56*$B$9/100)+($B$58*$B$10/100)+($B$60*$B$11/100))))</f>
        <v>3.3617775596507271</v>
      </c>
      <c r="D141" s="127">
        <f t="shared" si="34"/>
        <v>3.94447631619256</v>
      </c>
      <c r="E141" s="98">
        <f t="shared" si="35"/>
        <v>7.2891385161184523</v>
      </c>
      <c r="F141" s="115">
        <f>((E109*$B$38/1000)*((($B$53*$B$8/100)+($B$55*$B$9/100)+($B$57*$B$10/100)+($B$59*$B$11/100))))+((F109*$B$38/1000)*((($B$54*$B$8/100)+($B$56*$B$9/100)+($B$58*$B$10/100)+($B$60*$B$11/100))))</f>
        <v>6.7235551193014542</v>
      </c>
      <c r="G141" s="127">
        <f t="shared" si="36"/>
        <v>7.88895263238512</v>
      </c>
      <c r="H141" s="88">
        <f t="shared" si="37"/>
        <v>10.933707774177678</v>
      </c>
      <c r="I141" s="115">
        <f>((H109*$B$38/1000)*((($B$53*$B$8/100)+($B$55*$B$9/100)+($B$57*$B$10/100)+($B$59*$B$11/100))))+((I109*$B$38/1000)*((($B$54*$B$8/100)+($B$56*$B$9/100)+($B$58*$B$10/100)+($B$60*$B$11/100))))</f>
        <v>10.085332678952181</v>
      </c>
      <c r="J141" s="127">
        <f t="shared" si="38"/>
        <v>11.83342894857768</v>
      </c>
      <c r="K141" s="88">
        <f t="shared" si="39"/>
        <v>14.578277032236905</v>
      </c>
      <c r="L141" s="115">
        <f>((K109*$B$38/1000)*((($B$53*$B$8/100)+($B$55*$B$9/100)+($B$57*$B$10/100)+($B$59*$B$11/100))))+((L109*$B$38/1000)*((($B$54*$B$8/100)+($B$56*$B$9/100)+($B$58*$B$10/100)+($B$60*$B$11/100))))</f>
        <v>13.447110238602908</v>
      </c>
      <c r="M141" s="127">
        <f t="shared" si="40"/>
        <v>15.77790526477024</v>
      </c>
      <c r="N141" s="88">
        <f t="shared" si="41"/>
        <v>21.867415548355357</v>
      </c>
      <c r="O141" s="115">
        <f>((N109*$B$38/1000)*((($B$53*$B$8/100)+($B$55*$B$9/100)+($B$57*$B$10/100)+($B$59*$B$11/100))))+((O109*$B$38/1000)*((($B$54*$B$8/100)+($B$56*$B$9/100)+($B$58*$B$10/100)+($B$60*$B$11/100))))</f>
        <v>20.170665357904362</v>
      </c>
      <c r="P141" s="127">
        <f t="shared" si="42"/>
        <v>23.66685789715536</v>
      </c>
      <c r="Q141" s="88">
        <f t="shared" si="43"/>
        <v>29.156554064473809</v>
      </c>
      <c r="R141" s="115">
        <f>((Q109*$B$38/1000)*((($B$53*$B$8/100)+($B$55*$B$9/100)+($B$57*$B$10/100)+($B$59*$B$11/100))))+((R109*$B$38/1000)*((($B$54*$B$8/100)+($B$56*$B$9/100)+($B$58*$B$10/100)+($B$60*$B$11/100))))</f>
        <v>26.894220477205817</v>
      </c>
      <c r="S141" s="127">
        <f t="shared" si="44"/>
        <v>31.55581052954048</v>
      </c>
      <c r="T141" s="88">
        <f t="shared" si="45"/>
        <v>36.445692580592265</v>
      </c>
      <c r="U141" s="115">
        <f>((T109*$B$38/1000)*((($B$53*$B$8/100)+($B$55*$B$9/100)+($B$57*$B$10/100)+($B$59*$B$11/100))))+((U109*$B$38/1000)*((($B$54*$B$8/100)+($B$56*$B$9/100)+($B$58*$B$10/100)+($B$60*$B$11/100))))</f>
        <v>33.617775596507272</v>
      </c>
      <c r="V141" s="127">
        <f t="shared" si="46"/>
        <v>39.444763161925593</v>
      </c>
      <c r="W141" s="88">
        <f t="shared" si="47"/>
        <v>72.89138516118453</v>
      </c>
      <c r="X141" s="115">
        <f>((W109*$B$38/1000)*((($B$53*$B$8/100)+($B$55*$B$9/100)+($B$57*$B$10/100)+($B$59*$B$11/100))))+((X109*$B$38/1000)*((($B$54*$B$8/100)+($B$56*$B$9/100)+($B$58*$B$10/100)+($B$60*$B$11/100))))</f>
        <v>67.235551193014544</v>
      </c>
      <c r="Y141" s="127">
        <f t="shared" si="48"/>
        <v>78.889526323851186</v>
      </c>
      <c r="Z141" s="82"/>
      <c r="AA141" s="82"/>
      <c r="AB141" s="82"/>
    </row>
    <row r="142" spans="1:28" ht="18.75" x14ac:dyDescent="0.3">
      <c r="A142" s="109" t="s">
        <v>102</v>
      </c>
      <c r="B142" s="88">
        <f t="shared" si="33"/>
        <v>3.9837986115152915</v>
      </c>
      <c r="C142" s="115">
        <f>((B110*$B$38/1000)*((($B$53*$B$8/100)+($B$55*$B$9/100)+($B$57*$B$10/100)+($B$59*$B$11/100))))+((C110*$B$38/1000)*((($B$54*$B$8/100)+($B$56*$B$9/100)+($B$58*$B$10/100)+($B$60*$B$11/100))))</f>
        <v>3.4182152146982929</v>
      </c>
      <c r="D142" s="127">
        <f t="shared" si="34"/>
        <v>4.0122726445985792</v>
      </c>
      <c r="E142" s="98">
        <f t="shared" si="35"/>
        <v>7.9675972230305829</v>
      </c>
      <c r="F142" s="115">
        <f>((E110*$B$38/1000)*((($B$53*$B$8/100)+($B$55*$B$9/100)+($B$57*$B$10/100)+($B$59*$B$11/100))))+((F110*$B$38/1000)*((($B$54*$B$8/100)+($B$56*$B$9/100)+($B$58*$B$10/100)+($B$60*$B$11/100))))</f>
        <v>6.8364304293965859</v>
      </c>
      <c r="G142" s="127">
        <f t="shared" si="36"/>
        <v>8.0245452891971585</v>
      </c>
      <c r="H142" s="88">
        <f t="shared" si="37"/>
        <v>11.951395834545874</v>
      </c>
      <c r="I142" s="115">
        <f>((H110*$B$38/1000)*((($B$53*$B$8/100)+($B$55*$B$9/100)+($B$57*$B$10/100)+($B$59*$B$11/100))))+((I110*$B$38/1000)*((($B$54*$B$8/100)+($B$56*$B$9/100)+($B$58*$B$10/100)+($B$60*$B$11/100))))</f>
        <v>10.254645644094879</v>
      </c>
      <c r="J142" s="127">
        <f t="shared" si="38"/>
        <v>12.036817933795739</v>
      </c>
      <c r="K142" s="88">
        <f t="shared" si="39"/>
        <v>15.935194446061166</v>
      </c>
      <c r="L142" s="115">
        <f>((K110*$B$38/1000)*((($B$53*$B$8/100)+($B$55*$B$9/100)+($B$57*$B$10/100)+($B$59*$B$11/100))))+((L110*$B$38/1000)*((($B$54*$B$8/100)+($B$56*$B$9/100)+($B$58*$B$10/100)+($B$60*$B$11/100))))</f>
        <v>13.672860858793172</v>
      </c>
      <c r="M142" s="127">
        <f t="shared" si="40"/>
        <v>16.049090578394317</v>
      </c>
      <c r="N142" s="88">
        <f t="shared" si="41"/>
        <v>23.902791669091748</v>
      </c>
      <c r="O142" s="115">
        <f>((N110*$B$38/1000)*((($B$53*$B$8/100)+($B$55*$B$9/100)+($B$57*$B$10/100)+($B$59*$B$11/100))))+((O110*$B$38/1000)*((($B$54*$B$8/100)+($B$56*$B$9/100)+($B$58*$B$10/100)+($B$60*$B$11/100))))</f>
        <v>20.509291288189758</v>
      </c>
      <c r="P142" s="127">
        <f t="shared" si="42"/>
        <v>24.073635867591477</v>
      </c>
      <c r="Q142" s="88">
        <f t="shared" si="43"/>
        <v>31.870388892122332</v>
      </c>
      <c r="R142" s="115">
        <f>((Q110*$B$38/1000)*((($B$53*$B$8/100)+($B$55*$B$9/100)+($B$57*$B$10/100)+($B$59*$B$11/100))))+((R110*$B$38/1000)*((($B$54*$B$8/100)+($B$56*$B$9/100)+($B$58*$B$10/100)+($B$60*$B$11/100))))</f>
        <v>27.345721717586343</v>
      </c>
      <c r="S142" s="127">
        <f t="shared" si="44"/>
        <v>32.098181156788634</v>
      </c>
      <c r="T142" s="88">
        <f t="shared" si="45"/>
        <v>39.837986115152916</v>
      </c>
      <c r="U142" s="115">
        <f>((T110*$B$38/1000)*((($B$53*$B$8/100)+($B$55*$B$9/100)+($B$57*$B$10/100)+($B$59*$B$11/100))))+((U110*$B$38/1000)*((($B$54*$B$8/100)+($B$56*$B$9/100)+($B$58*$B$10/100)+($B$60*$B$11/100))))</f>
        <v>34.182152146982929</v>
      </c>
      <c r="V142" s="127">
        <f t="shared" si="46"/>
        <v>40.122726445985791</v>
      </c>
      <c r="W142" s="88">
        <f t="shared" si="47"/>
        <v>79.675972230305831</v>
      </c>
      <c r="X142" s="115">
        <f>((W110*$B$38/1000)*((($B$53*$B$8/100)+($B$55*$B$9/100)+($B$57*$B$10/100)+($B$59*$B$11/100))))+((X110*$B$38/1000)*((($B$54*$B$8/100)+($B$56*$B$9/100)+($B$58*$B$10/100)+($B$60*$B$11/100))))</f>
        <v>68.364304293965859</v>
      </c>
      <c r="Y142" s="127">
        <f t="shared" si="48"/>
        <v>80.245452891971581</v>
      </c>
      <c r="Z142" s="82"/>
      <c r="AA142" s="82"/>
      <c r="AB142" s="82"/>
    </row>
    <row r="143" spans="1:28" ht="18.75" x14ac:dyDescent="0.3">
      <c r="A143" s="109" t="s">
        <v>103</v>
      </c>
      <c r="B143" s="88">
        <f t="shared" si="33"/>
        <v>4.0686059498793075</v>
      </c>
      <c r="C143" s="115">
        <f>((B111*$B$38/1000)*((($B$53*$B$8/100)+($B$55*$B$9/100)+($B$57*$B$10/100)+($B$59*$B$11/100))))+((C111*$B$38/1000)*((($B$54*$B$8/100)+($B$56*$B$9/100)+($B$58*$B$10/100)+($B$60*$B$11/100))))</f>
        <v>3.4323246284601847</v>
      </c>
      <c r="D143" s="127">
        <f t="shared" si="34"/>
        <v>4.0292217267000847</v>
      </c>
      <c r="E143" s="98">
        <f t="shared" si="35"/>
        <v>8.1372118997586149</v>
      </c>
      <c r="F143" s="115">
        <f>((E111*$B$38/1000)*((($B$53*$B$8/100)+($B$55*$B$9/100)+($B$57*$B$10/100)+($B$59*$B$11/100))))+((F111*$B$38/1000)*((($B$54*$B$8/100)+($B$56*$B$9/100)+($B$58*$B$10/100)+($B$60*$B$11/100))))</f>
        <v>6.8646492569203694</v>
      </c>
      <c r="G143" s="127">
        <f t="shared" si="36"/>
        <v>8.0584434534001694</v>
      </c>
      <c r="H143" s="88">
        <f t="shared" si="37"/>
        <v>12.205817849637924</v>
      </c>
      <c r="I143" s="115">
        <f>((H111*$B$38/1000)*((($B$53*$B$8/100)+($B$55*$B$9/100)+($B$57*$B$10/100)+($B$59*$B$11/100))))+((I111*$B$38/1000)*((($B$54*$B$8/100)+($B$56*$B$9/100)+($B$58*$B$10/100)+($B$60*$B$11/100))))</f>
        <v>10.296973885380552</v>
      </c>
      <c r="J143" s="127">
        <f t="shared" si="38"/>
        <v>12.087665180100252</v>
      </c>
      <c r="K143" s="88">
        <f t="shared" si="39"/>
        <v>16.27442379951723</v>
      </c>
      <c r="L143" s="115">
        <f>((K111*$B$38/1000)*((($B$53*$B$8/100)+($B$55*$B$9/100)+($B$57*$B$10/100)+($B$59*$B$11/100))))+((L111*$B$38/1000)*((($B$54*$B$8/100)+($B$56*$B$9/100)+($B$58*$B$10/100)+($B$60*$B$11/100))))</f>
        <v>13.729298513840739</v>
      </c>
      <c r="M143" s="127">
        <f t="shared" si="40"/>
        <v>16.116886906800339</v>
      </c>
      <c r="N143" s="88">
        <f t="shared" si="41"/>
        <v>24.411635699275848</v>
      </c>
      <c r="O143" s="115">
        <f>((N111*$B$38/1000)*((($B$53*$B$8/100)+($B$55*$B$9/100)+($B$57*$B$10/100)+($B$59*$B$11/100))))+((O111*$B$38/1000)*((($B$54*$B$8/100)+($B$56*$B$9/100)+($B$58*$B$10/100)+($B$60*$B$11/100))))</f>
        <v>20.593947770761105</v>
      </c>
      <c r="P143" s="127">
        <f t="shared" si="42"/>
        <v>24.175330360200505</v>
      </c>
      <c r="Q143" s="88">
        <f t="shared" si="43"/>
        <v>32.54884759903446</v>
      </c>
      <c r="R143" s="115">
        <f>((Q111*$B$38/1000)*((($B$53*$B$8/100)+($B$55*$B$9/100)+($B$57*$B$10/100)+($B$59*$B$11/100))))+((R111*$B$38/1000)*((($B$54*$B$8/100)+($B$56*$B$9/100)+($B$58*$B$10/100)+($B$60*$B$11/100))))</f>
        <v>27.458597027681478</v>
      </c>
      <c r="S143" s="127">
        <f t="shared" si="44"/>
        <v>32.233773813600678</v>
      </c>
      <c r="T143" s="88">
        <f t="shared" si="45"/>
        <v>40.686059498793078</v>
      </c>
      <c r="U143" s="115">
        <f>((T111*$B$38/1000)*((($B$53*$B$8/100)+($B$55*$B$9/100)+($B$57*$B$10/100)+($B$59*$B$11/100))))+((U111*$B$38/1000)*((($B$54*$B$8/100)+($B$56*$B$9/100)+($B$58*$B$10/100)+($B$60*$B$11/100))))</f>
        <v>34.323246284601844</v>
      </c>
      <c r="V143" s="127">
        <f t="shared" si="46"/>
        <v>40.292217267000837</v>
      </c>
      <c r="W143" s="88">
        <f t="shared" si="47"/>
        <v>81.372118997586156</v>
      </c>
      <c r="X143" s="115">
        <f>((W111*$B$38/1000)*((($B$53*$B$8/100)+($B$55*$B$9/100)+($B$57*$B$10/100)+($B$59*$B$11/100))))+((X111*$B$38/1000)*((($B$54*$B$8/100)+($B$56*$B$9/100)+($B$58*$B$10/100)+($B$60*$B$11/100))))</f>
        <v>68.646492569203687</v>
      </c>
      <c r="Y143" s="127">
        <f t="shared" si="48"/>
        <v>80.584434534001673</v>
      </c>
      <c r="Z143" s="82"/>
      <c r="AA143" s="82"/>
      <c r="AB143" s="82"/>
    </row>
    <row r="144" spans="1:28" ht="18.75" x14ac:dyDescent="0.3">
      <c r="A144" s="109" t="s">
        <v>104</v>
      </c>
      <c r="B144" s="88">
        <f t="shared" si="33"/>
        <v>4.119490352897718</v>
      </c>
      <c r="C144" s="115">
        <f>((B112*$B$38/1000)*((($B$53*$B$8/100)+($B$55*$B$9/100)+($B$57*$B$10/100)+($B$59*$B$11/100))))+((C112*$B$38/1000)*((($B$54*$B$8/100)+($B$56*$B$9/100)+($B$58*$B$10/100)+($B$60*$B$11/100))))</f>
        <v>3.4407902767173191</v>
      </c>
      <c r="D144" s="127">
        <f t="shared" si="34"/>
        <v>4.0393911759609873</v>
      </c>
      <c r="E144" s="98">
        <f t="shared" si="35"/>
        <v>8.2389807057954361</v>
      </c>
      <c r="F144" s="115">
        <f>((E112*$B$38/1000)*((($B$53*$B$8/100)+($B$55*$B$9/100)+($B$57*$B$10/100)+($B$59*$B$11/100))))+((F112*$B$38/1000)*((($B$54*$B$8/100)+($B$56*$B$9/100)+($B$58*$B$10/100)+($B$60*$B$11/100))))</f>
        <v>6.8815805534346381</v>
      </c>
      <c r="G144" s="127">
        <f t="shared" si="36"/>
        <v>8.0787823519219746</v>
      </c>
      <c r="H144" s="88">
        <f t="shared" si="37"/>
        <v>12.358471058693151</v>
      </c>
      <c r="I144" s="115">
        <f>((H112*$B$38/1000)*((($B$53*$B$8/100)+($B$55*$B$9/100)+($B$57*$B$10/100)+($B$59*$B$11/100))))+((I112*$B$38/1000)*((($B$54*$B$8/100)+($B$56*$B$9/100)+($B$58*$B$10/100)+($B$60*$B$11/100))))</f>
        <v>10.322370830151957</v>
      </c>
      <c r="J144" s="127">
        <f t="shared" si="38"/>
        <v>12.118173527882959</v>
      </c>
      <c r="K144" s="88">
        <f t="shared" si="39"/>
        <v>16.477961411590872</v>
      </c>
      <c r="L144" s="115">
        <f>((K112*$B$38/1000)*((($B$53*$B$8/100)+($B$55*$B$9/100)+($B$57*$B$10/100)+($B$59*$B$11/100))))+((L112*$B$38/1000)*((($B$54*$B$8/100)+($B$56*$B$9/100)+($B$58*$B$10/100)+($B$60*$B$11/100))))</f>
        <v>13.763161106869276</v>
      </c>
      <c r="M144" s="127">
        <f t="shared" si="40"/>
        <v>16.157564703843949</v>
      </c>
      <c r="N144" s="88">
        <f t="shared" si="41"/>
        <v>24.716942117386303</v>
      </c>
      <c r="O144" s="115">
        <f>((N112*$B$38/1000)*((($B$53*$B$8/100)+($B$55*$B$9/100)+($B$57*$B$10/100)+($B$59*$B$11/100))))+((O112*$B$38/1000)*((($B$54*$B$8/100)+($B$56*$B$9/100)+($B$58*$B$10/100)+($B$60*$B$11/100))))</f>
        <v>20.644741660303914</v>
      </c>
      <c r="P144" s="127">
        <f t="shared" si="42"/>
        <v>24.236347055765918</v>
      </c>
      <c r="Q144" s="88">
        <f t="shared" si="43"/>
        <v>32.955922823181744</v>
      </c>
      <c r="R144" s="115">
        <f>((Q112*$B$38/1000)*((($B$53*$B$8/100)+($B$55*$B$9/100)+($B$57*$B$10/100)+($B$59*$B$11/100))))+((R112*$B$38/1000)*((($B$54*$B$8/100)+($B$56*$B$9/100)+($B$58*$B$10/100)+($B$60*$B$11/100))))</f>
        <v>27.526322213738553</v>
      </c>
      <c r="S144" s="127">
        <f t="shared" si="44"/>
        <v>32.315129407687898</v>
      </c>
      <c r="T144" s="88">
        <f t="shared" si="45"/>
        <v>41.194903528977179</v>
      </c>
      <c r="U144" s="115">
        <f>((T112*$B$38/1000)*((($B$53*$B$8/100)+($B$55*$B$9/100)+($B$57*$B$10/100)+($B$59*$B$11/100))))+((U112*$B$38/1000)*((($B$54*$B$8/100)+($B$56*$B$9/100)+($B$58*$B$10/100)+($B$60*$B$11/100))))</f>
        <v>34.407902767173198</v>
      </c>
      <c r="V144" s="127">
        <f t="shared" si="46"/>
        <v>40.393911759609871</v>
      </c>
      <c r="W144" s="88">
        <f t="shared" si="47"/>
        <v>82.389807057954357</v>
      </c>
      <c r="X144" s="115">
        <f>((W112*$B$38/1000)*((($B$53*$B$8/100)+($B$55*$B$9/100)+($B$57*$B$10/100)+($B$59*$B$11/100))))+((X112*$B$38/1000)*((($B$54*$B$8/100)+($B$56*$B$9/100)+($B$58*$B$10/100)+($B$60*$B$11/100))))</f>
        <v>68.815805534346396</v>
      </c>
      <c r="Y144" s="127">
        <f t="shared" si="48"/>
        <v>80.787823519219742</v>
      </c>
      <c r="Z144" s="82"/>
      <c r="AA144" s="82"/>
      <c r="AB144" s="82"/>
    </row>
    <row r="145" spans="1:28" ht="18.75" x14ac:dyDescent="0.3">
      <c r="A145" s="109" t="s">
        <v>105</v>
      </c>
      <c r="B145" s="88">
        <f t="shared" si="33"/>
        <v>4.1873362235889307</v>
      </c>
      <c r="C145" s="115">
        <f t="shared" ref="C145:C150" si="49">((B113*$B$38/1000)*(($B$53*$B$4/100)+($B$55*$B$5/100)+($B$57*$B$6/100)+($B$59*$B$7/100)))+((C113*$B$38/1000)*(($B$54*$B$4/100)+($B$56*$B$5/100)+($B$58*$B$6/100)+($B$60*$B$7/100)))</f>
        <v>4.8125251068543253</v>
      </c>
      <c r="D145" s="127">
        <f t="shared" si="34"/>
        <v>4.0529504416421904</v>
      </c>
      <c r="E145" s="98">
        <f t="shared" si="35"/>
        <v>8.3746724471778613</v>
      </c>
      <c r="F145" s="115">
        <f t="shared" ref="F145:F150" si="50">((E113*$B$38/1000)*(($B$53*$B$4/100)+($B$55*$B$5/100)+($B$57*$B$6/100)+($B$59*$B$7/100)))+((F113*$B$38/1000)*(($B$54*$B$4/100)+($B$56*$B$5/100)+($B$58*$B$6/100)+($B$60*$B$7/100)))</f>
        <v>9.6250502137086507</v>
      </c>
      <c r="G145" s="127">
        <f t="shared" si="36"/>
        <v>8.1059008832843809</v>
      </c>
      <c r="H145" s="88">
        <f t="shared" si="37"/>
        <v>12.562008670766792</v>
      </c>
      <c r="I145" s="115">
        <f t="shared" ref="I145:I150" si="51">((H113*$B$38/1000)*(($B$53*$B$4/100)+($B$55*$B$5/100)+($B$57*$B$6/100)+($B$59*$B$7/100)))+((I113*$B$38/1000)*(($B$54*$B$4/100)+($B$56*$B$5/100)+($B$58*$B$6/100)+($B$60*$B$7/100)))</f>
        <v>14.437575320562974</v>
      </c>
      <c r="J145" s="127">
        <f t="shared" si="38"/>
        <v>12.158851324926573</v>
      </c>
      <c r="K145" s="88">
        <f t="shared" si="39"/>
        <v>16.749344894355723</v>
      </c>
      <c r="L145" s="115">
        <f t="shared" ref="L145:L150" si="52">((K113*$B$38/1000)*(($B$53*$B$4/100)+($B$55*$B$5/100)+($B$57*$B$6/100)+($B$59*$B$7/100)))+((L113*$B$38/1000)*(($B$54*$B$4/100)+($B$56*$B$5/100)+($B$58*$B$6/100)+($B$60*$B$7/100)))</f>
        <v>19.250100427417301</v>
      </c>
      <c r="M145" s="127">
        <f t="shared" si="40"/>
        <v>16.211801766568762</v>
      </c>
      <c r="N145" s="88">
        <f t="shared" si="41"/>
        <v>25.124017341533584</v>
      </c>
      <c r="O145" s="115">
        <f t="shared" ref="O145:O150" si="53">((N113*$B$38/1000)*(($B$53*$B$4/100)+($B$55*$B$5/100)+($B$57*$B$6/100)+($B$59*$B$7/100)))+((O113*$B$38/1000)*(($B$54*$B$4/100)+($B$56*$B$5/100)+($B$58*$B$6/100)+($B$60*$B$7/100)))</f>
        <v>28.875150641125948</v>
      </c>
      <c r="P145" s="127">
        <f t="shared" si="42"/>
        <v>24.317702649853146</v>
      </c>
      <c r="Q145" s="88">
        <f t="shared" si="43"/>
        <v>33.498689788711445</v>
      </c>
      <c r="R145" s="115">
        <f t="shared" ref="R145:R150" si="54">((Q113*$B$38/1000)*(($B$53*$B$4/100)+($B$55*$B$5/100)+($B$57*$B$6/100)+($B$59*$B$7/100)))+((R113*$B$38/1000)*(($B$54*$B$4/100)+($B$56*$B$5/100)+($B$58*$B$6/100)+($B$60*$B$7/100)))</f>
        <v>38.500200854834603</v>
      </c>
      <c r="S145" s="127">
        <f t="shared" si="44"/>
        <v>32.423603533137523</v>
      </c>
      <c r="T145" s="88">
        <f t="shared" si="45"/>
        <v>41.873362235889303</v>
      </c>
      <c r="U145" s="115">
        <f t="shared" ref="U145:U150" si="55">((T113*$B$38/1000)*(($B$53*$B$4/100)+($B$55*$B$5/100)+($B$57*$B$6/100)+($B$59*$B$7/100)))+((U113*$B$38/1000)*(($B$54*$B$4/100)+($B$56*$B$5/100)+($B$58*$B$6/100)+($B$60*$B$7/100)))</f>
        <v>48.12525106854325</v>
      </c>
      <c r="V145" s="127">
        <f t="shared" si="46"/>
        <v>40.529504416421908</v>
      </c>
      <c r="W145" s="88">
        <f t="shared" si="47"/>
        <v>83.746724471778606</v>
      </c>
      <c r="X145" s="115">
        <f t="shared" ref="X145:X150" si="56">((W113*$B$38/1000)*(($B$53*$B$4/100)+($B$55*$B$5/100)+($B$57*$B$6/100)+($B$59*$B$7/100)))+((X113*$B$38/1000)*(($B$54*$B$4/100)+($B$56*$B$5/100)+($B$58*$B$6/100)+($B$60*$B$7/100)))</f>
        <v>96.250502137086499</v>
      </c>
      <c r="Y145" s="127">
        <f t="shared" si="48"/>
        <v>81.059008832843816</v>
      </c>
      <c r="Z145" s="82"/>
      <c r="AA145" s="82"/>
      <c r="AB145" s="82"/>
    </row>
    <row r="146" spans="1:28" ht="18.75" x14ac:dyDescent="0.3">
      <c r="A146" s="109" t="s">
        <v>106</v>
      </c>
      <c r="B146" s="88">
        <f t="shared" si="33"/>
        <v>4.2382206266073403</v>
      </c>
      <c r="C146" s="115">
        <f t="shared" si="49"/>
        <v>4.8243352046686478</v>
      </c>
      <c r="D146" s="127">
        <f t="shared" si="34"/>
        <v>4.0631198909030939</v>
      </c>
      <c r="E146" s="98">
        <f t="shared" si="35"/>
        <v>8.4764412532146807</v>
      </c>
      <c r="F146" s="115">
        <f t="shared" si="50"/>
        <v>9.6486704093372957</v>
      </c>
      <c r="G146" s="127">
        <f t="shared" si="36"/>
        <v>8.1262397818061878</v>
      </c>
      <c r="H146" s="88">
        <f t="shared" si="37"/>
        <v>12.714661879822021</v>
      </c>
      <c r="I146" s="115">
        <f t="shared" si="51"/>
        <v>14.473005614005942</v>
      </c>
      <c r="J146" s="127">
        <f t="shared" si="38"/>
        <v>12.18935967270928</v>
      </c>
      <c r="K146" s="88">
        <f t="shared" si="39"/>
        <v>16.952882506429361</v>
      </c>
      <c r="L146" s="115">
        <f t="shared" si="52"/>
        <v>19.297340818674591</v>
      </c>
      <c r="M146" s="127">
        <f t="shared" si="40"/>
        <v>16.252479563612376</v>
      </c>
      <c r="N146" s="88">
        <f t="shared" si="41"/>
        <v>25.429323759644042</v>
      </c>
      <c r="O146" s="115">
        <f t="shared" si="53"/>
        <v>28.946011228011884</v>
      </c>
      <c r="P146" s="127">
        <f t="shared" si="42"/>
        <v>24.37871934541856</v>
      </c>
      <c r="Q146" s="88">
        <f t="shared" si="43"/>
        <v>33.905765012858723</v>
      </c>
      <c r="R146" s="115">
        <f t="shared" si="54"/>
        <v>38.594681637349183</v>
      </c>
      <c r="S146" s="127">
        <f t="shared" si="44"/>
        <v>32.504959127224751</v>
      </c>
      <c r="T146" s="88">
        <f t="shared" si="45"/>
        <v>42.382206266073403</v>
      </c>
      <c r="U146" s="115">
        <f t="shared" si="55"/>
        <v>48.243352046686475</v>
      </c>
      <c r="V146" s="127">
        <f t="shared" si="46"/>
        <v>40.631198909030942</v>
      </c>
      <c r="W146" s="88">
        <f t="shared" si="47"/>
        <v>84.764412532146807</v>
      </c>
      <c r="X146" s="115">
        <f t="shared" si="56"/>
        <v>96.48670409337295</v>
      </c>
      <c r="Y146" s="127">
        <f t="shared" si="48"/>
        <v>81.262397818061885</v>
      </c>
      <c r="Z146" s="82"/>
      <c r="AA146" s="82"/>
      <c r="AB146" s="82"/>
    </row>
    <row r="147" spans="1:28" s="161" customFormat="1" ht="18.75" x14ac:dyDescent="0.3">
      <c r="A147" s="136" t="s">
        <v>154</v>
      </c>
      <c r="B147" s="90">
        <f t="shared" si="33"/>
        <v>4.5587923656233214</v>
      </c>
      <c r="C147" s="164">
        <f t="shared" si="49"/>
        <v>4.8987388208988794</v>
      </c>
      <c r="D147" s="163">
        <f t="shared" si="34"/>
        <v>4.1271874212467816</v>
      </c>
      <c r="E147" s="101">
        <f t="shared" si="35"/>
        <v>9.1175847312466427</v>
      </c>
      <c r="F147" s="164">
        <f t="shared" si="50"/>
        <v>9.7974776417977587</v>
      </c>
      <c r="G147" s="163">
        <f t="shared" si="36"/>
        <v>8.2543748424935632</v>
      </c>
      <c r="H147" s="90">
        <f t="shared" si="37"/>
        <v>13.676377096869967</v>
      </c>
      <c r="I147" s="164">
        <f t="shared" si="51"/>
        <v>14.69621646269664</v>
      </c>
      <c r="J147" s="163">
        <f t="shared" si="38"/>
        <v>12.381562263740346</v>
      </c>
      <c r="K147" s="90">
        <f t="shared" si="39"/>
        <v>18.235169462493285</v>
      </c>
      <c r="L147" s="164">
        <f t="shared" si="52"/>
        <v>19.594955283595517</v>
      </c>
      <c r="M147" s="163">
        <f t="shared" si="40"/>
        <v>16.508749684987126</v>
      </c>
      <c r="N147" s="90">
        <f t="shared" si="41"/>
        <v>27.352754193739933</v>
      </c>
      <c r="O147" s="164">
        <f t="shared" si="53"/>
        <v>29.39243292539328</v>
      </c>
      <c r="P147" s="163">
        <f t="shared" si="42"/>
        <v>24.763124527480691</v>
      </c>
      <c r="Q147" s="90">
        <f t="shared" si="43"/>
        <v>36.470338924986571</v>
      </c>
      <c r="R147" s="164">
        <f t="shared" si="54"/>
        <v>39.189910567191035</v>
      </c>
      <c r="S147" s="163">
        <f t="shared" si="44"/>
        <v>33.017499369974253</v>
      </c>
      <c r="T147" s="90">
        <f t="shared" si="45"/>
        <v>45.587923656233222</v>
      </c>
      <c r="U147" s="164">
        <f t="shared" si="55"/>
        <v>48.987388208988804</v>
      </c>
      <c r="V147" s="163">
        <f t="shared" si="46"/>
        <v>41.271874212467814</v>
      </c>
      <c r="W147" s="90">
        <f t="shared" si="47"/>
        <v>91.175847312466445</v>
      </c>
      <c r="X147" s="164">
        <f t="shared" si="56"/>
        <v>97.974776417977608</v>
      </c>
      <c r="Y147" s="163">
        <f t="shared" si="48"/>
        <v>82.543748424935629</v>
      </c>
      <c r="Z147" s="162"/>
      <c r="AA147" s="162"/>
      <c r="AB147" s="162"/>
    </row>
    <row r="148" spans="1:28" ht="18.75" x14ac:dyDescent="0.3">
      <c r="A148" s="109" t="s">
        <v>107</v>
      </c>
      <c r="B148" s="88">
        <f t="shared" si="33"/>
        <v>4.3230279649713568</v>
      </c>
      <c r="C148" s="115">
        <f t="shared" si="49"/>
        <v>4.8440187010258526</v>
      </c>
      <c r="D148" s="127">
        <f t="shared" si="34"/>
        <v>4.0800689730045985</v>
      </c>
      <c r="E148" s="98">
        <f t="shared" si="35"/>
        <v>8.6460559299427135</v>
      </c>
      <c r="F148" s="115">
        <f t="shared" si="50"/>
        <v>9.6880374020517053</v>
      </c>
      <c r="G148" s="127">
        <f t="shared" si="36"/>
        <v>8.160137946009197</v>
      </c>
      <c r="H148" s="88">
        <f t="shared" si="37"/>
        <v>12.969083894914069</v>
      </c>
      <c r="I148" s="115">
        <f t="shared" si="51"/>
        <v>14.532056103077554</v>
      </c>
      <c r="J148" s="127">
        <f t="shared" si="38"/>
        <v>12.240206919013797</v>
      </c>
      <c r="K148" s="88">
        <f t="shared" si="39"/>
        <v>17.292111859885427</v>
      </c>
      <c r="L148" s="115">
        <f t="shared" si="52"/>
        <v>19.376074804103411</v>
      </c>
      <c r="M148" s="127">
        <f t="shared" si="40"/>
        <v>16.320275892018394</v>
      </c>
      <c r="N148" s="88">
        <f t="shared" si="41"/>
        <v>25.938167789828139</v>
      </c>
      <c r="O148" s="115">
        <f t="shared" si="53"/>
        <v>29.064112206155109</v>
      </c>
      <c r="P148" s="127">
        <f t="shared" si="42"/>
        <v>24.480413838027594</v>
      </c>
      <c r="Q148" s="88">
        <f t="shared" si="43"/>
        <v>34.584223719770854</v>
      </c>
      <c r="R148" s="115">
        <f t="shared" si="54"/>
        <v>38.752149608206821</v>
      </c>
      <c r="S148" s="127">
        <f t="shared" si="44"/>
        <v>32.640551784036788</v>
      </c>
      <c r="T148" s="88">
        <f t="shared" si="45"/>
        <v>43.230279649713566</v>
      </c>
      <c r="U148" s="115">
        <f t="shared" si="55"/>
        <v>48.440187010258526</v>
      </c>
      <c r="V148" s="127">
        <f t="shared" si="46"/>
        <v>40.800689730045988</v>
      </c>
      <c r="W148" s="88">
        <f t="shared" si="47"/>
        <v>86.460559299427132</v>
      </c>
      <c r="X148" s="115">
        <f t="shared" si="56"/>
        <v>96.880374020517053</v>
      </c>
      <c r="Y148" s="127">
        <f t="shared" si="48"/>
        <v>81.601379460091977</v>
      </c>
      <c r="Z148" s="82"/>
      <c r="AA148" s="82"/>
      <c r="AB148" s="82"/>
    </row>
    <row r="149" spans="1:28" ht="18.75" x14ac:dyDescent="0.3">
      <c r="A149" s="109" t="s">
        <v>108</v>
      </c>
      <c r="B149" s="88">
        <f t="shared" si="33"/>
        <v>4.6622573184274216</v>
      </c>
      <c r="C149" s="115">
        <f t="shared" si="49"/>
        <v>4.92275268645467</v>
      </c>
      <c r="D149" s="127">
        <f t="shared" si="34"/>
        <v>4.1478653014106177</v>
      </c>
      <c r="E149" s="98">
        <f t="shared" si="35"/>
        <v>9.3245146368548433</v>
      </c>
      <c r="F149" s="115">
        <f t="shared" si="50"/>
        <v>9.84550537290934</v>
      </c>
      <c r="G149" s="127">
        <f t="shared" si="36"/>
        <v>8.2957306028212354</v>
      </c>
      <c r="H149" s="88">
        <f t="shared" si="37"/>
        <v>13.986771955282265</v>
      </c>
      <c r="I149" s="115">
        <f t="shared" si="51"/>
        <v>14.76825805936401</v>
      </c>
      <c r="J149" s="127">
        <f t="shared" si="38"/>
        <v>12.443595904231854</v>
      </c>
      <c r="K149" s="88">
        <f t="shared" si="39"/>
        <v>18.649029273709687</v>
      </c>
      <c r="L149" s="115">
        <f t="shared" si="52"/>
        <v>19.69101074581868</v>
      </c>
      <c r="M149" s="127">
        <f t="shared" si="40"/>
        <v>16.591461205642471</v>
      </c>
      <c r="N149" s="88">
        <f t="shared" si="41"/>
        <v>27.97354391056453</v>
      </c>
      <c r="O149" s="115">
        <f t="shared" si="53"/>
        <v>29.53651611872802</v>
      </c>
      <c r="P149" s="127">
        <f t="shared" si="42"/>
        <v>24.887191808463708</v>
      </c>
      <c r="Q149" s="88">
        <f t="shared" si="43"/>
        <v>37.298058547419373</v>
      </c>
      <c r="R149" s="115">
        <f t="shared" si="54"/>
        <v>39.38202149163736</v>
      </c>
      <c r="S149" s="127">
        <f t="shared" si="44"/>
        <v>33.182922411284942</v>
      </c>
      <c r="T149" s="88">
        <f t="shared" si="45"/>
        <v>46.622573184274223</v>
      </c>
      <c r="U149" s="115">
        <f t="shared" si="55"/>
        <v>49.227526864546697</v>
      </c>
      <c r="V149" s="127">
        <f t="shared" si="46"/>
        <v>41.478653014106179</v>
      </c>
      <c r="W149" s="88">
        <f t="shared" si="47"/>
        <v>93.245146368548447</v>
      </c>
      <c r="X149" s="115">
        <f t="shared" si="56"/>
        <v>98.455053729093393</v>
      </c>
      <c r="Y149" s="127">
        <f t="shared" si="48"/>
        <v>82.957306028212358</v>
      </c>
      <c r="Z149" s="82"/>
      <c r="AA149" s="82"/>
      <c r="AB149" s="82"/>
    </row>
    <row r="150" spans="1:28" ht="15.75" thickBot="1" x14ac:dyDescent="0.3">
      <c r="A150" s="110" t="s">
        <v>109</v>
      </c>
      <c r="B150" s="89">
        <f t="shared" si="33"/>
        <v>4.8318719951554545</v>
      </c>
      <c r="C150" s="116">
        <f t="shared" si="49"/>
        <v>4.9621196791690778</v>
      </c>
      <c r="D150" s="128">
        <f t="shared" si="34"/>
        <v>4.1817634656136278</v>
      </c>
      <c r="E150" s="99">
        <f t="shared" si="35"/>
        <v>9.663743990310909</v>
      </c>
      <c r="F150" s="116">
        <f t="shared" si="50"/>
        <v>9.9242393583381556</v>
      </c>
      <c r="G150" s="128">
        <f t="shared" si="36"/>
        <v>8.3635269312272555</v>
      </c>
      <c r="H150" s="89">
        <f t="shared" si="37"/>
        <v>14.495615985466365</v>
      </c>
      <c r="I150" s="116">
        <f t="shared" si="51"/>
        <v>14.886359037507235</v>
      </c>
      <c r="J150" s="128">
        <f t="shared" si="38"/>
        <v>12.545290396840883</v>
      </c>
      <c r="K150" s="89">
        <f t="shared" si="39"/>
        <v>19.327487980621818</v>
      </c>
      <c r="L150" s="116">
        <f t="shared" si="52"/>
        <v>19.848478716676311</v>
      </c>
      <c r="M150" s="128">
        <f t="shared" si="40"/>
        <v>16.727053862454511</v>
      </c>
      <c r="N150" s="89">
        <f t="shared" si="41"/>
        <v>28.991231970932731</v>
      </c>
      <c r="O150" s="116">
        <f t="shared" si="53"/>
        <v>29.77271807501447</v>
      </c>
      <c r="P150" s="128">
        <f t="shared" si="42"/>
        <v>25.090580793681767</v>
      </c>
      <c r="Q150" s="89">
        <f t="shared" si="43"/>
        <v>38.654975961243636</v>
      </c>
      <c r="R150" s="116">
        <f t="shared" si="54"/>
        <v>39.696957433352623</v>
      </c>
      <c r="S150" s="128">
        <f t="shared" si="44"/>
        <v>33.454107724909022</v>
      </c>
      <c r="T150" s="89">
        <f t="shared" si="45"/>
        <v>48.318719951554549</v>
      </c>
      <c r="U150" s="116">
        <f t="shared" si="55"/>
        <v>49.621196791690785</v>
      </c>
      <c r="V150" s="128">
        <f t="shared" si="46"/>
        <v>41.817634656136271</v>
      </c>
      <c r="W150" s="89">
        <f t="shared" si="47"/>
        <v>96.637439903109097</v>
      </c>
      <c r="X150" s="116">
        <f t="shared" si="56"/>
        <v>99.24239358338157</v>
      </c>
      <c r="Y150" s="128">
        <f t="shared" si="48"/>
        <v>83.635269312272541</v>
      </c>
    </row>
    <row r="151" spans="1:28" x14ac:dyDescent="0.25">
      <c r="A151" s="111"/>
    </row>
    <row r="152" spans="1:28" ht="15.75" thickBot="1" x14ac:dyDescent="0.3">
      <c r="A152" s="111"/>
    </row>
    <row r="153" spans="1:28" s="83" customFormat="1" ht="18.75" customHeight="1" x14ac:dyDescent="0.3">
      <c r="A153" s="181" t="s">
        <v>96</v>
      </c>
      <c r="B153" s="184" t="s">
        <v>79</v>
      </c>
      <c r="C153" s="185"/>
      <c r="D153" s="186"/>
      <c r="E153" s="184" t="s">
        <v>80</v>
      </c>
      <c r="F153" s="185"/>
      <c r="G153" s="186"/>
      <c r="H153" s="184" t="s">
        <v>81</v>
      </c>
      <c r="I153" s="185"/>
      <c r="J153" s="186"/>
      <c r="K153" s="184" t="s">
        <v>82</v>
      </c>
      <c r="L153" s="185"/>
      <c r="M153" s="186"/>
      <c r="N153" s="184" t="s">
        <v>83</v>
      </c>
      <c r="O153" s="185"/>
      <c r="P153" s="186"/>
      <c r="Q153" s="184" t="s">
        <v>84</v>
      </c>
      <c r="R153" s="185"/>
      <c r="S153" s="186"/>
      <c r="T153" s="184" t="s">
        <v>85</v>
      </c>
      <c r="U153" s="185"/>
      <c r="V153" s="186"/>
      <c r="W153" s="184" t="s">
        <v>86</v>
      </c>
      <c r="X153" s="185"/>
      <c r="Y153" s="186"/>
    </row>
    <row r="154" spans="1:28" s="83" customFormat="1" ht="19.5" thickBot="1" x14ac:dyDescent="0.35">
      <c r="A154" s="182"/>
      <c r="B154" s="187">
        <v>5000</v>
      </c>
      <c r="C154" s="188"/>
      <c r="D154" s="189"/>
      <c r="E154" s="187">
        <v>10000</v>
      </c>
      <c r="F154" s="188"/>
      <c r="G154" s="189"/>
      <c r="H154" s="187">
        <v>15000</v>
      </c>
      <c r="I154" s="188"/>
      <c r="J154" s="189"/>
      <c r="K154" s="187">
        <v>20000</v>
      </c>
      <c r="L154" s="188"/>
      <c r="M154" s="189"/>
      <c r="N154" s="187">
        <v>30000</v>
      </c>
      <c r="O154" s="188"/>
      <c r="P154" s="189"/>
      <c r="Q154" s="187">
        <v>40000</v>
      </c>
      <c r="R154" s="188"/>
      <c r="S154" s="189"/>
      <c r="T154" s="187">
        <v>50000</v>
      </c>
      <c r="U154" s="188"/>
      <c r="V154" s="189"/>
      <c r="W154" s="187">
        <v>100000</v>
      </c>
      <c r="X154" s="188"/>
      <c r="Y154" s="189"/>
    </row>
    <row r="155" spans="1:28" s="82" customFormat="1" ht="75" x14ac:dyDescent="0.3">
      <c r="A155" s="183"/>
      <c r="B155" s="94" t="s">
        <v>94</v>
      </c>
      <c r="C155" s="103" t="s">
        <v>127</v>
      </c>
      <c r="D155" s="95" t="s">
        <v>128</v>
      </c>
      <c r="E155" s="97" t="s">
        <v>94</v>
      </c>
      <c r="F155" s="103" t="s">
        <v>127</v>
      </c>
      <c r="G155" s="95" t="s">
        <v>128</v>
      </c>
      <c r="H155" s="92" t="s">
        <v>94</v>
      </c>
      <c r="I155" s="93" t="s">
        <v>127</v>
      </c>
      <c r="J155" s="95" t="s">
        <v>128</v>
      </c>
      <c r="K155" s="92" t="s">
        <v>94</v>
      </c>
      <c r="L155" s="93" t="s">
        <v>127</v>
      </c>
      <c r="M155" s="95" t="s">
        <v>128</v>
      </c>
      <c r="N155" s="92" t="s">
        <v>94</v>
      </c>
      <c r="O155" s="93" t="s">
        <v>127</v>
      </c>
      <c r="P155" s="95" t="s">
        <v>128</v>
      </c>
      <c r="Q155" s="92" t="s">
        <v>94</v>
      </c>
      <c r="R155" s="93" t="s">
        <v>127</v>
      </c>
      <c r="S155" s="95" t="s">
        <v>128</v>
      </c>
      <c r="T155" s="92" t="s">
        <v>94</v>
      </c>
      <c r="U155" s="93" t="s">
        <v>127</v>
      </c>
      <c r="V155" s="95" t="s">
        <v>128</v>
      </c>
      <c r="W155" s="92" t="s">
        <v>94</v>
      </c>
      <c r="X155" s="93" t="s">
        <v>127</v>
      </c>
      <c r="Y155" s="95" t="s">
        <v>128</v>
      </c>
    </row>
    <row r="156" spans="1:28" x14ac:dyDescent="0.25">
      <c r="A156" s="112" t="s">
        <v>125</v>
      </c>
      <c r="B156" s="88">
        <f t="shared" ref="B156:B166" si="57">B140-C140</f>
        <v>0.14139584920424975</v>
      </c>
      <c r="C156" s="32">
        <f t="shared" ref="C156:C166" si="58">B156/(B140)</f>
        <v>4.0689984831422887E-2</v>
      </c>
      <c r="D156" s="30">
        <f t="shared" ref="D156:D166" si="59">B156/(B93+C93+B140)</f>
        <v>6.1343715522219793E-4</v>
      </c>
      <c r="E156" s="98">
        <f t="shared" ref="E156:E166" si="60">E140-F140</f>
        <v>0.28279169840849949</v>
      </c>
      <c r="F156" s="32">
        <f t="shared" ref="F156:F166" si="61">E156/(E140)</f>
        <v>4.0689984831422887E-2</v>
      </c>
      <c r="G156" s="30">
        <f t="shared" ref="G156:G166" si="62">E156/(E93+F93+E140)</f>
        <v>6.1343715522219793E-4</v>
      </c>
      <c r="H156" s="88">
        <f t="shared" ref="H156:H166" si="63">H140-I140</f>
        <v>0.42418754761274791</v>
      </c>
      <c r="I156" s="32">
        <f t="shared" ref="I156:I166" si="64">H156/(H140)</f>
        <v>4.0689984831422762E-2</v>
      </c>
      <c r="J156" s="30">
        <f t="shared" ref="J156:J166" si="65">H156/(H93+I93+H140)</f>
        <v>6.1343715522219609E-4</v>
      </c>
      <c r="K156" s="88">
        <f t="shared" ref="K156:K166" si="66">K140-L140</f>
        <v>0.56558339681699898</v>
      </c>
      <c r="L156" s="32">
        <f t="shared" ref="L156:L166" si="67">K156/(K140)</f>
        <v>4.0689984831422887E-2</v>
      </c>
      <c r="M156" s="30">
        <f t="shared" ref="M156:M166" si="68">K156/(K93+L93+K140)</f>
        <v>6.1343715522219793E-4</v>
      </c>
      <c r="N156" s="88">
        <f t="shared" ref="N156:N166" si="69">N140-O140</f>
        <v>0.84837509522549581</v>
      </c>
      <c r="O156" s="32">
        <f t="shared" ref="O156:O166" si="70">N156/(N140)</f>
        <v>4.0689984831422762E-2</v>
      </c>
      <c r="P156" s="30">
        <f t="shared" ref="P156:P166" si="71">N156/(N93+O93+N140)</f>
        <v>6.1343715522219609E-4</v>
      </c>
      <c r="Q156" s="88">
        <f t="shared" ref="Q156:Q166" si="72">Q140-R140</f>
        <v>1.131166793633998</v>
      </c>
      <c r="R156" s="32">
        <f t="shared" ref="R156:R166" si="73">Q156/(Q140)</f>
        <v>4.0689984831422887E-2</v>
      </c>
      <c r="S156" s="30">
        <f t="shared" ref="S156:S166" si="74">Q156/(Q93+R93+Q140)</f>
        <v>6.1343715522219793E-4</v>
      </c>
      <c r="T156" s="88">
        <f t="shared" ref="T156:T166" si="75">T140-U140</f>
        <v>1.4139584920425037</v>
      </c>
      <c r="U156" s="32">
        <f t="shared" ref="U156:U166" si="76">T156/(T140)</f>
        <v>4.0689984831423061E-2</v>
      </c>
      <c r="V156" s="30">
        <f t="shared" ref="V156:V166" si="77">T156/(T93+U93+T140)</f>
        <v>6.1343715522220053E-4</v>
      </c>
      <c r="W156" s="88">
        <f t="shared" ref="W156:W166" si="78">W140-X140</f>
        <v>2.8279169840850074</v>
      </c>
      <c r="X156" s="32">
        <f t="shared" ref="X156:X166" si="79">W156/(W140)</f>
        <v>4.0689984831423061E-2</v>
      </c>
      <c r="Y156" s="30">
        <f t="shared" ref="Y156:Y166" si="80">W156/(W93+X93+W140)</f>
        <v>6.1343715522220053E-4</v>
      </c>
    </row>
    <row r="157" spans="1:28" x14ac:dyDescent="0.25">
      <c r="A157" s="112" t="s">
        <v>97</v>
      </c>
      <c r="B157" s="88">
        <f t="shared" si="57"/>
        <v>0.28279169840849905</v>
      </c>
      <c r="C157" s="32">
        <f t="shared" si="58"/>
        <v>7.7592625735719664E-2</v>
      </c>
      <c r="D157" s="30">
        <f t="shared" si="59"/>
        <v>1.1528269596410893E-3</v>
      </c>
      <c r="E157" s="98">
        <f t="shared" si="60"/>
        <v>0.5655833968169981</v>
      </c>
      <c r="F157" s="32">
        <f t="shared" si="61"/>
        <v>7.7592625735719664E-2</v>
      </c>
      <c r="G157" s="30">
        <f t="shared" si="62"/>
        <v>1.1528269596410893E-3</v>
      </c>
      <c r="H157" s="88">
        <f t="shared" si="63"/>
        <v>0.84837509522549759</v>
      </c>
      <c r="I157" s="32">
        <f t="shared" si="64"/>
        <v>7.7592625735719706E-2</v>
      </c>
      <c r="J157" s="30">
        <f t="shared" si="65"/>
        <v>1.1528269596410901E-3</v>
      </c>
      <c r="K157" s="88">
        <f t="shared" si="66"/>
        <v>1.1311667936339962</v>
      </c>
      <c r="L157" s="32">
        <f t="shared" si="67"/>
        <v>7.7592625735719664E-2</v>
      </c>
      <c r="M157" s="30">
        <f t="shared" si="68"/>
        <v>1.1528269596410893E-3</v>
      </c>
      <c r="N157" s="88">
        <f t="shared" si="69"/>
        <v>1.6967501904509952</v>
      </c>
      <c r="O157" s="32">
        <f t="shared" si="70"/>
        <v>7.7592625735719706E-2</v>
      </c>
      <c r="P157" s="30">
        <f t="shared" si="71"/>
        <v>1.1528269596410901E-3</v>
      </c>
      <c r="Q157" s="88">
        <f t="shared" si="72"/>
        <v>2.2623335872679924</v>
      </c>
      <c r="R157" s="32">
        <f t="shared" si="73"/>
        <v>7.7592625735719664E-2</v>
      </c>
      <c r="S157" s="30">
        <f t="shared" si="74"/>
        <v>1.1528269596410893E-3</v>
      </c>
      <c r="T157" s="88">
        <f t="shared" si="75"/>
        <v>2.8279169840849931</v>
      </c>
      <c r="U157" s="32">
        <f t="shared" si="76"/>
        <v>7.7592625735719734E-2</v>
      </c>
      <c r="V157" s="30">
        <f t="shared" si="77"/>
        <v>1.1528269596410906E-3</v>
      </c>
      <c r="W157" s="88">
        <f t="shared" si="78"/>
        <v>5.6558339681699863</v>
      </c>
      <c r="X157" s="32">
        <f t="shared" si="79"/>
        <v>7.7592625735719734E-2</v>
      </c>
      <c r="Y157" s="30">
        <f t="shared" si="80"/>
        <v>1.1528269596410906E-3</v>
      </c>
    </row>
    <row r="158" spans="1:28" x14ac:dyDescent="0.25">
      <c r="A158" s="112" t="s">
        <v>102</v>
      </c>
      <c r="B158" s="88">
        <f t="shared" si="57"/>
        <v>0.56558339681699854</v>
      </c>
      <c r="C158" s="32">
        <f t="shared" si="58"/>
        <v>0.14197088055158272</v>
      </c>
      <c r="D158" s="30">
        <f t="shared" si="59"/>
        <v>2.0573173195541157E-3</v>
      </c>
      <c r="E158" s="98">
        <f t="shared" si="60"/>
        <v>1.1311667936339971</v>
      </c>
      <c r="F158" s="32">
        <f t="shared" si="61"/>
        <v>0.14197088055158272</v>
      </c>
      <c r="G158" s="30">
        <f t="shared" si="62"/>
        <v>2.0573173195541157E-3</v>
      </c>
      <c r="H158" s="88">
        <f t="shared" si="63"/>
        <v>1.6967501904509952</v>
      </c>
      <c r="I158" s="32">
        <f t="shared" si="64"/>
        <v>0.14197088055158269</v>
      </c>
      <c r="J158" s="30">
        <f t="shared" si="65"/>
        <v>2.0573173195541153E-3</v>
      </c>
      <c r="K158" s="88">
        <f t="shared" si="66"/>
        <v>2.2623335872679942</v>
      </c>
      <c r="L158" s="32">
        <f t="shared" si="67"/>
        <v>0.14197088055158272</v>
      </c>
      <c r="M158" s="30">
        <f t="shared" si="68"/>
        <v>2.0573173195541157E-3</v>
      </c>
      <c r="N158" s="88">
        <f t="shared" si="69"/>
        <v>3.3935003809019904</v>
      </c>
      <c r="O158" s="32">
        <f t="shared" si="70"/>
        <v>0.14197088055158269</v>
      </c>
      <c r="P158" s="30">
        <f t="shared" si="71"/>
        <v>2.0573173195541153E-3</v>
      </c>
      <c r="Q158" s="88">
        <f t="shared" si="72"/>
        <v>4.5246671745359883</v>
      </c>
      <c r="R158" s="32">
        <f t="shared" si="73"/>
        <v>0.14197088055158272</v>
      </c>
      <c r="S158" s="30">
        <f t="shared" si="74"/>
        <v>2.0573173195541157E-3</v>
      </c>
      <c r="T158" s="88">
        <f t="shared" si="75"/>
        <v>5.6558339681699863</v>
      </c>
      <c r="U158" s="32">
        <f t="shared" si="76"/>
        <v>0.14197088055158275</v>
      </c>
      <c r="V158" s="30">
        <f t="shared" si="77"/>
        <v>2.0573173195541157E-3</v>
      </c>
      <c r="W158" s="88">
        <f t="shared" si="78"/>
        <v>11.311667936339973</v>
      </c>
      <c r="X158" s="32">
        <f t="shared" si="79"/>
        <v>0.14197088055158275</v>
      </c>
      <c r="Y158" s="30">
        <f t="shared" si="80"/>
        <v>2.0573173195541157E-3</v>
      </c>
    </row>
    <row r="159" spans="1:28" x14ac:dyDescent="0.25">
      <c r="A159" s="112" t="s">
        <v>103</v>
      </c>
      <c r="B159" s="88">
        <f t="shared" si="57"/>
        <v>0.63628132141912275</v>
      </c>
      <c r="C159" s="32">
        <f t="shared" si="58"/>
        <v>0.15638804279829499</v>
      </c>
      <c r="D159" s="30">
        <f t="shared" si="59"/>
        <v>2.2537942553914852E-3</v>
      </c>
      <c r="E159" s="98">
        <f t="shared" si="60"/>
        <v>1.2725626428382455</v>
      </c>
      <c r="F159" s="32">
        <f t="shared" si="61"/>
        <v>0.15638804279829499</v>
      </c>
      <c r="G159" s="30">
        <f t="shared" si="62"/>
        <v>2.2537942553914852E-3</v>
      </c>
      <c r="H159" s="88">
        <f t="shared" si="63"/>
        <v>1.9088439642573718</v>
      </c>
      <c r="I159" s="32">
        <f t="shared" si="64"/>
        <v>0.15638804279829524</v>
      </c>
      <c r="J159" s="30">
        <f t="shared" si="65"/>
        <v>2.2537942553914896E-3</v>
      </c>
      <c r="K159" s="88">
        <f t="shared" si="66"/>
        <v>2.545125285676491</v>
      </c>
      <c r="L159" s="32">
        <f t="shared" si="67"/>
        <v>0.15638804279829499</v>
      </c>
      <c r="M159" s="30">
        <f t="shared" si="68"/>
        <v>2.2537942553914852E-3</v>
      </c>
      <c r="N159" s="88">
        <f t="shared" si="69"/>
        <v>3.8176879285147436</v>
      </c>
      <c r="O159" s="32">
        <f t="shared" si="70"/>
        <v>0.15638804279829524</v>
      </c>
      <c r="P159" s="30">
        <f t="shared" si="71"/>
        <v>2.2537942553914896E-3</v>
      </c>
      <c r="Q159" s="88">
        <f t="shared" si="72"/>
        <v>5.090250571352982</v>
      </c>
      <c r="R159" s="32">
        <f t="shared" si="73"/>
        <v>0.15638804279829499</v>
      </c>
      <c r="S159" s="30">
        <f t="shared" si="74"/>
        <v>2.2537942553914852E-3</v>
      </c>
      <c r="T159" s="88">
        <f t="shared" si="75"/>
        <v>6.3628132141912346</v>
      </c>
      <c r="U159" s="32">
        <f t="shared" si="76"/>
        <v>0.15638804279829516</v>
      </c>
      <c r="V159" s="30">
        <f t="shared" si="77"/>
        <v>2.2537942553914878E-3</v>
      </c>
      <c r="W159" s="88">
        <f t="shared" si="78"/>
        <v>12.725626428382469</v>
      </c>
      <c r="X159" s="32">
        <f t="shared" si="79"/>
        <v>0.15638804279829516</v>
      </c>
      <c r="Y159" s="30">
        <f t="shared" si="80"/>
        <v>2.2537942553914878E-3</v>
      </c>
    </row>
    <row r="160" spans="1:28" x14ac:dyDescent="0.25">
      <c r="A160" s="112" t="s">
        <v>104</v>
      </c>
      <c r="B160" s="88">
        <f t="shared" si="57"/>
        <v>0.67870007618039896</v>
      </c>
      <c r="C160" s="32">
        <f t="shared" si="58"/>
        <v>0.16475340831979132</v>
      </c>
      <c r="D160" s="30">
        <f t="shared" si="59"/>
        <v>2.3668112962669826E-3</v>
      </c>
      <c r="E160" s="98">
        <f t="shared" si="60"/>
        <v>1.3574001523607979</v>
      </c>
      <c r="F160" s="32">
        <f t="shared" si="61"/>
        <v>0.16475340831979132</v>
      </c>
      <c r="G160" s="30">
        <f t="shared" si="62"/>
        <v>2.3668112962669826E-3</v>
      </c>
      <c r="H160" s="88">
        <f t="shared" si="63"/>
        <v>2.0361002285411942</v>
      </c>
      <c r="I160" s="32">
        <f t="shared" si="64"/>
        <v>0.16475340831979113</v>
      </c>
      <c r="J160" s="30">
        <f t="shared" si="65"/>
        <v>2.36681129626698E-3</v>
      </c>
      <c r="K160" s="88">
        <f t="shared" si="66"/>
        <v>2.7148003047215958</v>
      </c>
      <c r="L160" s="32">
        <f t="shared" si="67"/>
        <v>0.16475340831979132</v>
      </c>
      <c r="M160" s="30">
        <f t="shared" si="68"/>
        <v>2.3668112962669826E-3</v>
      </c>
      <c r="N160" s="88">
        <f t="shared" si="69"/>
        <v>4.0722004570823884</v>
      </c>
      <c r="O160" s="32">
        <f t="shared" si="70"/>
        <v>0.16475340831979113</v>
      </c>
      <c r="P160" s="30">
        <f t="shared" si="71"/>
        <v>2.36681129626698E-3</v>
      </c>
      <c r="Q160" s="88">
        <f t="shared" si="72"/>
        <v>5.4296006094431917</v>
      </c>
      <c r="R160" s="32">
        <f t="shared" si="73"/>
        <v>0.16475340831979132</v>
      </c>
      <c r="S160" s="30">
        <f t="shared" si="74"/>
        <v>2.3668112962669826E-3</v>
      </c>
      <c r="T160" s="88">
        <f t="shared" si="75"/>
        <v>6.7870007618039807</v>
      </c>
      <c r="U160" s="32">
        <f t="shared" si="76"/>
        <v>0.1647534083197911</v>
      </c>
      <c r="V160" s="30">
        <f t="shared" si="77"/>
        <v>2.36681129626698E-3</v>
      </c>
      <c r="W160" s="88">
        <f t="shared" si="78"/>
        <v>13.574001523607961</v>
      </c>
      <c r="X160" s="32">
        <f t="shared" si="79"/>
        <v>0.1647534083197911</v>
      </c>
      <c r="Y160" s="30">
        <f t="shared" si="80"/>
        <v>2.36681129626698E-3</v>
      </c>
    </row>
    <row r="161" spans="1:25" x14ac:dyDescent="0.25">
      <c r="A161" s="112" t="s">
        <v>105</v>
      </c>
      <c r="B161" s="88">
        <f t="shared" si="57"/>
        <v>-0.62518888326539468</v>
      </c>
      <c r="C161" s="32">
        <f t="shared" si="58"/>
        <v>-0.1493046772178114</v>
      </c>
      <c r="D161" s="30">
        <f t="shared" si="59"/>
        <v>-2.1360891826918086E-3</v>
      </c>
      <c r="E161" s="98">
        <f t="shared" si="60"/>
        <v>-1.2503777665307894</v>
      </c>
      <c r="F161" s="32">
        <f t="shared" si="61"/>
        <v>-0.1493046772178114</v>
      </c>
      <c r="G161" s="30">
        <f t="shared" si="62"/>
        <v>-2.1360891826918086E-3</v>
      </c>
      <c r="H161" s="88">
        <f t="shared" si="63"/>
        <v>-1.8755666497961823</v>
      </c>
      <c r="I161" s="32">
        <f t="shared" si="64"/>
        <v>-0.14930467721781127</v>
      </c>
      <c r="J161" s="30">
        <f t="shared" si="65"/>
        <v>-2.1360891826918069E-3</v>
      </c>
      <c r="K161" s="88">
        <f t="shared" si="66"/>
        <v>-2.5007555330615787</v>
      </c>
      <c r="L161" s="32">
        <f t="shared" si="67"/>
        <v>-0.1493046772178114</v>
      </c>
      <c r="M161" s="30">
        <f t="shared" si="68"/>
        <v>-2.1360891826918086E-3</v>
      </c>
      <c r="N161" s="88">
        <f t="shared" si="69"/>
        <v>-3.7511332995923645</v>
      </c>
      <c r="O161" s="32">
        <f t="shared" si="70"/>
        <v>-0.14930467721781127</v>
      </c>
      <c r="P161" s="30">
        <f t="shared" si="71"/>
        <v>-2.1360891826918069E-3</v>
      </c>
      <c r="Q161" s="88">
        <f t="shared" si="72"/>
        <v>-5.0015110661231574</v>
      </c>
      <c r="R161" s="32">
        <f t="shared" si="73"/>
        <v>-0.1493046772178114</v>
      </c>
      <c r="S161" s="30">
        <f t="shared" si="74"/>
        <v>-2.1360891826918086E-3</v>
      </c>
      <c r="T161" s="88">
        <f t="shared" si="75"/>
        <v>-6.2518888326539468</v>
      </c>
      <c r="U161" s="32">
        <f t="shared" si="76"/>
        <v>-0.14930467721781143</v>
      </c>
      <c r="V161" s="30">
        <f t="shared" si="77"/>
        <v>-2.136089182691809E-3</v>
      </c>
      <c r="W161" s="88">
        <f t="shared" si="78"/>
        <v>-12.503777665307894</v>
      </c>
      <c r="X161" s="32">
        <f t="shared" si="79"/>
        <v>-0.14930467721781143</v>
      </c>
      <c r="Y161" s="30">
        <f t="shared" si="80"/>
        <v>-2.136089182691809E-3</v>
      </c>
    </row>
    <row r="162" spans="1:25" x14ac:dyDescent="0.25">
      <c r="A162" s="112" t="s">
        <v>106</v>
      </c>
      <c r="B162" s="88">
        <f t="shared" si="57"/>
        <v>-0.58611457806130751</v>
      </c>
      <c r="C162" s="32">
        <f t="shared" si="58"/>
        <v>-0.13829260666179316</v>
      </c>
      <c r="D162" s="30">
        <f t="shared" si="59"/>
        <v>-1.9726478047896144E-3</v>
      </c>
      <c r="E162" s="98">
        <f t="shared" si="60"/>
        <v>-1.172229156122615</v>
      </c>
      <c r="F162" s="32">
        <f t="shared" si="61"/>
        <v>-0.13829260666179316</v>
      </c>
      <c r="G162" s="30">
        <f t="shared" si="62"/>
        <v>-1.9726478047896144E-3</v>
      </c>
      <c r="H162" s="88">
        <f t="shared" si="63"/>
        <v>-1.7583437341839208</v>
      </c>
      <c r="I162" s="32">
        <f t="shared" si="64"/>
        <v>-0.13829260666179302</v>
      </c>
      <c r="J162" s="30">
        <f t="shared" si="65"/>
        <v>-1.9726478047896122E-3</v>
      </c>
      <c r="K162" s="88">
        <f t="shared" si="66"/>
        <v>-2.34445831224523</v>
      </c>
      <c r="L162" s="32">
        <f t="shared" si="67"/>
        <v>-0.13829260666179316</v>
      </c>
      <c r="M162" s="30">
        <f t="shared" si="68"/>
        <v>-1.9726478047896144E-3</v>
      </c>
      <c r="N162" s="88">
        <f t="shared" si="69"/>
        <v>-3.5166874683678415</v>
      </c>
      <c r="O162" s="32">
        <f t="shared" si="70"/>
        <v>-0.13829260666179302</v>
      </c>
      <c r="P162" s="30">
        <f t="shared" si="71"/>
        <v>-1.9726478047896122E-3</v>
      </c>
      <c r="Q162" s="88">
        <f t="shared" si="72"/>
        <v>-4.6889166244904601</v>
      </c>
      <c r="R162" s="32">
        <f t="shared" si="73"/>
        <v>-0.13829260666179316</v>
      </c>
      <c r="S162" s="30">
        <f t="shared" si="74"/>
        <v>-1.9726478047896144E-3</v>
      </c>
      <c r="T162" s="88">
        <f t="shared" si="75"/>
        <v>-5.8611457806130716</v>
      </c>
      <c r="U162" s="32">
        <f t="shared" si="76"/>
        <v>-0.13829260666179308</v>
      </c>
      <c r="V162" s="30">
        <f t="shared" si="77"/>
        <v>-1.9726478047896131E-3</v>
      </c>
      <c r="W162" s="88">
        <f t="shared" si="78"/>
        <v>-11.722291561226143</v>
      </c>
      <c r="X162" s="32">
        <f t="shared" si="79"/>
        <v>-0.13829260666179308</v>
      </c>
      <c r="Y162" s="30">
        <f t="shared" si="80"/>
        <v>-1.9726478047896131E-3</v>
      </c>
    </row>
    <row r="163" spans="1:25" x14ac:dyDescent="0.25">
      <c r="A163" s="136" t="s">
        <v>154</v>
      </c>
      <c r="B163" s="90">
        <f t="shared" si="57"/>
        <v>-0.339946455275558</v>
      </c>
      <c r="C163" s="102">
        <f t="shared" si="58"/>
        <v>-7.4569409617995908E-2</v>
      </c>
      <c r="D163" s="91">
        <f t="shared" si="59"/>
        <v>-1.0456595608329456E-3</v>
      </c>
      <c r="E163" s="101">
        <f t="shared" si="60"/>
        <v>-0.679892910551116</v>
      </c>
      <c r="F163" s="102">
        <f t="shared" si="61"/>
        <v>-7.4569409617995908E-2</v>
      </c>
      <c r="G163" s="91">
        <f t="shared" si="62"/>
        <v>-1.0456595608329456E-3</v>
      </c>
      <c r="H163" s="90">
        <f t="shared" si="63"/>
        <v>-1.0198393658266731</v>
      </c>
      <c r="I163" s="102">
        <f t="shared" si="64"/>
        <v>-7.4569409617995824E-2</v>
      </c>
      <c r="J163" s="91">
        <f t="shared" si="65"/>
        <v>-1.0456595608329448E-3</v>
      </c>
      <c r="K163" s="90">
        <f t="shared" si="66"/>
        <v>-1.359785821102232</v>
      </c>
      <c r="L163" s="102">
        <f t="shared" si="67"/>
        <v>-7.4569409617995908E-2</v>
      </c>
      <c r="M163" s="91">
        <f t="shared" si="68"/>
        <v>-1.0456595608329456E-3</v>
      </c>
      <c r="N163" s="90">
        <f t="shared" si="69"/>
        <v>-2.0396787316533462</v>
      </c>
      <c r="O163" s="102">
        <f t="shared" si="70"/>
        <v>-7.4569409617995824E-2</v>
      </c>
      <c r="P163" s="91">
        <f t="shared" si="71"/>
        <v>-1.0456595608329448E-3</v>
      </c>
      <c r="Q163" s="90">
        <f t="shared" si="72"/>
        <v>-2.719571642204464</v>
      </c>
      <c r="R163" s="102">
        <f t="shared" si="73"/>
        <v>-7.4569409617995908E-2</v>
      </c>
      <c r="S163" s="91">
        <f t="shared" si="74"/>
        <v>-1.0456595608329456E-3</v>
      </c>
      <c r="T163" s="90">
        <f t="shared" si="75"/>
        <v>-3.3994645527555818</v>
      </c>
      <c r="U163" s="102">
        <f t="shared" si="76"/>
        <v>-7.4569409617995935E-2</v>
      </c>
      <c r="V163" s="91">
        <f t="shared" si="77"/>
        <v>-1.0456595608329461E-3</v>
      </c>
      <c r="W163" s="90">
        <f t="shared" si="78"/>
        <v>-6.7989291055111636</v>
      </c>
      <c r="X163" s="102">
        <f t="shared" si="79"/>
        <v>-7.4569409617995935E-2</v>
      </c>
      <c r="Y163" s="91">
        <f t="shared" si="80"/>
        <v>-1.0456595608329461E-3</v>
      </c>
    </row>
    <row r="164" spans="1:25" x14ac:dyDescent="0.25">
      <c r="A164" s="112" t="s">
        <v>107</v>
      </c>
      <c r="B164" s="88">
        <f t="shared" si="57"/>
        <v>-0.52099073605449586</v>
      </c>
      <c r="C164" s="32">
        <f t="shared" si="58"/>
        <v>-0.1205152361437356</v>
      </c>
      <c r="D164" s="30">
        <f t="shared" si="59"/>
        <v>-1.7108402946907333E-3</v>
      </c>
      <c r="E164" s="98">
        <f t="shared" si="60"/>
        <v>-1.0419814721089917</v>
      </c>
      <c r="F164" s="32">
        <f t="shared" si="61"/>
        <v>-0.1205152361437356</v>
      </c>
      <c r="G164" s="30">
        <f t="shared" si="62"/>
        <v>-1.7108402946907333E-3</v>
      </c>
      <c r="H164" s="88">
        <f t="shared" si="63"/>
        <v>-1.5629722081634849</v>
      </c>
      <c r="I164" s="32">
        <f t="shared" si="64"/>
        <v>-0.12051523614373541</v>
      </c>
      <c r="J164" s="30">
        <f t="shared" si="65"/>
        <v>-1.7108402946907303E-3</v>
      </c>
      <c r="K164" s="88">
        <f t="shared" si="66"/>
        <v>-2.0839629442179834</v>
      </c>
      <c r="L164" s="32">
        <f t="shared" si="67"/>
        <v>-0.1205152361437356</v>
      </c>
      <c r="M164" s="30">
        <f t="shared" si="68"/>
        <v>-1.7108402946907333E-3</v>
      </c>
      <c r="N164" s="88">
        <f t="shared" si="69"/>
        <v>-3.1259444163269698</v>
      </c>
      <c r="O164" s="32">
        <f t="shared" si="70"/>
        <v>-0.12051523614373541</v>
      </c>
      <c r="P164" s="30">
        <f t="shared" si="71"/>
        <v>-1.7108402946907303E-3</v>
      </c>
      <c r="Q164" s="88">
        <f t="shared" si="72"/>
        <v>-4.1679258884359669</v>
      </c>
      <c r="R164" s="32">
        <f t="shared" si="73"/>
        <v>-0.1205152361437356</v>
      </c>
      <c r="S164" s="30">
        <f t="shared" si="74"/>
        <v>-1.7108402946907333E-3</v>
      </c>
      <c r="T164" s="88">
        <f t="shared" si="75"/>
        <v>-5.2099073605449604</v>
      </c>
      <c r="U164" s="32">
        <f t="shared" si="76"/>
        <v>-0.12051523614373566</v>
      </c>
      <c r="V164" s="30">
        <f t="shared" si="77"/>
        <v>-1.7108402946907336E-3</v>
      </c>
      <c r="W164" s="88">
        <f t="shared" si="78"/>
        <v>-10.419814721089921</v>
      </c>
      <c r="X164" s="32">
        <f t="shared" si="79"/>
        <v>-0.12051523614373566</v>
      </c>
      <c r="Y164" s="30">
        <f t="shared" si="80"/>
        <v>-1.7108402946907336E-3</v>
      </c>
    </row>
    <row r="165" spans="1:25" x14ac:dyDescent="0.25">
      <c r="A165" s="112" t="s">
        <v>108</v>
      </c>
      <c r="B165" s="88">
        <f t="shared" si="57"/>
        <v>-0.26049536802724838</v>
      </c>
      <c r="C165" s="32">
        <f t="shared" si="58"/>
        <v>-5.5873228403256259E-2</v>
      </c>
      <c r="D165" s="30">
        <f t="shared" si="59"/>
        <v>-7.7961453232271063E-4</v>
      </c>
      <c r="E165" s="98">
        <f t="shared" si="60"/>
        <v>-0.52099073605449675</v>
      </c>
      <c r="F165" s="32">
        <f t="shared" si="61"/>
        <v>-5.5873228403256259E-2</v>
      </c>
      <c r="G165" s="30">
        <f t="shared" si="62"/>
        <v>-7.7961453232271063E-4</v>
      </c>
      <c r="H165" s="88">
        <f t="shared" si="63"/>
        <v>-0.78148610408174513</v>
      </c>
      <c r="I165" s="32">
        <f t="shared" si="64"/>
        <v>-5.5873228403256259E-2</v>
      </c>
      <c r="J165" s="30">
        <f t="shared" si="65"/>
        <v>-7.7961453232271063E-4</v>
      </c>
      <c r="K165" s="88">
        <f t="shared" si="66"/>
        <v>-1.0419814721089935</v>
      </c>
      <c r="L165" s="32">
        <f t="shared" si="67"/>
        <v>-5.5873228403256259E-2</v>
      </c>
      <c r="M165" s="30">
        <f t="shared" si="68"/>
        <v>-7.7961453232271063E-4</v>
      </c>
      <c r="N165" s="88">
        <f t="shared" si="69"/>
        <v>-1.5629722081634903</v>
      </c>
      <c r="O165" s="32">
        <f t="shared" si="70"/>
        <v>-5.5873228403256259E-2</v>
      </c>
      <c r="P165" s="30">
        <f t="shared" si="71"/>
        <v>-7.7961453232271063E-4</v>
      </c>
      <c r="Q165" s="88">
        <f t="shared" si="72"/>
        <v>-2.083962944217987</v>
      </c>
      <c r="R165" s="32">
        <f t="shared" si="73"/>
        <v>-5.5873228403256259E-2</v>
      </c>
      <c r="S165" s="30">
        <f t="shared" si="74"/>
        <v>-7.7961453232271063E-4</v>
      </c>
      <c r="T165" s="88">
        <f t="shared" si="75"/>
        <v>-2.6049536802724731</v>
      </c>
      <c r="U165" s="32">
        <f t="shared" si="76"/>
        <v>-5.5873228403256023E-2</v>
      </c>
      <c r="V165" s="30">
        <f t="shared" si="77"/>
        <v>-7.7961453232270738E-4</v>
      </c>
      <c r="W165" s="88">
        <f t="shared" si="78"/>
        <v>-5.2099073605449462</v>
      </c>
      <c r="X165" s="32">
        <f t="shared" si="79"/>
        <v>-5.5873228403256023E-2</v>
      </c>
      <c r="Y165" s="30">
        <f t="shared" si="80"/>
        <v>-7.7961453232270738E-4</v>
      </c>
    </row>
    <row r="166" spans="1:25" ht="15.75" thickBot="1" x14ac:dyDescent="0.3">
      <c r="A166" s="114" t="s">
        <v>109</v>
      </c>
      <c r="B166" s="89">
        <f t="shared" si="57"/>
        <v>-0.1302476840136233</v>
      </c>
      <c r="C166" s="33">
        <f t="shared" si="58"/>
        <v>-2.6955946710552889E-2</v>
      </c>
      <c r="D166" s="31">
        <f t="shared" si="59"/>
        <v>-3.7326813023575551E-4</v>
      </c>
      <c r="E166" s="99">
        <f t="shared" si="60"/>
        <v>-0.2604953680272466</v>
      </c>
      <c r="F166" s="33">
        <f t="shared" si="61"/>
        <v>-2.6955946710552889E-2</v>
      </c>
      <c r="G166" s="31">
        <f t="shared" si="62"/>
        <v>-3.7326813023575551E-4</v>
      </c>
      <c r="H166" s="89">
        <f t="shared" si="63"/>
        <v>-0.3907430520408699</v>
      </c>
      <c r="I166" s="33">
        <f t="shared" si="64"/>
        <v>-2.6955946710552885E-2</v>
      </c>
      <c r="J166" s="31">
        <f t="shared" si="65"/>
        <v>-3.732681302357554E-4</v>
      </c>
      <c r="K166" s="89">
        <f t="shared" si="66"/>
        <v>-0.5209907360544932</v>
      </c>
      <c r="L166" s="33">
        <f t="shared" si="67"/>
        <v>-2.6955946710552889E-2</v>
      </c>
      <c r="M166" s="31">
        <f t="shared" si="68"/>
        <v>-3.7326813023575551E-4</v>
      </c>
      <c r="N166" s="89">
        <f t="shared" si="69"/>
        <v>-0.7814861040817398</v>
      </c>
      <c r="O166" s="33">
        <f t="shared" si="70"/>
        <v>-2.6955946710552885E-2</v>
      </c>
      <c r="P166" s="31">
        <f t="shared" si="71"/>
        <v>-3.732681302357554E-4</v>
      </c>
      <c r="Q166" s="89">
        <f t="shared" si="72"/>
        <v>-1.0419814721089864</v>
      </c>
      <c r="R166" s="33">
        <f t="shared" si="73"/>
        <v>-2.6955946710552889E-2</v>
      </c>
      <c r="S166" s="31">
        <f t="shared" si="74"/>
        <v>-3.7326813023575551E-4</v>
      </c>
      <c r="T166" s="89">
        <f t="shared" si="75"/>
        <v>-1.3024768401362365</v>
      </c>
      <c r="U166" s="33">
        <f t="shared" si="76"/>
        <v>-2.6955946710552962E-2</v>
      </c>
      <c r="V166" s="31">
        <f t="shared" si="77"/>
        <v>-3.7326813023575648E-4</v>
      </c>
      <c r="W166" s="89">
        <f t="shared" si="78"/>
        <v>-2.6049536802724731</v>
      </c>
      <c r="X166" s="33">
        <f t="shared" si="79"/>
        <v>-2.6955946710552962E-2</v>
      </c>
      <c r="Y166" s="31">
        <f t="shared" si="80"/>
        <v>-3.7326813023575648E-4</v>
      </c>
    </row>
    <row r="168" spans="1:25" ht="15.75" thickBot="1" x14ac:dyDescent="0.3"/>
    <row r="169" spans="1:25" s="83" customFormat="1" ht="18.75" customHeight="1" x14ac:dyDescent="0.3">
      <c r="A169" s="181" t="s">
        <v>135</v>
      </c>
      <c r="B169" s="184" t="s">
        <v>79</v>
      </c>
      <c r="C169" s="185"/>
      <c r="D169" s="186"/>
      <c r="E169" s="184" t="s">
        <v>79</v>
      </c>
      <c r="F169" s="185"/>
      <c r="G169" s="186"/>
      <c r="H169" s="184" t="s">
        <v>81</v>
      </c>
      <c r="I169" s="185"/>
      <c r="J169" s="186"/>
      <c r="K169" s="184" t="s">
        <v>82</v>
      </c>
      <c r="L169" s="185"/>
      <c r="M169" s="186"/>
      <c r="N169" s="184" t="s">
        <v>83</v>
      </c>
      <c r="O169" s="185"/>
      <c r="P169" s="186"/>
      <c r="Q169" s="184" t="s">
        <v>84</v>
      </c>
      <c r="R169" s="185"/>
      <c r="S169" s="186"/>
      <c r="T169" s="184" t="s">
        <v>85</v>
      </c>
      <c r="U169" s="185"/>
      <c r="V169" s="186"/>
      <c r="W169" s="184" t="s">
        <v>86</v>
      </c>
      <c r="X169" s="185"/>
      <c r="Y169" s="186"/>
    </row>
    <row r="170" spans="1:25" s="83" customFormat="1" ht="19.5" thickBot="1" x14ac:dyDescent="0.35">
      <c r="A170" s="182"/>
      <c r="B170" s="187">
        <v>5000</v>
      </c>
      <c r="C170" s="188"/>
      <c r="D170" s="189"/>
      <c r="E170" s="187">
        <v>10000</v>
      </c>
      <c r="F170" s="188"/>
      <c r="G170" s="189"/>
      <c r="H170" s="187">
        <v>15000</v>
      </c>
      <c r="I170" s="188"/>
      <c r="J170" s="189"/>
      <c r="K170" s="187">
        <v>20000</v>
      </c>
      <c r="L170" s="188"/>
      <c r="M170" s="189"/>
      <c r="N170" s="187">
        <v>30000</v>
      </c>
      <c r="O170" s="188"/>
      <c r="P170" s="189"/>
      <c r="Q170" s="187">
        <v>40000</v>
      </c>
      <c r="R170" s="188"/>
      <c r="S170" s="189"/>
      <c r="T170" s="187">
        <v>50000</v>
      </c>
      <c r="U170" s="188"/>
      <c r="V170" s="189"/>
      <c r="W170" s="187">
        <v>100000</v>
      </c>
      <c r="X170" s="188"/>
      <c r="Y170" s="189"/>
    </row>
    <row r="171" spans="1:25" s="82" customFormat="1" ht="75" x14ac:dyDescent="0.3">
      <c r="A171" s="183"/>
      <c r="B171" s="97" t="s">
        <v>94</v>
      </c>
      <c r="C171" s="103" t="s">
        <v>127</v>
      </c>
      <c r="D171" s="95" t="s">
        <v>128</v>
      </c>
      <c r="E171" s="97" t="s">
        <v>94</v>
      </c>
      <c r="F171" s="103" t="s">
        <v>127</v>
      </c>
      <c r="G171" s="95" t="s">
        <v>128</v>
      </c>
      <c r="H171" s="97" t="s">
        <v>94</v>
      </c>
      <c r="I171" s="103" t="s">
        <v>127</v>
      </c>
      <c r="J171" s="95" t="s">
        <v>128</v>
      </c>
      <c r="K171" s="97" t="s">
        <v>94</v>
      </c>
      <c r="L171" s="103" t="s">
        <v>127</v>
      </c>
      <c r="M171" s="95" t="s">
        <v>128</v>
      </c>
      <c r="N171" s="97" t="s">
        <v>94</v>
      </c>
      <c r="O171" s="103" t="s">
        <v>127</v>
      </c>
      <c r="P171" s="95" t="s">
        <v>128</v>
      </c>
      <c r="Q171" s="97" t="s">
        <v>94</v>
      </c>
      <c r="R171" s="103" t="s">
        <v>127</v>
      </c>
      <c r="S171" s="95" t="s">
        <v>128</v>
      </c>
      <c r="T171" s="97" t="s">
        <v>94</v>
      </c>
      <c r="U171" s="103" t="s">
        <v>127</v>
      </c>
      <c r="V171" s="95" t="s">
        <v>128</v>
      </c>
      <c r="W171" s="97" t="s">
        <v>94</v>
      </c>
      <c r="X171" s="103" t="s">
        <v>127</v>
      </c>
      <c r="Y171" s="95" t="s">
        <v>128</v>
      </c>
    </row>
    <row r="172" spans="1:25" x14ac:dyDescent="0.25">
      <c r="A172" s="112" t="s">
        <v>125</v>
      </c>
      <c r="B172" s="129">
        <f t="shared" ref="B172:B178" si="81">B140-D140</f>
        <v>-0.43562357065835622</v>
      </c>
      <c r="C172" s="130">
        <f t="shared" ref="C172:C178" si="82">B172/(B140)</f>
        <v>-0.12536093939146581</v>
      </c>
      <c r="D172" s="131">
        <f t="shared" ref="D172:D178" si="83">B172/(B93+C93+B140)</f>
        <v>-1.8899259450422853E-3</v>
      </c>
      <c r="E172" s="129">
        <f t="shared" ref="E172:E178" si="84">E140-G140</f>
        <v>-0.87124714131671244</v>
      </c>
      <c r="F172" s="130">
        <f t="shared" ref="F172:F178" si="85">E172/(E140)</f>
        <v>-0.12536093939146581</v>
      </c>
      <c r="G172" s="131">
        <f t="shared" ref="G172:G178" si="86">E172/(E93+F93+E140)</f>
        <v>-1.8899259450422853E-3</v>
      </c>
      <c r="H172" s="129">
        <f t="shared" ref="H172:H178" si="87">H140-J140</f>
        <v>-1.3068707119750691</v>
      </c>
      <c r="I172" s="130">
        <f t="shared" ref="I172:I178" si="88">H172/(H140)</f>
        <v>-0.12536093939146586</v>
      </c>
      <c r="J172" s="131">
        <f t="shared" ref="J172:J178" si="89">H172/(H93+I93+H140)</f>
        <v>-1.8899259450422862E-3</v>
      </c>
      <c r="K172" s="129">
        <f t="shared" ref="K172:K178" si="90">K140-M140</f>
        <v>-1.7424942826334249</v>
      </c>
      <c r="L172" s="130">
        <f t="shared" ref="L172:L178" si="91">K172/(K140)</f>
        <v>-0.12536093939146581</v>
      </c>
      <c r="M172" s="131">
        <f t="shared" ref="M172:M178" si="92">K172/(K93+L93+K140)</f>
        <v>-1.8899259450422853E-3</v>
      </c>
      <c r="N172" s="129">
        <f t="shared" ref="N172:N178" si="93">N140-P140</f>
        <v>-2.6137414239501382</v>
      </c>
      <c r="O172" s="130">
        <f t="shared" ref="O172:O178" si="94">N172/(N140)</f>
        <v>-0.12536093939146586</v>
      </c>
      <c r="P172" s="131">
        <f t="shared" ref="P172:P178" si="95">N172/(N93+O93+N140)</f>
        <v>-1.8899259450422862E-3</v>
      </c>
      <c r="Q172" s="129">
        <f t="shared" ref="Q172:Q178" si="96">Q140-S140</f>
        <v>-3.4849885652668497</v>
      </c>
      <c r="R172" s="130">
        <f t="shared" ref="R172:R178" si="97">Q172/(Q140)</f>
        <v>-0.12536093939146581</v>
      </c>
      <c r="S172" s="131">
        <f t="shared" ref="S172:S178" si="98">Q172/(Q93+R93+Q140)</f>
        <v>-1.8899259450422853E-3</v>
      </c>
      <c r="T172" s="129">
        <f t="shared" ref="T172:T178" si="99">T140-V140</f>
        <v>-4.3562357065835613</v>
      </c>
      <c r="U172" s="130">
        <f t="shared" ref="U172:U178" si="100">T172/(T140)</f>
        <v>-0.12536093939146578</v>
      </c>
      <c r="V172" s="131">
        <f t="shared" ref="V172:V178" si="101">T172/(T93+U93+T140)</f>
        <v>-1.8899259450422846E-3</v>
      </c>
      <c r="W172" s="129">
        <f t="shared" ref="W172:W178" si="102">W140-Y140</f>
        <v>-8.7124714131671226</v>
      </c>
      <c r="X172" s="130">
        <f t="shared" ref="X172:X178" si="103">W172/(W140)</f>
        <v>-0.12536093939146578</v>
      </c>
      <c r="Y172" s="131">
        <f t="shared" ref="Y172:Y178" si="104">W172/(W93+X93+W140)</f>
        <v>-1.8899259450422846E-3</v>
      </c>
    </row>
    <row r="173" spans="1:25" x14ac:dyDescent="0.25">
      <c r="A173" s="112" t="s">
        <v>97</v>
      </c>
      <c r="B173" s="129">
        <f t="shared" si="81"/>
        <v>-0.29990705813333385</v>
      </c>
      <c r="C173" s="130">
        <f t="shared" si="82"/>
        <v>-8.2288752633840112E-2</v>
      </c>
      <c r="D173" s="131">
        <f t="shared" si="83"/>
        <v>-1.2225993335325E-3</v>
      </c>
      <c r="E173" s="129">
        <f t="shared" si="84"/>
        <v>-0.5998141162666677</v>
      </c>
      <c r="F173" s="130">
        <f t="shared" si="85"/>
        <v>-8.2288752633840112E-2</v>
      </c>
      <c r="G173" s="131">
        <f t="shared" si="86"/>
        <v>-1.2225993335325E-3</v>
      </c>
      <c r="H173" s="129">
        <f t="shared" si="87"/>
        <v>-0.89972117440000154</v>
      </c>
      <c r="I173" s="130">
        <f t="shared" si="88"/>
        <v>-8.2288752633840112E-2</v>
      </c>
      <c r="J173" s="131">
        <f t="shared" si="89"/>
        <v>-1.2225993335325002E-3</v>
      </c>
      <c r="K173" s="129">
        <f t="shared" si="90"/>
        <v>-1.1996282325333354</v>
      </c>
      <c r="L173" s="130">
        <f t="shared" si="91"/>
        <v>-8.2288752633840112E-2</v>
      </c>
      <c r="M173" s="131">
        <f t="shared" si="92"/>
        <v>-1.2225993335325E-3</v>
      </c>
      <c r="N173" s="129">
        <f t="shared" si="93"/>
        <v>-1.7994423488000031</v>
      </c>
      <c r="O173" s="130">
        <f t="shared" si="94"/>
        <v>-8.2288752633840112E-2</v>
      </c>
      <c r="P173" s="131">
        <f t="shared" si="95"/>
        <v>-1.2225993335325002E-3</v>
      </c>
      <c r="Q173" s="129">
        <f t="shared" si="96"/>
        <v>-2.3992564650666708</v>
      </c>
      <c r="R173" s="130">
        <f t="shared" si="97"/>
        <v>-8.2288752633840112E-2</v>
      </c>
      <c r="S173" s="131">
        <f t="shared" si="98"/>
        <v>-1.2225993335325E-3</v>
      </c>
      <c r="T173" s="129">
        <f t="shared" si="99"/>
        <v>-2.9990705813333278</v>
      </c>
      <c r="U173" s="130">
        <f t="shared" si="100"/>
        <v>-8.2288752633839807E-2</v>
      </c>
      <c r="V173" s="131">
        <f t="shared" si="101"/>
        <v>-1.2225993335324959E-3</v>
      </c>
      <c r="W173" s="129">
        <f t="shared" si="102"/>
        <v>-5.9981411626666556</v>
      </c>
      <c r="X173" s="130">
        <f t="shared" si="103"/>
        <v>-8.2288752633839807E-2</v>
      </c>
      <c r="Y173" s="131">
        <f t="shared" si="104"/>
        <v>-1.2225993335324959E-3</v>
      </c>
    </row>
    <row r="174" spans="1:25" x14ac:dyDescent="0.25">
      <c r="A174" s="112" t="s">
        <v>102</v>
      </c>
      <c r="B174" s="129">
        <f t="shared" si="81"/>
        <v>-2.8474033083287775E-2</v>
      </c>
      <c r="C174" s="130">
        <f t="shared" si="82"/>
        <v>-7.1474579565801123E-3</v>
      </c>
      <c r="D174" s="131">
        <f t="shared" si="83"/>
        <v>-1.035746836796893E-4</v>
      </c>
      <c r="E174" s="129">
        <f t="shared" si="84"/>
        <v>-5.6948066166575551E-2</v>
      </c>
      <c r="F174" s="130">
        <f t="shared" si="85"/>
        <v>-7.1474579565801123E-3</v>
      </c>
      <c r="G174" s="131">
        <f t="shared" si="86"/>
        <v>-1.035746836796893E-4</v>
      </c>
      <c r="H174" s="129">
        <f t="shared" si="87"/>
        <v>-8.5422099249864658E-2</v>
      </c>
      <c r="I174" s="130">
        <f t="shared" si="88"/>
        <v>-7.1474579565802242E-3</v>
      </c>
      <c r="J174" s="131">
        <f t="shared" si="89"/>
        <v>-1.0357468367969091E-4</v>
      </c>
      <c r="K174" s="129">
        <f t="shared" si="90"/>
        <v>-0.1138961323331511</v>
      </c>
      <c r="L174" s="130">
        <f t="shared" si="91"/>
        <v>-7.1474579565801123E-3</v>
      </c>
      <c r="M174" s="131">
        <f t="shared" si="92"/>
        <v>-1.035746836796893E-4</v>
      </c>
      <c r="N174" s="129">
        <f t="shared" si="93"/>
        <v>-0.17084419849972932</v>
      </c>
      <c r="O174" s="130">
        <f t="shared" si="94"/>
        <v>-7.1474579565802242E-3</v>
      </c>
      <c r="P174" s="131">
        <f t="shared" si="95"/>
        <v>-1.0357468367969091E-4</v>
      </c>
      <c r="Q174" s="129">
        <f t="shared" si="96"/>
        <v>-0.2277922646663022</v>
      </c>
      <c r="R174" s="130">
        <f t="shared" si="97"/>
        <v>-7.1474579565801123E-3</v>
      </c>
      <c r="S174" s="131">
        <f t="shared" si="98"/>
        <v>-1.035746836796893E-4</v>
      </c>
      <c r="T174" s="129">
        <f t="shared" si="99"/>
        <v>-0.28474033083287509</v>
      </c>
      <c r="U174" s="130">
        <f t="shared" si="100"/>
        <v>-7.1474579565800455E-3</v>
      </c>
      <c r="V174" s="131">
        <f t="shared" si="101"/>
        <v>-1.0357468367968832E-4</v>
      </c>
      <c r="W174" s="129">
        <f t="shared" si="102"/>
        <v>-0.56948066166575018</v>
      </c>
      <c r="X174" s="130">
        <f t="shared" si="103"/>
        <v>-7.1474579565800455E-3</v>
      </c>
      <c r="Y174" s="131">
        <f t="shared" si="104"/>
        <v>-1.0357468367968832E-4</v>
      </c>
    </row>
    <row r="175" spans="1:25" x14ac:dyDescent="0.25">
      <c r="A175" s="112" t="s">
        <v>103</v>
      </c>
      <c r="B175" s="129">
        <f t="shared" si="81"/>
        <v>3.9384223179222744E-2</v>
      </c>
      <c r="C175" s="130">
        <f t="shared" si="82"/>
        <v>9.680028900412696E-3</v>
      </c>
      <c r="D175" s="131">
        <f t="shared" si="83"/>
        <v>1.3950423023013591E-4</v>
      </c>
      <c r="E175" s="129">
        <f t="shared" si="84"/>
        <v>7.8768446358445487E-2</v>
      </c>
      <c r="F175" s="130">
        <f t="shared" si="85"/>
        <v>9.680028900412696E-3</v>
      </c>
      <c r="G175" s="131">
        <f t="shared" si="86"/>
        <v>1.3950423023013591E-4</v>
      </c>
      <c r="H175" s="129">
        <f t="shared" si="87"/>
        <v>0.11815266953767178</v>
      </c>
      <c r="I175" s="130">
        <f t="shared" si="88"/>
        <v>9.6800289004129857E-3</v>
      </c>
      <c r="J175" s="131">
        <f t="shared" si="89"/>
        <v>1.3950423023014009E-4</v>
      </c>
      <c r="K175" s="129">
        <f t="shared" si="90"/>
        <v>0.15753689271689097</v>
      </c>
      <c r="L175" s="130">
        <f t="shared" si="91"/>
        <v>9.680028900412696E-3</v>
      </c>
      <c r="M175" s="131">
        <f t="shared" si="92"/>
        <v>1.3950423023013591E-4</v>
      </c>
      <c r="N175" s="129">
        <f t="shared" si="93"/>
        <v>0.23630533907534357</v>
      </c>
      <c r="O175" s="130">
        <f t="shared" si="94"/>
        <v>9.6800289004129857E-3</v>
      </c>
      <c r="P175" s="131">
        <f t="shared" si="95"/>
        <v>1.3950423023014009E-4</v>
      </c>
      <c r="Q175" s="129">
        <f t="shared" si="96"/>
        <v>0.31507378543378195</v>
      </c>
      <c r="R175" s="130">
        <f t="shared" si="97"/>
        <v>9.680028900412696E-3</v>
      </c>
      <c r="S175" s="131">
        <f t="shared" si="98"/>
        <v>1.3950423023013591E-4</v>
      </c>
      <c r="T175" s="129">
        <f t="shared" si="99"/>
        <v>0.39384223179224165</v>
      </c>
      <c r="U175" s="130">
        <f t="shared" si="100"/>
        <v>9.6800289004130447E-3</v>
      </c>
      <c r="V175" s="131">
        <f t="shared" si="101"/>
        <v>1.3950423023014095E-4</v>
      </c>
      <c r="W175" s="129">
        <f t="shared" si="102"/>
        <v>0.7876844635844833</v>
      </c>
      <c r="X175" s="130">
        <f t="shared" si="103"/>
        <v>9.6800289004130447E-3</v>
      </c>
      <c r="Y175" s="131">
        <f t="shared" si="104"/>
        <v>1.3950423023014095E-4</v>
      </c>
    </row>
    <row r="176" spans="1:25" x14ac:dyDescent="0.25">
      <c r="A176" s="112" t="s">
        <v>104</v>
      </c>
      <c r="B176" s="129">
        <f t="shared" si="81"/>
        <v>8.0099176936730743E-2</v>
      </c>
      <c r="C176" s="130">
        <f t="shared" si="82"/>
        <v>1.9443953031808327E-2</v>
      </c>
      <c r="D176" s="131">
        <f t="shared" si="83"/>
        <v>2.793275608019111E-4</v>
      </c>
      <c r="E176" s="129">
        <f t="shared" si="84"/>
        <v>0.16019835387346149</v>
      </c>
      <c r="F176" s="130">
        <f t="shared" si="85"/>
        <v>1.9443953031808327E-2</v>
      </c>
      <c r="G176" s="131">
        <f t="shared" si="86"/>
        <v>2.793275608019111E-4</v>
      </c>
      <c r="H176" s="129">
        <f t="shared" si="87"/>
        <v>0.24029753081019223</v>
      </c>
      <c r="I176" s="130">
        <f t="shared" si="88"/>
        <v>1.9443953031808334E-2</v>
      </c>
      <c r="J176" s="131">
        <f t="shared" si="89"/>
        <v>2.7932756080191115E-4</v>
      </c>
      <c r="K176" s="129">
        <f t="shared" si="90"/>
        <v>0.32039670774692297</v>
      </c>
      <c r="L176" s="130">
        <f t="shared" si="91"/>
        <v>1.9443953031808327E-2</v>
      </c>
      <c r="M176" s="131">
        <f t="shared" si="92"/>
        <v>2.793275608019111E-4</v>
      </c>
      <c r="N176" s="129">
        <f t="shared" si="93"/>
        <v>0.48059506162038446</v>
      </c>
      <c r="O176" s="130">
        <f t="shared" si="94"/>
        <v>1.9443953031808334E-2</v>
      </c>
      <c r="P176" s="131">
        <f t="shared" si="95"/>
        <v>2.7932756080191115E-4</v>
      </c>
      <c r="Q176" s="129">
        <f t="shared" si="96"/>
        <v>0.64079341549384594</v>
      </c>
      <c r="R176" s="130">
        <f t="shared" si="97"/>
        <v>1.9443953031808327E-2</v>
      </c>
      <c r="S176" s="131">
        <f t="shared" si="98"/>
        <v>2.793275608019111E-4</v>
      </c>
      <c r="T176" s="129">
        <f t="shared" si="99"/>
        <v>0.80099176936730743</v>
      </c>
      <c r="U176" s="130">
        <f t="shared" si="100"/>
        <v>1.944395303180833E-2</v>
      </c>
      <c r="V176" s="131">
        <f t="shared" si="101"/>
        <v>2.7932756080191115E-4</v>
      </c>
      <c r="W176" s="129">
        <f t="shared" si="102"/>
        <v>1.6019835387346149</v>
      </c>
      <c r="X176" s="130">
        <f t="shared" si="103"/>
        <v>1.944395303180833E-2</v>
      </c>
      <c r="Y176" s="131">
        <f t="shared" si="104"/>
        <v>2.7932756080191115E-4</v>
      </c>
    </row>
    <row r="177" spans="1:25" x14ac:dyDescent="0.25">
      <c r="A177" s="112" t="s">
        <v>105</v>
      </c>
      <c r="B177" s="98">
        <f t="shared" si="81"/>
        <v>0.13438578194674022</v>
      </c>
      <c r="C177" s="32">
        <f t="shared" si="82"/>
        <v>3.2093382229421097E-2</v>
      </c>
      <c r="D177" s="30">
        <f t="shared" si="83"/>
        <v>4.5915726080201916E-4</v>
      </c>
      <c r="E177" s="98">
        <f t="shared" si="84"/>
        <v>0.26877156389348045</v>
      </c>
      <c r="F177" s="32">
        <f t="shared" si="85"/>
        <v>3.2093382229421097E-2</v>
      </c>
      <c r="G177" s="30">
        <f t="shared" si="86"/>
        <v>4.5915726080201916E-4</v>
      </c>
      <c r="H177" s="129">
        <f t="shared" si="87"/>
        <v>0.40315734584021889</v>
      </c>
      <c r="I177" s="130">
        <f t="shared" si="88"/>
        <v>3.2093382229420951E-2</v>
      </c>
      <c r="J177" s="131">
        <f t="shared" si="89"/>
        <v>4.5915726080201716E-4</v>
      </c>
      <c r="K177" s="129">
        <f t="shared" si="90"/>
        <v>0.53754312778696089</v>
      </c>
      <c r="L177" s="130">
        <f t="shared" si="91"/>
        <v>3.2093382229421097E-2</v>
      </c>
      <c r="M177" s="131">
        <f t="shared" si="92"/>
        <v>4.5915726080201916E-4</v>
      </c>
      <c r="N177" s="129">
        <f t="shared" si="93"/>
        <v>0.80631469168043779</v>
      </c>
      <c r="O177" s="130">
        <f t="shared" si="94"/>
        <v>3.2093382229420951E-2</v>
      </c>
      <c r="P177" s="131">
        <f t="shared" si="95"/>
        <v>4.5915726080201716E-4</v>
      </c>
      <c r="Q177" s="129">
        <f t="shared" si="96"/>
        <v>1.0750862555739218</v>
      </c>
      <c r="R177" s="130">
        <f t="shared" si="97"/>
        <v>3.2093382229421097E-2</v>
      </c>
      <c r="S177" s="131">
        <f t="shared" si="98"/>
        <v>4.5915726080201916E-4</v>
      </c>
      <c r="T177" s="129">
        <f t="shared" si="99"/>
        <v>1.3438578194673951</v>
      </c>
      <c r="U177" s="130">
        <f t="shared" si="100"/>
        <v>3.209338222942093E-2</v>
      </c>
      <c r="V177" s="131">
        <f t="shared" si="101"/>
        <v>4.5915726080201678E-4</v>
      </c>
      <c r="W177" s="129">
        <f t="shared" si="102"/>
        <v>2.6877156389347903</v>
      </c>
      <c r="X177" s="130">
        <f t="shared" si="103"/>
        <v>3.209338222942093E-2</v>
      </c>
      <c r="Y177" s="131">
        <f t="shared" si="104"/>
        <v>4.5915726080201678E-4</v>
      </c>
    </row>
    <row r="178" spans="1:25" x14ac:dyDescent="0.25">
      <c r="A178" s="112" t="s">
        <v>106</v>
      </c>
      <c r="B178" s="98">
        <f t="shared" si="81"/>
        <v>0.17510073570424645</v>
      </c>
      <c r="C178" s="32">
        <f t="shared" si="82"/>
        <v>4.1314681591838959E-2</v>
      </c>
      <c r="D178" s="30">
        <f t="shared" si="83"/>
        <v>5.8932518458515144E-4</v>
      </c>
      <c r="E178" s="98">
        <f t="shared" si="84"/>
        <v>0.35020147140849289</v>
      </c>
      <c r="F178" s="32">
        <f t="shared" si="85"/>
        <v>4.1314681591838959E-2</v>
      </c>
      <c r="G178" s="30">
        <f t="shared" si="86"/>
        <v>5.8932518458515144E-4</v>
      </c>
      <c r="H178" s="129">
        <f t="shared" si="87"/>
        <v>0.52530220711274112</v>
      </c>
      <c r="I178" s="130">
        <f t="shared" si="88"/>
        <v>4.1314681591839097E-2</v>
      </c>
      <c r="J178" s="131">
        <f t="shared" si="89"/>
        <v>5.893251845851534E-4</v>
      </c>
      <c r="K178" s="129">
        <f t="shared" si="90"/>
        <v>0.70040294281698579</v>
      </c>
      <c r="L178" s="130">
        <f t="shared" si="91"/>
        <v>4.1314681591838959E-2</v>
      </c>
      <c r="M178" s="131">
        <f t="shared" si="92"/>
        <v>5.8932518458515144E-4</v>
      </c>
      <c r="N178" s="129">
        <f t="shared" si="93"/>
        <v>1.0506044142254822</v>
      </c>
      <c r="O178" s="130">
        <f t="shared" si="94"/>
        <v>4.1314681591839097E-2</v>
      </c>
      <c r="P178" s="131">
        <f t="shared" si="95"/>
        <v>5.893251845851534E-4</v>
      </c>
      <c r="Q178" s="129">
        <f t="shared" si="96"/>
        <v>1.4008058856339716</v>
      </c>
      <c r="R178" s="130">
        <f t="shared" si="97"/>
        <v>4.1314681591838959E-2</v>
      </c>
      <c r="S178" s="131">
        <f t="shared" si="98"/>
        <v>5.8932518458515144E-4</v>
      </c>
      <c r="T178" s="129">
        <f t="shared" si="99"/>
        <v>1.7510073570424609</v>
      </c>
      <c r="U178" s="130">
        <f t="shared" si="100"/>
        <v>4.1314681591838869E-2</v>
      </c>
      <c r="V178" s="131">
        <f t="shared" si="101"/>
        <v>5.8932518458515025E-4</v>
      </c>
      <c r="W178" s="129">
        <f t="shared" si="102"/>
        <v>3.5020147140849218</v>
      </c>
      <c r="X178" s="130">
        <f t="shared" si="103"/>
        <v>4.1314681591838869E-2</v>
      </c>
      <c r="Y178" s="131">
        <f t="shared" si="104"/>
        <v>5.8932518458515025E-4</v>
      </c>
    </row>
    <row r="179" spans="1:25" x14ac:dyDescent="0.25">
      <c r="A179" s="112" t="s">
        <v>107</v>
      </c>
      <c r="B179" s="98">
        <f>B148-D148</f>
        <v>0.2429589919667583</v>
      </c>
      <c r="C179" s="32">
        <f>B179/(B148)</f>
        <v>5.6201115036823054E-2</v>
      </c>
      <c r="D179" s="30">
        <f>B179/(B101+C101+B148)</f>
        <v>7.9783382822126356E-4</v>
      </c>
      <c r="E179" s="98">
        <f>E148-G148</f>
        <v>0.4859179839335166</v>
      </c>
      <c r="F179" s="32">
        <f>E179/(E148)</f>
        <v>5.6201115036823054E-2</v>
      </c>
      <c r="G179" s="30">
        <f>E179/(E101+F101+E148)</f>
        <v>7.9783382822126356E-4</v>
      </c>
      <c r="H179" s="129">
        <f>H148-J148</f>
        <v>0.72887697590027223</v>
      </c>
      <c r="I179" s="130">
        <f>H179/(H148)</f>
        <v>5.6201115036822853E-2</v>
      </c>
      <c r="J179" s="131">
        <f>H179/(H101+I101+H148)</f>
        <v>7.9783382822126052E-4</v>
      </c>
      <c r="K179" s="129">
        <f>K148-M148</f>
        <v>0.97183596786703319</v>
      </c>
      <c r="L179" s="130">
        <f>K179/(K148)</f>
        <v>5.6201115036823054E-2</v>
      </c>
      <c r="M179" s="131">
        <f>K179/(K101+L101+K148)</f>
        <v>7.9783382822126356E-4</v>
      </c>
      <c r="N179" s="129">
        <f>N148-P148</f>
        <v>1.4577539518005445</v>
      </c>
      <c r="O179" s="130">
        <f>N179/(N148)</f>
        <v>5.6201115036822853E-2</v>
      </c>
      <c r="P179" s="131">
        <f>N179/(N101+O101+N148)</f>
        <v>7.9783382822126052E-4</v>
      </c>
      <c r="Q179" s="129">
        <f>Q148-S148</f>
        <v>1.9436719357340664</v>
      </c>
      <c r="R179" s="130">
        <f>Q179/(Q148)</f>
        <v>5.6201115036823054E-2</v>
      </c>
      <c r="S179" s="131">
        <f>Q179/(Q101+R101+Q148)</f>
        <v>7.9783382822126356E-4</v>
      </c>
      <c r="T179" s="129">
        <f>T148-V148</f>
        <v>2.4295899196675776</v>
      </c>
      <c r="U179" s="130">
        <f>T179/(T148)</f>
        <v>5.6201115036822936E-2</v>
      </c>
      <c r="V179" s="131">
        <f>T179/(T101+U101+T148)</f>
        <v>7.9783382822126161E-4</v>
      </c>
      <c r="W179" s="129">
        <f>W148-Y148</f>
        <v>4.8591798393351553</v>
      </c>
      <c r="X179" s="130">
        <f>W179/(W148)</f>
        <v>5.6201115036822936E-2</v>
      </c>
      <c r="Y179" s="131">
        <f>W179/(W101+X101+W148)</f>
        <v>7.9783382822126161E-4</v>
      </c>
    </row>
    <row r="180" spans="1:25" x14ac:dyDescent="0.25">
      <c r="A180" s="136" t="s">
        <v>154</v>
      </c>
      <c r="B180" s="101">
        <f>B147-D147</f>
        <v>0.43160494437653973</v>
      </c>
      <c r="C180" s="102">
        <f>B180/(B147)</f>
        <v>9.4675280153393562E-2</v>
      </c>
      <c r="D180" s="91">
        <f>B180/(B100+C100+B147)</f>
        <v>1.327596830578129E-3</v>
      </c>
      <c r="E180" s="101">
        <f>E147-G147</f>
        <v>0.86320988875307947</v>
      </c>
      <c r="F180" s="102">
        <f>E180/(E147)</f>
        <v>9.4675280153393562E-2</v>
      </c>
      <c r="G180" s="91">
        <f>E180/(E100+F100+E147)</f>
        <v>1.327596830578129E-3</v>
      </c>
      <c r="H180" s="101">
        <f>H147-J147</f>
        <v>1.294814833129621</v>
      </c>
      <c r="I180" s="102">
        <f>H180/(H147)</f>
        <v>9.4675280153393673E-2</v>
      </c>
      <c r="J180" s="91">
        <f>H180/(H100+I100+H147)</f>
        <v>1.3275968305781307E-3</v>
      </c>
      <c r="K180" s="101">
        <f>K147-M147</f>
        <v>1.7264197775061589</v>
      </c>
      <c r="L180" s="102">
        <f>K180/(K147)</f>
        <v>9.4675280153393562E-2</v>
      </c>
      <c r="M180" s="91">
        <f>K180/(K100+L100+K147)</f>
        <v>1.327596830578129E-3</v>
      </c>
      <c r="N180" s="101">
        <f>N147-P147</f>
        <v>2.589629666259242</v>
      </c>
      <c r="O180" s="102">
        <f>N180/(N147)</f>
        <v>9.4675280153393673E-2</v>
      </c>
      <c r="P180" s="91">
        <f>N180/(N100+O100+N147)</f>
        <v>1.3275968305781307E-3</v>
      </c>
      <c r="Q180" s="101">
        <f>Q147-S147</f>
        <v>3.4528395550123179</v>
      </c>
      <c r="R180" s="102">
        <f>Q180/(Q147)</f>
        <v>9.4675280153393562E-2</v>
      </c>
      <c r="S180" s="91">
        <f>Q180/(Q100+R100+Q147)</f>
        <v>1.327596830578129E-3</v>
      </c>
      <c r="T180" s="101">
        <f>T147-V147</f>
        <v>4.316049443765408</v>
      </c>
      <c r="U180" s="102">
        <f>T180/(T147)</f>
        <v>9.4675280153393784E-2</v>
      </c>
      <c r="V180" s="91">
        <f>T180/(T100+U100+T147)</f>
        <v>1.3275968305781322E-3</v>
      </c>
      <c r="W180" s="101">
        <f>W147-Y147</f>
        <v>8.632098887530816</v>
      </c>
      <c r="X180" s="102">
        <f>W180/(W147)</f>
        <v>9.4675280153393784E-2</v>
      </c>
      <c r="Y180" s="91">
        <f>W180/(W100+X100+W147)</f>
        <v>1.3275968305781322E-3</v>
      </c>
    </row>
    <row r="181" spans="1:25" x14ac:dyDescent="0.25">
      <c r="A181" s="112" t="s">
        <v>108</v>
      </c>
      <c r="B181" s="98">
        <f>B149-D149</f>
        <v>0.51439201701680393</v>
      </c>
      <c r="C181" s="32">
        <f>B181/(B149)</f>
        <v>0.11033110827746166</v>
      </c>
      <c r="D181" s="30">
        <f>B181/(B102+C102+B149)</f>
        <v>1.5394803171131361E-3</v>
      </c>
      <c r="E181" s="98">
        <f>E149-G149</f>
        <v>1.0287840340336079</v>
      </c>
      <c r="F181" s="32">
        <f>E181/(E149)</f>
        <v>0.11033110827746166</v>
      </c>
      <c r="G181" s="30">
        <f>E181/(E102+F102+E149)</f>
        <v>1.5394803171131361E-3</v>
      </c>
      <c r="H181" s="129">
        <f>H149-J149</f>
        <v>1.5431760510504109</v>
      </c>
      <c r="I181" s="130">
        <f>H181/(H149)</f>
        <v>0.11033110827746161</v>
      </c>
      <c r="J181" s="131">
        <f>H181/(H102+I102+H149)</f>
        <v>1.5394803171131352E-3</v>
      </c>
      <c r="K181" s="129">
        <f>K149-M149</f>
        <v>2.0575680680672157</v>
      </c>
      <c r="L181" s="130">
        <f>K181/(K149)</f>
        <v>0.11033110827746166</v>
      </c>
      <c r="M181" s="131">
        <f>K181/(K102+L102+K149)</f>
        <v>1.5394803171131361E-3</v>
      </c>
      <c r="N181" s="129">
        <f>N149-P149</f>
        <v>3.0863521021008218</v>
      </c>
      <c r="O181" s="130">
        <f>N181/(N149)</f>
        <v>0.11033110827746161</v>
      </c>
      <c r="P181" s="131">
        <f>N181/(N102+O102+N149)</f>
        <v>1.5394803171131352E-3</v>
      </c>
      <c r="Q181" s="129">
        <f>Q149-S149</f>
        <v>4.1151361361344314</v>
      </c>
      <c r="R181" s="130">
        <f>Q181/(Q149)</f>
        <v>0.11033110827746166</v>
      </c>
      <c r="S181" s="131">
        <f>Q181/(Q102+R102+Q149)</f>
        <v>1.5394803171131361E-3</v>
      </c>
      <c r="T181" s="129">
        <f>T149-V149</f>
        <v>5.1439201701680446</v>
      </c>
      <c r="U181" s="130">
        <f>T181/(T149)</f>
        <v>0.11033110827746176</v>
      </c>
      <c r="V181" s="131">
        <f>T181/(T102+U102+T149)</f>
        <v>1.5394803171131376E-3</v>
      </c>
      <c r="W181" s="129">
        <f>W149-Y149</f>
        <v>10.287840340336089</v>
      </c>
      <c r="X181" s="130">
        <f>W181/(W149)</f>
        <v>0.11033110827746176</v>
      </c>
      <c r="Y181" s="131">
        <f>W181/(W102+X102+W149)</f>
        <v>1.5394803171131376E-3</v>
      </c>
    </row>
    <row r="182" spans="1:25" ht="15.75" thickBot="1" x14ac:dyDescent="0.3">
      <c r="A182" s="114" t="s">
        <v>109</v>
      </c>
      <c r="B182" s="99">
        <f>B150-D150</f>
        <v>0.65010852954182674</v>
      </c>
      <c r="C182" s="33">
        <f>B182/(B150)</f>
        <v>0.13454589239815137</v>
      </c>
      <c r="D182" s="31">
        <f>B182/(B103+C103+B150)</f>
        <v>1.8631025734554517E-3</v>
      </c>
      <c r="E182" s="99">
        <f>E150-G150</f>
        <v>1.3002170590836535</v>
      </c>
      <c r="F182" s="33">
        <f>E182/(E150)</f>
        <v>0.13454589239815137</v>
      </c>
      <c r="G182" s="31">
        <f>E182/(E103+F103+E150)</f>
        <v>1.8631025734554517E-3</v>
      </c>
      <c r="H182" s="132">
        <f>H150-J150</f>
        <v>1.950325588625482</v>
      </c>
      <c r="I182" s="133">
        <f>H182/(H150)</f>
        <v>0.13454589239815148</v>
      </c>
      <c r="J182" s="134">
        <f>H182/(H103+I103+H150)</f>
        <v>1.8631025734554532E-3</v>
      </c>
      <c r="K182" s="132">
        <f>K150-M150</f>
        <v>2.600434118167307</v>
      </c>
      <c r="L182" s="133">
        <f>K182/(K150)</f>
        <v>0.13454589239815137</v>
      </c>
      <c r="M182" s="134">
        <f>K182/(K103+L103+K150)</f>
        <v>1.8631025734554517E-3</v>
      </c>
      <c r="N182" s="132">
        <f>N150-P150</f>
        <v>3.900651177250964</v>
      </c>
      <c r="O182" s="133">
        <f>N182/(N150)</f>
        <v>0.13454589239815148</v>
      </c>
      <c r="P182" s="134">
        <f>N182/(N103+O103+N150)</f>
        <v>1.8631025734554532E-3</v>
      </c>
      <c r="Q182" s="132">
        <f>Q150-S150</f>
        <v>5.2008682363346139</v>
      </c>
      <c r="R182" s="133">
        <f>Q182/(Q150)</f>
        <v>0.13454589239815137</v>
      </c>
      <c r="S182" s="134">
        <f>Q182/(Q103+R103+Q150)</f>
        <v>1.8631025734554517E-3</v>
      </c>
      <c r="T182" s="132">
        <f>T150-V150</f>
        <v>6.5010852954182781</v>
      </c>
      <c r="U182" s="133">
        <f>T182/(T150)</f>
        <v>0.13454589239815157</v>
      </c>
      <c r="V182" s="134">
        <f>T182/(T103+U103+T150)</f>
        <v>1.8631025734554547E-3</v>
      </c>
      <c r="W182" s="132">
        <f>W150-Y150</f>
        <v>13.002170590836556</v>
      </c>
      <c r="X182" s="133">
        <f>W182/(W150)</f>
        <v>0.13454589239815157</v>
      </c>
      <c r="Y182" s="134">
        <f>W182/(W103+X103+W150)</f>
        <v>1.8631025734554547E-3</v>
      </c>
    </row>
  </sheetData>
  <mergeCells count="134">
    <mergeCell ref="A64:R64"/>
    <mergeCell ref="A65:B65"/>
    <mergeCell ref="E90:G90"/>
    <mergeCell ref="H90:J90"/>
    <mergeCell ref="K90:M90"/>
    <mergeCell ref="N90:P90"/>
    <mergeCell ref="Q90:S90"/>
    <mergeCell ref="L66:O66"/>
    <mergeCell ref="A74:X74"/>
    <mergeCell ref="H75:J75"/>
    <mergeCell ref="H76:J76"/>
    <mergeCell ref="W90:Y90"/>
    <mergeCell ref="B75:D75"/>
    <mergeCell ref="B76:D76"/>
    <mergeCell ref="A75:A77"/>
    <mergeCell ref="E75:G75"/>
    <mergeCell ref="E76:G76"/>
    <mergeCell ref="W75:Y75"/>
    <mergeCell ref="A137:A139"/>
    <mergeCell ref="A121:A123"/>
    <mergeCell ref="A105:A107"/>
    <mergeCell ref="A90:A92"/>
    <mergeCell ref="L67:O67"/>
    <mergeCell ref="E70:H70"/>
    <mergeCell ref="L68:O68"/>
    <mergeCell ref="L70:O70"/>
    <mergeCell ref="E65:I65"/>
    <mergeCell ref="L65:Q65"/>
    <mergeCell ref="E69:H69"/>
    <mergeCell ref="E66:H66"/>
    <mergeCell ref="E67:H67"/>
    <mergeCell ref="E91:G91"/>
    <mergeCell ref="E72:H72"/>
    <mergeCell ref="B137:D137"/>
    <mergeCell ref="B138:D138"/>
    <mergeCell ref="B121:D121"/>
    <mergeCell ref="B122:D122"/>
    <mergeCell ref="H91:J91"/>
    <mergeCell ref="K91:M91"/>
    <mergeCell ref="N91:P91"/>
    <mergeCell ref="Q91:S91"/>
    <mergeCell ref="E68:H68"/>
    <mergeCell ref="B105:D105"/>
    <mergeCell ref="B106:D106"/>
    <mergeCell ref="B90:D90"/>
    <mergeCell ref="B91:D91"/>
    <mergeCell ref="T91:V91"/>
    <mergeCell ref="W91:Y91"/>
    <mergeCell ref="T90:V90"/>
    <mergeCell ref="T105:V105"/>
    <mergeCell ref="W105:Y105"/>
    <mergeCell ref="E106:G106"/>
    <mergeCell ref="W106:Y106"/>
    <mergeCell ref="W76:Y76"/>
    <mergeCell ref="T75:V75"/>
    <mergeCell ref="T76:V76"/>
    <mergeCell ref="K75:M75"/>
    <mergeCell ref="K76:M76"/>
    <mergeCell ref="N75:P75"/>
    <mergeCell ref="N76:P76"/>
    <mergeCell ref="Q75:S75"/>
    <mergeCell ref="Q76:S76"/>
    <mergeCell ref="E105:G105"/>
    <mergeCell ref="H105:J105"/>
    <mergeCell ref="K105:M105"/>
    <mergeCell ref="N105:P105"/>
    <mergeCell ref="Q105:S105"/>
    <mergeCell ref="T121:V121"/>
    <mergeCell ref="K121:M121"/>
    <mergeCell ref="N121:P121"/>
    <mergeCell ref="Q121:S121"/>
    <mergeCell ref="H106:J106"/>
    <mergeCell ref="K106:M106"/>
    <mergeCell ref="N106:P106"/>
    <mergeCell ref="Q106:S106"/>
    <mergeCell ref="T106:V106"/>
    <mergeCell ref="W121:Y121"/>
    <mergeCell ref="E122:G122"/>
    <mergeCell ref="H122:J122"/>
    <mergeCell ref="K122:M122"/>
    <mergeCell ref="N122:P122"/>
    <mergeCell ref="Q122:S122"/>
    <mergeCell ref="T122:V122"/>
    <mergeCell ref="W122:Y122"/>
    <mergeCell ref="E121:G121"/>
    <mergeCell ref="H121:J121"/>
    <mergeCell ref="H137:J137"/>
    <mergeCell ref="K137:M137"/>
    <mergeCell ref="N137:P137"/>
    <mergeCell ref="Q137:S137"/>
    <mergeCell ref="T153:V153"/>
    <mergeCell ref="W153:Y153"/>
    <mergeCell ref="T137:V137"/>
    <mergeCell ref="W137:Y137"/>
    <mergeCell ref="E138:G138"/>
    <mergeCell ref="H138:J138"/>
    <mergeCell ref="K138:M138"/>
    <mergeCell ref="N138:P138"/>
    <mergeCell ref="Q138:S138"/>
    <mergeCell ref="T138:V138"/>
    <mergeCell ref="W138:Y138"/>
    <mergeCell ref="E137:G137"/>
    <mergeCell ref="A169:A171"/>
    <mergeCell ref="B169:D169"/>
    <mergeCell ref="E169:G169"/>
    <mergeCell ref="H169:J169"/>
    <mergeCell ref="K169:M169"/>
    <mergeCell ref="N169:P169"/>
    <mergeCell ref="W154:Y154"/>
    <mergeCell ref="E153:G153"/>
    <mergeCell ref="H153:J153"/>
    <mergeCell ref="K153:M153"/>
    <mergeCell ref="N153:P153"/>
    <mergeCell ref="Q153:S153"/>
    <mergeCell ref="E154:G154"/>
    <mergeCell ref="H154:J154"/>
    <mergeCell ref="K154:M154"/>
    <mergeCell ref="N154:P154"/>
    <mergeCell ref="Q154:S154"/>
    <mergeCell ref="T154:V154"/>
    <mergeCell ref="B153:D153"/>
    <mergeCell ref="B154:D154"/>
    <mergeCell ref="A153:A155"/>
    <mergeCell ref="W170:Y170"/>
    <mergeCell ref="Q169:S169"/>
    <mergeCell ref="T169:V169"/>
    <mergeCell ref="W169:Y169"/>
    <mergeCell ref="B170:D170"/>
    <mergeCell ref="E170:G170"/>
    <mergeCell ref="H170:J170"/>
    <mergeCell ref="K170:M170"/>
    <mergeCell ref="N170:P170"/>
    <mergeCell ref="Q170:S170"/>
    <mergeCell ref="T170:V170"/>
  </mergeCells>
  <dataValidations count="2">
    <dataValidation type="decimal" allowBlank="1" showInputMessage="1" showErrorMessage="1" sqref="B29:D32">
      <formula1>0</formula1>
      <formula2>1</formula2>
    </dataValidation>
    <dataValidation type="decimal" operator="greaterThanOrEqual" allowBlank="1" showInputMessage="1" showErrorMessage="1" errorTitle="Volume data error" error="The volume must be a non-negative number." sqref="B16:B19 B21">
      <formula1>0</formula1>
    </dataValidation>
  </dataValidations>
  <pageMargins left="0.25" right="0.25" top="0.75" bottom="0.75" header="0.3" footer="0.3"/>
  <pageSetup paperSize="8" scale="29" fitToHeight="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zoomScale="75" zoomScaleNormal="75" workbookViewId="0">
      <selection activeCell="B34" sqref="B34"/>
    </sheetView>
  </sheetViews>
  <sheetFormatPr defaultColWidth="8.85546875" defaultRowHeight="12.75" x14ac:dyDescent="0.2"/>
  <cols>
    <col min="1" max="1" width="44" style="2" customWidth="1"/>
    <col min="2" max="2" width="32.42578125" style="2" customWidth="1"/>
    <col min="3" max="3" width="28" style="2" customWidth="1"/>
    <col min="4" max="4" width="27.28515625" style="2" customWidth="1"/>
    <col min="5" max="5" width="25.140625" style="2" customWidth="1"/>
    <col min="6" max="6" width="13.42578125" style="2" customWidth="1"/>
    <col min="7" max="7" width="27.5703125" style="2" customWidth="1"/>
    <col min="8" max="8" width="28.5703125" style="2" customWidth="1"/>
    <col min="9" max="9" width="27.85546875" style="2" customWidth="1"/>
    <col min="10" max="10" width="24" style="2" customWidth="1"/>
    <col min="11" max="16384" width="8.85546875" style="2"/>
  </cols>
  <sheetData>
    <row r="1" spans="1:10" ht="18.75" thickBot="1" x14ac:dyDescent="0.3">
      <c r="A1" s="3" t="s">
        <v>5</v>
      </c>
    </row>
    <row r="2" spans="1:10" ht="77.25" thickBot="1" x14ac:dyDescent="0.3">
      <c r="A2" s="4" t="s">
        <v>6</v>
      </c>
      <c r="B2" s="5" t="s">
        <v>7</v>
      </c>
      <c r="C2" s="6" t="s">
        <v>8</v>
      </c>
      <c r="D2" s="7" t="s">
        <v>9</v>
      </c>
      <c r="E2" s="6" t="s">
        <v>8</v>
      </c>
      <c r="G2" s="159" t="s">
        <v>10</v>
      </c>
      <c r="H2" s="9" t="s">
        <v>11</v>
      </c>
      <c r="I2" s="9" t="s">
        <v>12</v>
      </c>
      <c r="J2" s="5" t="s">
        <v>4</v>
      </c>
    </row>
    <row r="3" spans="1:10" ht="42" customHeight="1" thickBot="1" x14ac:dyDescent="0.25">
      <c r="A3" s="10" t="s">
        <v>13</v>
      </c>
      <c r="B3" s="156">
        <v>0</v>
      </c>
      <c r="C3" s="155" t="s">
        <v>14</v>
      </c>
      <c r="D3" s="13">
        <v>0.94982699272846949</v>
      </c>
      <c r="E3" s="157" t="s">
        <v>15</v>
      </c>
      <c r="G3" s="158">
        <v>1</v>
      </c>
      <c r="H3" s="154">
        <f>B3*$G$3</f>
        <v>0</v>
      </c>
      <c r="I3" s="154">
        <f>H3*D3</f>
        <v>0</v>
      </c>
      <c r="J3" s="17">
        <f>I15/H15</f>
        <v>0.37689246570985052</v>
      </c>
    </row>
    <row r="4" spans="1:10" ht="26.25" thickBot="1" x14ac:dyDescent="0.25">
      <c r="A4" s="10" t="s">
        <v>16</v>
      </c>
      <c r="B4" s="156">
        <v>0</v>
      </c>
      <c r="C4" s="155" t="s">
        <v>17</v>
      </c>
      <c r="D4" s="13">
        <v>0.87897421514086893</v>
      </c>
      <c r="E4" s="157" t="s">
        <v>18</v>
      </c>
      <c r="H4" s="154">
        <f>B4*$G$3</f>
        <v>0</v>
      </c>
      <c r="I4" s="154">
        <f>H4*D4</f>
        <v>0</v>
      </c>
    </row>
    <row r="5" spans="1:10" ht="26.25" thickBot="1" x14ac:dyDescent="0.25">
      <c r="A5" s="10" t="s">
        <v>19</v>
      </c>
      <c r="B5" s="156">
        <v>0</v>
      </c>
      <c r="C5" s="155" t="s">
        <v>20</v>
      </c>
      <c r="D5" s="13">
        <v>0.82603963475743203</v>
      </c>
      <c r="E5" s="157" t="s">
        <v>21</v>
      </c>
      <c r="H5" s="154">
        <f>B5*$G$3</f>
        <v>0</v>
      </c>
      <c r="I5" s="154">
        <f>H5*D5</f>
        <v>0</v>
      </c>
    </row>
    <row r="6" spans="1:10" ht="26.25" thickBot="1" x14ac:dyDescent="0.25">
      <c r="A6" s="10" t="s">
        <v>22</v>
      </c>
      <c r="B6" s="156">
        <v>0</v>
      </c>
      <c r="C6" s="155" t="s">
        <v>23</v>
      </c>
      <c r="D6" s="13">
        <v>0.7722365871105803</v>
      </c>
      <c r="E6" s="157" t="s">
        <v>24</v>
      </c>
      <c r="H6" s="154">
        <f>B6*$G$3</f>
        <v>0</v>
      </c>
      <c r="I6" s="154">
        <f>H6*D6</f>
        <v>0</v>
      </c>
    </row>
    <row r="7" spans="1:10" ht="26.25" thickBot="1" x14ac:dyDescent="0.25">
      <c r="A7" s="18" t="s">
        <v>25</v>
      </c>
      <c r="B7" s="156">
        <v>0</v>
      </c>
      <c r="C7" s="155" t="s">
        <v>26</v>
      </c>
      <c r="D7" s="13">
        <v>0.70725751910079016</v>
      </c>
      <c r="E7" s="157" t="s">
        <v>27</v>
      </c>
      <c r="H7" s="154">
        <f>B7*$G$3</f>
        <v>0</v>
      </c>
      <c r="I7" s="154">
        <f>H7*D7</f>
        <v>0</v>
      </c>
    </row>
    <row r="8" spans="1:10" x14ac:dyDescent="0.2">
      <c r="A8" s="153"/>
      <c r="B8" s="153"/>
      <c r="C8" s="153"/>
      <c r="D8" s="153"/>
      <c r="E8" s="153"/>
      <c r="H8" s="152"/>
      <c r="I8" s="152"/>
    </row>
    <row r="9" spans="1:10" ht="18.75" thickBot="1" x14ac:dyDescent="0.3">
      <c r="A9" s="3" t="s">
        <v>28</v>
      </c>
      <c r="H9" s="21"/>
      <c r="I9" s="21"/>
    </row>
    <row r="10" spans="1:10" ht="77.25" thickBot="1" x14ac:dyDescent="0.25">
      <c r="A10" s="4" t="s">
        <v>6</v>
      </c>
      <c r="B10" s="22" t="s">
        <v>29</v>
      </c>
      <c r="C10" s="23" t="s">
        <v>30</v>
      </c>
      <c r="D10" s="24" t="s">
        <v>31</v>
      </c>
      <c r="E10" s="23" t="s">
        <v>30</v>
      </c>
      <c r="F10" s="24" t="s">
        <v>129</v>
      </c>
      <c r="H10" s="9" t="s">
        <v>11</v>
      </c>
      <c r="I10" s="9" t="s">
        <v>12</v>
      </c>
    </row>
    <row r="11" spans="1:10" ht="39" thickBot="1" x14ac:dyDescent="0.25">
      <c r="A11" s="25" t="s">
        <v>32</v>
      </c>
      <c r="B11" s="156">
        <v>9579.4490000000005</v>
      </c>
      <c r="C11" s="155" t="s">
        <v>33</v>
      </c>
      <c r="D11" s="13">
        <v>0.48</v>
      </c>
      <c r="E11" s="26" t="s">
        <v>34</v>
      </c>
      <c r="F11" s="13">
        <f>B11/SUM(B11:B12)</f>
        <v>0.45445749052830975</v>
      </c>
      <c r="H11" s="154">
        <f>B11*$G$3</f>
        <v>9579.4490000000005</v>
      </c>
      <c r="I11" s="154">
        <f>H11*D11</f>
        <v>4598.1355199999998</v>
      </c>
    </row>
    <row r="12" spans="1:10" ht="39" thickBot="1" x14ac:dyDescent="0.25">
      <c r="A12" s="27" t="s">
        <v>35</v>
      </c>
      <c r="B12" s="156">
        <v>11499.418</v>
      </c>
      <c r="C12" s="155" t="s">
        <v>36</v>
      </c>
      <c r="D12" s="13">
        <v>0.29099999999999998</v>
      </c>
      <c r="E12" s="26" t="s">
        <v>37</v>
      </c>
      <c r="F12" s="13">
        <f>B12/SUM(B11:B12)</f>
        <v>0.54554250947169036</v>
      </c>
      <c r="H12" s="154">
        <f>B12*$G$3</f>
        <v>11499.418</v>
      </c>
      <c r="I12" s="154">
        <f>H12*D12</f>
        <v>3346.3306379999999</v>
      </c>
    </row>
    <row r="13" spans="1:10" x14ac:dyDescent="0.2">
      <c r="B13" s="21"/>
      <c r="H13" s="21"/>
      <c r="I13" s="21"/>
    </row>
    <row r="14" spans="1:10" ht="13.5" thickBot="1" x14ac:dyDescent="0.25">
      <c r="A14" s="153"/>
      <c r="B14" s="152"/>
      <c r="C14" s="153"/>
      <c r="D14" s="153"/>
      <c r="E14" s="153"/>
      <c r="H14" s="152"/>
      <c r="I14" s="152"/>
    </row>
    <row r="15" spans="1:10" ht="39" thickBot="1" x14ac:dyDescent="0.25">
      <c r="A15" s="28" t="s">
        <v>7</v>
      </c>
      <c r="B15" s="29">
        <f>SUM(B3:B7,B11:B12)</f>
        <v>21078.866999999998</v>
      </c>
      <c r="H15" s="29">
        <f>SUM(H3:H7,H11:H12)</f>
        <v>21078.866999999998</v>
      </c>
      <c r="I15" s="29">
        <f>SUM(I3:I7,I11:I12)</f>
        <v>7944.4661579999993</v>
      </c>
    </row>
  </sheetData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Footer>&amp;L&amp;Z&amp;F&amp;R&amp;D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2"/>
  <sheetViews>
    <sheetView zoomScaleNormal="100" zoomScaleSheetLayoutView="100" workbookViewId="0">
      <selection activeCell="A186" sqref="A186"/>
    </sheetView>
  </sheetViews>
  <sheetFormatPr defaultRowHeight="15" x14ac:dyDescent="0.25"/>
  <cols>
    <col min="1" max="1" width="52.42578125" style="139" customWidth="1"/>
    <col min="2" max="25" width="25.7109375" style="139" customWidth="1"/>
    <col min="26" max="16384" width="9.140625" style="139"/>
  </cols>
  <sheetData>
    <row r="1" spans="1:25" ht="19.5" x14ac:dyDescent="0.3">
      <c r="A1" s="70" t="s">
        <v>45</v>
      </c>
    </row>
    <row r="2" spans="1:25" ht="19.5" x14ac:dyDescent="0.3">
      <c r="A2" s="70" t="s">
        <v>46</v>
      </c>
      <c r="B2" s="1" t="s">
        <v>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Y2" s="1"/>
    </row>
    <row r="3" spans="1:25" s="1" customFormat="1" ht="19.5" x14ac:dyDescent="0.3">
      <c r="A3" s="70" t="s">
        <v>44</v>
      </c>
      <c r="C3" s="1" t="s">
        <v>133</v>
      </c>
      <c r="D3" s="1" t="s">
        <v>131</v>
      </c>
    </row>
    <row r="4" spans="1:25" x14ac:dyDescent="0.25">
      <c r="A4" s="139" t="s">
        <v>59</v>
      </c>
      <c r="B4" s="138">
        <v>1.256</v>
      </c>
      <c r="C4" s="139">
        <f>B4/(1-$B$46)</f>
        <v>1.7715091678420309</v>
      </c>
      <c r="D4" s="139">
        <f t="shared" ref="D4:D11" si="0">C4*(1-$D$37)</f>
        <v>1.1038407095464426</v>
      </c>
      <c r="E4" s="1"/>
      <c r="F4" s="1"/>
    </row>
    <row r="5" spans="1:25" x14ac:dyDescent="0.25">
      <c r="A5" s="139" t="s">
        <v>51</v>
      </c>
      <c r="B5" s="138">
        <v>1.6519999999999999</v>
      </c>
      <c r="C5" s="139">
        <f>B5/(1-$B$46)</f>
        <v>2.3300423131170658</v>
      </c>
      <c r="D5" s="139">
        <f t="shared" si="0"/>
        <v>1.4518669205180914</v>
      </c>
      <c r="E5" s="1"/>
      <c r="F5" s="1"/>
    </row>
    <row r="6" spans="1:25" x14ac:dyDescent="0.25">
      <c r="A6" s="139" t="s">
        <v>52</v>
      </c>
      <c r="B6" s="138">
        <v>2.645</v>
      </c>
      <c r="C6" s="139">
        <f>B6/(1-$B$46)</f>
        <v>3.7306064880112833</v>
      </c>
      <c r="D6" s="139">
        <f t="shared" si="0"/>
        <v>2.3245690101515448</v>
      </c>
      <c r="E6" s="1"/>
      <c r="F6" s="1"/>
    </row>
    <row r="7" spans="1:25" x14ac:dyDescent="0.25">
      <c r="A7" s="139" t="s">
        <v>53</v>
      </c>
      <c r="B7" s="138">
        <v>0.91300000000000003</v>
      </c>
      <c r="C7" s="139">
        <f>B7/(1-$B$46)</f>
        <v>1.2877291960507757</v>
      </c>
      <c r="D7" s="139">
        <f t="shared" si="0"/>
        <v>0.80239376418463548</v>
      </c>
      <c r="E7" s="1"/>
      <c r="F7" s="1"/>
    </row>
    <row r="8" spans="1:25" x14ac:dyDescent="0.25">
      <c r="A8" s="139" t="s">
        <v>60</v>
      </c>
      <c r="B8" s="138">
        <v>0.92100000000000004</v>
      </c>
      <c r="C8" s="139">
        <f>B8/(1-$B$47)</f>
        <v>1.7711538461538461</v>
      </c>
      <c r="D8" s="139">
        <f t="shared" si="0"/>
        <v>1.1036193059254378</v>
      </c>
      <c r="E8" s="1"/>
      <c r="F8" s="1"/>
    </row>
    <row r="9" spans="1:25" x14ac:dyDescent="0.25">
      <c r="A9" s="139" t="s">
        <v>54</v>
      </c>
      <c r="B9" s="138">
        <v>1.212</v>
      </c>
      <c r="C9" s="139">
        <f>B9/(1-$B$47)</f>
        <v>2.3307692307692305</v>
      </c>
      <c r="D9" s="139">
        <f t="shared" si="0"/>
        <v>1.4523198683839638</v>
      </c>
    </row>
    <row r="10" spans="1:25" x14ac:dyDescent="0.25">
      <c r="A10" s="139" t="s">
        <v>55</v>
      </c>
      <c r="B10" s="138">
        <v>1.94</v>
      </c>
      <c r="C10" s="139">
        <f>B10/(1-$B$47)</f>
        <v>3.7307692307692304</v>
      </c>
      <c r="D10" s="139">
        <f t="shared" si="0"/>
        <v>2.3246704163901732</v>
      </c>
    </row>
    <row r="11" spans="1:25" x14ac:dyDescent="0.25">
      <c r="A11" s="139" t="s">
        <v>56</v>
      </c>
      <c r="B11" s="138">
        <v>0.67</v>
      </c>
      <c r="C11" s="139">
        <f>B11/(1-$B$47)</f>
        <v>1.2884615384615385</v>
      </c>
      <c r="D11" s="139">
        <f t="shared" si="0"/>
        <v>0.80285009225846193</v>
      </c>
    </row>
    <row r="12" spans="1:25" x14ac:dyDescent="0.25">
      <c r="D12" s="73" t="s">
        <v>40</v>
      </c>
      <c r="E12" s="73" t="s">
        <v>41</v>
      </c>
      <c r="F12" s="73" t="s">
        <v>42</v>
      </c>
    </row>
    <row r="13" spans="1:25" x14ac:dyDescent="0.25">
      <c r="A13" s="66" t="s">
        <v>67</v>
      </c>
      <c r="B13" s="53"/>
      <c r="C13" s="54"/>
      <c r="D13" s="138">
        <v>24.402999999999999</v>
      </c>
      <c r="E13" s="138">
        <v>0.74299999999999999</v>
      </c>
      <c r="F13" s="138">
        <v>0.43099999999999999</v>
      </c>
    </row>
    <row r="14" spans="1:25" x14ac:dyDescent="0.25">
      <c r="A14" s="66" t="s">
        <v>68</v>
      </c>
      <c r="B14" s="53"/>
      <c r="C14" s="54"/>
      <c r="D14" s="138">
        <v>17.901</v>
      </c>
      <c r="E14" s="138">
        <v>0.54500000000000004</v>
      </c>
      <c r="F14" s="138">
        <v>0.316</v>
      </c>
    </row>
    <row r="15" spans="1:25" ht="39" x14ac:dyDescent="0.3">
      <c r="A15" s="36" t="s">
        <v>43</v>
      </c>
    </row>
    <row r="16" spans="1:25" x14ac:dyDescent="0.25">
      <c r="A16" s="139" t="s">
        <v>58</v>
      </c>
      <c r="B16" s="175">
        <v>281.34974639706786</v>
      </c>
      <c r="C16" s="171"/>
    </row>
    <row r="17" spans="1:4" x14ac:dyDescent="0.25">
      <c r="A17" s="139" t="s">
        <v>57</v>
      </c>
      <c r="B17" s="175">
        <v>190.56803557092181</v>
      </c>
      <c r="C17" s="171"/>
    </row>
    <row r="18" spans="1:4" x14ac:dyDescent="0.25">
      <c r="A18" s="139" t="s">
        <v>61</v>
      </c>
      <c r="B18" s="175">
        <v>136.61592366413183</v>
      </c>
      <c r="C18" s="171"/>
    </row>
    <row r="19" spans="1:4" x14ac:dyDescent="0.25">
      <c r="A19" s="139" t="s">
        <v>62</v>
      </c>
      <c r="B19" s="175">
        <v>467.20822997904963</v>
      </c>
      <c r="C19" s="171"/>
    </row>
    <row r="20" spans="1:4" x14ac:dyDescent="0.25">
      <c r="A20" s="139" t="s">
        <v>63</v>
      </c>
      <c r="B20" s="74">
        <v>0</v>
      </c>
    </row>
    <row r="21" spans="1:4" x14ac:dyDescent="0.25">
      <c r="A21" s="139" t="s">
        <v>64</v>
      </c>
      <c r="B21" s="175">
        <v>0</v>
      </c>
    </row>
    <row r="22" spans="1:4" x14ac:dyDescent="0.25">
      <c r="A22" s="139" t="s">
        <v>65</v>
      </c>
      <c r="B22" s="74">
        <v>0</v>
      </c>
    </row>
    <row r="23" spans="1:4" x14ac:dyDescent="0.25">
      <c r="A23" s="139" t="s">
        <v>66</v>
      </c>
      <c r="B23" s="74">
        <v>0</v>
      </c>
    </row>
    <row r="24" spans="1:4" x14ac:dyDescent="0.25">
      <c r="A24" s="66" t="s">
        <v>67</v>
      </c>
      <c r="B24" s="74">
        <v>0</v>
      </c>
    </row>
    <row r="25" spans="1:4" x14ac:dyDescent="0.25">
      <c r="A25" s="66" t="s">
        <v>68</v>
      </c>
      <c r="B25" s="74">
        <v>0</v>
      </c>
    </row>
    <row r="26" spans="1:4" ht="19.5" x14ac:dyDescent="0.3">
      <c r="A26" s="70" t="s">
        <v>39</v>
      </c>
    </row>
    <row r="28" spans="1:4" x14ac:dyDescent="0.25">
      <c r="B28" s="73" t="s">
        <v>40</v>
      </c>
      <c r="C28" s="73" t="s">
        <v>41</v>
      </c>
      <c r="D28" s="73" t="s">
        <v>42</v>
      </c>
    </row>
    <row r="29" spans="1:4" x14ac:dyDescent="0.25">
      <c r="A29" s="66" t="s">
        <v>0</v>
      </c>
      <c r="B29" s="48">
        <v>2.9566210045662098E-2</v>
      </c>
      <c r="C29" s="48">
        <v>0.37214611872146119</v>
      </c>
      <c r="D29" s="48">
        <v>0.59828767123287674</v>
      </c>
    </row>
    <row r="30" spans="1:4" x14ac:dyDescent="0.25">
      <c r="A30" s="66" t="s">
        <v>1</v>
      </c>
      <c r="B30" s="48">
        <v>4.9765446389185758E-2</v>
      </c>
      <c r="C30" s="48">
        <v>8.8927872511739545E-2</v>
      </c>
      <c r="D30" s="48">
        <v>0.86130668109907482</v>
      </c>
    </row>
    <row r="31" spans="1:4" x14ac:dyDescent="0.25">
      <c r="A31" s="66" t="s">
        <v>2</v>
      </c>
      <c r="B31" s="48">
        <v>9.0225341692251868E-2</v>
      </c>
      <c r="C31" s="48">
        <v>0.16347636304138288</v>
      </c>
      <c r="D31" s="48">
        <v>0.74629829526636515</v>
      </c>
    </row>
    <row r="32" spans="1:4" x14ac:dyDescent="0.25">
      <c r="A32" s="66" t="s">
        <v>3</v>
      </c>
      <c r="B32" s="48">
        <v>1.1978595122995523E-2</v>
      </c>
      <c r="C32" s="48">
        <v>0.62532120153627391</v>
      </c>
      <c r="D32" s="48">
        <v>0.36270020334073066</v>
      </c>
    </row>
    <row r="35" spans="1:25" ht="19.5" x14ac:dyDescent="0.3">
      <c r="B35" s="36"/>
      <c r="C35" s="36"/>
      <c r="D35" s="36"/>
    </row>
    <row r="36" spans="1:25" ht="39" x14ac:dyDescent="0.3">
      <c r="B36" s="36" t="s">
        <v>88</v>
      </c>
      <c r="C36" s="36" t="s">
        <v>89</v>
      </c>
      <c r="D36" s="36" t="s">
        <v>131</v>
      </c>
    </row>
    <row r="37" spans="1:25" ht="78" x14ac:dyDescent="0.3">
      <c r="A37" s="36" t="s">
        <v>87</v>
      </c>
      <c r="B37" s="174" t="s">
        <v>110</v>
      </c>
      <c r="C37" s="173">
        <f>33%</f>
        <v>0.33</v>
      </c>
      <c r="D37" s="173">
        <f>'EMEB UMS ALL Discount'!J3</f>
        <v>0.37689246570985052</v>
      </c>
    </row>
    <row r="38" spans="1:25" ht="39" x14ac:dyDescent="0.3">
      <c r="A38" s="36" t="s">
        <v>47</v>
      </c>
      <c r="B38" s="172">
        <v>200</v>
      </c>
      <c r="C38" s="171"/>
      <c r="D38" s="171"/>
    </row>
    <row r="39" spans="1:25" ht="19.5" x14ac:dyDescent="0.3">
      <c r="A39" s="36"/>
      <c r="B39" s="37"/>
    </row>
    <row r="40" spans="1:25" ht="19.5" x14ac:dyDescent="0.3">
      <c r="A40" s="70" t="s">
        <v>44</v>
      </c>
      <c r="B40" s="1" t="s">
        <v>111</v>
      </c>
      <c r="C40" s="1"/>
      <c r="D40" s="1"/>
      <c r="E40" s="1" t="s">
        <v>50</v>
      </c>
      <c r="F40" s="1"/>
    </row>
    <row r="41" spans="1:25" x14ac:dyDescent="0.25">
      <c r="A41" s="66" t="s">
        <v>48</v>
      </c>
      <c r="B41" s="138">
        <v>1.5129999999999999</v>
      </c>
      <c r="C41" s="138">
        <v>0</v>
      </c>
      <c r="D41" s="138"/>
      <c r="E41" s="64">
        <v>1.85</v>
      </c>
      <c r="F41" s="64"/>
    </row>
    <row r="42" spans="1:25" x14ac:dyDescent="0.25">
      <c r="A42" s="66" t="s">
        <v>49</v>
      </c>
      <c r="B42" s="138">
        <v>1.1100000000000001</v>
      </c>
      <c r="C42" s="138">
        <v>0</v>
      </c>
      <c r="D42" s="138"/>
      <c r="E42" s="64">
        <v>1.36</v>
      </c>
      <c r="F42" s="64"/>
    </row>
    <row r="44" spans="1:25" ht="19.5" x14ac:dyDescent="0.3">
      <c r="A44" s="70" t="s">
        <v>69</v>
      </c>
    </row>
    <row r="45" spans="1:25" ht="30" x14ac:dyDescent="0.3">
      <c r="A45" s="70"/>
      <c r="B45" s="73" t="s">
        <v>70</v>
      </c>
      <c r="C45" s="73" t="s">
        <v>71</v>
      </c>
      <c r="D45" s="73" t="s">
        <v>72</v>
      </c>
      <c r="E45" s="73" t="s">
        <v>74</v>
      </c>
      <c r="F45" s="73" t="s">
        <v>75</v>
      </c>
      <c r="G45" s="73" t="s">
        <v>76</v>
      </c>
      <c r="H45" s="73" t="s">
        <v>76</v>
      </c>
    </row>
    <row r="46" spans="1:25" x14ac:dyDescent="0.25">
      <c r="A46" s="66" t="s">
        <v>48</v>
      </c>
      <c r="B46" s="67">
        <v>0.29099999999999998</v>
      </c>
      <c r="C46" s="68">
        <f>B46</f>
        <v>0.29099999999999998</v>
      </c>
      <c r="D46" s="74">
        <v>36771.531000000003</v>
      </c>
      <c r="E46" s="74">
        <v>0</v>
      </c>
      <c r="F46" s="74">
        <v>0</v>
      </c>
      <c r="G46" s="74">
        <v>11499.418</v>
      </c>
      <c r="H46" s="135">
        <f>ROUND(G46,0)</f>
        <v>11499</v>
      </c>
    </row>
    <row r="47" spans="1:25" x14ac:dyDescent="0.25">
      <c r="A47" s="66" t="s">
        <v>49</v>
      </c>
      <c r="B47" s="67">
        <v>0.48</v>
      </c>
      <c r="C47" s="68">
        <f>B47</f>
        <v>0.48</v>
      </c>
      <c r="D47" s="74">
        <v>34618.294999999998</v>
      </c>
      <c r="E47" s="74">
        <v>0</v>
      </c>
      <c r="F47" s="74">
        <v>0</v>
      </c>
      <c r="G47" s="74">
        <v>10596.941000000001</v>
      </c>
      <c r="H47" s="135">
        <f>ROUND(G47,0)</f>
        <v>10597</v>
      </c>
    </row>
    <row r="48" spans="1:25" ht="39" x14ac:dyDescent="0.3">
      <c r="A48" s="36" t="s">
        <v>73</v>
      </c>
      <c r="B48" s="38">
        <f>(D46+D47)*1000/(G46+G47)</f>
        <v>3230.8411535131195</v>
      </c>
      <c r="C48" s="37"/>
      <c r="D48" s="37"/>
      <c r="E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Y48" s="37"/>
    </row>
    <row r="49" spans="1:19" ht="58.5" x14ac:dyDescent="0.25">
      <c r="A49" s="149" t="s">
        <v>95</v>
      </c>
    </row>
    <row r="51" spans="1:19" ht="29.25" customHeight="1" x14ac:dyDescent="0.3">
      <c r="A51" s="36" t="s">
        <v>144</v>
      </c>
    </row>
    <row r="52" spans="1:19" ht="78" x14ac:dyDescent="0.3">
      <c r="A52" s="36" t="s">
        <v>126</v>
      </c>
    </row>
    <row r="53" spans="1:19" x14ac:dyDescent="0.25">
      <c r="A53" s="139" t="s">
        <v>58</v>
      </c>
      <c r="B53" s="96">
        <f>$B$16/($B$16+$B$18+$B$20+$B$22)</f>
        <v>0.67314080210432559</v>
      </c>
    </row>
    <row r="54" spans="1:19" x14ac:dyDescent="0.25">
      <c r="A54" s="139" t="s">
        <v>57</v>
      </c>
      <c r="B54" s="96">
        <f>$B$17/($B$17+$B$19+$B$21+$B$23)</f>
        <v>0.2897155849969541</v>
      </c>
    </row>
    <row r="55" spans="1:19" x14ac:dyDescent="0.25">
      <c r="A55" s="139" t="s">
        <v>61</v>
      </c>
      <c r="B55" s="96">
        <f>$B$18/($B$16+$B$18+$B$20+$B$22)</f>
        <v>0.32685919789567441</v>
      </c>
    </row>
    <row r="56" spans="1:19" x14ac:dyDescent="0.25">
      <c r="A56" s="139" t="s">
        <v>62</v>
      </c>
      <c r="B56" s="96">
        <f>$B$19/($B$17+$B$19+$B$21+$B$23)</f>
        <v>0.71028441500304595</v>
      </c>
      <c r="S56" s="80"/>
    </row>
    <row r="57" spans="1:19" x14ac:dyDescent="0.25">
      <c r="A57" s="139" t="s">
        <v>63</v>
      </c>
      <c r="B57" s="96">
        <f>$B$20/($B$16+$B$18+$B$20+$B$22)</f>
        <v>0</v>
      </c>
      <c r="S57" s="80"/>
    </row>
    <row r="58" spans="1:19" x14ac:dyDescent="0.25">
      <c r="A58" s="139" t="s">
        <v>64</v>
      </c>
      <c r="B58" s="96">
        <f>$B$21/($B$17+$B$19+$B$21+$B$23)</f>
        <v>0</v>
      </c>
      <c r="S58" s="80"/>
    </row>
    <row r="59" spans="1:19" x14ac:dyDescent="0.25">
      <c r="A59" s="139" t="s">
        <v>65</v>
      </c>
      <c r="B59" s="96">
        <f>$B$22/($B$16+$B$18+$B$20+$B$22)</f>
        <v>0</v>
      </c>
      <c r="S59" s="80"/>
    </row>
    <row r="60" spans="1:19" x14ac:dyDescent="0.25">
      <c r="A60" s="139" t="s">
        <v>66</v>
      </c>
      <c r="B60" s="96">
        <f>$B$23/($B$17+$B$19+$B$21+$B$23)</f>
        <v>0</v>
      </c>
      <c r="S60" s="80"/>
    </row>
    <row r="61" spans="1:19" x14ac:dyDescent="0.25">
      <c r="A61" s="66" t="s">
        <v>67</v>
      </c>
      <c r="B61" s="74">
        <v>0</v>
      </c>
      <c r="S61" s="80"/>
    </row>
    <row r="62" spans="1:19" x14ac:dyDescent="0.25">
      <c r="A62" s="66" t="s">
        <v>68</v>
      </c>
      <c r="B62" s="74">
        <v>0</v>
      </c>
      <c r="S62" s="80"/>
    </row>
    <row r="63" spans="1:19" ht="58.5" x14ac:dyDescent="0.25">
      <c r="A63" s="149" t="s">
        <v>132</v>
      </c>
      <c r="B63" s="76">
        <f>G47/G46</f>
        <v>0.92151976734822594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</row>
    <row r="64" spans="1:19" ht="39" customHeight="1" x14ac:dyDescent="0.25">
      <c r="A64" s="178" t="s">
        <v>123</v>
      </c>
      <c r="B64" s="178"/>
      <c r="C64" s="178"/>
      <c r="D64" s="178"/>
      <c r="E64" s="178"/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80"/>
    </row>
    <row r="65" spans="1:25" ht="42" customHeight="1" x14ac:dyDescent="0.3">
      <c r="A65" s="179" t="s">
        <v>116</v>
      </c>
      <c r="B65" s="179"/>
      <c r="E65" s="179" t="s">
        <v>117</v>
      </c>
      <c r="F65" s="179"/>
      <c r="G65" s="179"/>
      <c r="H65" s="179"/>
      <c r="I65" s="179"/>
      <c r="J65" s="151"/>
      <c r="L65" s="179" t="s">
        <v>121</v>
      </c>
      <c r="M65" s="179"/>
      <c r="N65" s="179"/>
      <c r="O65" s="179"/>
      <c r="P65" s="179"/>
      <c r="Q65" s="179"/>
      <c r="S65" s="80"/>
    </row>
    <row r="66" spans="1:25" ht="61.5" customHeight="1" x14ac:dyDescent="0.25">
      <c r="A66" s="149" t="s">
        <v>90</v>
      </c>
      <c r="B66" s="78">
        <f>(B16*1000*B4/100)+(B18*1000*B5/100)+(B20*1000*B6/100)+(B22*1000*B7/100)</f>
        <v>5790.6478736786294</v>
      </c>
      <c r="C66" s="80"/>
      <c r="D66" s="80"/>
      <c r="E66" s="177" t="s">
        <v>114</v>
      </c>
      <c r="F66" s="177"/>
      <c r="G66" s="177"/>
      <c r="H66" s="177"/>
      <c r="I66" s="78">
        <f>(B16*1000*B4/100)+(B18*1000*B5/100)+(B20*1000*B6/100)+(B22*1000*B7/100)</f>
        <v>5790.6478736786294</v>
      </c>
      <c r="J66" s="78"/>
      <c r="K66" s="80"/>
      <c r="L66" s="177" t="s">
        <v>114</v>
      </c>
      <c r="M66" s="177"/>
      <c r="N66" s="177"/>
      <c r="O66" s="177"/>
      <c r="P66" s="149"/>
      <c r="Q66" s="78">
        <f>(D46*1000*B41/100)+(365*G46*E41/100)</f>
        <v>634003.0840749999</v>
      </c>
      <c r="R66" s="80"/>
      <c r="S66" s="80"/>
    </row>
    <row r="67" spans="1:25" ht="39" x14ac:dyDescent="0.25">
      <c r="A67" s="149" t="s">
        <v>91</v>
      </c>
      <c r="B67" s="78">
        <f>(B17*1000*B8/100)+(B19*1000*B9/100)+(B21*1000*B10/100)+(B23*1000*B11/100)</f>
        <v>7417.6953549542714</v>
      </c>
      <c r="C67" s="80"/>
      <c r="D67" s="80"/>
      <c r="E67" s="177" t="s">
        <v>91</v>
      </c>
      <c r="F67" s="177"/>
      <c r="G67" s="177"/>
      <c r="H67" s="177"/>
      <c r="I67" s="78">
        <f>(B17*1000*B4/100)+(B19*1000*B5/100)+(B21*1000*B6/100)+(B23*1000*B7/100)</f>
        <v>10111.814486024678</v>
      </c>
      <c r="J67" s="78"/>
      <c r="K67" s="80"/>
      <c r="L67" s="177" t="s">
        <v>136</v>
      </c>
      <c r="M67" s="177"/>
      <c r="N67" s="177"/>
      <c r="O67" s="177"/>
      <c r="P67" s="149"/>
      <c r="Q67" s="78">
        <f>(D47*1000*B42/100)+(365*G47*E42/100)</f>
        <v>436866.28962400003</v>
      </c>
      <c r="R67" s="80"/>
      <c r="S67" s="80"/>
    </row>
    <row r="68" spans="1:25" ht="39" x14ac:dyDescent="0.25">
      <c r="A68" s="149" t="s">
        <v>113</v>
      </c>
      <c r="B68" s="78">
        <f>SUM(B66:B67)</f>
        <v>13208.343228632901</v>
      </c>
      <c r="C68" s="80"/>
      <c r="D68" s="80"/>
      <c r="E68" s="177" t="s">
        <v>113</v>
      </c>
      <c r="F68" s="177"/>
      <c r="G68" s="177"/>
      <c r="H68" s="177"/>
      <c r="I68" s="78">
        <f>SUM(I66:I67)</f>
        <v>15902.462359703306</v>
      </c>
      <c r="J68" s="78"/>
      <c r="K68" s="80"/>
      <c r="L68" s="177" t="s">
        <v>137</v>
      </c>
      <c r="M68" s="177"/>
      <c r="N68" s="177"/>
      <c r="O68" s="177"/>
      <c r="P68" s="149"/>
      <c r="Q68" s="78">
        <f>SUM(Q66:Q67)</f>
        <v>1070869.3736989999</v>
      </c>
      <c r="R68" s="80"/>
      <c r="S68" s="80"/>
    </row>
    <row r="69" spans="1:25" ht="58.5" x14ac:dyDescent="0.25">
      <c r="A69" s="149" t="s">
        <v>122</v>
      </c>
      <c r="B69" s="76">
        <f>B68/Q68</f>
        <v>1.2334224465686796E-2</v>
      </c>
      <c r="C69" s="80"/>
      <c r="D69" s="80"/>
      <c r="E69" s="177" t="s">
        <v>96</v>
      </c>
      <c r="F69" s="177"/>
      <c r="G69" s="177"/>
      <c r="H69" s="177"/>
      <c r="I69" s="78">
        <f>B68-I68</f>
        <v>-2694.1191310704053</v>
      </c>
      <c r="J69" s="78"/>
      <c r="K69" s="80"/>
      <c r="L69" s="80"/>
      <c r="M69" s="80"/>
      <c r="N69" s="80"/>
      <c r="O69" s="80"/>
      <c r="P69" s="80"/>
      <c r="Q69" s="80"/>
      <c r="R69" s="80"/>
      <c r="S69" s="80"/>
    </row>
    <row r="70" spans="1:25" ht="58.5" x14ac:dyDescent="0.25">
      <c r="A70" s="149" t="s">
        <v>118</v>
      </c>
      <c r="B70" s="78">
        <f>B68-I68</f>
        <v>-2694.1191310704053</v>
      </c>
      <c r="C70" s="80"/>
      <c r="D70" s="80"/>
      <c r="E70" s="177" t="s">
        <v>119</v>
      </c>
      <c r="F70" s="177"/>
      <c r="G70" s="177"/>
      <c r="H70" s="177"/>
      <c r="I70" s="76">
        <f>B70/B68</f>
        <v>-0.20397101168828832</v>
      </c>
      <c r="J70" s="76"/>
      <c r="K70" s="80"/>
      <c r="L70" s="177" t="s">
        <v>120</v>
      </c>
      <c r="M70" s="177"/>
      <c r="N70" s="177"/>
      <c r="O70" s="177"/>
      <c r="P70" s="149"/>
      <c r="Q70" s="76">
        <f>B70/Q68</f>
        <v>-2.5158242426565731E-3</v>
      </c>
      <c r="R70" s="80"/>
      <c r="S70" s="80"/>
    </row>
    <row r="71" spans="1:25" ht="19.5" x14ac:dyDescent="0.25">
      <c r="A71" s="149"/>
      <c r="B71" s="78"/>
      <c r="C71" s="80"/>
      <c r="D71" s="80"/>
      <c r="E71" s="149"/>
      <c r="F71" s="149"/>
      <c r="G71" s="149"/>
      <c r="H71" s="149"/>
      <c r="I71" s="76"/>
      <c r="J71" s="76"/>
      <c r="K71" s="80"/>
      <c r="L71" s="149"/>
      <c r="M71" s="149"/>
      <c r="N71" s="149"/>
      <c r="O71" s="149"/>
      <c r="P71" s="149"/>
      <c r="Q71" s="76"/>
      <c r="R71" s="80"/>
      <c r="S71" s="80"/>
    </row>
    <row r="72" spans="1:25" ht="39" customHeight="1" x14ac:dyDescent="0.25">
      <c r="A72" s="149" t="s">
        <v>115</v>
      </c>
      <c r="B72" s="76">
        <f>B68/Q68</f>
        <v>1.2334224465686796E-2</v>
      </c>
      <c r="C72" s="80"/>
      <c r="D72" s="80"/>
      <c r="E72" s="177"/>
      <c r="F72" s="177"/>
      <c r="G72" s="177"/>
      <c r="H72" s="177"/>
      <c r="I72" s="78"/>
      <c r="J72" s="78"/>
      <c r="K72" s="80"/>
      <c r="L72" s="80"/>
      <c r="M72" s="80"/>
      <c r="N72" s="80"/>
      <c r="O72" s="80"/>
      <c r="P72" s="80"/>
      <c r="Q72" s="80"/>
      <c r="R72" s="80"/>
      <c r="S72" s="80"/>
    </row>
    <row r="73" spans="1:25" ht="19.5" x14ac:dyDescent="0.25">
      <c r="A73" s="149"/>
      <c r="B73" s="76"/>
      <c r="C73" s="80"/>
      <c r="D73" s="80"/>
      <c r="E73" s="149"/>
      <c r="F73" s="149"/>
      <c r="G73" s="149"/>
      <c r="H73" s="149"/>
      <c r="I73" s="78"/>
      <c r="J73" s="78"/>
      <c r="K73" s="80"/>
      <c r="L73" s="80"/>
      <c r="M73" s="80"/>
      <c r="N73" s="80"/>
      <c r="O73" s="80"/>
      <c r="P73" s="80"/>
      <c r="Q73" s="80"/>
      <c r="R73" s="80"/>
      <c r="S73" s="80"/>
    </row>
    <row r="74" spans="1:25" ht="19.5" customHeight="1" thickBot="1" x14ac:dyDescent="0.3">
      <c r="A74" s="180" t="s">
        <v>124</v>
      </c>
      <c r="B74" s="18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50"/>
    </row>
    <row r="75" spans="1:25" s="83" customFormat="1" ht="18.75" customHeight="1" x14ac:dyDescent="0.3">
      <c r="A75" s="181" t="s">
        <v>101</v>
      </c>
      <c r="B75" s="184" t="s">
        <v>79</v>
      </c>
      <c r="C75" s="185"/>
      <c r="D75" s="186"/>
      <c r="E75" s="184" t="s">
        <v>80</v>
      </c>
      <c r="F75" s="185"/>
      <c r="G75" s="186"/>
      <c r="H75" s="184" t="s">
        <v>81</v>
      </c>
      <c r="I75" s="185"/>
      <c r="J75" s="186"/>
      <c r="K75" s="184" t="s">
        <v>82</v>
      </c>
      <c r="L75" s="185"/>
      <c r="M75" s="186"/>
      <c r="N75" s="184" t="s">
        <v>83</v>
      </c>
      <c r="O75" s="185"/>
      <c r="P75" s="186"/>
      <c r="Q75" s="184" t="s">
        <v>84</v>
      </c>
      <c r="R75" s="185"/>
      <c r="S75" s="186"/>
      <c r="T75" s="184" t="s">
        <v>85</v>
      </c>
      <c r="U75" s="185"/>
      <c r="V75" s="186"/>
      <c r="W75" s="184" t="s">
        <v>86</v>
      </c>
      <c r="X75" s="185"/>
      <c r="Y75" s="186"/>
    </row>
    <row r="76" spans="1:25" s="83" customFormat="1" ht="19.5" thickBot="1" x14ac:dyDescent="0.35">
      <c r="A76" s="182"/>
      <c r="B76" s="187">
        <v>5000</v>
      </c>
      <c r="C76" s="188"/>
      <c r="D76" s="189"/>
      <c r="E76" s="187">
        <v>10000</v>
      </c>
      <c r="F76" s="188"/>
      <c r="G76" s="189"/>
      <c r="H76" s="187">
        <v>15000</v>
      </c>
      <c r="I76" s="188"/>
      <c r="J76" s="189"/>
      <c r="K76" s="187">
        <v>20000</v>
      </c>
      <c r="L76" s="188"/>
      <c r="M76" s="189"/>
      <c r="N76" s="187">
        <v>30000</v>
      </c>
      <c r="O76" s="188"/>
      <c r="P76" s="189"/>
      <c r="Q76" s="187">
        <v>40000</v>
      </c>
      <c r="R76" s="188"/>
      <c r="S76" s="189"/>
      <c r="T76" s="187">
        <v>50000</v>
      </c>
      <c r="U76" s="188"/>
      <c r="V76" s="189"/>
      <c r="W76" s="187">
        <v>100000</v>
      </c>
      <c r="X76" s="188"/>
      <c r="Y76" s="189"/>
    </row>
    <row r="77" spans="1:25" s="82" customFormat="1" ht="18.75" x14ac:dyDescent="0.3">
      <c r="A77" s="183"/>
      <c r="B77" s="92" t="s">
        <v>77</v>
      </c>
      <c r="C77" s="103" t="s">
        <v>78</v>
      </c>
      <c r="D77" s="117"/>
      <c r="E77" s="92" t="s">
        <v>77</v>
      </c>
      <c r="F77" s="103" t="s">
        <v>78</v>
      </c>
      <c r="G77" s="117"/>
      <c r="H77" s="92" t="s">
        <v>77</v>
      </c>
      <c r="I77" s="103" t="s">
        <v>78</v>
      </c>
      <c r="J77" s="117"/>
      <c r="K77" s="92" t="s">
        <v>77</v>
      </c>
      <c r="L77" s="103" t="s">
        <v>78</v>
      </c>
      <c r="M77" s="117"/>
      <c r="N77" s="92" t="s">
        <v>77</v>
      </c>
      <c r="O77" s="103" t="s">
        <v>78</v>
      </c>
      <c r="P77" s="117"/>
      <c r="Q77" s="92" t="s">
        <v>77</v>
      </c>
      <c r="R77" s="103" t="s">
        <v>78</v>
      </c>
      <c r="S77" s="117"/>
      <c r="T77" s="92" t="s">
        <v>77</v>
      </c>
      <c r="U77" s="103" t="s">
        <v>78</v>
      </c>
      <c r="V77" s="117"/>
      <c r="W77" s="92" t="s">
        <v>77</v>
      </c>
      <c r="X77" s="103" t="s">
        <v>78</v>
      </c>
      <c r="Y77" s="117"/>
    </row>
    <row r="78" spans="1:25" x14ac:dyDescent="0.25">
      <c r="A78" s="109" t="s">
        <v>125</v>
      </c>
      <c r="B78" s="85">
        <f>B$76*0.1</f>
        <v>500</v>
      </c>
      <c r="C78" s="84">
        <f>B$76*0.9</f>
        <v>4500</v>
      </c>
      <c r="D78" s="118"/>
      <c r="E78" s="85">
        <f>E$76*0.1</f>
        <v>1000</v>
      </c>
      <c r="F78" s="84">
        <f>E$76*0.9</f>
        <v>9000</v>
      </c>
      <c r="G78" s="118"/>
      <c r="H78" s="85">
        <f>H$76*0.1</f>
        <v>1500</v>
      </c>
      <c r="I78" s="84">
        <f>H$76*0.9</f>
        <v>13500</v>
      </c>
      <c r="J78" s="118"/>
      <c r="K78" s="85">
        <f>K$76*0.1</f>
        <v>2000</v>
      </c>
      <c r="L78" s="84">
        <f>K$76*0.9</f>
        <v>18000</v>
      </c>
      <c r="M78" s="118"/>
      <c r="N78" s="85">
        <f>N$76*0.1</f>
        <v>3000</v>
      </c>
      <c r="O78" s="84">
        <f>N$76*0.9</f>
        <v>27000</v>
      </c>
      <c r="P78" s="118"/>
      <c r="Q78" s="85">
        <f>Q$76*0.1</f>
        <v>4000</v>
      </c>
      <c r="R78" s="84">
        <f>Q$76*0.9</f>
        <v>36000</v>
      </c>
      <c r="S78" s="118"/>
      <c r="T78" s="85">
        <f>T$76*0.1</f>
        <v>5000</v>
      </c>
      <c r="U78" s="84">
        <f>T$76*0.9</f>
        <v>45000</v>
      </c>
      <c r="V78" s="118"/>
      <c r="W78" s="85">
        <f>W$76*0.1</f>
        <v>10000</v>
      </c>
      <c r="X78" s="84">
        <f>W$76*0.9</f>
        <v>90000</v>
      </c>
      <c r="Y78" s="118"/>
    </row>
    <row r="79" spans="1:25" x14ac:dyDescent="0.25">
      <c r="A79" s="109" t="s">
        <v>97</v>
      </c>
      <c r="B79" s="85">
        <f>B$76*0.2</f>
        <v>1000</v>
      </c>
      <c r="C79" s="84">
        <f>B$76*0.8</f>
        <v>4000</v>
      </c>
      <c r="D79" s="118"/>
      <c r="E79" s="85">
        <f>E$76*0.2</f>
        <v>2000</v>
      </c>
      <c r="F79" s="84">
        <f>E$76*0.8</f>
        <v>8000</v>
      </c>
      <c r="G79" s="118"/>
      <c r="H79" s="85">
        <f>H$76*0.2</f>
        <v>3000</v>
      </c>
      <c r="I79" s="84">
        <f>H$76*0.8</f>
        <v>12000</v>
      </c>
      <c r="J79" s="118"/>
      <c r="K79" s="85">
        <f>K$76*0.2</f>
        <v>4000</v>
      </c>
      <c r="L79" s="84">
        <f>K$76*0.8</f>
        <v>16000</v>
      </c>
      <c r="M79" s="118"/>
      <c r="N79" s="85">
        <f>N$76*0.2</f>
        <v>6000</v>
      </c>
      <c r="O79" s="84">
        <f>N$76*0.8</f>
        <v>24000</v>
      </c>
      <c r="P79" s="118"/>
      <c r="Q79" s="85">
        <f>Q$76*0.2</f>
        <v>8000</v>
      </c>
      <c r="R79" s="84">
        <f>Q$76*0.8</f>
        <v>32000</v>
      </c>
      <c r="S79" s="118"/>
      <c r="T79" s="85">
        <f>T$76*0.2</f>
        <v>10000</v>
      </c>
      <c r="U79" s="84">
        <f>T$76*0.8</f>
        <v>40000</v>
      </c>
      <c r="V79" s="118"/>
      <c r="W79" s="85">
        <f>W$76*0.2</f>
        <v>20000</v>
      </c>
      <c r="X79" s="84">
        <f>W$76*0.8</f>
        <v>80000</v>
      </c>
      <c r="Y79" s="118"/>
    </row>
    <row r="80" spans="1:25" x14ac:dyDescent="0.25">
      <c r="A80" s="109" t="s">
        <v>102</v>
      </c>
      <c r="B80" s="85">
        <f>B$76*0.4</f>
        <v>2000</v>
      </c>
      <c r="C80" s="84">
        <f>B$76*0.6</f>
        <v>3000</v>
      </c>
      <c r="D80" s="118"/>
      <c r="E80" s="85">
        <f>E$76*0.4</f>
        <v>4000</v>
      </c>
      <c r="F80" s="84">
        <f>E$76*0.6</f>
        <v>6000</v>
      </c>
      <c r="G80" s="118"/>
      <c r="H80" s="85">
        <f>H$76*0.4</f>
        <v>6000</v>
      </c>
      <c r="I80" s="84">
        <f>H$76*0.6</f>
        <v>9000</v>
      </c>
      <c r="J80" s="118"/>
      <c r="K80" s="85">
        <f>K$76*0.4</f>
        <v>8000</v>
      </c>
      <c r="L80" s="84">
        <f>K$76*0.6</f>
        <v>12000</v>
      </c>
      <c r="M80" s="118"/>
      <c r="N80" s="85">
        <f>N$76*0.4</f>
        <v>12000</v>
      </c>
      <c r="O80" s="84">
        <f>N$76*0.6</f>
        <v>18000</v>
      </c>
      <c r="P80" s="118"/>
      <c r="Q80" s="85">
        <f>Q$76*0.4</f>
        <v>16000</v>
      </c>
      <c r="R80" s="84">
        <f>Q$76*0.6</f>
        <v>24000</v>
      </c>
      <c r="S80" s="118"/>
      <c r="T80" s="85">
        <f>T$76*0.4</f>
        <v>20000</v>
      </c>
      <c r="U80" s="84">
        <f>T$76*0.6</f>
        <v>30000</v>
      </c>
      <c r="V80" s="118"/>
      <c r="W80" s="85">
        <f>W$76*0.4</f>
        <v>40000</v>
      </c>
      <c r="X80" s="84">
        <f>W$76*0.6</f>
        <v>60000</v>
      </c>
      <c r="Y80" s="118"/>
    </row>
    <row r="81" spans="1:25" x14ac:dyDescent="0.25">
      <c r="A81" s="109" t="s">
        <v>103</v>
      </c>
      <c r="B81" s="85">
        <f>B$76*0.45</f>
        <v>2250</v>
      </c>
      <c r="C81" s="84">
        <f>B$76*0.55</f>
        <v>2750</v>
      </c>
      <c r="D81" s="118"/>
      <c r="E81" s="85">
        <f>E$76*0.45</f>
        <v>4500</v>
      </c>
      <c r="F81" s="84">
        <f>E$76*0.55</f>
        <v>5500</v>
      </c>
      <c r="G81" s="118"/>
      <c r="H81" s="85">
        <f>H$76*0.45</f>
        <v>6750</v>
      </c>
      <c r="I81" s="84">
        <f>H$76*0.55</f>
        <v>8250</v>
      </c>
      <c r="J81" s="118"/>
      <c r="K81" s="85">
        <f>K$76*0.45</f>
        <v>9000</v>
      </c>
      <c r="L81" s="84">
        <f>K$76*0.55</f>
        <v>11000</v>
      </c>
      <c r="M81" s="118"/>
      <c r="N81" s="85">
        <f>N$76*0.45</f>
        <v>13500</v>
      </c>
      <c r="O81" s="84">
        <f>N$76*0.55</f>
        <v>16500</v>
      </c>
      <c r="P81" s="118"/>
      <c r="Q81" s="85">
        <f>Q$76*0.45</f>
        <v>18000</v>
      </c>
      <c r="R81" s="84">
        <f>Q$76*0.55</f>
        <v>22000</v>
      </c>
      <c r="S81" s="118"/>
      <c r="T81" s="85">
        <f>T$76*0.45</f>
        <v>22500</v>
      </c>
      <c r="U81" s="84">
        <f>T$76*0.55</f>
        <v>27500.000000000004</v>
      </c>
      <c r="V81" s="118"/>
      <c r="W81" s="85">
        <f>W$76*0.45</f>
        <v>45000</v>
      </c>
      <c r="X81" s="84">
        <f>W$76*0.55</f>
        <v>55000.000000000007</v>
      </c>
      <c r="Y81" s="118"/>
    </row>
    <row r="82" spans="1:25" x14ac:dyDescent="0.25">
      <c r="A82" s="109" t="s">
        <v>104</v>
      </c>
      <c r="B82" s="85">
        <f>B$76*0.48</f>
        <v>2400</v>
      </c>
      <c r="C82" s="84">
        <f>B$76*0.52</f>
        <v>2600</v>
      </c>
      <c r="D82" s="118"/>
      <c r="E82" s="85">
        <f>E$76*0.48</f>
        <v>4800</v>
      </c>
      <c r="F82" s="84">
        <f>E$76*0.52</f>
        <v>5200</v>
      </c>
      <c r="G82" s="118"/>
      <c r="H82" s="85">
        <f>H$76*0.48</f>
        <v>7200</v>
      </c>
      <c r="I82" s="84">
        <f>H$76*0.52</f>
        <v>7800</v>
      </c>
      <c r="J82" s="118"/>
      <c r="K82" s="85">
        <f>K$76*0.48</f>
        <v>9600</v>
      </c>
      <c r="L82" s="84">
        <f>K$76*0.52</f>
        <v>10400</v>
      </c>
      <c r="M82" s="118"/>
      <c r="N82" s="85">
        <f>N$76*0.48</f>
        <v>14400</v>
      </c>
      <c r="O82" s="84">
        <f>N$76*0.52</f>
        <v>15600</v>
      </c>
      <c r="P82" s="118"/>
      <c r="Q82" s="85">
        <f>Q$76*0.48</f>
        <v>19200</v>
      </c>
      <c r="R82" s="84">
        <f>Q$76*0.52</f>
        <v>20800</v>
      </c>
      <c r="S82" s="118"/>
      <c r="T82" s="85">
        <f>T$76*0.48</f>
        <v>24000</v>
      </c>
      <c r="U82" s="84">
        <f>T$76*0.52</f>
        <v>26000</v>
      </c>
      <c r="V82" s="118"/>
      <c r="W82" s="85">
        <f>W$76*0.48</f>
        <v>48000</v>
      </c>
      <c r="X82" s="84">
        <f>W$76*0.52</f>
        <v>52000</v>
      </c>
      <c r="Y82" s="118"/>
    </row>
    <row r="83" spans="1:25" x14ac:dyDescent="0.25">
      <c r="A83" s="109" t="s">
        <v>105</v>
      </c>
      <c r="B83" s="85">
        <f>B$76*0.52</f>
        <v>2600</v>
      </c>
      <c r="C83" s="84">
        <f>B$76*0.48</f>
        <v>2400</v>
      </c>
      <c r="D83" s="118"/>
      <c r="E83" s="85">
        <f>E$76*0.52</f>
        <v>5200</v>
      </c>
      <c r="F83" s="84">
        <f>E$76*0.48</f>
        <v>4800</v>
      </c>
      <c r="G83" s="118"/>
      <c r="H83" s="85">
        <f>H$76*0.52</f>
        <v>7800</v>
      </c>
      <c r="I83" s="84">
        <f>H$76*0.48</f>
        <v>7200</v>
      </c>
      <c r="J83" s="118"/>
      <c r="K83" s="85">
        <f>K$76*0.52</f>
        <v>10400</v>
      </c>
      <c r="L83" s="84">
        <f>K$76*0.48</f>
        <v>9600</v>
      </c>
      <c r="M83" s="118"/>
      <c r="N83" s="85">
        <f>N$76*0.52</f>
        <v>15600</v>
      </c>
      <c r="O83" s="84">
        <f>N$76*0.48</f>
        <v>14400</v>
      </c>
      <c r="P83" s="118"/>
      <c r="Q83" s="85">
        <f>Q$76*0.52</f>
        <v>20800</v>
      </c>
      <c r="R83" s="84">
        <f>Q$76*0.48</f>
        <v>19200</v>
      </c>
      <c r="S83" s="118"/>
      <c r="T83" s="85">
        <f>T$76*0.52</f>
        <v>26000</v>
      </c>
      <c r="U83" s="84">
        <f>T$76*0.48</f>
        <v>24000</v>
      </c>
      <c r="V83" s="118"/>
      <c r="W83" s="85">
        <f>W$76*0.52</f>
        <v>52000</v>
      </c>
      <c r="X83" s="84">
        <f>W$76*0.48</f>
        <v>48000</v>
      </c>
      <c r="Y83" s="118"/>
    </row>
    <row r="84" spans="1:25" s="161" customFormat="1" x14ac:dyDescent="0.25">
      <c r="A84" s="136" t="s">
        <v>155</v>
      </c>
      <c r="B84" s="169">
        <f>B$76*0.739</f>
        <v>3695</v>
      </c>
      <c r="C84" s="168">
        <f>B$76*0.261</f>
        <v>1305</v>
      </c>
      <c r="D84" s="166"/>
      <c r="E84" s="169">
        <f>E$76*0.739</f>
        <v>7390</v>
      </c>
      <c r="F84" s="168">
        <f>E$76*0.261</f>
        <v>2610</v>
      </c>
      <c r="G84" s="166"/>
      <c r="H84" s="169">
        <f>H$76*0.739</f>
        <v>11085</v>
      </c>
      <c r="I84" s="168">
        <f>H$76*0.261</f>
        <v>3915</v>
      </c>
      <c r="J84" s="166"/>
      <c r="K84" s="169">
        <f>K$76*0.739</f>
        <v>14780</v>
      </c>
      <c r="L84" s="168">
        <f>K$76*0.261</f>
        <v>5220</v>
      </c>
      <c r="M84" s="166"/>
      <c r="N84" s="169">
        <f>N$76*0.739</f>
        <v>22170</v>
      </c>
      <c r="O84" s="168">
        <f>N$76*0.261</f>
        <v>7830</v>
      </c>
      <c r="P84" s="166"/>
      <c r="Q84" s="169">
        <f>Q$76*0.739</f>
        <v>29560</v>
      </c>
      <c r="R84" s="168">
        <f>Q$76*0.261</f>
        <v>10440</v>
      </c>
      <c r="S84" s="166"/>
      <c r="T84" s="169">
        <f>T$76*0.739</f>
        <v>36950</v>
      </c>
      <c r="U84" s="168">
        <f>T$76*0.261</f>
        <v>13050</v>
      </c>
      <c r="V84" s="166"/>
      <c r="W84" s="169">
        <f>W$76*0.739</f>
        <v>73900</v>
      </c>
      <c r="X84" s="168">
        <f>W$76*0.261</f>
        <v>26100</v>
      </c>
      <c r="Y84" s="166"/>
    </row>
    <row r="85" spans="1:25" x14ac:dyDescent="0.25">
      <c r="A85" s="109" t="s">
        <v>106</v>
      </c>
      <c r="B85" s="85">
        <f>B$76*0.55</f>
        <v>2750</v>
      </c>
      <c r="C85" s="84">
        <f>B$76*0.45</f>
        <v>2250</v>
      </c>
      <c r="D85" s="118"/>
      <c r="E85" s="85">
        <f>E$76*0.55</f>
        <v>5500</v>
      </c>
      <c r="F85" s="84">
        <f>E$76*0.45</f>
        <v>4500</v>
      </c>
      <c r="G85" s="118"/>
      <c r="H85" s="85">
        <f>H$76*0.55</f>
        <v>8250</v>
      </c>
      <c r="I85" s="84">
        <f>H$76*0.45</f>
        <v>6750</v>
      </c>
      <c r="J85" s="118"/>
      <c r="K85" s="85">
        <f>K$76*0.55</f>
        <v>11000</v>
      </c>
      <c r="L85" s="84">
        <f>K$76*0.45</f>
        <v>9000</v>
      </c>
      <c r="M85" s="118"/>
      <c r="N85" s="85">
        <f>N$76*0.55</f>
        <v>16500</v>
      </c>
      <c r="O85" s="84">
        <f>N$76*0.45</f>
        <v>13500</v>
      </c>
      <c r="P85" s="118"/>
      <c r="Q85" s="85">
        <f>Q$76*0.55</f>
        <v>22000</v>
      </c>
      <c r="R85" s="84">
        <f>Q$76*0.45</f>
        <v>18000</v>
      </c>
      <c r="S85" s="118"/>
      <c r="T85" s="85">
        <f>T$76*0.55</f>
        <v>27500.000000000004</v>
      </c>
      <c r="U85" s="84">
        <f>T$76*0.45</f>
        <v>22500</v>
      </c>
      <c r="V85" s="118"/>
      <c r="W85" s="85">
        <f>W$76*0.55</f>
        <v>55000.000000000007</v>
      </c>
      <c r="X85" s="84">
        <f>W$76*0.45</f>
        <v>45000</v>
      </c>
      <c r="Y85" s="118"/>
    </row>
    <row r="86" spans="1:25" x14ac:dyDescent="0.25">
      <c r="A86" s="109" t="s">
        <v>107</v>
      </c>
      <c r="B86" s="85">
        <f>B$76*0.6</f>
        <v>3000</v>
      </c>
      <c r="C86" s="84">
        <f>B$76*0.4</f>
        <v>2000</v>
      </c>
      <c r="D86" s="118"/>
      <c r="E86" s="85">
        <f>E$76*0.6</f>
        <v>6000</v>
      </c>
      <c r="F86" s="84">
        <f>E$76*0.4</f>
        <v>4000</v>
      </c>
      <c r="G86" s="118"/>
      <c r="H86" s="85">
        <f>H$76*0.6</f>
        <v>9000</v>
      </c>
      <c r="I86" s="84">
        <f>H$76*0.4</f>
        <v>6000</v>
      </c>
      <c r="J86" s="118"/>
      <c r="K86" s="85">
        <f>K$76*0.6</f>
        <v>12000</v>
      </c>
      <c r="L86" s="84">
        <f>K$76*0.4</f>
        <v>8000</v>
      </c>
      <c r="M86" s="118"/>
      <c r="N86" s="85">
        <f>N$76*0.6</f>
        <v>18000</v>
      </c>
      <c r="O86" s="84">
        <f>N$76*0.4</f>
        <v>12000</v>
      </c>
      <c r="P86" s="118"/>
      <c r="Q86" s="85">
        <f>Q$76*0.6</f>
        <v>24000</v>
      </c>
      <c r="R86" s="84">
        <f>Q$76*0.4</f>
        <v>16000</v>
      </c>
      <c r="S86" s="118"/>
      <c r="T86" s="85">
        <f>T$76*0.6</f>
        <v>30000</v>
      </c>
      <c r="U86" s="84">
        <f>T$76*0.4</f>
        <v>20000</v>
      </c>
      <c r="V86" s="118"/>
      <c r="W86" s="85">
        <f>W$76*0.6</f>
        <v>60000</v>
      </c>
      <c r="X86" s="84">
        <f>W$76*0.4</f>
        <v>40000</v>
      </c>
      <c r="Y86" s="118"/>
    </row>
    <row r="87" spans="1:25" x14ac:dyDescent="0.25">
      <c r="A87" s="109" t="s">
        <v>108</v>
      </c>
      <c r="B87" s="85">
        <f>B$76*0.8</f>
        <v>4000</v>
      </c>
      <c r="C87" s="84">
        <f>B$76*0.2</f>
        <v>1000</v>
      </c>
      <c r="D87" s="118"/>
      <c r="E87" s="85">
        <f>E$76*0.8</f>
        <v>8000</v>
      </c>
      <c r="F87" s="84">
        <f>E$76*0.2</f>
        <v>2000</v>
      </c>
      <c r="G87" s="118"/>
      <c r="H87" s="85">
        <f>H$76*0.8</f>
        <v>12000</v>
      </c>
      <c r="I87" s="84">
        <f>H$76*0.2</f>
        <v>3000</v>
      </c>
      <c r="J87" s="118"/>
      <c r="K87" s="85">
        <f>K$76*0.8</f>
        <v>16000</v>
      </c>
      <c r="L87" s="84">
        <f>K$76*0.2</f>
        <v>4000</v>
      </c>
      <c r="M87" s="118"/>
      <c r="N87" s="85">
        <f>N$76*0.8</f>
        <v>24000</v>
      </c>
      <c r="O87" s="84">
        <f>N$76*0.2</f>
        <v>6000</v>
      </c>
      <c r="P87" s="118"/>
      <c r="Q87" s="85">
        <f>Q$76*0.8</f>
        <v>32000</v>
      </c>
      <c r="R87" s="84">
        <f>Q$76*0.2</f>
        <v>8000</v>
      </c>
      <c r="S87" s="118"/>
      <c r="T87" s="85">
        <f>T$76*0.8</f>
        <v>40000</v>
      </c>
      <c r="U87" s="84">
        <f>T$76*0.2</f>
        <v>10000</v>
      </c>
      <c r="V87" s="118"/>
      <c r="W87" s="85">
        <f>W$76*0.8</f>
        <v>80000</v>
      </c>
      <c r="X87" s="84">
        <f>W$76*0.2</f>
        <v>20000</v>
      </c>
      <c r="Y87" s="118"/>
    </row>
    <row r="88" spans="1:25" ht="15.75" thickBot="1" x14ac:dyDescent="0.3">
      <c r="A88" s="110" t="s">
        <v>109</v>
      </c>
      <c r="B88" s="86">
        <f>B$76*0.9</f>
        <v>4500</v>
      </c>
      <c r="C88" s="121">
        <f>B$76*0.1</f>
        <v>500</v>
      </c>
      <c r="D88" s="119"/>
      <c r="E88" s="86">
        <f>E$76*0.9</f>
        <v>9000</v>
      </c>
      <c r="F88" s="121">
        <f>E$76*0.1</f>
        <v>1000</v>
      </c>
      <c r="G88" s="119"/>
      <c r="H88" s="86">
        <f>H$76*0.9</f>
        <v>13500</v>
      </c>
      <c r="I88" s="121">
        <f>H$76*0.1</f>
        <v>1500</v>
      </c>
      <c r="J88" s="119"/>
      <c r="K88" s="86">
        <f>K$76*0.9</f>
        <v>18000</v>
      </c>
      <c r="L88" s="121">
        <f>K$76*0.1</f>
        <v>2000</v>
      </c>
      <c r="M88" s="119"/>
      <c r="N88" s="86">
        <f>N$76*0.9</f>
        <v>27000</v>
      </c>
      <c r="O88" s="121">
        <f>N$76*0.1</f>
        <v>3000</v>
      </c>
      <c r="P88" s="119"/>
      <c r="Q88" s="86">
        <f>Q$76*0.9</f>
        <v>36000</v>
      </c>
      <c r="R88" s="121">
        <f>Q$76*0.1</f>
        <v>4000</v>
      </c>
      <c r="S88" s="119"/>
      <c r="T88" s="86">
        <f>T$76*0.9</f>
        <v>45000</v>
      </c>
      <c r="U88" s="121">
        <f>T$76*0.1</f>
        <v>5000</v>
      </c>
      <c r="V88" s="119"/>
      <c r="W88" s="86">
        <f>W$76*0.9</f>
        <v>90000</v>
      </c>
      <c r="X88" s="121">
        <f>W$76*0.1</f>
        <v>10000</v>
      </c>
      <c r="Y88" s="119"/>
    </row>
    <row r="89" spans="1:25" ht="15.75" thickBot="1" x14ac:dyDescent="0.3">
      <c r="A89" s="111"/>
    </row>
    <row r="90" spans="1:25" s="83" customFormat="1" ht="18.75" customHeight="1" x14ac:dyDescent="0.3">
      <c r="A90" s="181" t="s">
        <v>100</v>
      </c>
      <c r="B90" s="184" t="s">
        <v>79</v>
      </c>
      <c r="C90" s="185"/>
      <c r="D90" s="186"/>
      <c r="E90" s="184" t="s">
        <v>80</v>
      </c>
      <c r="F90" s="185"/>
      <c r="G90" s="186"/>
      <c r="H90" s="184" t="s">
        <v>81</v>
      </c>
      <c r="I90" s="185"/>
      <c r="J90" s="186"/>
      <c r="K90" s="184" t="s">
        <v>82</v>
      </c>
      <c r="L90" s="185"/>
      <c r="M90" s="186"/>
      <c r="N90" s="184" t="s">
        <v>83</v>
      </c>
      <c r="O90" s="185"/>
      <c r="P90" s="186"/>
      <c r="Q90" s="184" t="s">
        <v>84</v>
      </c>
      <c r="R90" s="185"/>
      <c r="S90" s="186"/>
      <c r="T90" s="184" t="s">
        <v>85</v>
      </c>
      <c r="U90" s="185"/>
      <c r="V90" s="186"/>
      <c r="W90" s="184" t="s">
        <v>86</v>
      </c>
      <c r="X90" s="185"/>
      <c r="Y90" s="186"/>
    </row>
    <row r="91" spans="1:25" s="83" customFormat="1" ht="19.5" thickBot="1" x14ac:dyDescent="0.35">
      <c r="A91" s="182"/>
      <c r="B91" s="187">
        <v>5000</v>
      </c>
      <c r="C91" s="188"/>
      <c r="D91" s="189"/>
      <c r="E91" s="187">
        <v>10000</v>
      </c>
      <c r="F91" s="188"/>
      <c r="G91" s="189"/>
      <c r="H91" s="187">
        <v>15000</v>
      </c>
      <c r="I91" s="188"/>
      <c r="J91" s="189"/>
      <c r="K91" s="187">
        <v>20000</v>
      </c>
      <c r="L91" s="188"/>
      <c r="M91" s="189"/>
      <c r="N91" s="187">
        <v>30000</v>
      </c>
      <c r="O91" s="188"/>
      <c r="P91" s="189"/>
      <c r="Q91" s="187">
        <v>40000</v>
      </c>
      <c r="R91" s="188"/>
      <c r="S91" s="189"/>
      <c r="T91" s="187">
        <v>50000</v>
      </c>
      <c r="U91" s="188"/>
      <c r="V91" s="189"/>
      <c r="W91" s="187">
        <v>100000</v>
      </c>
      <c r="X91" s="188"/>
      <c r="Y91" s="189"/>
    </row>
    <row r="92" spans="1:25" s="82" customFormat="1" ht="18.75" x14ac:dyDescent="0.3">
      <c r="A92" s="183"/>
      <c r="B92" s="94" t="s">
        <v>77</v>
      </c>
      <c r="C92" s="103" t="s">
        <v>78</v>
      </c>
      <c r="D92" s="106"/>
      <c r="E92" s="94" t="s">
        <v>77</v>
      </c>
      <c r="F92" s="103" t="s">
        <v>78</v>
      </c>
      <c r="G92" s="117"/>
      <c r="H92" s="94" t="s">
        <v>77</v>
      </c>
      <c r="I92" s="103" t="s">
        <v>78</v>
      </c>
      <c r="J92" s="117"/>
      <c r="K92" s="94" t="s">
        <v>77</v>
      </c>
      <c r="L92" s="103" t="s">
        <v>78</v>
      </c>
      <c r="M92" s="117"/>
      <c r="N92" s="94" t="s">
        <v>77</v>
      </c>
      <c r="O92" s="103" t="s">
        <v>78</v>
      </c>
      <c r="P92" s="117"/>
      <c r="Q92" s="94" t="s">
        <v>77</v>
      </c>
      <c r="R92" s="103" t="s">
        <v>78</v>
      </c>
      <c r="S92" s="117"/>
      <c r="T92" s="94" t="s">
        <v>77</v>
      </c>
      <c r="U92" s="103" t="s">
        <v>78</v>
      </c>
      <c r="V92" s="117"/>
      <c r="W92" s="94" t="s">
        <v>77</v>
      </c>
      <c r="X92" s="103" t="s">
        <v>78</v>
      </c>
      <c r="Y92" s="117"/>
    </row>
    <row r="93" spans="1:25" x14ac:dyDescent="0.25">
      <c r="A93" s="109" t="s">
        <v>125</v>
      </c>
      <c r="B93" s="88">
        <f t="shared" ref="B93:B103" si="1">B78/1000*(((365*$E$41/100)+($B$48*$B$41/100)))</f>
        <v>27.817563326326749</v>
      </c>
      <c r="C93" s="87">
        <f t="shared" ref="C93:C103" si="2">(C78/(1000))*((365*$E$42/100)+($B$48*$B$42/100))</f>
        <v>183.71851561798033</v>
      </c>
      <c r="D93" s="107"/>
      <c r="E93" s="88">
        <f t="shared" ref="E93:E103" si="3">E78/1000*(((365*$E$41/100)+($B$48*$B$41/100)))</f>
        <v>55.635126652653497</v>
      </c>
      <c r="F93" s="87">
        <f t="shared" ref="F93:F103" si="4">(F78/(1000))*((365*$E$42/100)+($B$48*$B$42/100))</f>
        <v>367.43703123596066</v>
      </c>
      <c r="G93" s="118"/>
      <c r="H93" s="88">
        <f t="shared" ref="H93:H103" si="5">H78/1000*(((365*$E$41/100)+($B$48*$B$41/100)))</f>
        <v>83.452689978980246</v>
      </c>
      <c r="I93" s="87">
        <f t="shared" ref="I93:I103" si="6">(I78/(1000))*((365*$E$42/100)+($B$48*$B$42/100))</f>
        <v>551.15554685394102</v>
      </c>
      <c r="J93" s="118"/>
      <c r="K93" s="88">
        <f t="shared" ref="K93:K103" si="7">K78/1000*(((365*$E$41/100)+($B$48*$B$41/100)))</f>
        <v>111.27025330530699</v>
      </c>
      <c r="L93" s="87">
        <f t="shared" ref="L93:L103" si="8">(L78/(1000))*((365*$E$42/100)+($B$48*$B$42/100))</f>
        <v>734.87406247192132</v>
      </c>
      <c r="M93" s="118"/>
      <c r="N93" s="88">
        <f t="shared" ref="N93:N103" si="9">N78/1000*(((365*$E$41/100)+($B$48*$B$41/100)))</f>
        <v>166.90537995796049</v>
      </c>
      <c r="O93" s="87">
        <f t="shared" ref="O93:O103" si="10">(O78/(1000))*((365*$E$42/100)+($B$48*$B$42/100))</f>
        <v>1102.311093707882</v>
      </c>
      <c r="P93" s="118"/>
      <c r="Q93" s="88">
        <f t="shared" ref="Q93:Q103" si="11">Q78/1000*(((365*$E$41/100)+($B$48*$B$41/100)))</f>
        <v>222.54050661061399</v>
      </c>
      <c r="R93" s="87">
        <f t="shared" ref="R93:R103" si="12">(R78/(1000))*((365*$E$42/100)+($B$48*$B$42/100))</f>
        <v>1469.7481249438426</v>
      </c>
      <c r="S93" s="118"/>
      <c r="T93" s="88">
        <f t="shared" ref="T93:T103" si="13">T78/1000*(((365*$E$41/100)+($B$48*$B$41/100)))</f>
        <v>278.17563326326751</v>
      </c>
      <c r="U93" s="87">
        <f t="shared" ref="U93:U103" si="14">(U78/(1000))*((365*$E$42/100)+($B$48*$B$42/100))</f>
        <v>1837.1851561798035</v>
      </c>
      <c r="V93" s="118"/>
      <c r="W93" s="88">
        <f t="shared" ref="W93:W103" si="15">W78/1000*(((365*$E$41/100)+($B$48*$B$41/100)))</f>
        <v>556.35126652653503</v>
      </c>
      <c r="X93" s="87">
        <f t="shared" ref="X93:X103" si="16">(X78/(1000))*((365*$E$42/100)+($B$48*$B$42/100))</f>
        <v>3674.3703123596069</v>
      </c>
      <c r="Y93" s="118"/>
    </row>
    <row r="94" spans="1:25" x14ac:dyDescent="0.25">
      <c r="A94" s="109" t="s">
        <v>97</v>
      </c>
      <c r="B94" s="88">
        <f t="shared" si="1"/>
        <v>55.635126652653497</v>
      </c>
      <c r="C94" s="87">
        <f t="shared" si="2"/>
        <v>163.30534721598252</v>
      </c>
      <c r="D94" s="107"/>
      <c r="E94" s="88">
        <f t="shared" si="3"/>
        <v>111.27025330530699</v>
      </c>
      <c r="F94" s="87">
        <f t="shared" si="4"/>
        <v>326.61069443196504</v>
      </c>
      <c r="G94" s="118"/>
      <c r="H94" s="88">
        <f t="shared" si="5"/>
        <v>166.90537995796049</v>
      </c>
      <c r="I94" s="87">
        <f t="shared" si="6"/>
        <v>489.91604164794757</v>
      </c>
      <c r="J94" s="118"/>
      <c r="K94" s="88">
        <f t="shared" si="7"/>
        <v>222.54050661061399</v>
      </c>
      <c r="L94" s="87">
        <f t="shared" si="8"/>
        <v>653.22138886393009</v>
      </c>
      <c r="M94" s="118"/>
      <c r="N94" s="88">
        <f t="shared" si="9"/>
        <v>333.81075991592098</v>
      </c>
      <c r="O94" s="87">
        <f t="shared" si="10"/>
        <v>979.83208329589513</v>
      </c>
      <c r="P94" s="118"/>
      <c r="Q94" s="88">
        <f t="shared" si="11"/>
        <v>445.08101322122798</v>
      </c>
      <c r="R94" s="87">
        <f t="shared" si="12"/>
        <v>1306.4427777278602</v>
      </c>
      <c r="S94" s="118"/>
      <c r="T94" s="88">
        <f t="shared" si="13"/>
        <v>556.35126652653503</v>
      </c>
      <c r="U94" s="87">
        <f t="shared" si="14"/>
        <v>1633.0534721598251</v>
      </c>
      <c r="V94" s="118"/>
      <c r="W94" s="88">
        <f t="shared" si="15"/>
        <v>1112.7025330530701</v>
      </c>
      <c r="X94" s="87">
        <f t="shared" si="16"/>
        <v>3266.1069443196502</v>
      </c>
      <c r="Y94" s="118"/>
    </row>
    <row r="95" spans="1:25" x14ac:dyDescent="0.25">
      <c r="A95" s="109" t="s">
        <v>102</v>
      </c>
      <c r="B95" s="88">
        <f t="shared" si="1"/>
        <v>111.27025330530699</v>
      </c>
      <c r="C95" s="87">
        <f t="shared" si="2"/>
        <v>122.47901041198689</v>
      </c>
      <c r="D95" s="107"/>
      <c r="E95" s="88">
        <f t="shared" si="3"/>
        <v>222.54050661061399</v>
      </c>
      <c r="F95" s="87">
        <f t="shared" si="4"/>
        <v>244.95802082397378</v>
      </c>
      <c r="G95" s="118"/>
      <c r="H95" s="88">
        <f t="shared" si="5"/>
        <v>333.81075991592098</v>
      </c>
      <c r="I95" s="87">
        <f t="shared" si="6"/>
        <v>367.43703123596066</v>
      </c>
      <c r="J95" s="118"/>
      <c r="K95" s="88">
        <f t="shared" si="7"/>
        <v>445.08101322122798</v>
      </c>
      <c r="L95" s="87">
        <f t="shared" si="8"/>
        <v>489.91604164794757</v>
      </c>
      <c r="M95" s="118"/>
      <c r="N95" s="88">
        <f t="shared" si="9"/>
        <v>667.62151983184197</v>
      </c>
      <c r="O95" s="87">
        <f t="shared" si="10"/>
        <v>734.87406247192132</v>
      </c>
      <c r="P95" s="118"/>
      <c r="Q95" s="88">
        <f t="shared" si="11"/>
        <v>890.16202644245595</v>
      </c>
      <c r="R95" s="87">
        <f t="shared" si="12"/>
        <v>979.83208329589513</v>
      </c>
      <c r="S95" s="118"/>
      <c r="T95" s="88">
        <f t="shared" si="13"/>
        <v>1112.7025330530701</v>
      </c>
      <c r="U95" s="87">
        <f t="shared" si="14"/>
        <v>1224.7901041198688</v>
      </c>
      <c r="V95" s="118"/>
      <c r="W95" s="88">
        <f t="shared" si="15"/>
        <v>2225.4050661061401</v>
      </c>
      <c r="X95" s="87">
        <f t="shared" si="16"/>
        <v>2449.5802082397377</v>
      </c>
      <c r="Y95" s="118"/>
    </row>
    <row r="96" spans="1:25" x14ac:dyDescent="0.25">
      <c r="A96" s="109" t="s">
        <v>103</v>
      </c>
      <c r="B96" s="88">
        <f t="shared" si="1"/>
        <v>125.17903496847038</v>
      </c>
      <c r="C96" s="87">
        <f t="shared" si="2"/>
        <v>112.27242621098799</v>
      </c>
      <c r="D96" s="107"/>
      <c r="E96" s="88">
        <f t="shared" si="3"/>
        <v>250.35806993694075</v>
      </c>
      <c r="F96" s="87">
        <f t="shared" si="4"/>
        <v>224.54485242197597</v>
      </c>
      <c r="G96" s="118"/>
      <c r="H96" s="88">
        <f t="shared" si="5"/>
        <v>375.53710490541113</v>
      </c>
      <c r="I96" s="87">
        <f t="shared" si="6"/>
        <v>336.81727863296396</v>
      </c>
      <c r="J96" s="118"/>
      <c r="K96" s="88">
        <f t="shared" si="7"/>
        <v>500.7161398738815</v>
      </c>
      <c r="L96" s="87">
        <f t="shared" si="8"/>
        <v>449.08970484395195</v>
      </c>
      <c r="M96" s="118"/>
      <c r="N96" s="88">
        <f t="shared" si="9"/>
        <v>751.07420981082225</v>
      </c>
      <c r="O96" s="87">
        <f t="shared" si="10"/>
        <v>673.63455726592792</v>
      </c>
      <c r="P96" s="118"/>
      <c r="Q96" s="88">
        <f t="shared" si="11"/>
        <v>1001.432279747763</v>
      </c>
      <c r="R96" s="87">
        <f t="shared" si="12"/>
        <v>898.1794096879039</v>
      </c>
      <c r="S96" s="118"/>
      <c r="T96" s="88">
        <f t="shared" si="13"/>
        <v>1251.7903496847036</v>
      </c>
      <c r="U96" s="87">
        <f t="shared" si="14"/>
        <v>1122.7242621098799</v>
      </c>
      <c r="V96" s="118"/>
      <c r="W96" s="88">
        <f t="shared" si="15"/>
        <v>2503.5806993694073</v>
      </c>
      <c r="X96" s="87">
        <f t="shared" si="16"/>
        <v>2245.4485242197597</v>
      </c>
      <c r="Y96" s="118"/>
    </row>
    <row r="97" spans="1:25" x14ac:dyDescent="0.25">
      <c r="A97" s="109" t="s">
        <v>104</v>
      </c>
      <c r="B97" s="88">
        <f t="shared" si="1"/>
        <v>133.52430396636839</v>
      </c>
      <c r="C97" s="87">
        <f t="shared" si="2"/>
        <v>106.14847569038864</v>
      </c>
      <c r="D97" s="107"/>
      <c r="E97" s="88">
        <f t="shared" si="3"/>
        <v>267.04860793273679</v>
      </c>
      <c r="F97" s="87">
        <f t="shared" si="4"/>
        <v>212.29695138077727</v>
      </c>
      <c r="G97" s="118"/>
      <c r="H97" s="88">
        <f t="shared" si="5"/>
        <v>400.57291189910518</v>
      </c>
      <c r="I97" s="87">
        <f t="shared" si="6"/>
        <v>318.44542707116591</v>
      </c>
      <c r="J97" s="118"/>
      <c r="K97" s="88">
        <f t="shared" si="7"/>
        <v>534.09721586547357</v>
      </c>
      <c r="L97" s="87">
        <f t="shared" si="8"/>
        <v>424.59390276155455</v>
      </c>
      <c r="M97" s="118"/>
      <c r="N97" s="88">
        <f t="shared" si="9"/>
        <v>801.14582379821036</v>
      </c>
      <c r="O97" s="87">
        <f t="shared" si="10"/>
        <v>636.89085414233182</v>
      </c>
      <c r="P97" s="118"/>
      <c r="Q97" s="88">
        <f t="shared" si="11"/>
        <v>1068.1944317309471</v>
      </c>
      <c r="R97" s="87">
        <f t="shared" si="12"/>
        <v>849.18780552310909</v>
      </c>
      <c r="S97" s="118"/>
      <c r="T97" s="88">
        <f t="shared" si="13"/>
        <v>1335.2430396636839</v>
      </c>
      <c r="U97" s="87">
        <f t="shared" si="14"/>
        <v>1061.4847569038864</v>
      </c>
      <c r="V97" s="118"/>
      <c r="W97" s="88">
        <f t="shared" si="15"/>
        <v>2670.4860793273679</v>
      </c>
      <c r="X97" s="87">
        <f t="shared" si="16"/>
        <v>2122.9695138077727</v>
      </c>
      <c r="Y97" s="118"/>
    </row>
    <row r="98" spans="1:25" x14ac:dyDescent="0.25">
      <c r="A98" s="109" t="s">
        <v>105</v>
      </c>
      <c r="B98" s="88">
        <f t="shared" si="1"/>
        <v>144.65132929689909</v>
      </c>
      <c r="C98" s="87">
        <f t="shared" si="2"/>
        <v>97.983208329589516</v>
      </c>
      <c r="D98" s="107"/>
      <c r="E98" s="88">
        <f t="shared" si="3"/>
        <v>289.30265859379818</v>
      </c>
      <c r="F98" s="87">
        <f t="shared" si="4"/>
        <v>195.96641665917903</v>
      </c>
      <c r="G98" s="118"/>
      <c r="H98" s="88">
        <f t="shared" si="5"/>
        <v>433.95398789069725</v>
      </c>
      <c r="I98" s="87">
        <f t="shared" si="6"/>
        <v>293.94962498876856</v>
      </c>
      <c r="J98" s="118"/>
      <c r="K98" s="88">
        <f t="shared" si="7"/>
        <v>578.60531718759637</v>
      </c>
      <c r="L98" s="87">
        <f t="shared" si="8"/>
        <v>391.93283331835806</v>
      </c>
      <c r="M98" s="118"/>
      <c r="N98" s="88">
        <f t="shared" si="9"/>
        <v>867.9079757813945</v>
      </c>
      <c r="O98" s="87">
        <f t="shared" si="10"/>
        <v>587.89924997753712</v>
      </c>
      <c r="P98" s="118"/>
      <c r="Q98" s="88">
        <f t="shared" si="11"/>
        <v>1157.2106343751927</v>
      </c>
      <c r="R98" s="87">
        <f t="shared" si="12"/>
        <v>783.86566663671613</v>
      </c>
      <c r="S98" s="118"/>
      <c r="T98" s="88">
        <f t="shared" si="13"/>
        <v>1446.513292968991</v>
      </c>
      <c r="U98" s="87">
        <f t="shared" si="14"/>
        <v>979.83208329589513</v>
      </c>
      <c r="V98" s="118"/>
      <c r="W98" s="88">
        <f t="shared" si="15"/>
        <v>2893.026585937982</v>
      </c>
      <c r="X98" s="87">
        <f t="shared" si="16"/>
        <v>1959.6641665917903</v>
      </c>
      <c r="Y98" s="118"/>
    </row>
    <row r="99" spans="1:25" s="161" customFormat="1" x14ac:dyDescent="0.25">
      <c r="A99" s="136" t="s">
        <v>155</v>
      </c>
      <c r="B99" s="90">
        <f t="shared" si="1"/>
        <v>205.57179298155467</v>
      </c>
      <c r="C99" s="167">
        <f t="shared" si="2"/>
        <v>53.278369529214295</v>
      </c>
      <c r="D99" s="170"/>
      <c r="E99" s="90">
        <f t="shared" si="3"/>
        <v>411.14358596310933</v>
      </c>
      <c r="F99" s="167">
        <f t="shared" si="4"/>
        <v>106.55673905842859</v>
      </c>
      <c r="G99" s="166"/>
      <c r="H99" s="90">
        <f t="shared" si="5"/>
        <v>616.71537894466405</v>
      </c>
      <c r="I99" s="167">
        <f t="shared" si="6"/>
        <v>159.83510858764291</v>
      </c>
      <c r="J99" s="166"/>
      <c r="K99" s="90">
        <f t="shared" si="7"/>
        <v>822.28717192621866</v>
      </c>
      <c r="L99" s="167">
        <f t="shared" si="8"/>
        <v>213.11347811685718</v>
      </c>
      <c r="M99" s="166"/>
      <c r="N99" s="90">
        <f t="shared" si="9"/>
        <v>1233.4307578893281</v>
      </c>
      <c r="O99" s="167">
        <f t="shared" si="10"/>
        <v>319.67021717528581</v>
      </c>
      <c r="P99" s="166"/>
      <c r="Q99" s="90">
        <f t="shared" si="11"/>
        <v>1644.5743438524373</v>
      </c>
      <c r="R99" s="167">
        <f t="shared" si="12"/>
        <v>426.22695623371436</v>
      </c>
      <c r="S99" s="166"/>
      <c r="T99" s="90">
        <f t="shared" si="13"/>
        <v>2055.717929815547</v>
      </c>
      <c r="U99" s="167">
        <f t="shared" si="14"/>
        <v>532.78369529214297</v>
      </c>
      <c r="V99" s="166"/>
      <c r="W99" s="90">
        <f t="shared" si="15"/>
        <v>4111.435859631094</v>
      </c>
      <c r="X99" s="167">
        <f t="shared" si="16"/>
        <v>1065.5673905842859</v>
      </c>
      <c r="Y99" s="166"/>
    </row>
    <row r="100" spans="1:25" x14ac:dyDescent="0.25">
      <c r="A100" s="109" t="s">
        <v>106</v>
      </c>
      <c r="B100" s="88">
        <f t="shared" si="1"/>
        <v>152.99659829479711</v>
      </c>
      <c r="C100" s="87">
        <f t="shared" si="2"/>
        <v>91.859257808990165</v>
      </c>
      <c r="D100" s="107"/>
      <c r="E100" s="88">
        <f t="shared" si="3"/>
        <v>305.99319658959422</v>
      </c>
      <c r="F100" s="87">
        <f t="shared" si="4"/>
        <v>183.71851561798033</v>
      </c>
      <c r="G100" s="118"/>
      <c r="H100" s="88">
        <f t="shared" si="5"/>
        <v>458.98979488439136</v>
      </c>
      <c r="I100" s="87">
        <f t="shared" si="6"/>
        <v>275.57777342697051</v>
      </c>
      <c r="J100" s="118"/>
      <c r="K100" s="88">
        <f t="shared" si="7"/>
        <v>611.98639317918844</v>
      </c>
      <c r="L100" s="87">
        <f t="shared" si="8"/>
        <v>367.43703123596066</v>
      </c>
      <c r="M100" s="118"/>
      <c r="N100" s="88">
        <f t="shared" si="9"/>
        <v>917.97958976878272</v>
      </c>
      <c r="O100" s="87">
        <f t="shared" si="10"/>
        <v>551.15554685394102</v>
      </c>
      <c r="P100" s="118"/>
      <c r="Q100" s="88">
        <f t="shared" si="11"/>
        <v>1223.9727863583769</v>
      </c>
      <c r="R100" s="87">
        <f t="shared" si="12"/>
        <v>734.87406247192132</v>
      </c>
      <c r="S100" s="118"/>
      <c r="T100" s="88">
        <f t="shared" si="13"/>
        <v>1529.9659829479713</v>
      </c>
      <c r="U100" s="87">
        <f t="shared" si="14"/>
        <v>918.59257808990174</v>
      </c>
      <c r="V100" s="118"/>
      <c r="W100" s="88">
        <f t="shared" si="15"/>
        <v>3059.9319658959425</v>
      </c>
      <c r="X100" s="87">
        <f t="shared" si="16"/>
        <v>1837.1851561798035</v>
      </c>
      <c r="Y100" s="118"/>
    </row>
    <row r="101" spans="1:25" x14ac:dyDescent="0.25">
      <c r="A101" s="109" t="s">
        <v>107</v>
      </c>
      <c r="B101" s="88">
        <f t="shared" si="1"/>
        <v>166.90537995796049</v>
      </c>
      <c r="C101" s="87">
        <f t="shared" si="2"/>
        <v>81.652673607991261</v>
      </c>
      <c r="D101" s="107"/>
      <c r="E101" s="88">
        <f t="shared" si="3"/>
        <v>333.81075991592098</v>
      </c>
      <c r="F101" s="87">
        <f t="shared" si="4"/>
        <v>163.30534721598252</v>
      </c>
      <c r="G101" s="118"/>
      <c r="H101" s="88">
        <f t="shared" si="5"/>
        <v>500.7161398738815</v>
      </c>
      <c r="I101" s="87">
        <f t="shared" si="6"/>
        <v>244.95802082397378</v>
      </c>
      <c r="J101" s="118"/>
      <c r="K101" s="88">
        <f t="shared" si="7"/>
        <v>667.62151983184197</v>
      </c>
      <c r="L101" s="87">
        <f t="shared" si="8"/>
        <v>326.61069443196504</v>
      </c>
      <c r="M101" s="118"/>
      <c r="N101" s="88">
        <f t="shared" si="9"/>
        <v>1001.432279747763</v>
      </c>
      <c r="O101" s="87">
        <f t="shared" si="10"/>
        <v>489.91604164794757</v>
      </c>
      <c r="P101" s="118"/>
      <c r="Q101" s="88">
        <f t="shared" si="11"/>
        <v>1335.2430396636839</v>
      </c>
      <c r="R101" s="87">
        <f t="shared" si="12"/>
        <v>653.22138886393009</v>
      </c>
      <c r="S101" s="118"/>
      <c r="T101" s="88">
        <f t="shared" si="13"/>
        <v>1669.0537995796049</v>
      </c>
      <c r="U101" s="87">
        <f t="shared" si="14"/>
        <v>816.52673607991255</v>
      </c>
      <c r="V101" s="118"/>
      <c r="W101" s="88">
        <f t="shared" si="15"/>
        <v>3338.1075991592097</v>
      </c>
      <c r="X101" s="87">
        <f t="shared" si="16"/>
        <v>1633.0534721598251</v>
      </c>
      <c r="Y101" s="118"/>
    </row>
    <row r="102" spans="1:25" x14ac:dyDescent="0.25">
      <c r="A102" s="109" t="s">
        <v>108</v>
      </c>
      <c r="B102" s="88">
        <f t="shared" si="1"/>
        <v>222.54050661061399</v>
      </c>
      <c r="C102" s="87">
        <f t="shared" si="2"/>
        <v>40.82633680399563</v>
      </c>
      <c r="D102" s="107"/>
      <c r="E102" s="88">
        <f t="shared" si="3"/>
        <v>445.08101322122798</v>
      </c>
      <c r="F102" s="87">
        <f t="shared" si="4"/>
        <v>81.652673607991261</v>
      </c>
      <c r="G102" s="118"/>
      <c r="H102" s="88">
        <f t="shared" si="5"/>
        <v>667.62151983184197</v>
      </c>
      <c r="I102" s="87">
        <f t="shared" si="6"/>
        <v>122.47901041198689</v>
      </c>
      <c r="J102" s="118"/>
      <c r="K102" s="88">
        <f t="shared" si="7"/>
        <v>890.16202644245595</v>
      </c>
      <c r="L102" s="87">
        <f t="shared" si="8"/>
        <v>163.30534721598252</v>
      </c>
      <c r="M102" s="118"/>
      <c r="N102" s="88">
        <f t="shared" si="9"/>
        <v>1335.2430396636839</v>
      </c>
      <c r="O102" s="87">
        <f t="shared" si="10"/>
        <v>244.95802082397378</v>
      </c>
      <c r="P102" s="118"/>
      <c r="Q102" s="88">
        <f t="shared" si="11"/>
        <v>1780.3240528849119</v>
      </c>
      <c r="R102" s="87">
        <f t="shared" si="12"/>
        <v>326.61069443196504</v>
      </c>
      <c r="S102" s="118"/>
      <c r="T102" s="88">
        <f t="shared" si="13"/>
        <v>2225.4050661061401</v>
      </c>
      <c r="U102" s="87">
        <f t="shared" si="14"/>
        <v>408.26336803995628</v>
      </c>
      <c r="V102" s="118"/>
      <c r="W102" s="88">
        <f t="shared" si="15"/>
        <v>4450.8101322122802</v>
      </c>
      <c r="X102" s="87">
        <f t="shared" si="16"/>
        <v>816.52673607991255</v>
      </c>
      <c r="Y102" s="118"/>
    </row>
    <row r="103" spans="1:25" ht="15.75" thickBot="1" x14ac:dyDescent="0.3">
      <c r="A103" s="110" t="s">
        <v>109</v>
      </c>
      <c r="B103" s="89">
        <f t="shared" si="1"/>
        <v>250.35806993694075</v>
      </c>
      <c r="C103" s="120">
        <f t="shared" si="2"/>
        <v>20.413168401997815</v>
      </c>
      <c r="D103" s="108"/>
      <c r="E103" s="89">
        <f t="shared" si="3"/>
        <v>500.7161398738815</v>
      </c>
      <c r="F103" s="120">
        <f t="shared" si="4"/>
        <v>40.82633680399563</v>
      </c>
      <c r="G103" s="119"/>
      <c r="H103" s="89">
        <f t="shared" si="5"/>
        <v>751.07420981082225</v>
      </c>
      <c r="I103" s="120">
        <f t="shared" si="6"/>
        <v>61.239505205993446</v>
      </c>
      <c r="J103" s="119"/>
      <c r="K103" s="89">
        <f t="shared" si="7"/>
        <v>1001.432279747763</v>
      </c>
      <c r="L103" s="120">
        <f t="shared" si="8"/>
        <v>81.652673607991261</v>
      </c>
      <c r="M103" s="119"/>
      <c r="N103" s="89">
        <f t="shared" si="9"/>
        <v>1502.1484196216445</v>
      </c>
      <c r="O103" s="120">
        <f t="shared" si="10"/>
        <v>122.47901041198689</v>
      </c>
      <c r="P103" s="119"/>
      <c r="Q103" s="89">
        <f t="shared" si="11"/>
        <v>2002.864559495526</v>
      </c>
      <c r="R103" s="120">
        <f t="shared" si="12"/>
        <v>163.30534721598252</v>
      </c>
      <c r="S103" s="119"/>
      <c r="T103" s="89">
        <f t="shared" si="13"/>
        <v>2503.5806993694073</v>
      </c>
      <c r="U103" s="120">
        <f t="shared" si="14"/>
        <v>204.13168401997814</v>
      </c>
      <c r="V103" s="119"/>
      <c r="W103" s="89">
        <f t="shared" si="15"/>
        <v>5007.1613987388146</v>
      </c>
      <c r="X103" s="120">
        <f t="shared" si="16"/>
        <v>408.26336803995628</v>
      </c>
      <c r="Y103" s="119"/>
    </row>
    <row r="104" spans="1:25" ht="15.75" thickBot="1" x14ac:dyDescent="0.3">
      <c r="A104" s="111"/>
    </row>
    <row r="105" spans="1:25" s="83" customFormat="1" ht="18.75" customHeight="1" x14ac:dyDescent="0.3">
      <c r="A105" s="181" t="s">
        <v>99</v>
      </c>
      <c r="B105" s="184" t="s">
        <v>79</v>
      </c>
      <c r="C105" s="185"/>
      <c r="D105" s="186"/>
      <c r="E105" s="184" t="s">
        <v>80</v>
      </c>
      <c r="F105" s="185"/>
      <c r="G105" s="186"/>
      <c r="H105" s="184" t="s">
        <v>81</v>
      </c>
      <c r="I105" s="185"/>
      <c r="J105" s="186"/>
      <c r="K105" s="184" t="s">
        <v>82</v>
      </c>
      <c r="L105" s="185"/>
      <c r="M105" s="186"/>
      <c r="N105" s="184" t="s">
        <v>83</v>
      </c>
      <c r="O105" s="185"/>
      <c r="P105" s="186"/>
      <c r="Q105" s="184" t="s">
        <v>84</v>
      </c>
      <c r="R105" s="185"/>
      <c r="S105" s="186"/>
      <c r="T105" s="184" t="s">
        <v>85</v>
      </c>
      <c r="U105" s="185"/>
      <c r="V105" s="186"/>
      <c r="W105" s="184" t="s">
        <v>86</v>
      </c>
      <c r="X105" s="185"/>
      <c r="Y105" s="186"/>
    </row>
    <row r="106" spans="1:25" s="83" customFormat="1" ht="19.5" thickBot="1" x14ac:dyDescent="0.35">
      <c r="A106" s="182"/>
      <c r="B106" s="187">
        <v>5000</v>
      </c>
      <c r="C106" s="188"/>
      <c r="D106" s="189"/>
      <c r="E106" s="187">
        <v>10000</v>
      </c>
      <c r="F106" s="188"/>
      <c r="G106" s="189"/>
      <c r="H106" s="187">
        <v>15000</v>
      </c>
      <c r="I106" s="188"/>
      <c r="J106" s="189"/>
      <c r="K106" s="187">
        <v>20000</v>
      </c>
      <c r="L106" s="188"/>
      <c r="M106" s="189"/>
      <c r="N106" s="187">
        <v>30000</v>
      </c>
      <c r="O106" s="188"/>
      <c r="P106" s="189"/>
      <c r="Q106" s="187">
        <v>40000</v>
      </c>
      <c r="R106" s="188"/>
      <c r="S106" s="189"/>
      <c r="T106" s="187">
        <v>50000</v>
      </c>
      <c r="U106" s="188"/>
      <c r="V106" s="189"/>
      <c r="W106" s="187">
        <v>100000</v>
      </c>
      <c r="X106" s="188"/>
      <c r="Y106" s="189"/>
    </row>
    <row r="107" spans="1:25" s="82" customFormat="1" ht="18.75" x14ac:dyDescent="0.3">
      <c r="A107" s="183"/>
      <c r="B107" s="92" t="s">
        <v>77</v>
      </c>
      <c r="C107" s="103" t="s">
        <v>78</v>
      </c>
      <c r="D107" s="117"/>
      <c r="E107" s="92" t="s">
        <v>77</v>
      </c>
      <c r="F107" s="103" t="s">
        <v>78</v>
      </c>
      <c r="G107" s="117"/>
      <c r="H107" s="92" t="s">
        <v>77</v>
      </c>
      <c r="I107" s="103" t="s">
        <v>78</v>
      </c>
      <c r="J107" s="117"/>
      <c r="K107" s="92" t="s">
        <v>77</v>
      </c>
      <c r="L107" s="103" t="s">
        <v>78</v>
      </c>
      <c r="M107" s="117"/>
      <c r="N107" s="92" t="s">
        <v>77</v>
      </c>
      <c r="O107" s="103" t="s">
        <v>78</v>
      </c>
      <c r="P107" s="117"/>
      <c r="Q107" s="92" t="s">
        <v>77</v>
      </c>
      <c r="R107" s="103" t="s">
        <v>78</v>
      </c>
      <c r="S107" s="117"/>
      <c r="T107" s="92" t="s">
        <v>77</v>
      </c>
      <c r="U107" s="103" t="s">
        <v>78</v>
      </c>
      <c r="V107" s="117"/>
      <c r="W107" s="92" t="s">
        <v>77</v>
      </c>
      <c r="X107" s="103" t="s">
        <v>78</v>
      </c>
      <c r="Y107" s="117"/>
    </row>
    <row r="108" spans="1:25" x14ac:dyDescent="0.25">
      <c r="A108" s="109" t="s">
        <v>125</v>
      </c>
      <c r="B108" s="85">
        <f>B$76*$C$37*0.1</f>
        <v>165</v>
      </c>
      <c r="C108" s="84">
        <f>B$76*$C$37*0.9</f>
        <v>1485</v>
      </c>
      <c r="D108" s="118"/>
      <c r="E108" s="85">
        <f>E$76*$C$37*0.1</f>
        <v>330</v>
      </c>
      <c r="F108" s="84">
        <f>E$76*$C$37*0.9</f>
        <v>2970</v>
      </c>
      <c r="G108" s="118"/>
      <c r="H108" s="85">
        <f>H$76*$C$37*0.1</f>
        <v>495</v>
      </c>
      <c r="I108" s="84">
        <f>H$76*$C$37*0.9</f>
        <v>4455</v>
      </c>
      <c r="J108" s="118"/>
      <c r="K108" s="85">
        <f>K$76*$C$37*0.1</f>
        <v>660</v>
      </c>
      <c r="L108" s="84">
        <f>K$76*$C$37*0.9</f>
        <v>5940</v>
      </c>
      <c r="M108" s="118"/>
      <c r="N108" s="85">
        <f>N$76*$C$37*0.1</f>
        <v>990</v>
      </c>
      <c r="O108" s="84">
        <f>N$76*$C$37*0.9</f>
        <v>8910</v>
      </c>
      <c r="P108" s="118"/>
      <c r="Q108" s="85">
        <f>Q$76*$C$37*0.1</f>
        <v>1320</v>
      </c>
      <c r="R108" s="84">
        <f>Q$76*$C$37*0.9</f>
        <v>11880</v>
      </c>
      <c r="S108" s="118"/>
      <c r="T108" s="85">
        <f>T$76*$C$37*0.1</f>
        <v>1650</v>
      </c>
      <c r="U108" s="84">
        <f>T$76*$C$37*0.9</f>
        <v>14850</v>
      </c>
      <c r="V108" s="118"/>
      <c r="W108" s="85">
        <f>W$76*$C$37*0.1</f>
        <v>3300</v>
      </c>
      <c r="X108" s="84">
        <f>W$76*$C$37*0.9</f>
        <v>29700</v>
      </c>
      <c r="Y108" s="118"/>
    </row>
    <row r="109" spans="1:25" x14ac:dyDescent="0.25">
      <c r="A109" s="109" t="s">
        <v>97</v>
      </c>
      <c r="B109" s="85">
        <f>B$76*$C$37*0.2</f>
        <v>330</v>
      </c>
      <c r="C109" s="84">
        <f>B$76*$C$37*0.8</f>
        <v>1320</v>
      </c>
      <c r="D109" s="118"/>
      <c r="E109" s="85">
        <f>E$76*$C$37*0.2</f>
        <v>660</v>
      </c>
      <c r="F109" s="84">
        <f>E$76*$C$37*0.8</f>
        <v>2640</v>
      </c>
      <c r="G109" s="118"/>
      <c r="H109" s="85">
        <f>H$76*$C$37*0.2</f>
        <v>990</v>
      </c>
      <c r="I109" s="84">
        <f>H$76*$C$37*0.8</f>
        <v>3960</v>
      </c>
      <c r="J109" s="118"/>
      <c r="K109" s="85">
        <f>K$76*$C$37*0.2</f>
        <v>1320</v>
      </c>
      <c r="L109" s="84">
        <f>K$76*$C$37*0.8</f>
        <v>5280</v>
      </c>
      <c r="M109" s="118"/>
      <c r="N109" s="85">
        <f>N$76*$C$37*0.2</f>
        <v>1980</v>
      </c>
      <c r="O109" s="84">
        <f>N$76*$C$37*0.8</f>
        <v>7920</v>
      </c>
      <c r="P109" s="118"/>
      <c r="Q109" s="85">
        <f>Q$76*$C$37*0.2</f>
        <v>2640</v>
      </c>
      <c r="R109" s="84">
        <f>Q$76*$C$37*0.8</f>
        <v>10560</v>
      </c>
      <c r="S109" s="118"/>
      <c r="T109" s="85">
        <f>T$76*$C$37*0.2</f>
        <v>3300</v>
      </c>
      <c r="U109" s="84">
        <f>T$76*$C$37*0.8</f>
        <v>13200</v>
      </c>
      <c r="V109" s="118"/>
      <c r="W109" s="85">
        <f>W$76*$C$37*0.2</f>
        <v>6600</v>
      </c>
      <c r="X109" s="84">
        <f>W$76*$C$37*0.8</f>
        <v>26400</v>
      </c>
      <c r="Y109" s="118"/>
    </row>
    <row r="110" spans="1:25" x14ac:dyDescent="0.25">
      <c r="A110" s="109" t="s">
        <v>102</v>
      </c>
      <c r="B110" s="85">
        <f>B$76*$C$37*0.4</f>
        <v>660</v>
      </c>
      <c r="C110" s="84">
        <f>B$76*$C$37*0.6</f>
        <v>990</v>
      </c>
      <c r="D110" s="118"/>
      <c r="E110" s="85">
        <f>E$76*$C$37*0.4</f>
        <v>1320</v>
      </c>
      <c r="F110" s="84">
        <f>E$76*$C$37*0.6</f>
        <v>1980</v>
      </c>
      <c r="G110" s="118"/>
      <c r="H110" s="85">
        <f>H$76*$C$37*0.4</f>
        <v>1980</v>
      </c>
      <c r="I110" s="84">
        <f>H$76*$C$37*0.6</f>
        <v>2970</v>
      </c>
      <c r="J110" s="118"/>
      <c r="K110" s="85">
        <f>K$76*$C$37*0.4</f>
        <v>2640</v>
      </c>
      <c r="L110" s="84">
        <f>K$76*$C$37*0.6</f>
        <v>3960</v>
      </c>
      <c r="M110" s="118"/>
      <c r="N110" s="85">
        <f>N$76*$C$37*0.4</f>
        <v>3960</v>
      </c>
      <c r="O110" s="84">
        <f>N$76*$C$37*0.6</f>
        <v>5940</v>
      </c>
      <c r="P110" s="118"/>
      <c r="Q110" s="85">
        <f>Q$76*$C$37*0.4</f>
        <v>5280</v>
      </c>
      <c r="R110" s="84">
        <f>Q$76*$C$37*0.6</f>
        <v>7920</v>
      </c>
      <c r="S110" s="118"/>
      <c r="T110" s="85">
        <f>T$76*$C$37*0.4</f>
        <v>6600</v>
      </c>
      <c r="U110" s="84">
        <f>T$76*$C$37*0.6</f>
        <v>9900</v>
      </c>
      <c r="V110" s="118"/>
      <c r="W110" s="85">
        <f>W$76*$C$37*0.4</f>
        <v>13200</v>
      </c>
      <c r="X110" s="84">
        <f>W$76*$C$37*0.6</f>
        <v>19800</v>
      </c>
      <c r="Y110" s="118"/>
    </row>
    <row r="111" spans="1:25" x14ac:dyDescent="0.25">
      <c r="A111" s="109" t="s">
        <v>103</v>
      </c>
      <c r="B111" s="85">
        <f>B$76*$C$37*0.45</f>
        <v>742.5</v>
      </c>
      <c r="C111" s="84">
        <f>B$76*$C$37*0.55</f>
        <v>907.50000000000011</v>
      </c>
      <c r="D111" s="118"/>
      <c r="E111" s="85">
        <f>E$76*$C$37*0.45</f>
        <v>1485</v>
      </c>
      <c r="F111" s="84">
        <f>E$76*$C$37*0.55</f>
        <v>1815.0000000000002</v>
      </c>
      <c r="G111" s="118"/>
      <c r="H111" s="85">
        <f>H$76*$C$37*0.45</f>
        <v>2227.5</v>
      </c>
      <c r="I111" s="84">
        <f>H$76*$C$37*0.55</f>
        <v>2722.5</v>
      </c>
      <c r="J111" s="118"/>
      <c r="K111" s="85">
        <f>K$76*$C$37*0.45</f>
        <v>2970</v>
      </c>
      <c r="L111" s="84">
        <f>K$76*$C$37*0.55</f>
        <v>3630.0000000000005</v>
      </c>
      <c r="M111" s="118"/>
      <c r="N111" s="85">
        <f>N$76*$C$37*0.45</f>
        <v>4455</v>
      </c>
      <c r="O111" s="84">
        <f>N$76*$C$37*0.55</f>
        <v>5445</v>
      </c>
      <c r="P111" s="118"/>
      <c r="Q111" s="85">
        <f>Q$76*$C$37*0.45</f>
        <v>5940</v>
      </c>
      <c r="R111" s="84">
        <f>Q$76*$C$37*0.55</f>
        <v>7260.0000000000009</v>
      </c>
      <c r="S111" s="118"/>
      <c r="T111" s="85">
        <f>T$76*$C$37*0.45</f>
        <v>7425</v>
      </c>
      <c r="U111" s="84">
        <f>T$76*$C$37*0.55</f>
        <v>9075</v>
      </c>
      <c r="V111" s="118"/>
      <c r="W111" s="85">
        <f>W$76*$C$37*0.45</f>
        <v>14850</v>
      </c>
      <c r="X111" s="84">
        <f>W$76*$C$37*0.55</f>
        <v>18150</v>
      </c>
      <c r="Y111" s="118"/>
    </row>
    <row r="112" spans="1:25" x14ac:dyDescent="0.25">
      <c r="A112" s="109" t="s">
        <v>104</v>
      </c>
      <c r="B112" s="85">
        <f>B$76*$C$37*0.48</f>
        <v>792</v>
      </c>
      <c r="C112" s="84">
        <f>B$76*$C$37*0.52</f>
        <v>858</v>
      </c>
      <c r="D112" s="118"/>
      <c r="E112" s="85">
        <f>E$76*$C$37*0.48</f>
        <v>1584</v>
      </c>
      <c r="F112" s="84">
        <f>E$76*$C$37*0.52</f>
        <v>1716</v>
      </c>
      <c r="G112" s="118"/>
      <c r="H112" s="85">
        <f>H$76*$C$37*0.48</f>
        <v>2376</v>
      </c>
      <c r="I112" s="84">
        <f>H$76*$C$37*0.52</f>
        <v>2574</v>
      </c>
      <c r="J112" s="118"/>
      <c r="K112" s="85">
        <f>K$76*$C$37*0.48</f>
        <v>3168</v>
      </c>
      <c r="L112" s="84">
        <f>K$76*$C$37*0.52</f>
        <v>3432</v>
      </c>
      <c r="M112" s="118"/>
      <c r="N112" s="85">
        <f>N$76*$C$37*0.48</f>
        <v>4752</v>
      </c>
      <c r="O112" s="84">
        <f>N$76*$C$37*0.52</f>
        <v>5148</v>
      </c>
      <c r="P112" s="118"/>
      <c r="Q112" s="85">
        <f>Q$76*$C$37*0.48</f>
        <v>6336</v>
      </c>
      <c r="R112" s="84">
        <f>Q$76*$C$37*0.52</f>
        <v>6864</v>
      </c>
      <c r="S112" s="118"/>
      <c r="T112" s="85">
        <f>T$76*$C$37*0.48</f>
        <v>7920</v>
      </c>
      <c r="U112" s="84">
        <f>T$76*$C$37*0.52</f>
        <v>8580</v>
      </c>
      <c r="V112" s="118"/>
      <c r="W112" s="85">
        <f>W$76*$C$37*0.48</f>
        <v>15840</v>
      </c>
      <c r="X112" s="84">
        <f>W$76*$C$37*0.52</f>
        <v>17160</v>
      </c>
      <c r="Y112" s="118"/>
    </row>
    <row r="113" spans="1:25" x14ac:dyDescent="0.25">
      <c r="A113" s="109" t="s">
        <v>105</v>
      </c>
      <c r="B113" s="85">
        <f>B$76*$C$37*0.52</f>
        <v>858</v>
      </c>
      <c r="C113" s="84">
        <f>B$76*$C$37*0.48</f>
        <v>792</v>
      </c>
      <c r="D113" s="118"/>
      <c r="E113" s="85">
        <f>E$76*$C$37*0.52</f>
        <v>1716</v>
      </c>
      <c r="F113" s="84">
        <f>E$76*$C$37*0.48</f>
        <v>1584</v>
      </c>
      <c r="G113" s="118"/>
      <c r="H113" s="85">
        <f>H$76*$C$37*0.52</f>
        <v>2574</v>
      </c>
      <c r="I113" s="84">
        <f>H$76*$C$37*0.48</f>
        <v>2376</v>
      </c>
      <c r="J113" s="118"/>
      <c r="K113" s="85">
        <f>K$76*$C$37*0.52</f>
        <v>3432</v>
      </c>
      <c r="L113" s="84">
        <f>K$76*$C$37*0.48</f>
        <v>3168</v>
      </c>
      <c r="M113" s="118"/>
      <c r="N113" s="85">
        <f>N$76*$C$37*0.52</f>
        <v>5148</v>
      </c>
      <c r="O113" s="84">
        <f>N$76*$C$37*0.48</f>
        <v>4752</v>
      </c>
      <c r="P113" s="118"/>
      <c r="Q113" s="85">
        <f>Q$76*$C$37*0.52</f>
        <v>6864</v>
      </c>
      <c r="R113" s="84">
        <f>Q$76*$C$37*0.48</f>
        <v>6336</v>
      </c>
      <c r="S113" s="118"/>
      <c r="T113" s="85">
        <f>T$76*$C$37*0.52</f>
        <v>8580</v>
      </c>
      <c r="U113" s="84">
        <f>T$76*$C$37*0.48</f>
        <v>7920</v>
      </c>
      <c r="V113" s="118"/>
      <c r="W113" s="85">
        <f>W$76*$C$37*0.52</f>
        <v>17160</v>
      </c>
      <c r="X113" s="84">
        <f>W$76*$C$37*0.48</f>
        <v>15840</v>
      </c>
      <c r="Y113" s="118"/>
    </row>
    <row r="114" spans="1:25" s="161" customFormat="1" x14ac:dyDescent="0.25">
      <c r="A114" s="136" t="s">
        <v>155</v>
      </c>
      <c r="B114" s="169">
        <f>B$76*$C$37*0.739</f>
        <v>1219.3499999999999</v>
      </c>
      <c r="C114" s="168">
        <f>B$76*$C$37*0.261</f>
        <v>430.65000000000003</v>
      </c>
      <c r="D114" s="166"/>
      <c r="E114" s="169">
        <f>E$76*$C$37*0.739</f>
        <v>2438.6999999999998</v>
      </c>
      <c r="F114" s="168">
        <f>E$76*$C$37*0.261</f>
        <v>861.30000000000007</v>
      </c>
      <c r="G114" s="166"/>
      <c r="H114" s="169">
        <f>H$76*$C$37*0.739</f>
        <v>3658.0499999999997</v>
      </c>
      <c r="I114" s="168">
        <f>H$76*$C$37*0.261</f>
        <v>1291.95</v>
      </c>
      <c r="J114" s="166"/>
      <c r="K114" s="169">
        <f>K$76*$C$37*0.739</f>
        <v>4877.3999999999996</v>
      </c>
      <c r="L114" s="168">
        <f>K$76*$C$37*0.261</f>
        <v>1722.6000000000001</v>
      </c>
      <c r="M114" s="166"/>
      <c r="N114" s="169">
        <f>N$76*$C$37*0.739</f>
        <v>7316.0999999999995</v>
      </c>
      <c r="O114" s="168">
        <f>N$76*$C$37*0.261</f>
        <v>2583.9</v>
      </c>
      <c r="P114" s="166"/>
      <c r="Q114" s="169">
        <f>Q$76*$C$37*0.739</f>
        <v>9754.7999999999993</v>
      </c>
      <c r="R114" s="168">
        <f>Q$76*$C$37*0.261</f>
        <v>3445.2000000000003</v>
      </c>
      <c r="S114" s="166"/>
      <c r="T114" s="169">
        <f>T$76*$C$37*0.739</f>
        <v>12193.5</v>
      </c>
      <c r="U114" s="168">
        <f>T$76*$C$37*0.261</f>
        <v>4306.5</v>
      </c>
      <c r="V114" s="166"/>
      <c r="W114" s="169">
        <f>W$76*$C$37*0.739</f>
        <v>24387</v>
      </c>
      <c r="X114" s="168">
        <f>W$76*$C$37*0.261</f>
        <v>8613</v>
      </c>
      <c r="Y114" s="166"/>
    </row>
    <row r="115" spans="1:25" x14ac:dyDescent="0.25">
      <c r="A115" s="109" t="s">
        <v>106</v>
      </c>
      <c r="B115" s="85">
        <f>B$76*$C$37*0.55</f>
        <v>907.50000000000011</v>
      </c>
      <c r="C115" s="84">
        <f>B$76*$C$37*0.45</f>
        <v>742.5</v>
      </c>
      <c r="D115" s="118"/>
      <c r="E115" s="85">
        <f>E$76*$C$37*0.55</f>
        <v>1815.0000000000002</v>
      </c>
      <c r="F115" s="84">
        <f>E$76*$C$37*0.45</f>
        <v>1485</v>
      </c>
      <c r="G115" s="118"/>
      <c r="H115" s="85">
        <f>H$76*$C$37*0.55</f>
        <v>2722.5</v>
      </c>
      <c r="I115" s="84">
        <f>H$76*$C$37*0.45</f>
        <v>2227.5</v>
      </c>
      <c r="J115" s="118"/>
      <c r="K115" s="85">
        <f>K$76*$C$37*0.55</f>
        <v>3630.0000000000005</v>
      </c>
      <c r="L115" s="84">
        <f>K$76*$C$37*0.45</f>
        <v>2970</v>
      </c>
      <c r="M115" s="118"/>
      <c r="N115" s="85">
        <f>N$76*$C$37*0.55</f>
        <v>5445</v>
      </c>
      <c r="O115" s="84">
        <f>N$76*$C$37*0.45</f>
        <v>4455</v>
      </c>
      <c r="P115" s="118"/>
      <c r="Q115" s="85">
        <f>Q$76*$C$37*0.55</f>
        <v>7260.0000000000009</v>
      </c>
      <c r="R115" s="84">
        <f>Q$76*$C$37*0.45</f>
        <v>5940</v>
      </c>
      <c r="S115" s="118"/>
      <c r="T115" s="85">
        <f>T$76*$C$37*0.55</f>
        <v>9075</v>
      </c>
      <c r="U115" s="84">
        <f>T$76*$C$37*0.45</f>
        <v>7425</v>
      </c>
      <c r="V115" s="118"/>
      <c r="W115" s="85">
        <f>W$76*$C$37*0.55</f>
        <v>18150</v>
      </c>
      <c r="X115" s="84">
        <f>W$76*$C$37*0.45</f>
        <v>14850</v>
      </c>
      <c r="Y115" s="118"/>
    </row>
    <row r="116" spans="1:25" x14ac:dyDescent="0.25">
      <c r="A116" s="109" t="s">
        <v>107</v>
      </c>
      <c r="B116" s="85">
        <f>B$76*$C$37*0.6</f>
        <v>990</v>
      </c>
      <c r="C116" s="84">
        <f>B$76*$C$37*0.4</f>
        <v>660</v>
      </c>
      <c r="D116" s="118"/>
      <c r="E116" s="85">
        <f>E$76*$C$37*0.6</f>
        <v>1980</v>
      </c>
      <c r="F116" s="84">
        <f>E$76*$C$37*0.4</f>
        <v>1320</v>
      </c>
      <c r="G116" s="118"/>
      <c r="H116" s="85">
        <f>H$76*$C$37*0.6</f>
        <v>2970</v>
      </c>
      <c r="I116" s="84">
        <f>H$76*$C$37*0.4</f>
        <v>1980</v>
      </c>
      <c r="J116" s="118"/>
      <c r="K116" s="85">
        <f>K$76*$C$37*0.6</f>
        <v>3960</v>
      </c>
      <c r="L116" s="84">
        <f>K$76*$C$37*0.4</f>
        <v>2640</v>
      </c>
      <c r="M116" s="118"/>
      <c r="N116" s="85">
        <f>N$76*$C$37*0.6</f>
        <v>5940</v>
      </c>
      <c r="O116" s="84">
        <f>N$76*$C$37*0.4</f>
        <v>3960</v>
      </c>
      <c r="P116" s="118"/>
      <c r="Q116" s="85">
        <f>Q$76*$C$37*0.6</f>
        <v>7920</v>
      </c>
      <c r="R116" s="84">
        <f>Q$76*$C$37*0.4</f>
        <v>5280</v>
      </c>
      <c r="S116" s="118"/>
      <c r="T116" s="85">
        <f>T$76*$C$37*0.6</f>
        <v>9900</v>
      </c>
      <c r="U116" s="84">
        <f>T$76*$C$37*0.4</f>
        <v>6600</v>
      </c>
      <c r="V116" s="118"/>
      <c r="W116" s="85">
        <f>W$76*$C$37*0.6</f>
        <v>19800</v>
      </c>
      <c r="X116" s="84">
        <f>W$76*$C$37*0.4</f>
        <v>13200</v>
      </c>
      <c r="Y116" s="118"/>
    </row>
    <row r="117" spans="1:25" x14ac:dyDescent="0.25">
      <c r="A117" s="109" t="s">
        <v>108</v>
      </c>
      <c r="B117" s="85">
        <f>B$76*$C$37*0.8</f>
        <v>1320</v>
      </c>
      <c r="C117" s="84">
        <f>B$76*$C$37*0.2</f>
        <v>330</v>
      </c>
      <c r="D117" s="118"/>
      <c r="E117" s="85">
        <f>E$76*$C$37*0.8</f>
        <v>2640</v>
      </c>
      <c r="F117" s="84">
        <f>E$76*$C$37*0.2</f>
        <v>660</v>
      </c>
      <c r="G117" s="118"/>
      <c r="H117" s="85">
        <f>H$76*$C$37*0.8</f>
        <v>3960</v>
      </c>
      <c r="I117" s="84">
        <f>H$76*$C$37*0.2</f>
        <v>990</v>
      </c>
      <c r="J117" s="118"/>
      <c r="K117" s="85">
        <f>K$76*$C$37*0.8</f>
        <v>5280</v>
      </c>
      <c r="L117" s="84">
        <f>K$76*$C$37*0.2</f>
        <v>1320</v>
      </c>
      <c r="M117" s="118"/>
      <c r="N117" s="85">
        <f>N$76*$C$37*0.8</f>
        <v>7920</v>
      </c>
      <c r="O117" s="84">
        <f>N$76*$C$37*0.2</f>
        <v>1980</v>
      </c>
      <c r="P117" s="118"/>
      <c r="Q117" s="85">
        <f>Q$76*$C$37*0.8</f>
        <v>10560</v>
      </c>
      <c r="R117" s="84">
        <f>Q$76*$C$37*0.2</f>
        <v>2640</v>
      </c>
      <c r="S117" s="118"/>
      <c r="T117" s="85">
        <f>T$76*$C$37*0.8</f>
        <v>13200</v>
      </c>
      <c r="U117" s="84">
        <f>T$76*$C$37*0.2</f>
        <v>3300</v>
      </c>
      <c r="V117" s="118"/>
      <c r="W117" s="85">
        <f>W$76*$C$37*0.8</f>
        <v>26400</v>
      </c>
      <c r="X117" s="84">
        <f>W$76*$C$37*0.2</f>
        <v>6600</v>
      </c>
      <c r="Y117" s="118"/>
    </row>
    <row r="118" spans="1:25" ht="15.75" thickBot="1" x14ac:dyDescent="0.3">
      <c r="A118" s="110" t="s">
        <v>109</v>
      </c>
      <c r="B118" s="86">
        <f>B$76*$C$37*0.9</f>
        <v>1485</v>
      </c>
      <c r="C118" s="121">
        <f>B$76*$C$37*0.1</f>
        <v>165</v>
      </c>
      <c r="D118" s="119"/>
      <c r="E118" s="86">
        <f>E$76*$C$37*0.9</f>
        <v>2970</v>
      </c>
      <c r="F118" s="121">
        <f>E$76*$C$37*0.1</f>
        <v>330</v>
      </c>
      <c r="G118" s="119"/>
      <c r="H118" s="86">
        <f>H$76*$C$37*0.9</f>
        <v>4455</v>
      </c>
      <c r="I118" s="121">
        <f>H$76*$C$37*0.1</f>
        <v>495</v>
      </c>
      <c r="J118" s="119"/>
      <c r="K118" s="86">
        <f>K$76*$C$37*0.9</f>
        <v>5940</v>
      </c>
      <c r="L118" s="121">
        <f>K$76*$C$37*0.1</f>
        <v>660</v>
      </c>
      <c r="M118" s="119"/>
      <c r="N118" s="86">
        <f>N$76*$C$37*0.9</f>
        <v>8910</v>
      </c>
      <c r="O118" s="121">
        <f>N$76*$C$37*0.1</f>
        <v>990</v>
      </c>
      <c r="P118" s="119"/>
      <c r="Q118" s="86">
        <f>Q$76*$C$37*0.9</f>
        <v>11880</v>
      </c>
      <c r="R118" s="121">
        <f>Q$76*$C$37*0.1</f>
        <v>1320</v>
      </c>
      <c r="S118" s="119"/>
      <c r="T118" s="86">
        <f>T$76*$C$37*0.9</f>
        <v>14850</v>
      </c>
      <c r="U118" s="121">
        <f>T$76*$C$37*0.1</f>
        <v>1650</v>
      </c>
      <c r="V118" s="119"/>
      <c r="W118" s="86">
        <f>W$76*$C$37*0.9</f>
        <v>29700</v>
      </c>
      <c r="X118" s="121">
        <f>W$76*$C$37*0.1</f>
        <v>3300</v>
      </c>
      <c r="Y118" s="119"/>
    </row>
    <row r="119" spans="1:25" x14ac:dyDescent="0.25">
      <c r="A119" s="111"/>
    </row>
    <row r="120" spans="1:25" ht="15.75" thickBot="1" x14ac:dyDescent="0.3">
      <c r="A120" s="111"/>
    </row>
    <row r="121" spans="1:25" s="83" customFormat="1" ht="18.75" customHeight="1" x14ac:dyDescent="0.3">
      <c r="A121" s="181" t="s">
        <v>98</v>
      </c>
      <c r="B121" s="184" t="s">
        <v>79</v>
      </c>
      <c r="C121" s="185"/>
      <c r="D121" s="186"/>
      <c r="E121" s="184" t="s">
        <v>80</v>
      </c>
      <c r="F121" s="185"/>
      <c r="G121" s="186"/>
      <c r="H121" s="184" t="s">
        <v>81</v>
      </c>
      <c r="I121" s="185"/>
      <c r="J121" s="186"/>
      <c r="K121" s="184" t="s">
        <v>82</v>
      </c>
      <c r="L121" s="185"/>
      <c r="M121" s="186"/>
      <c r="N121" s="184" t="s">
        <v>83</v>
      </c>
      <c r="O121" s="185"/>
      <c r="P121" s="186"/>
      <c r="Q121" s="184" t="s">
        <v>84</v>
      </c>
      <c r="R121" s="185"/>
      <c r="S121" s="186"/>
      <c r="T121" s="184" t="s">
        <v>85</v>
      </c>
      <c r="U121" s="185"/>
      <c r="V121" s="186"/>
      <c r="W121" s="184" t="s">
        <v>86</v>
      </c>
      <c r="X121" s="185"/>
      <c r="Y121" s="186"/>
    </row>
    <row r="122" spans="1:25" s="83" customFormat="1" ht="19.5" thickBot="1" x14ac:dyDescent="0.35">
      <c r="A122" s="182"/>
      <c r="B122" s="187">
        <v>5000</v>
      </c>
      <c r="C122" s="188"/>
      <c r="D122" s="189"/>
      <c r="E122" s="187">
        <v>10000</v>
      </c>
      <c r="F122" s="188"/>
      <c r="G122" s="189"/>
      <c r="H122" s="187">
        <v>15000</v>
      </c>
      <c r="I122" s="188"/>
      <c r="J122" s="189"/>
      <c r="K122" s="187">
        <v>20000</v>
      </c>
      <c r="L122" s="188"/>
      <c r="M122" s="189"/>
      <c r="N122" s="187">
        <v>30000</v>
      </c>
      <c r="O122" s="188"/>
      <c r="P122" s="189"/>
      <c r="Q122" s="187">
        <v>40000</v>
      </c>
      <c r="R122" s="188"/>
      <c r="S122" s="189"/>
      <c r="T122" s="187">
        <v>50000</v>
      </c>
      <c r="U122" s="188"/>
      <c r="V122" s="189"/>
      <c r="W122" s="187">
        <v>100000</v>
      </c>
      <c r="X122" s="188"/>
      <c r="Y122" s="189"/>
    </row>
    <row r="123" spans="1:25" s="82" customFormat="1" ht="18.75" x14ac:dyDescent="0.3">
      <c r="A123" s="183"/>
      <c r="B123" s="94" t="s">
        <v>77</v>
      </c>
      <c r="C123" s="103" t="s">
        <v>78</v>
      </c>
      <c r="D123" s="117"/>
      <c r="E123" s="94" t="s">
        <v>77</v>
      </c>
      <c r="F123" s="103" t="s">
        <v>78</v>
      </c>
      <c r="G123" s="117"/>
      <c r="H123" s="94" t="s">
        <v>77</v>
      </c>
      <c r="I123" s="103" t="s">
        <v>78</v>
      </c>
      <c r="J123" s="117"/>
      <c r="K123" s="94" t="s">
        <v>77</v>
      </c>
      <c r="L123" s="103" t="s">
        <v>78</v>
      </c>
      <c r="M123" s="117"/>
      <c r="N123" s="94" t="s">
        <v>77</v>
      </c>
      <c r="O123" s="103" t="s">
        <v>78</v>
      </c>
      <c r="P123" s="117"/>
      <c r="Q123" s="94" t="s">
        <v>77</v>
      </c>
      <c r="R123" s="103" t="s">
        <v>78</v>
      </c>
      <c r="S123" s="117"/>
      <c r="T123" s="94" t="s">
        <v>77</v>
      </c>
      <c r="U123" s="103" t="s">
        <v>78</v>
      </c>
      <c r="V123" s="117"/>
      <c r="W123" s="94" t="s">
        <v>77</v>
      </c>
      <c r="X123" s="103" t="s">
        <v>78</v>
      </c>
      <c r="Y123" s="117"/>
    </row>
    <row r="124" spans="1:25" x14ac:dyDescent="0.25">
      <c r="A124" s="109" t="s">
        <v>125</v>
      </c>
      <c r="B124" s="88">
        <f t="shared" ref="B124:B134" si="17">($B$38/(1000))*(($B$4/100*(B108*$B$53))+($B$5/100*(B108*$B$55))+($B$6/100*(B108*$B$57))+($B$7/100*(B108*$B$59)))</f>
        <v>0.4571939599810067</v>
      </c>
      <c r="C124" s="87">
        <f t="shared" ref="C124:C134" si="18">($B$38/(1000))*(($B$8/100*(C108*$B$54))+($B$9/100*(C108*$B$56))+($B$10/100*(C108*$B$58))+($B$11/100*(C108*$B$60)))</f>
        <v>3.3492475113546827</v>
      </c>
      <c r="D124" s="118"/>
      <c r="E124" s="88">
        <f t="shared" ref="E124:E134" si="19">($B$38/(1000))*(($B$4/100*(E108*$B$53))+($B$5/100*(E108*$B$55))+($B$6/100*(E108*$B$57))+($B$7/100*(E108*$B$59)))</f>
        <v>0.91438791996201341</v>
      </c>
      <c r="F124" s="87">
        <f t="shared" ref="F124:F134" si="20">($B$38/(1000))*(($B$8/100*(F108*$B$54))+($B$9/100*(F108*$B$56))+($B$10/100*(F108*$B$58))+($B$11/100*(F108*$B$60)))</f>
        <v>6.6984950227093654</v>
      </c>
      <c r="G124" s="118"/>
      <c r="H124" s="88">
        <f t="shared" ref="H124:H134" si="21">($B$38/(1000))*(($B$4/100*(H108*$B$53))+($B$5/100*(H108*$B$55))+($B$6/100*(H108*$B$57))+($B$7/100*(H108*$B$59)))</f>
        <v>1.3715818799430204</v>
      </c>
      <c r="I124" s="87">
        <f t="shared" ref="I124:I134" si="22">($B$38/(1000))*(($B$8/100*(I108*$B$54))+($B$9/100*(I108*$B$56))+($B$10/100*(I108*$B$58))+($B$11/100*(I108*$B$60)))</f>
        <v>10.047742534064049</v>
      </c>
      <c r="J124" s="118"/>
      <c r="K124" s="88">
        <f t="shared" ref="K124:K134" si="23">($B$38/(1000))*(($B$4/100*(K108*$B$53))+($B$5/100*(K108*$B$55))+($B$6/100*(K108*$B$57))+($B$7/100*(K108*$B$59)))</f>
        <v>1.8287758399240268</v>
      </c>
      <c r="L124" s="87">
        <f t="shared" ref="L124:L134" si="24">($B$38/(1000))*(($B$8/100*(L108*$B$54))+($B$9/100*(L108*$B$56))+($B$10/100*(L108*$B$58))+($B$11/100*(L108*$B$60)))</f>
        <v>13.396990045418731</v>
      </c>
      <c r="M124" s="118"/>
      <c r="N124" s="88">
        <f t="shared" ref="N124:N134" si="25">($B$38/(1000))*(($B$4/100*(N108*$B$53))+($B$5/100*(N108*$B$55))+($B$6/100*(N108*$B$57))+($B$7/100*(N108*$B$59)))</f>
        <v>2.7431637598860408</v>
      </c>
      <c r="O124" s="87">
        <f t="shared" ref="O124:O134" si="26">($B$38/(1000))*(($B$8/100*(O108*$B$54))+($B$9/100*(O108*$B$56))+($B$10/100*(O108*$B$58))+($B$11/100*(O108*$B$60)))</f>
        <v>20.095485068128099</v>
      </c>
      <c r="P124" s="118"/>
      <c r="Q124" s="88">
        <f t="shared" ref="Q124:Q134" si="27">($B$38/(1000))*(($B$4/100*(Q108*$B$53))+($B$5/100*(Q108*$B$55))+($B$6/100*(Q108*$B$57))+($B$7/100*(Q108*$B$59)))</f>
        <v>3.6575516798480536</v>
      </c>
      <c r="R124" s="87">
        <f t="shared" ref="R124:R134" si="28">($B$38/(1000))*(($B$8/100*(R108*$B$54))+($B$9/100*(R108*$B$56))+($B$10/100*(R108*$B$58))+($B$11/100*(R108*$B$60)))</f>
        <v>26.793980090837461</v>
      </c>
      <c r="S124" s="118"/>
      <c r="T124" s="88">
        <f t="shared" ref="T124:T134" si="29">($B$38/(1000))*(($B$4/100*(T108*$B$53))+($B$5/100*(T108*$B$55))+($B$6/100*(T108*$B$57))+($B$7/100*(T108*$B$59)))</f>
        <v>4.5719395998100669</v>
      </c>
      <c r="U124" s="87">
        <f t="shared" ref="U124:U134" si="30">($B$38/(1000))*(($B$8/100*(U108*$B$54))+($B$9/100*(U108*$B$56))+($B$10/100*(U108*$B$58))+($B$11/100*(U108*$B$60)))</f>
        <v>33.492475113546831</v>
      </c>
      <c r="V124" s="118"/>
      <c r="W124" s="88">
        <f t="shared" ref="W124:W134" si="31">($B$38/(1000))*(($B$4/100*(W108*$B$53))+($B$5/100*(W108*$B$55))+($B$6/100*(W108*$B$57))+($B$7/100*(W108*$B$59)))</f>
        <v>9.1438791996201338</v>
      </c>
      <c r="X124" s="87">
        <f t="shared" ref="X124:X134" si="32">($B$38/(1000))*(($B$8/100*(X108*$B$54))+($B$9/100*(X108*$B$56))+($B$10/100*(X108*$B$58))+($B$11/100*(X108*$B$60)))</f>
        <v>66.984950227093663</v>
      </c>
      <c r="Y124" s="118"/>
    </row>
    <row r="125" spans="1:25" x14ac:dyDescent="0.25">
      <c r="A125" s="109" t="s">
        <v>97</v>
      </c>
      <c r="B125" s="88">
        <f t="shared" si="17"/>
        <v>0.91438791996201341</v>
      </c>
      <c r="C125" s="87">
        <f t="shared" si="18"/>
        <v>2.9771088989819408</v>
      </c>
      <c r="D125" s="118"/>
      <c r="E125" s="88">
        <f t="shared" si="19"/>
        <v>1.8287758399240268</v>
      </c>
      <c r="F125" s="87">
        <f t="shared" si="20"/>
        <v>5.9542177979638815</v>
      </c>
      <c r="G125" s="118"/>
      <c r="H125" s="88">
        <f t="shared" si="21"/>
        <v>2.7431637598860408</v>
      </c>
      <c r="I125" s="87">
        <f t="shared" si="22"/>
        <v>8.9313266969458205</v>
      </c>
      <c r="J125" s="118"/>
      <c r="K125" s="88">
        <f t="shared" si="23"/>
        <v>3.6575516798480536</v>
      </c>
      <c r="L125" s="87">
        <f t="shared" si="24"/>
        <v>11.908435595927763</v>
      </c>
      <c r="M125" s="118"/>
      <c r="N125" s="88">
        <f t="shared" si="25"/>
        <v>5.4863275197720816</v>
      </c>
      <c r="O125" s="87">
        <f t="shared" si="26"/>
        <v>17.862653393891641</v>
      </c>
      <c r="P125" s="118"/>
      <c r="Q125" s="88">
        <f t="shared" si="27"/>
        <v>7.3151033596961073</v>
      </c>
      <c r="R125" s="87">
        <f t="shared" si="28"/>
        <v>23.816871191855526</v>
      </c>
      <c r="S125" s="118"/>
      <c r="T125" s="88">
        <f t="shared" si="29"/>
        <v>9.1438791996201338</v>
      </c>
      <c r="U125" s="87">
        <f t="shared" si="30"/>
        <v>29.771088989819404</v>
      </c>
      <c r="V125" s="118"/>
      <c r="W125" s="88">
        <f t="shared" si="31"/>
        <v>18.287758399240268</v>
      </c>
      <c r="X125" s="87">
        <f t="shared" si="32"/>
        <v>59.542177979638808</v>
      </c>
      <c r="Y125" s="118"/>
    </row>
    <row r="126" spans="1:25" x14ac:dyDescent="0.25">
      <c r="A126" s="109" t="s">
        <v>102</v>
      </c>
      <c r="B126" s="88">
        <f t="shared" si="17"/>
        <v>1.8287758399240268</v>
      </c>
      <c r="C126" s="87">
        <f t="shared" si="18"/>
        <v>2.2328316742364551</v>
      </c>
      <c r="D126" s="118"/>
      <c r="E126" s="88">
        <f t="shared" si="19"/>
        <v>3.6575516798480536</v>
      </c>
      <c r="F126" s="87">
        <f t="shared" si="20"/>
        <v>4.4656633484729102</v>
      </c>
      <c r="G126" s="118"/>
      <c r="H126" s="88">
        <f t="shared" si="21"/>
        <v>5.4863275197720816</v>
      </c>
      <c r="I126" s="87">
        <f t="shared" si="22"/>
        <v>6.6984950227093654</v>
      </c>
      <c r="J126" s="118"/>
      <c r="K126" s="88">
        <f t="shared" si="23"/>
        <v>7.3151033596961073</v>
      </c>
      <c r="L126" s="87">
        <f t="shared" si="24"/>
        <v>8.9313266969458205</v>
      </c>
      <c r="M126" s="118"/>
      <c r="N126" s="88">
        <f t="shared" si="25"/>
        <v>10.972655039544163</v>
      </c>
      <c r="O126" s="87">
        <f t="shared" si="26"/>
        <v>13.396990045418731</v>
      </c>
      <c r="P126" s="118"/>
      <c r="Q126" s="88">
        <f t="shared" si="27"/>
        <v>14.630206719392215</v>
      </c>
      <c r="R126" s="87">
        <f t="shared" si="28"/>
        <v>17.862653393891641</v>
      </c>
      <c r="S126" s="118"/>
      <c r="T126" s="88">
        <f t="shared" si="29"/>
        <v>18.287758399240268</v>
      </c>
      <c r="U126" s="87">
        <f t="shared" si="30"/>
        <v>22.328316742364549</v>
      </c>
      <c r="V126" s="118"/>
      <c r="W126" s="88">
        <f t="shared" si="31"/>
        <v>36.575516798480535</v>
      </c>
      <c r="X126" s="87">
        <f t="shared" si="32"/>
        <v>44.656633484729099</v>
      </c>
      <c r="Y126" s="118"/>
    </row>
    <row r="127" spans="1:25" x14ac:dyDescent="0.25">
      <c r="A127" s="109" t="s">
        <v>103</v>
      </c>
      <c r="B127" s="88">
        <f t="shared" si="17"/>
        <v>2.0573728199145305</v>
      </c>
      <c r="C127" s="87">
        <f t="shared" si="18"/>
        <v>2.0467623680500839</v>
      </c>
      <c r="D127" s="118"/>
      <c r="E127" s="88">
        <f t="shared" si="19"/>
        <v>4.1147456398290609</v>
      </c>
      <c r="F127" s="87">
        <f t="shared" si="20"/>
        <v>4.0935247361001679</v>
      </c>
      <c r="G127" s="118"/>
      <c r="H127" s="88">
        <f t="shared" si="21"/>
        <v>6.172118459743591</v>
      </c>
      <c r="I127" s="87">
        <f t="shared" si="22"/>
        <v>6.1402871041502509</v>
      </c>
      <c r="J127" s="118"/>
      <c r="K127" s="88">
        <f t="shared" si="23"/>
        <v>8.2294912796581219</v>
      </c>
      <c r="L127" s="87">
        <f t="shared" si="24"/>
        <v>8.1870494722003357</v>
      </c>
      <c r="M127" s="118"/>
      <c r="N127" s="88">
        <f t="shared" si="25"/>
        <v>12.344236919487182</v>
      </c>
      <c r="O127" s="87">
        <f t="shared" si="26"/>
        <v>12.280574208300502</v>
      </c>
      <c r="P127" s="118"/>
      <c r="Q127" s="88">
        <f t="shared" si="27"/>
        <v>16.458982559316244</v>
      </c>
      <c r="R127" s="87">
        <f t="shared" si="28"/>
        <v>16.374098944400671</v>
      </c>
      <c r="S127" s="118"/>
      <c r="T127" s="88">
        <f t="shared" si="29"/>
        <v>20.573728199145304</v>
      </c>
      <c r="U127" s="87">
        <f t="shared" si="30"/>
        <v>20.467623680500839</v>
      </c>
      <c r="V127" s="118"/>
      <c r="W127" s="88">
        <f t="shared" si="31"/>
        <v>41.147456398290608</v>
      </c>
      <c r="X127" s="87">
        <f t="shared" si="32"/>
        <v>40.935247361001679</v>
      </c>
      <c r="Y127" s="118"/>
    </row>
    <row r="128" spans="1:25" x14ac:dyDescent="0.25">
      <c r="A128" s="109" t="s">
        <v>104</v>
      </c>
      <c r="B128" s="88">
        <f t="shared" si="17"/>
        <v>2.1945310079088323</v>
      </c>
      <c r="C128" s="87">
        <f t="shared" si="18"/>
        <v>1.9351207843382612</v>
      </c>
      <c r="D128" s="118"/>
      <c r="E128" s="88">
        <f t="shared" si="19"/>
        <v>4.3890620158176645</v>
      </c>
      <c r="F128" s="87">
        <f t="shared" si="20"/>
        <v>3.8702415686765224</v>
      </c>
      <c r="G128" s="118"/>
      <c r="H128" s="88">
        <f t="shared" si="21"/>
        <v>6.5835930237264968</v>
      </c>
      <c r="I128" s="87">
        <f t="shared" si="22"/>
        <v>5.8053623530147833</v>
      </c>
      <c r="J128" s="118"/>
      <c r="K128" s="88">
        <f t="shared" si="23"/>
        <v>8.7781240316353291</v>
      </c>
      <c r="L128" s="87">
        <f t="shared" si="24"/>
        <v>7.7404831373530447</v>
      </c>
      <c r="M128" s="118"/>
      <c r="N128" s="88">
        <f t="shared" si="25"/>
        <v>13.167186047452994</v>
      </c>
      <c r="O128" s="87">
        <f t="shared" si="26"/>
        <v>11.610724706029567</v>
      </c>
      <c r="P128" s="118"/>
      <c r="Q128" s="88">
        <f t="shared" si="27"/>
        <v>17.556248063270658</v>
      </c>
      <c r="R128" s="87">
        <f t="shared" si="28"/>
        <v>15.480966274706089</v>
      </c>
      <c r="S128" s="118"/>
      <c r="T128" s="88">
        <f t="shared" si="29"/>
        <v>21.945310079088326</v>
      </c>
      <c r="U128" s="87">
        <f t="shared" si="30"/>
        <v>19.35120784338261</v>
      </c>
      <c r="V128" s="118"/>
      <c r="W128" s="88">
        <f t="shared" si="31"/>
        <v>43.890620158176652</v>
      </c>
      <c r="X128" s="87">
        <f t="shared" si="32"/>
        <v>38.702415686765221</v>
      </c>
      <c r="Y128" s="118"/>
    </row>
    <row r="129" spans="1:28" x14ac:dyDescent="0.25">
      <c r="A129" s="109" t="s">
        <v>105</v>
      </c>
      <c r="B129" s="88">
        <f t="shared" si="17"/>
        <v>2.3774085919012351</v>
      </c>
      <c r="C129" s="87">
        <f t="shared" si="18"/>
        <v>1.7862653393891641</v>
      </c>
      <c r="D129" s="118"/>
      <c r="E129" s="88">
        <f t="shared" si="19"/>
        <v>4.7548171838024702</v>
      </c>
      <c r="F129" s="87">
        <f t="shared" si="20"/>
        <v>3.5725306787783282</v>
      </c>
      <c r="G129" s="118"/>
      <c r="H129" s="88">
        <f t="shared" si="21"/>
        <v>7.1322257757037058</v>
      </c>
      <c r="I129" s="87">
        <f t="shared" si="22"/>
        <v>5.3587960181674923</v>
      </c>
      <c r="J129" s="118"/>
      <c r="K129" s="88">
        <f t="shared" si="23"/>
        <v>9.5096343676049404</v>
      </c>
      <c r="L129" s="87">
        <f t="shared" si="24"/>
        <v>7.1450613575566564</v>
      </c>
      <c r="M129" s="118"/>
      <c r="N129" s="88">
        <f t="shared" si="25"/>
        <v>14.264451551407412</v>
      </c>
      <c r="O129" s="87">
        <f t="shared" si="26"/>
        <v>10.717592036334985</v>
      </c>
      <c r="P129" s="118"/>
      <c r="Q129" s="88">
        <f t="shared" si="27"/>
        <v>19.019268735209881</v>
      </c>
      <c r="R129" s="87">
        <f t="shared" si="28"/>
        <v>14.290122715113313</v>
      </c>
      <c r="S129" s="118"/>
      <c r="T129" s="88">
        <f t="shared" si="29"/>
        <v>23.77408591901235</v>
      </c>
      <c r="U129" s="87">
        <f t="shared" si="30"/>
        <v>17.862653393891641</v>
      </c>
      <c r="V129" s="118"/>
      <c r="W129" s="88">
        <f t="shared" si="31"/>
        <v>47.5481718380247</v>
      </c>
      <c r="X129" s="87">
        <f t="shared" si="32"/>
        <v>35.725306787783282</v>
      </c>
      <c r="Y129" s="118"/>
    </row>
    <row r="130" spans="1:28" s="161" customFormat="1" x14ac:dyDescent="0.25">
      <c r="A130" s="136" t="s">
        <v>155</v>
      </c>
      <c r="B130" s="90">
        <f t="shared" si="17"/>
        <v>3.3786633642596393</v>
      </c>
      <c r="C130" s="167">
        <f t="shared" si="18"/>
        <v>0.971281778292858</v>
      </c>
      <c r="D130" s="166"/>
      <c r="E130" s="90">
        <f t="shared" si="19"/>
        <v>6.7573267285192786</v>
      </c>
      <c r="F130" s="167">
        <f t="shared" si="20"/>
        <v>1.942563556585716</v>
      </c>
      <c r="G130" s="166"/>
      <c r="H130" s="90">
        <f t="shared" si="21"/>
        <v>10.13599009277892</v>
      </c>
      <c r="I130" s="167">
        <f t="shared" si="22"/>
        <v>2.913845334878574</v>
      </c>
      <c r="J130" s="166"/>
      <c r="K130" s="90">
        <f t="shared" si="23"/>
        <v>13.514653457038557</v>
      </c>
      <c r="L130" s="167">
        <f t="shared" si="24"/>
        <v>3.885127113171432</v>
      </c>
      <c r="M130" s="166"/>
      <c r="N130" s="90">
        <f t="shared" si="25"/>
        <v>20.27198018555784</v>
      </c>
      <c r="O130" s="167">
        <f t="shared" si="26"/>
        <v>5.827690669757148</v>
      </c>
      <c r="P130" s="166"/>
      <c r="Q130" s="90">
        <f t="shared" si="27"/>
        <v>27.029306914077114</v>
      </c>
      <c r="R130" s="167">
        <f t="shared" si="28"/>
        <v>7.770254226342864</v>
      </c>
      <c r="S130" s="166"/>
      <c r="T130" s="90">
        <f t="shared" si="29"/>
        <v>33.786633642596392</v>
      </c>
      <c r="U130" s="167">
        <f t="shared" si="30"/>
        <v>9.71281778292858</v>
      </c>
      <c r="V130" s="166"/>
      <c r="W130" s="90">
        <f t="shared" si="31"/>
        <v>67.573267285192784</v>
      </c>
      <c r="X130" s="167">
        <f t="shared" si="32"/>
        <v>19.42563556585716</v>
      </c>
      <c r="Y130" s="166"/>
    </row>
    <row r="131" spans="1:28" x14ac:dyDescent="0.25">
      <c r="A131" s="109" t="s">
        <v>106</v>
      </c>
      <c r="B131" s="88">
        <f t="shared" si="17"/>
        <v>2.5145667798955373</v>
      </c>
      <c r="C131" s="87">
        <f t="shared" si="18"/>
        <v>1.6746237556773413</v>
      </c>
      <c r="D131" s="118"/>
      <c r="E131" s="88">
        <f t="shared" si="19"/>
        <v>5.0291335597910747</v>
      </c>
      <c r="F131" s="87">
        <f t="shared" si="20"/>
        <v>3.3492475113546827</v>
      </c>
      <c r="G131" s="118"/>
      <c r="H131" s="88">
        <f t="shared" si="21"/>
        <v>7.5437003396866125</v>
      </c>
      <c r="I131" s="87">
        <f t="shared" si="22"/>
        <v>5.0238712670320247</v>
      </c>
      <c r="J131" s="118"/>
      <c r="K131" s="88">
        <f t="shared" si="23"/>
        <v>10.058267119582149</v>
      </c>
      <c r="L131" s="87">
        <f t="shared" si="24"/>
        <v>6.6984950227093654</v>
      </c>
      <c r="M131" s="118"/>
      <c r="N131" s="88">
        <f t="shared" si="25"/>
        <v>15.087400679373225</v>
      </c>
      <c r="O131" s="87">
        <f t="shared" si="26"/>
        <v>10.047742534064049</v>
      </c>
      <c r="P131" s="118"/>
      <c r="Q131" s="88">
        <f t="shared" si="27"/>
        <v>20.116534239164299</v>
      </c>
      <c r="R131" s="87">
        <f t="shared" si="28"/>
        <v>13.396990045418731</v>
      </c>
      <c r="S131" s="118"/>
      <c r="T131" s="88">
        <f t="shared" si="29"/>
        <v>25.145667798955373</v>
      </c>
      <c r="U131" s="87">
        <f t="shared" si="30"/>
        <v>16.746237556773416</v>
      </c>
      <c r="V131" s="118"/>
      <c r="W131" s="88">
        <f t="shared" si="31"/>
        <v>50.291335597910745</v>
      </c>
      <c r="X131" s="87">
        <f t="shared" si="32"/>
        <v>33.492475113546831</v>
      </c>
      <c r="Y131" s="118"/>
    </row>
    <row r="132" spans="1:28" x14ac:dyDescent="0.25">
      <c r="A132" s="109" t="s">
        <v>107</v>
      </c>
      <c r="B132" s="88">
        <f t="shared" si="17"/>
        <v>2.7431637598860408</v>
      </c>
      <c r="C132" s="87">
        <f t="shared" si="18"/>
        <v>1.4885544494909704</v>
      </c>
      <c r="D132" s="118"/>
      <c r="E132" s="88">
        <f t="shared" si="19"/>
        <v>5.4863275197720816</v>
      </c>
      <c r="F132" s="87">
        <f t="shared" si="20"/>
        <v>2.9771088989819408</v>
      </c>
      <c r="G132" s="118"/>
      <c r="H132" s="88">
        <f t="shared" si="21"/>
        <v>8.2294912796581219</v>
      </c>
      <c r="I132" s="87">
        <f t="shared" si="22"/>
        <v>4.4656633484729102</v>
      </c>
      <c r="J132" s="118"/>
      <c r="K132" s="88">
        <f t="shared" si="23"/>
        <v>10.972655039544163</v>
      </c>
      <c r="L132" s="87">
        <f t="shared" si="24"/>
        <v>5.9542177979638815</v>
      </c>
      <c r="M132" s="118"/>
      <c r="N132" s="88">
        <f t="shared" si="25"/>
        <v>16.458982559316244</v>
      </c>
      <c r="O132" s="87">
        <f t="shared" si="26"/>
        <v>8.9313266969458205</v>
      </c>
      <c r="P132" s="118"/>
      <c r="Q132" s="88">
        <f t="shared" si="27"/>
        <v>21.945310079088326</v>
      </c>
      <c r="R132" s="87">
        <f t="shared" si="28"/>
        <v>11.908435595927763</v>
      </c>
      <c r="S132" s="118"/>
      <c r="T132" s="88">
        <f t="shared" si="29"/>
        <v>27.431637598860405</v>
      </c>
      <c r="U132" s="87">
        <f t="shared" si="30"/>
        <v>14.885544494909702</v>
      </c>
      <c r="V132" s="118"/>
      <c r="W132" s="88">
        <f t="shared" si="31"/>
        <v>54.86327519772081</v>
      </c>
      <c r="X132" s="87">
        <f t="shared" si="32"/>
        <v>29.771088989819404</v>
      </c>
      <c r="Y132" s="118"/>
    </row>
    <row r="133" spans="1:28" x14ac:dyDescent="0.25">
      <c r="A133" s="109" t="s">
        <v>108</v>
      </c>
      <c r="B133" s="88">
        <f t="shared" si="17"/>
        <v>3.6575516798480536</v>
      </c>
      <c r="C133" s="87">
        <f t="shared" si="18"/>
        <v>0.74427722474548519</v>
      </c>
      <c r="D133" s="118"/>
      <c r="E133" s="88">
        <f t="shared" si="19"/>
        <v>7.3151033596961073</v>
      </c>
      <c r="F133" s="87">
        <f t="shared" si="20"/>
        <v>1.4885544494909704</v>
      </c>
      <c r="G133" s="118"/>
      <c r="H133" s="88">
        <f t="shared" si="21"/>
        <v>10.972655039544163</v>
      </c>
      <c r="I133" s="87">
        <f t="shared" si="22"/>
        <v>2.2328316742364551</v>
      </c>
      <c r="J133" s="118"/>
      <c r="K133" s="88">
        <f t="shared" si="23"/>
        <v>14.630206719392215</v>
      </c>
      <c r="L133" s="87">
        <f t="shared" si="24"/>
        <v>2.9771088989819408</v>
      </c>
      <c r="M133" s="118"/>
      <c r="N133" s="88">
        <f t="shared" si="25"/>
        <v>21.945310079088326</v>
      </c>
      <c r="O133" s="87">
        <f t="shared" si="26"/>
        <v>4.4656633484729102</v>
      </c>
      <c r="P133" s="118"/>
      <c r="Q133" s="88">
        <f t="shared" si="27"/>
        <v>29.260413438784429</v>
      </c>
      <c r="R133" s="87">
        <f t="shared" si="28"/>
        <v>5.9542177979638815</v>
      </c>
      <c r="S133" s="118"/>
      <c r="T133" s="88">
        <f t="shared" si="29"/>
        <v>36.575516798480535</v>
      </c>
      <c r="U133" s="87">
        <f t="shared" si="30"/>
        <v>7.442772247454851</v>
      </c>
      <c r="V133" s="118"/>
      <c r="W133" s="88">
        <f t="shared" si="31"/>
        <v>73.151033596961071</v>
      </c>
      <c r="X133" s="87">
        <f t="shared" si="32"/>
        <v>14.885544494909702</v>
      </c>
      <c r="Y133" s="118"/>
    </row>
    <row r="134" spans="1:28" ht="15.75" thickBot="1" x14ac:dyDescent="0.3">
      <c r="A134" s="110" t="s">
        <v>109</v>
      </c>
      <c r="B134" s="89">
        <f t="shared" si="17"/>
        <v>4.1147456398290609</v>
      </c>
      <c r="C134" s="120">
        <f t="shared" si="18"/>
        <v>0.37213861237274259</v>
      </c>
      <c r="D134" s="119"/>
      <c r="E134" s="89">
        <f t="shared" si="19"/>
        <v>8.2294912796581219</v>
      </c>
      <c r="F134" s="120">
        <f t="shared" si="20"/>
        <v>0.74427722474548519</v>
      </c>
      <c r="G134" s="119"/>
      <c r="H134" s="89">
        <f t="shared" si="21"/>
        <v>12.344236919487182</v>
      </c>
      <c r="I134" s="120">
        <f t="shared" si="22"/>
        <v>1.1164158371182276</v>
      </c>
      <c r="J134" s="119"/>
      <c r="K134" s="89">
        <f t="shared" si="23"/>
        <v>16.458982559316244</v>
      </c>
      <c r="L134" s="120">
        <f t="shared" si="24"/>
        <v>1.4885544494909704</v>
      </c>
      <c r="M134" s="119"/>
      <c r="N134" s="89">
        <f t="shared" si="25"/>
        <v>24.688473838974364</v>
      </c>
      <c r="O134" s="120">
        <f t="shared" si="26"/>
        <v>2.2328316742364551</v>
      </c>
      <c r="P134" s="119"/>
      <c r="Q134" s="89">
        <f t="shared" si="27"/>
        <v>32.917965118632488</v>
      </c>
      <c r="R134" s="120">
        <f t="shared" si="28"/>
        <v>2.9771088989819408</v>
      </c>
      <c r="S134" s="119"/>
      <c r="T134" s="89">
        <f t="shared" si="29"/>
        <v>41.147456398290608</v>
      </c>
      <c r="U134" s="120">
        <f t="shared" si="30"/>
        <v>3.7213861237274255</v>
      </c>
      <c r="V134" s="119"/>
      <c r="W134" s="89">
        <f t="shared" si="31"/>
        <v>82.294912796581215</v>
      </c>
      <c r="X134" s="120">
        <f t="shared" si="32"/>
        <v>7.442772247454851</v>
      </c>
      <c r="Y134" s="119"/>
    </row>
    <row r="135" spans="1:28" x14ac:dyDescent="0.25">
      <c r="A135" s="111"/>
    </row>
    <row r="136" spans="1:28" ht="15.75" thickBot="1" x14ac:dyDescent="0.3">
      <c r="A136" s="111"/>
      <c r="C136" s="100">
        <f>((B108*$B$38/1000)*((($B$53*$B$4/100)+($B$55*$B$5/100)+($B$57*$B$6/100)+($B$59*$B$7/100))))+((C108*$B$38/1000)*((($B$54*$B$8/100)+($B$56*$B$9/100)+($B$58*$B$10/100)+($B$60*$B$11/100))))</f>
        <v>3.8064414713356891</v>
      </c>
      <c r="D136" s="100"/>
    </row>
    <row r="137" spans="1:28" s="83" customFormat="1" ht="18.75" customHeight="1" x14ac:dyDescent="0.3">
      <c r="A137" s="181" t="s">
        <v>98</v>
      </c>
      <c r="B137" s="184" t="s">
        <v>79</v>
      </c>
      <c r="C137" s="185"/>
      <c r="D137" s="186"/>
      <c r="E137" s="184" t="s">
        <v>80</v>
      </c>
      <c r="F137" s="185"/>
      <c r="G137" s="186"/>
      <c r="H137" s="184" t="s">
        <v>81</v>
      </c>
      <c r="I137" s="185"/>
      <c r="J137" s="186"/>
      <c r="K137" s="184" t="s">
        <v>82</v>
      </c>
      <c r="L137" s="185"/>
      <c r="M137" s="186"/>
      <c r="N137" s="184" t="s">
        <v>83</v>
      </c>
      <c r="O137" s="185"/>
      <c r="P137" s="186"/>
      <c r="Q137" s="184" t="s">
        <v>84</v>
      </c>
      <c r="R137" s="185"/>
      <c r="S137" s="186"/>
      <c r="T137" s="184" t="s">
        <v>85</v>
      </c>
      <c r="U137" s="185"/>
      <c r="V137" s="186"/>
      <c r="W137" s="184" t="s">
        <v>86</v>
      </c>
      <c r="X137" s="185"/>
      <c r="Y137" s="186"/>
    </row>
    <row r="138" spans="1:28" s="83" customFormat="1" ht="19.5" thickBot="1" x14ac:dyDescent="0.35">
      <c r="A138" s="182"/>
      <c r="B138" s="187">
        <v>5000</v>
      </c>
      <c r="C138" s="188"/>
      <c r="D138" s="189"/>
      <c r="E138" s="187">
        <v>10000</v>
      </c>
      <c r="F138" s="188"/>
      <c r="G138" s="189"/>
      <c r="H138" s="187">
        <v>15000</v>
      </c>
      <c r="I138" s="188"/>
      <c r="J138" s="189"/>
      <c r="K138" s="187">
        <v>20000</v>
      </c>
      <c r="L138" s="188"/>
      <c r="M138" s="189"/>
      <c r="N138" s="187">
        <v>30000</v>
      </c>
      <c r="O138" s="188"/>
      <c r="P138" s="189"/>
      <c r="Q138" s="187">
        <v>40000</v>
      </c>
      <c r="R138" s="188"/>
      <c r="S138" s="189"/>
      <c r="T138" s="187">
        <v>50000</v>
      </c>
      <c r="U138" s="188"/>
      <c r="V138" s="189"/>
      <c r="W138" s="187">
        <v>100000</v>
      </c>
      <c r="X138" s="188"/>
      <c r="Y138" s="189"/>
    </row>
    <row r="139" spans="1:28" s="82" customFormat="1" ht="37.5" x14ac:dyDescent="0.3">
      <c r="A139" s="183"/>
      <c r="B139" s="94" t="s">
        <v>92</v>
      </c>
      <c r="C139" s="104" t="s">
        <v>93</v>
      </c>
      <c r="D139" s="104" t="s">
        <v>134</v>
      </c>
      <c r="E139" s="105" t="s">
        <v>92</v>
      </c>
      <c r="F139" s="104" t="s">
        <v>93</v>
      </c>
      <c r="G139" s="104" t="s">
        <v>134</v>
      </c>
      <c r="H139" s="92" t="s">
        <v>92</v>
      </c>
      <c r="I139" s="104" t="s">
        <v>93</v>
      </c>
      <c r="J139" s="104" t="s">
        <v>134</v>
      </c>
      <c r="K139" s="92" t="s">
        <v>92</v>
      </c>
      <c r="L139" s="104" t="s">
        <v>93</v>
      </c>
      <c r="M139" s="104" t="s">
        <v>134</v>
      </c>
      <c r="N139" s="92" t="s">
        <v>92</v>
      </c>
      <c r="O139" s="104" t="s">
        <v>93</v>
      </c>
      <c r="P139" s="104" t="s">
        <v>134</v>
      </c>
      <c r="Q139" s="92" t="s">
        <v>92</v>
      </c>
      <c r="R139" s="104" t="s">
        <v>93</v>
      </c>
      <c r="S139" s="104" t="s">
        <v>134</v>
      </c>
      <c r="T139" s="92" t="s">
        <v>92</v>
      </c>
      <c r="U139" s="104" t="s">
        <v>93</v>
      </c>
      <c r="V139" s="104" t="s">
        <v>134</v>
      </c>
      <c r="W139" s="94" t="s">
        <v>92</v>
      </c>
      <c r="X139" s="104" t="s">
        <v>93</v>
      </c>
      <c r="Y139" s="104" t="s">
        <v>134</v>
      </c>
    </row>
    <row r="140" spans="1:28" ht="18.75" x14ac:dyDescent="0.3">
      <c r="A140" s="109" t="s">
        <v>125</v>
      </c>
      <c r="B140" s="88">
        <f t="shared" ref="B140:B150" si="33">B124+C124</f>
        <v>3.8064414713356896</v>
      </c>
      <c r="C140" s="115">
        <f>((B108*$B$38/1000)*((($B$53*$B$8/100)+($B$55*$B$9/100)+($B$57*$B$10/100)+($B$59*$B$11/100))))+((C108*$B$38/1000)*((($B$54*$B$8/100)+($B$56*$B$9/100)+($B$58*$B$10/100)+($B$60*$B$11/100))))</f>
        <v>3.6845658001286039</v>
      </c>
      <c r="D140" s="126">
        <f t="shared" ref="D140:D150" si="34">((B108*$B$38/1000)*(($B$53*$D$4/100)+($B$55*$D$5/100)+($B$57*$D$6/100)+($B$59*$D$7/100)))+((C108*$B$38/1000)*(($B$54*$D$8/100)+($B$56*$D$9/100)+($B$58*$D$10/100)+($B$60*$D$11/100)))</f>
        <v>4.4151555380440302</v>
      </c>
      <c r="E140" s="98">
        <f t="shared" ref="E140:E150" si="35">E124+F124</f>
        <v>7.6128829426713791</v>
      </c>
      <c r="F140" s="115">
        <f>((E108*$B$38/1000)*((($B$53*$B$8/100)+($B$55*$B$9/100)+($B$57*$B$10/100)+($B$59*$B$11/100))))+((F108*$B$38/1000)*((($B$54*$B$8/100)+($B$56*$B$9/100)+($B$58*$B$10/100)+($B$60*$B$11/100))))</f>
        <v>7.3691316002572078</v>
      </c>
      <c r="G140" s="126">
        <f t="shared" ref="G140:G150" si="36">((E108*$B$38/1000)*(($B$53*$D$4/100)+($B$55*$D$5/100)+($B$57*$D$6/100)+($B$59*$D$7/100)))+((F108*$B$38/1000)*(($B$54*$D$8/100)+($B$56*$D$9/100)+($B$58*$D$10/100)+($B$60*$D$11/100)))</f>
        <v>8.8303110760880603</v>
      </c>
      <c r="H140" s="88">
        <f t="shared" ref="H140:H150" si="37">H124+I124</f>
        <v>11.41932441400707</v>
      </c>
      <c r="I140" s="115">
        <f>((H108*$B$38/1000)*((($B$53*$B$8/100)+($B$55*$B$9/100)+($B$57*$B$10/100)+($B$59*$B$11/100))))+((I108*$B$38/1000)*((($B$54*$B$8/100)+($B$56*$B$9/100)+($B$58*$B$10/100)+($B$60*$B$11/100))))</f>
        <v>11.053697400385813</v>
      </c>
      <c r="J140" s="126">
        <f t="shared" ref="J140:J150" si="38">((H108*$B$38/1000)*(($B$53*$D$4/100)+($B$55*$D$5/100)+($B$57*$D$6/100)+($B$59*$D$7/100)))+((I108*$B$38/1000)*(($B$54*$D$8/100)+($B$56*$D$9/100)+($B$58*$D$10/100)+($B$60*$D$11/100)))</f>
        <v>13.245466614132091</v>
      </c>
      <c r="K140" s="88">
        <f t="shared" ref="K140:K150" si="39">K124+L124</f>
        <v>15.225765885342758</v>
      </c>
      <c r="L140" s="115">
        <f>((K108*$B$38/1000)*((($B$53*$B$8/100)+($B$55*$B$9/100)+($B$57*$B$10/100)+($B$59*$B$11/100))))+((L108*$B$38/1000)*((($B$54*$B$8/100)+($B$56*$B$9/100)+($B$58*$B$10/100)+($B$60*$B$11/100))))</f>
        <v>14.738263200514416</v>
      </c>
      <c r="M140" s="126">
        <f t="shared" ref="M140:M150" si="40">((K108*$B$38/1000)*(($B$53*$D$4/100)+($B$55*$D$5/100)+($B$57*$D$6/100)+($B$59*$D$7/100)))+((L108*$B$38/1000)*(($B$54*$D$8/100)+($B$56*$D$9/100)+($B$58*$D$10/100)+($B$60*$D$11/100)))</f>
        <v>17.660622152176121</v>
      </c>
      <c r="N140" s="88">
        <f t="shared" ref="N140:N150" si="41">N124+O124</f>
        <v>22.83864882801414</v>
      </c>
      <c r="O140" s="115">
        <f>((N108*$B$38/1000)*((($B$53*$B$8/100)+($B$55*$B$9/100)+($B$57*$B$10/100)+($B$59*$B$11/100))))+((O108*$B$38/1000)*((($B$54*$B$8/100)+($B$56*$B$9/100)+($B$58*$B$10/100)+($B$60*$B$11/100))))</f>
        <v>22.107394800771626</v>
      </c>
      <c r="P140" s="126">
        <f t="shared" ref="P140:P150" si="42">((N108*$B$38/1000)*(($B$53*$D$4/100)+($B$55*$D$5/100)+($B$57*$D$6/100)+($B$59*$D$7/100)))+((O108*$B$38/1000)*(($B$54*$D$8/100)+($B$56*$D$9/100)+($B$58*$D$10/100)+($B$60*$D$11/100)))</f>
        <v>26.490933228264183</v>
      </c>
      <c r="Q140" s="88">
        <f t="shared" ref="Q140:Q150" si="43">Q124+R124</f>
        <v>30.451531770685516</v>
      </c>
      <c r="R140" s="115">
        <f>((Q108*$B$38/1000)*((($B$53*$B$8/100)+($B$55*$B$9/100)+($B$57*$B$10/100)+($B$59*$B$11/100))))+((R108*$B$38/1000)*((($B$54*$B$8/100)+($B$56*$B$9/100)+($B$58*$B$10/100)+($B$60*$B$11/100))))</f>
        <v>29.476526401028831</v>
      </c>
      <c r="S140" s="126">
        <f t="shared" ref="S140:S150" si="44">((Q108*$B$38/1000)*(($B$53*$D$4/100)+($B$55*$D$5/100)+($B$57*$D$6/100)+($B$59*$D$7/100)))+((R108*$B$38/1000)*(($B$54*$D$8/100)+($B$56*$D$9/100)+($B$58*$D$10/100)+($B$60*$D$11/100)))</f>
        <v>35.321244304352241</v>
      </c>
      <c r="T140" s="88">
        <f t="shared" ref="T140:T150" si="45">T124+U124</f>
        <v>38.064414713356896</v>
      </c>
      <c r="U140" s="115">
        <f>((T108*$B$38/1000)*((($B$53*$B$8/100)+($B$55*$B$9/100)+($B$57*$B$10/100)+($B$59*$B$11/100))))+((U108*$B$38/1000)*((($B$54*$B$8/100)+($B$56*$B$9/100)+($B$58*$B$10/100)+($B$60*$B$11/100))))</f>
        <v>36.84565800128604</v>
      </c>
      <c r="V140" s="126">
        <f t="shared" ref="V140:V150" si="46">((T108*$B$38/1000)*(($B$53*$D$4/100)+($B$55*$D$5/100)+($B$57*$D$6/100)+($B$59*$D$7/100)))+((U108*$B$38/1000)*(($B$54*$D$8/100)+($B$56*$D$9/100)+($B$58*$D$10/100)+($B$60*$D$11/100)))</f>
        <v>44.151555380440307</v>
      </c>
      <c r="W140" s="88">
        <f t="shared" ref="W140:W150" si="47">W124+X124</f>
        <v>76.128829426713793</v>
      </c>
      <c r="X140" s="115">
        <f>((W108*$B$38/1000)*((($B$53*$B$8/100)+($B$55*$B$9/100)+($B$57*$B$10/100)+($B$59*$B$11/100))))+((X108*$B$38/1000)*((($B$54*$B$8/100)+($B$56*$B$9/100)+($B$58*$B$10/100)+($B$60*$B$11/100))))</f>
        <v>73.69131600257208</v>
      </c>
      <c r="Y140" s="126">
        <f t="shared" ref="Y140:Y150" si="48">((W108*$B$38/1000)*(($B$53*$D$4/100)+($B$55*$D$5/100)+($B$57*$D$6/100)+($B$59*$D$7/100)))+((X108*$B$38/1000)*(($B$54*$D$8/100)+($B$56*$D$9/100)+($B$58*$D$10/100)+($B$60*$D$11/100)))</f>
        <v>88.303110760880614</v>
      </c>
      <c r="Z140" s="82"/>
      <c r="AA140" s="82"/>
      <c r="AB140" s="82"/>
    </row>
    <row r="141" spans="1:28" ht="18.75" x14ac:dyDescent="0.3">
      <c r="A141" s="109" t="s">
        <v>97</v>
      </c>
      <c r="B141" s="88">
        <f t="shared" si="33"/>
        <v>3.8914968189439541</v>
      </c>
      <c r="C141" s="115">
        <f>((B109*$B$38/1000)*((($B$53*$B$8/100)+($B$55*$B$9/100)+($B$57*$B$10/100)+($B$59*$B$11/100))))+((C109*$B$38/1000)*((($B$54*$B$8/100)+($B$56*$B$9/100)+($B$58*$B$10/100)+($B$60*$B$11/100))))</f>
        <v>3.6477454765297832</v>
      </c>
      <c r="D141" s="127">
        <f t="shared" si="34"/>
        <v>4.3710346689777291</v>
      </c>
      <c r="E141" s="98">
        <f t="shared" si="35"/>
        <v>7.7829936378879081</v>
      </c>
      <c r="F141" s="115">
        <f>((E109*$B$38/1000)*((($B$53*$B$8/100)+($B$55*$B$9/100)+($B$57*$B$10/100)+($B$59*$B$11/100))))+((F109*$B$38/1000)*((($B$54*$B$8/100)+($B$56*$B$9/100)+($B$58*$B$10/100)+($B$60*$B$11/100))))</f>
        <v>7.2954909530595664</v>
      </c>
      <c r="G141" s="127">
        <f t="shared" si="36"/>
        <v>8.7420693379554582</v>
      </c>
      <c r="H141" s="88">
        <f t="shared" si="37"/>
        <v>11.674490456831862</v>
      </c>
      <c r="I141" s="115">
        <f>((H109*$B$38/1000)*((($B$53*$B$8/100)+($B$55*$B$9/100)+($B$57*$B$10/100)+($B$59*$B$11/100))))+((I109*$B$38/1000)*((($B$54*$B$8/100)+($B$56*$B$9/100)+($B$58*$B$10/100)+($B$60*$B$11/100))))</f>
        <v>10.94323642958935</v>
      </c>
      <c r="J141" s="127">
        <f t="shared" si="38"/>
        <v>13.113104006933186</v>
      </c>
      <c r="K141" s="88">
        <f t="shared" si="39"/>
        <v>15.565987275775816</v>
      </c>
      <c r="L141" s="115">
        <f>((K109*$B$38/1000)*((($B$53*$B$8/100)+($B$55*$B$9/100)+($B$57*$B$10/100)+($B$59*$B$11/100))))+((L109*$B$38/1000)*((($B$54*$B$8/100)+($B$56*$B$9/100)+($B$58*$B$10/100)+($B$60*$B$11/100))))</f>
        <v>14.590981906119133</v>
      </c>
      <c r="M141" s="127">
        <f t="shared" si="40"/>
        <v>17.484138675910916</v>
      </c>
      <c r="N141" s="88">
        <f t="shared" si="41"/>
        <v>23.348980913663723</v>
      </c>
      <c r="O141" s="115">
        <f>((N109*$B$38/1000)*((($B$53*$B$8/100)+($B$55*$B$9/100)+($B$57*$B$10/100)+($B$59*$B$11/100))))+((O109*$B$38/1000)*((($B$54*$B$8/100)+($B$56*$B$9/100)+($B$58*$B$10/100)+($B$60*$B$11/100))))</f>
        <v>21.886472859178699</v>
      </c>
      <c r="P141" s="127">
        <f t="shared" si="42"/>
        <v>26.226208013866373</v>
      </c>
      <c r="Q141" s="88">
        <f t="shared" si="43"/>
        <v>31.131974551551632</v>
      </c>
      <c r="R141" s="115">
        <f>((Q109*$B$38/1000)*((($B$53*$B$8/100)+($B$55*$B$9/100)+($B$57*$B$10/100)+($B$59*$B$11/100))))+((R109*$B$38/1000)*((($B$54*$B$8/100)+($B$56*$B$9/100)+($B$58*$B$10/100)+($B$60*$B$11/100))))</f>
        <v>29.181963812238266</v>
      </c>
      <c r="S141" s="127">
        <f t="shared" si="44"/>
        <v>34.968277351821833</v>
      </c>
      <c r="T141" s="88">
        <f t="shared" si="45"/>
        <v>38.914968189439534</v>
      </c>
      <c r="U141" s="115">
        <f>((T109*$B$38/1000)*((($B$53*$B$8/100)+($B$55*$B$9/100)+($B$57*$B$10/100)+($B$59*$B$11/100))))+((U109*$B$38/1000)*((($B$54*$B$8/100)+($B$56*$B$9/100)+($B$58*$B$10/100)+($B$60*$B$11/100))))</f>
        <v>36.477454765297828</v>
      </c>
      <c r="V141" s="127">
        <f t="shared" si="46"/>
        <v>43.710346689777289</v>
      </c>
      <c r="W141" s="88">
        <f t="shared" si="47"/>
        <v>77.829936378879069</v>
      </c>
      <c r="X141" s="115">
        <f>((W109*$B$38/1000)*((($B$53*$B$8/100)+($B$55*$B$9/100)+($B$57*$B$10/100)+($B$59*$B$11/100))))+((X109*$B$38/1000)*((($B$54*$B$8/100)+($B$56*$B$9/100)+($B$58*$B$10/100)+($B$60*$B$11/100))))</f>
        <v>72.954909530595657</v>
      </c>
      <c r="Y141" s="127">
        <f t="shared" si="48"/>
        <v>87.420693379554578</v>
      </c>
      <c r="Z141" s="82"/>
      <c r="AA141" s="82"/>
      <c r="AB141" s="82"/>
    </row>
    <row r="142" spans="1:28" ht="18.75" x14ac:dyDescent="0.3">
      <c r="A142" s="109" t="s">
        <v>102</v>
      </c>
      <c r="B142" s="88">
        <f t="shared" si="33"/>
        <v>4.0616075141604817</v>
      </c>
      <c r="C142" s="115">
        <f>((B110*$B$38/1000)*((($B$53*$B$8/100)+($B$55*$B$9/100)+($B$57*$B$10/100)+($B$59*$B$11/100))))+((C110*$B$38/1000)*((($B$54*$B$8/100)+($B$56*$B$9/100)+($B$58*$B$10/100)+($B$60*$B$11/100))))</f>
        <v>3.5741048293321418</v>
      </c>
      <c r="D142" s="127">
        <f t="shared" si="34"/>
        <v>4.2827929308451242</v>
      </c>
      <c r="E142" s="98">
        <f t="shared" si="35"/>
        <v>8.1232150283209634</v>
      </c>
      <c r="F142" s="115">
        <f>((E110*$B$38/1000)*((($B$53*$B$8/100)+($B$55*$B$9/100)+($B$57*$B$10/100)+($B$59*$B$11/100))))+((F110*$B$38/1000)*((($B$54*$B$8/100)+($B$56*$B$9/100)+($B$58*$B$10/100)+($B$60*$B$11/100))))</f>
        <v>7.1482096586642836</v>
      </c>
      <c r="G142" s="127">
        <f t="shared" si="36"/>
        <v>8.5655858616902485</v>
      </c>
      <c r="H142" s="88">
        <f t="shared" si="37"/>
        <v>12.184822542481447</v>
      </c>
      <c r="I142" s="115">
        <f>((H110*$B$38/1000)*((($B$53*$B$8/100)+($B$55*$B$9/100)+($B$57*$B$10/100)+($B$59*$B$11/100))))+((I110*$B$38/1000)*((($B$54*$B$8/100)+($B$56*$B$9/100)+($B$58*$B$10/100)+($B$60*$B$11/100))))</f>
        <v>10.722314487996425</v>
      </c>
      <c r="J142" s="127">
        <f t="shared" si="38"/>
        <v>12.848378792535373</v>
      </c>
      <c r="K142" s="88">
        <f t="shared" si="39"/>
        <v>16.246430056641927</v>
      </c>
      <c r="L142" s="115">
        <f>((K110*$B$38/1000)*((($B$53*$B$8/100)+($B$55*$B$9/100)+($B$57*$B$10/100)+($B$59*$B$11/100))))+((L110*$B$38/1000)*((($B$54*$B$8/100)+($B$56*$B$9/100)+($B$58*$B$10/100)+($B$60*$B$11/100))))</f>
        <v>14.296419317328567</v>
      </c>
      <c r="M142" s="127">
        <f t="shared" si="40"/>
        <v>17.131171723380497</v>
      </c>
      <c r="N142" s="88">
        <f t="shared" si="41"/>
        <v>24.369645084962894</v>
      </c>
      <c r="O142" s="115">
        <f>((N110*$B$38/1000)*((($B$53*$B$8/100)+($B$55*$B$9/100)+($B$57*$B$10/100)+($B$59*$B$11/100))))+((O110*$B$38/1000)*((($B$54*$B$8/100)+($B$56*$B$9/100)+($B$58*$B$10/100)+($B$60*$B$11/100))))</f>
        <v>21.444628975992849</v>
      </c>
      <c r="P142" s="127">
        <f t="shared" si="42"/>
        <v>25.696757585070745</v>
      </c>
      <c r="Q142" s="88">
        <f t="shared" si="43"/>
        <v>32.492860113283854</v>
      </c>
      <c r="R142" s="115">
        <f>((Q110*$B$38/1000)*((($B$53*$B$8/100)+($B$55*$B$9/100)+($B$57*$B$10/100)+($B$59*$B$11/100))))+((R110*$B$38/1000)*((($B$54*$B$8/100)+($B$56*$B$9/100)+($B$58*$B$10/100)+($B$60*$B$11/100))))</f>
        <v>28.592838634657134</v>
      </c>
      <c r="S142" s="127">
        <f t="shared" si="44"/>
        <v>34.262343446760994</v>
      </c>
      <c r="T142" s="88">
        <f t="shared" si="45"/>
        <v>40.616075141604817</v>
      </c>
      <c r="U142" s="115">
        <f>((T110*$B$38/1000)*((($B$53*$B$8/100)+($B$55*$B$9/100)+($B$57*$B$10/100)+($B$59*$B$11/100))))+((U110*$B$38/1000)*((($B$54*$B$8/100)+($B$56*$B$9/100)+($B$58*$B$10/100)+($B$60*$B$11/100))))</f>
        <v>35.741048293321413</v>
      </c>
      <c r="V142" s="127">
        <f t="shared" si="46"/>
        <v>42.827929308451246</v>
      </c>
      <c r="W142" s="88">
        <f t="shared" si="47"/>
        <v>81.232150283209634</v>
      </c>
      <c r="X142" s="115">
        <f>((W110*$B$38/1000)*((($B$53*$B$8/100)+($B$55*$B$9/100)+($B$57*$B$10/100)+($B$59*$B$11/100))))+((X110*$B$38/1000)*((($B$54*$B$8/100)+($B$56*$B$9/100)+($B$58*$B$10/100)+($B$60*$B$11/100))))</f>
        <v>71.482096586642825</v>
      </c>
      <c r="Y142" s="127">
        <f t="shared" si="48"/>
        <v>85.655858616902492</v>
      </c>
      <c r="Z142" s="82"/>
      <c r="AA142" s="82"/>
      <c r="AB142" s="82"/>
    </row>
    <row r="143" spans="1:28" ht="18.75" x14ac:dyDescent="0.3">
      <c r="A143" s="109" t="s">
        <v>103</v>
      </c>
      <c r="B143" s="88">
        <f t="shared" si="33"/>
        <v>4.104135187964614</v>
      </c>
      <c r="C143" s="115">
        <f>((B111*$B$38/1000)*((($B$53*$B$8/100)+($B$55*$B$9/100)+($B$57*$B$10/100)+($B$59*$B$11/100))))+((C111*$B$38/1000)*((($B$54*$B$8/100)+($B$56*$B$9/100)+($B$58*$B$10/100)+($B$60*$B$11/100))))</f>
        <v>3.5556946675327312</v>
      </c>
      <c r="D143" s="127">
        <f t="shared" si="34"/>
        <v>4.2607324963119737</v>
      </c>
      <c r="E143" s="98">
        <f t="shared" si="35"/>
        <v>8.2082703759292279</v>
      </c>
      <c r="F143" s="115">
        <f>((E111*$B$38/1000)*((($B$53*$B$8/100)+($B$55*$B$9/100)+($B$57*$B$10/100)+($B$59*$B$11/100))))+((F111*$B$38/1000)*((($B$54*$B$8/100)+($B$56*$B$9/100)+($B$58*$B$10/100)+($B$60*$B$11/100))))</f>
        <v>7.1113893350654624</v>
      </c>
      <c r="G143" s="127">
        <f t="shared" si="36"/>
        <v>8.5214649926239474</v>
      </c>
      <c r="H143" s="88">
        <f t="shared" si="37"/>
        <v>12.312405563893842</v>
      </c>
      <c r="I143" s="115">
        <f>((H111*$B$38/1000)*((($B$53*$B$8/100)+($B$55*$B$9/100)+($B$57*$B$10/100)+($B$59*$B$11/100))))+((I111*$B$38/1000)*((($B$54*$B$8/100)+($B$56*$B$9/100)+($B$58*$B$10/100)+($B$60*$B$11/100))))</f>
        <v>10.667084002598193</v>
      </c>
      <c r="J143" s="127">
        <f t="shared" si="38"/>
        <v>12.782197488935919</v>
      </c>
      <c r="K143" s="88">
        <f t="shared" si="39"/>
        <v>16.416540751858456</v>
      </c>
      <c r="L143" s="115">
        <f>((K111*$B$38/1000)*((($B$53*$B$8/100)+($B$55*$B$9/100)+($B$57*$B$10/100)+($B$59*$B$11/100))))+((L111*$B$38/1000)*((($B$54*$B$8/100)+($B$56*$B$9/100)+($B$58*$B$10/100)+($B$60*$B$11/100))))</f>
        <v>14.222778670130925</v>
      </c>
      <c r="M143" s="127">
        <f t="shared" si="40"/>
        <v>17.042929985247895</v>
      </c>
      <c r="N143" s="88">
        <f t="shared" si="41"/>
        <v>24.624811127787684</v>
      </c>
      <c r="O143" s="115">
        <f>((N111*$B$38/1000)*((($B$53*$B$8/100)+($B$55*$B$9/100)+($B$57*$B$10/100)+($B$59*$B$11/100))))+((O111*$B$38/1000)*((($B$54*$B$8/100)+($B$56*$B$9/100)+($B$58*$B$10/100)+($B$60*$B$11/100))))</f>
        <v>21.334168005196386</v>
      </c>
      <c r="P143" s="127">
        <f t="shared" si="42"/>
        <v>25.564394977871839</v>
      </c>
      <c r="Q143" s="88">
        <f t="shared" si="43"/>
        <v>32.833081503716912</v>
      </c>
      <c r="R143" s="115">
        <f>((Q111*$B$38/1000)*((($B$53*$B$8/100)+($B$55*$B$9/100)+($B$57*$B$10/100)+($B$59*$B$11/100))))+((R111*$B$38/1000)*((($B$54*$B$8/100)+($B$56*$B$9/100)+($B$58*$B$10/100)+($B$60*$B$11/100))))</f>
        <v>28.44555734026185</v>
      </c>
      <c r="S143" s="127">
        <f t="shared" si="44"/>
        <v>34.08585997049579</v>
      </c>
      <c r="T143" s="88">
        <f t="shared" si="45"/>
        <v>41.041351879646143</v>
      </c>
      <c r="U143" s="115">
        <f>((T111*$B$38/1000)*((($B$53*$B$8/100)+($B$55*$B$9/100)+($B$57*$B$10/100)+($B$59*$B$11/100))))+((U111*$B$38/1000)*((($B$54*$B$8/100)+($B$56*$B$9/100)+($B$58*$B$10/100)+($B$60*$B$11/100))))</f>
        <v>35.55694667532731</v>
      </c>
      <c r="V143" s="127">
        <f t="shared" si="46"/>
        <v>42.607324963119737</v>
      </c>
      <c r="W143" s="88">
        <f t="shared" si="47"/>
        <v>82.082703759292286</v>
      </c>
      <c r="X143" s="115">
        <f>((W111*$B$38/1000)*((($B$53*$B$8/100)+($B$55*$B$9/100)+($B$57*$B$10/100)+($B$59*$B$11/100))))+((X111*$B$38/1000)*((($B$54*$B$8/100)+($B$56*$B$9/100)+($B$58*$B$10/100)+($B$60*$B$11/100))))</f>
        <v>71.113893350654621</v>
      </c>
      <c r="Y143" s="127">
        <f t="shared" si="48"/>
        <v>85.214649926239474</v>
      </c>
      <c r="Z143" s="82"/>
      <c r="AA143" s="82"/>
      <c r="AB143" s="82"/>
    </row>
    <row r="144" spans="1:28" ht="18.75" x14ac:dyDescent="0.3">
      <c r="A144" s="109" t="s">
        <v>104</v>
      </c>
      <c r="B144" s="88">
        <f t="shared" si="33"/>
        <v>4.1296517922470937</v>
      </c>
      <c r="C144" s="115">
        <f>((B112*$B$38/1000)*((($B$53*$B$8/100)+($B$55*$B$9/100)+($B$57*$B$10/100)+($B$59*$B$11/100))))+((C112*$B$38/1000)*((($B$54*$B$8/100)+($B$56*$B$9/100)+($B$58*$B$10/100)+($B$60*$B$11/100))))</f>
        <v>3.5446485704530843</v>
      </c>
      <c r="D144" s="127">
        <f t="shared" si="34"/>
        <v>4.2474962355920827</v>
      </c>
      <c r="E144" s="98">
        <f t="shared" si="35"/>
        <v>8.2593035844941873</v>
      </c>
      <c r="F144" s="115">
        <f>((E112*$B$38/1000)*((($B$53*$B$8/100)+($B$55*$B$9/100)+($B$57*$B$10/100)+($B$59*$B$11/100))))+((F112*$B$38/1000)*((($B$54*$B$8/100)+($B$56*$B$9/100)+($B$58*$B$10/100)+($B$60*$B$11/100))))</f>
        <v>7.0892971409061687</v>
      </c>
      <c r="G144" s="127">
        <f t="shared" si="36"/>
        <v>8.4949924711841653</v>
      </c>
      <c r="H144" s="88">
        <f t="shared" si="37"/>
        <v>12.388955376741279</v>
      </c>
      <c r="I144" s="115">
        <f>((H112*$B$38/1000)*((($B$53*$B$8/100)+($B$55*$B$9/100)+($B$57*$B$10/100)+($B$59*$B$11/100))))+((I112*$B$38/1000)*((($B$54*$B$8/100)+($B$56*$B$9/100)+($B$58*$B$10/100)+($B$60*$B$11/100))))</f>
        <v>10.633945711359253</v>
      </c>
      <c r="J144" s="127">
        <f t="shared" si="38"/>
        <v>12.742488706776246</v>
      </c>
      <c r="K144" s="88">
        <f t="shared" si="39"/>
        <v>16.518607168988375</v>
      </c>
      <c r="L144" s="115">
        <f>((K112*$B$38/1000)*((($B$53*$B$8/100)+($B$55*$B$9/100)+($B$57*$B$10/100)+($B$59*$B$11/100))))+((L112*$B$38/1000)*((($B$54*$B$8/100)+($B$56*$B$9/100)+($B$58*$B$10/100)+($B$60*$B$11/100))))</f>
        <v>14.178594281812337</v>
      </c>
      <c r="M144" s="127">
        <f t="shared" si="40"/>
        <v>16.989984942368331</v>
      </c>
      <c r="N144" s="88">
        <f t="shared" si="41"/>
        <v>24.777910753482558</v>
      </c>
      <c r="O144" s="115">
        <f>((N112*$B$38/1000)*((($B$53*$B$8/100)+($B$55*$B$9/100)+($B$57*$B$10/100)+($B$59*$B$11/100))))+((O112*$B$38/1000)*((($B$54*$B$8/100)+($B$56*$B$9/100)+($B$58*$B$10/100)+($B$60*$B$11/100))))</f>
        <v>21.267891422718506</v>
      </c>
      <c r="P144" s="127">
        <f t="shared" si="42"/>
        <v>25.484977413552492</v>
      </c>
      <c r="Q144" s="88">
        <f t="shared" si="43"/>
        <v>33.037214337976749</v>
      </c>
      <c r="R144" s="115">
        <f>((Q112*$B$38/1000)*((($B$53*$B$8/100)+($B$55*$B$9/100)+($B$57*$B$10/100)+($B$59*$B$11/100))))+((R112*$B$38/1000)*((($B$54*$B$8/100)+($B$56*$B$9/100)+($B$58*$B$10/100)+($B$60*$B$11/100))))</f>
        <v>28.357188563624675</v>
      </c>
      <c r="S144" s="127">
        <f t="shared" si="44"/>
        <v>33.979969884736661</v>
      </c>
      <c r="T144" s="88">
        <f t="shared" si="45"/>
        <v>41.29651792247094</v>
      </c>
      <c r="U144" s="115">
        <f>((T112*$B$38/1000)*((($B$53*$B$8/100)+($B$55*$B$9/100)+($B$57*$B$10/100)+($B$59*$B$11/100))))+((U112*$B$38/1000)*((($B$54*$B$8/100)+($B$56*$B$9/100)+($B$58*$B$10/100)+($B$60*$B$11/100))))</f>
        <v>35.446485704530843</v>
      </c>
      <c r="V144" s="127">
        <f t="shared" si="46"/>
        <v>42.474962355920823</v>
      </c>
      <c r="W144" s="88">
        <f t="shared" si="47"/>
        <v>82.59303584494188</v>
      </c>
      <c r="X144" s="115">
        <f>((W112*$B$38/1000)*((($B$53*$B$8/100)+($B$55*$B$9/100)+($B$57*$B$10/100)+($B$59*$B$11/100))))+((X112*$B$38/1000)*((($B$54*$B$8/100)+($B$56*$B$9/100)+($B$58*$B$10/100)+($B$60*$B$11/100))))</f>
        <v>70.892971409061687</v>
      </c>
      <c r="Y144" s="127">
        <f t="shared" si="48"/>
        <v>84.949924711841646</v>
      </c>
      <c r="Z144" s="82"/>
      <c r="AA144" s="82"/>
      <c r="AB144" s="82"/>
    </row>
    <row r="145" spans="1:28" ht="18.75" x14ac:dyDescent="0.3">
      <c r="A145" s="109" t="s">
        <v>105</v>
      </c>
      <c r="B145" s="88">
        <f t="shared" si="33"/>
        <v>4.1636739312903988</v>
      </c>
      <c r="C145" s="115">
        <f t="shared" ref="C145:C150" si="49">((B113*$B$38/1000)*(($B$53*$B$4/100)+($B$55*$B$5/100)+($B$57*$B$6/100)+($B$59*$B$7/100)))+((C113*$B$38/1000)*(($B$54*$B$4/100)+($B$56*$B$5/100)+($B$58*$B$6/100)+($B$60*$B$7/100)))</f>
        <v>4.8124484351937058</v>
      </c>
      <c r="D145" s="127">
        <f t="shared" si="34"/>
        <v>4.2298478879655619</v>
      </c>
      <c r="E145" s="98">
        <f t="shared" si="35"/>
        <v>8.3273478625807975</v>
      </c>
      <c r="F145" s="115">
        <f t="shared" ref="F145:F150" si="50">((E113*$B$38/1000)*(($B$53*$B$4/100)+($B$55*$B$5/100)+($B$57*$B$6/100)+($B$59*$B$7/100)))+((F113*$B$38/1000)*(($B$54*$B$4/100)+($B$56*$B$5/100)+($B$58*$B$6/100)+($B$60*$B$7/100)))</f>
        <v>9.6248968703874116</v>
      </c>
      <c r="G145" s="127">
        <f t="shared" si="36"/>
        <v>8.4596957759311238</v>
      </c>
      <c r="H145" s="88">
        <f t="shared" si="37"/>
        <v>12.491021793871198</v>
      </c>
      <c r="I145" s="115">
        <f t="shared" ref="I145:I150" si="51">((H113*$B$38/1000)*(($B$53*$B$4/100)+($B$55*$B$5/100)+($B$57*$B$6/100)+($B$59*$B$7/100)))+((I113*$B$38/1000)*(($B$54*$B$4/100)+($B$56*$B$5/100)+($B$58*$B$6/100)+($B$60*$B$7/100)))</f>
        <v>14.437345305581117</v>
      </c>
      <c r="J145" s="127">
        <f t="shared" si="38"/>
        <v>12.689543663896686</v>
      </c>
      <c r="K145" s="88">
        <f t="shared" si="39"/>
        <v>16.654695725161595</v>
      </c>
      <c r="L145" s="115">
        <f t="shared" ref="L145:L150" si="52">((K113*$B$38/1000)*(($B$53*$B$4/100)+($B$55*$B$5/100)+($B$57*$B$6/100)+($B$59*$B$7/100)))+((L113*$B$38/1000)*(($B$54*$B$4/100)+($B$56*$B$5/100)+($B$58*$B$6/100)+($B$60*$B$7/100)))</f>
        <v>19.249793740774823</v>
      </c>
      <c r="M145" s="127">
        <f t="shared" si="40"/>
        <v>16.919391551862248</v>
      </c>
      <c r="N145" s="88">
        <f t="shared" si="41"/>
        <v>24.982043587742396</v>
      </c>
      <c r="O145" s="115">
        <f t="shared" ref="O145:O150" si="53">((N113*$B$38/1000)*(($B$53*$B$4/100)+($B$55*$B$5/100)+($B$57*$B$6/100)+($B$59*$B$7/100)))+((O113*$B$38/1000)*(($B$54*$B$4/100)+($B$56*$B$5/100)+($B$58*$B$6/100)+($B$60*$B$7/100)))</f>
        <v>28.874690611162233</v>
      </c>
      <c r="P145" s="127">
        <f t="shared" si="42"/>
        <v>25.379087327793371</v>
      </c>
      <c r="Q145" s="88">
        <f t="shared" si="43"/>
        <v>33.30939145032319</v>
      </c>
      <c r="R145" s="115">
        <f t="shared" ref="R145:R150" si="54">((Q113*$B$38/1000)*(($B$53*$B$4/100)+($B$55*$B$5/100)+($B$57*$B$6/100)+($B$59*$B$7/100)))+((R113*$B$38/1000)*(($B$54*$B$4/100)+($B$56*$B$5/100)+($B$58*$B$6/100)+($B$60*$B$7/100)))</f>
        <v>38.499587481549646</v>
      </c>
      <c r="S145" s="127">
        <f t="shared" si="44"/>
        <v>33.838783103724495</v>
      </c>
      <c r="T145" s="88">
        <f t="shared" si="45"/>
        <v>41.636739312903991</v>
      </c>
      <c r="U145" s="115">
        <f t="shared" ref="U145:U150" si="55">((T113*$B$38/1000)*(($B$53*$B$4/100)+($B$55*$B$5/100)+($B$57*$B$6/100)+($B$59*$B$7/100)))+((U113*$B$38/1000)*(($B$54*$B$4/100)+($B$56*$B$5/100)+($B$58*$B$6/100)+($B$60*$B$7/100)))</f>
        <v>48.124484351937056</v>
      </c>
      <c r="V145" s="127">
        <f t="shared" si="46"/>
        <v>42.298478879655619</v>
      </c>
      <c r="W145" s="88">
        <f t="shared" si="47"/>
        <v>83.273478625807982</v>
      </c>
      <c r="X145" s="115">
        <f t="shared" ref="X145:X150" si="56">((W113*$B$38/1000)*(($B$53*$B$4/100)+($B$55*$B$5/100)+($B$57*$B$6/100)+($B$59*$B$7/100)))+((X113*$B$38/1000)*(($B$54*$B$4/100)+($B$56*$B$5/100)+($B$58*$B$6/100)+($B$60*$B$7/100)))</f>
        <v>96.248968703874112</v>
      </c>
      <c r="Y145" s="127">
        <f t="shared" si="48"/>
        <v>84.596957759311238</v>
      </c>
      <c r="Z145" s="82"/>
      <c r="AA145" s="82"/>
      <c r="AB145" s="82"/>
    </row>
    <row r="146" spans="1:28" s="161" customFormat="1" ht="18.75" x14ac:dyDescent="0.3">
      <c r="A146" s="136" t="s">
        <v>155</v>
      </c>
      <c r="B146" s="90">
        <f t="shared" si="33"/>
        <v>4.3499451425524978</v>
      </c>
      <c r="C146" s="164">
        <f t="shared" si="49"/>
        <v>4.7027162790499197</v>
      </c>
      <c r="D146" s="163">
        <f t="shared" si="34"/>
        <v>4.13322318471036</v>
      </c>
      <c r="E146" s="101">
        <f t="shared" si="35"/>
        <v>8.6998902851049955</v>
      </c>
      <c r="F146" s="164">
        <f t="shared" si="50"/>
        <v>9.4054325580998395</v>
      </c>
      <c r="G146" s="163">
        <f t="shared" si="36"/>
        <v>8.26644636942072</v>
      </c>
      <c r="H146" s="90">
        <f t="shared" si="37"/>
        <v>13.049835427657495</v>
      </c>
      <c r="I146" s="164">
        <f t="shared" si="51"/>
        <v>14.108148837149763</v>
      </c>
      <c r="J146" s="163">
        <f t="shared" si="38"/>
        <v>12.39966955413108</v>
      </c>
      <c r="K146" s="90">
        <f t="shared" si="39"/>
        <v>17.399780570209991</v>
      </c>
      <c r="L146" s="164">
        <f t="shared" si="52"/>
        <v>18.810865116199679</v>
      </c>
      <c r="M146" s="163">
        <f t="shared" si="40"/>
        <v>16.53289273884144</v>
      </c>
      <c r="N146" s="90">
        <f t="shared" si="41"/>
        <v>26.09967085531499</v>
      </c>
      <c r="O146" s="164">
        <f t="shared" si="53"/>
        <v>28.216297674299526</v>
      </c>
      <c r="P146" s="163">
        <f t="shared" si="42"/>
        <v>24.79933910826216</v>
      </c>
      <c r="Q146" s="90">
        <f t="shared" si="43"/>
        <v>34.799561140419982</v>
      </c>
      <c r="R146" s="164">
        <f t="shared" si="54"/>
        <v>37.621730232399358</v>
      </c>
      <c r="S146" s="163">
        <f t="shared" si="44"/>
        <v>33.06578547768288</v>
      </c>
      <c r="T146" s="90">
        <f t="shared" si="45"/>
        <v>43.499451425524974</v>
      </c>
      <c r="U146" s="164">
        <f t="shared" si="55"/>
        <v>47.027162790499204</v>
      </c>
      <c r="V146" s="163">
        <f t="shared" si="46"/>
        <v>41.3322318471036</v>
      </c>
      <c r="W146" s="90">
        <f t="shared" si="47"/>
        <v>86.998902851049948</v>
      </c>
      <c r="X146" s="164">
        <f t="shared" si="56"/>
        <v>94.054325580998409</v>
      </c>
      <c r="Y146" s="163">
        <f t="shared" si="48"/>
        <v>82.6644636942072</v>
      </c>
      <c r="Z146" s="162"/>
      <c r="AA146" s="162"/>
      <c r="AB146" s="162"/>
    </row>
    <row r="147" spans="1:28" ht="18.75" x14ac:dyDescent="0.3">
      <c r="A147" s="109" t="s">
        <v>106</v>
      </c>
      <c r="B147" s="88">
        <f t="shared" si="33"/>
        <v>4.1891905355728785</v>
      </c>
      <c r="C147" s="115">
        <f t="shared" si="49"/>
        <v>4.7974166329822285</v>
      </c>
      <c r="D147" s="127">
        <f t="shared" si="34"/>
        <v>4.2166116272456708</v>
      </c>
      <c r="E147" s="98">
        <f t="shared" si="35"/>
        <v>8.3783810711457569</v>
      </c>
      <c r="F147" s="115">
        <f t="shared" si="50"/>
        <v>9.5948332659644571</v>
      </c>
      <c r="G147" s="127">
        <f t="shared" si="36"/>
        <v>8.4332232544913417</v>
      </c>
      <c r="H147" s="88">
        <f t="shared" si="37"/>
        <v>12.567571606718637</v>
      </c>
      <c r="I147" s="115">
        <f t="shared" si="51"/>
        <v>14.392249898946686</v>
      </c>
      <c r="J147" s="127">
        <f t="shared" si="38"/>
        <v>12.649834881737014</v>
      </c>
      <c r="K147" s="88">
        <f t="shared" si="39"/>
        <v>16.756762142291514</v>
      </c>
      <c r="L147" s="115">
        <f t="shared" si="52"/>
        <v>19.189666531928914</v>
      </c>
      <c r="M147" s="127">
        <f t="shared" si="40"/>
        <v>16.866446508982683</v>
      </c>
      <c r="N147" s="88">
        <f t="shared" si="41"/>
        <v>25.135143213437274</v>
      </c>
      <c r="O147" s="115">
        <f t="shared" si="53"/>
        <v>28.784499797893371</v>
      </c>
      <c r="P147" s="127">
        <f t="shared" si="42"/>
        <v>25.299669763474029</v>
      </c>
      <c r="Q147" s="88">
        <f t="shared" si="43"/>
        <v>33.513524284583028</v>
      </c>
      <c r="R147" s="115">
        <f t="shared" si="54"/>
        <v>38.379333063857828</v>
      </c>
      <c r="S147" s="127">
        <f t="shared" si="44"/>
        <v>33.732893017965367</v>
      </c>
      <c r="T147" s="88">
        <f t="shared" si="45"/>
        <v>41.891905355728788</v>
      </c>
      <c r="U147" s="115">
        <f t="shared" si="55"/>
        <v>47.974166329822282</v>
      </c>
      <c r="V147" s="127">
        <f t="shared" si="46"/>
        <v>42.166116272456712</v>
      </c>
      <c r="W147" s="88">
        <f t="shared" si="47"/>
        <v>83.783810711457576</v>
      </c>
      <c r="X147" s="115">
        <f t="shared" si="56"/>
        <v>95.948332659644564</v>
      </c>
      <c r="Y147" s="127">
        <f t="shared" si="48"/>
        <v>84.332232544913424</v>
      </c>
      <c r="Z147" s="82"/>
      <c r="AA147" s="82"/>
      <c r="AB147" s="82"/>
    </row>
    <row r="148" spans="1:28" ht="18.75" x14ac:dyDescent="0.3">
      <c r="A148" s="109" t="s">
        <v>107</v>
      </c>
      <c r="B148" s="88">
        <f t="shared" si="33"/>
        <v>4.2317182093770107</v>
      </c>
      <c r="C148" s="115">
        <f t="shared" si="49"/>
        <v>4.7723636292964322</v>
      </c>
      <c r="D148" s="127">
        <f t="shared" si="34"/>
        <v>4.1945511927125203</v>
      </c>
      <c r="E148" s="98">
        <f t="shared" si="35"/>
        <v>8.4634364187540214</v>
      </c>
      <c r="F148" s="115">
        <f t="shared" si="50"/>
        <v>9.5447272585928644</v>
      </c>
      <c r="G148" s="127">
        <f t="shared" si="36"/>
        <v>8.3891023854250406</v>
      </c>
      <c r="H148" s="88">
        <f t="shared" si="37"/>
        <v>12.695154628131032</v>
      </c>
      <c r="I148" s="115">
        <f t="shared" si="51"/>
        <v>14.317090887889298</v>
      </c>
      <c r="J148" s="127">
        <f t="shared" si="38"/>
        <v>12.583653578137561</v>
      </c>
      <c r="K148" s="88">
        <f t="shared" si="39"/>
        <v>16.926872837508043</v>
      </c>
      <c r="L148" s="115">
        <f t="shared" si="52"/>
        <v>19.089454517185729</v>
      </c>
      <c r="M148" s="127">
        <f t="shared" si="40"/>
        <v>16.778204770850081</v>
      </c>
      <c r="N148" s="88">
        <f t="shared" si="41"/>
        <v>25.390309256262064</v>
      </c>
      <c r="O148" s="115">
        <f t="shared" si="53"/>
        <v>28.634181775778597</v>
      </c>
      <c r="P148" s="127">
        <f t="shared" si="42"/>
        <v>25.167307156275122</v>
      </c>
      <c r="Q148" s="88">
        <f t="shared" si="43"/>
        <v>33.853745675016086</v>
      </c>
      <c r="R148" s="115">
        <f t="shared" si="54"/>
        <v>38.178909034371458</v>
      </c>
      <c r="S148" s="127">
        <f t="shared" si="44"/>
        <v>33.556409541700162</v>
      </c>
      <c r="T148" s="88">
        <f t="shared" si="45"/>
        <v>42.317182093770107</v>
      </c>
      <c r="U148" s="115">
        <f t="shared" si="55"/>
        <v>47.723636292964329</v>
      </c>
      <c r="V148" s="127">
        <f t="shared" si="46"/>
        <v>41.945511927125196</v>
      </c>
      <c r="W148" s="88">
        <f t="shared" si="47"/>
        <v>84.634364187540214</v>
      </c>
      <c r="X148" s="115">
        <f t="shared" si="56"/>
        <v>95.447272585928658</v>
      </c>
      <c r="Y148" s="127">
        <f t="shared" si="48"/>
        <v>83.891023854250392</v>
      </c>
      <c r="Z148" s="82"/>
      <c r="AA148" s="82"/>
      <c r="AB148" s="82"/>
    </row>
    <row r="149" spans="1:28" ht="18.75" x14ac:dyDescent="0.3">
      <c r="A149" s="109" t="s">
        <v>108</v>
      </c>
      <c r="B149" s="88">
        <f t="shared" si="33"/>
        <v>4.4018289045935388</v>
      </c>
      <c r="C149" s="115">
        <f t="shared" si="49"/>
        <v>4.6721516145532505</v>
      </c>
      <c r="D149" s="127">
        <f t="shared" si="34"/>
        <v>4.1063094545799164</v>
      </c>
      <c r="E149" s="98">
        <f t="shared" si="35"/>
        <v>8.8036578091870776</v>
      </c>
      <c r="F149" s="115">
        <f t="shared" si="50"/>
        <v>9.3443032291065009</v>
      </c>
      <c r="G149" s="127">
        <f t="shared" si="36"/>
        <v>8.2126189091598327</v>
      </c>
      <c r="H149" s="88">
        <f t="shared" si="37"/>
        <v>13.205486713780619</v>
      </c>
      <c r="I149" s="115">
        <f t="shared" si="51"/>
        <v>14.01645484365975</v>
      </c>
      <c r="J149" s="127">
        <f t="shared" si="38"/>
        <v>12.318928363739747</v>
      </c>
      <c r="K149" s="88">
        <f t="shared" si="39"/>
        <v>17.607315618374155</v>
      </c>
      <c r="L149" s="115">
        <f t="shared" si="52"/>
        <v>18.688606458213002</v>
      </c>
      <c r="M149" s="127">
        <f t="shared" si="40"/>
        <v>16.425237818319665</v>
      </c>
      <c r="N149" s="88">
        <f t="shared" si="41"/>
        <v>26.410973427561238</v>
      </c>
      <c r="O149" s="115">
        <f t="shared" si="53"/>
        <v>28.032909687319499</v>
      </c>
      <c r="P149" s="127">
        <f t="shared" si="42"/>
        <v>24.637856727479495</v>
      </c>
      <c r="Q149" s="88">
        <f t="shared" si="43"/>
        <v>35.214631236748311</v>
      </c>
      <c r="R149" s="115">
        <f t="shared" si="54"/>
        <v>37.377212916426004</v>
      </c>
      <c r="S149" s="127">
        <f t="shared" si="44"/>
        <v>32.850475636639331</v>
      </c>
      <c r="T149" s="88">
        <f t="shared" si="45"/>
        <v>44.01828904593539</v>
      </c>
      <c r="U149" s="115">
        <f t="shared" si="55"/>
        <v>46.721516145532505</v>
      </c>
      <c r="V149" s="127">
        <f t="shared" si="46"/>
        <v>41.06309454579916</v>
      </c>
      <c r="W149" s="88">
        <f t="shared" si="47"/>
        <v>88.03657809187078</v>
      </c>
      <c r="X149" s="115">
        <f t="shared" si="56"/>
        <v>93.443032291065009</v>
      </c>
      <c r="Y149" s="127">
        <f t="shared" si="48"/>
        <v>82.12618909159832</v>
      </c>
      <c r="Z149" s="82"/>
      <c r="AA149" s="82"/>
      <c r="AB149" s="82"/>
    </row>
    <row r="150" spans="1:28" ht="15.75" thickBot="1" x14ac:dyDescent="0.3">
      <c r="A150" s="110" t="s">
        <v>109</v>
      </c>
      <c r="B150" s="89">
        <f t="shared" si="33"/>
        <v>4.4868842522018033</v>
      </c>
      <c r="C150" s="116">
        <f t="shared" si="49"/>
        <v>4.6220456071816587</v>
      </c>
      <c r="D150" s="128">
        <f t="shared" si="34"/>
        <v>4.0621885855136135</v>
      </c>
      <c r="E150" s="99">
        <f t="shared" si="35"/>
        <v>8.9737685044036066</v>
      </c>
      <c r="F150" s="116">
        <f t="shared" si="50"/>
        <v>9.2440912143633174</v>
      </c>
      <c r="G150" s="128">
        <f t="shared" si="36"/>
        <v>8.124377171027227</v>
      </c>
      <c r="H150" s="89">
        <f t="shared" si="37"/>
        <v>13.460652756605409</v>
      </c>
      <c r="I150" s="116">
        <f t="shared" si="51"/>
        <v>13.866136821544977</v>
      </c>
      <c r="J150" s="128">
        <f t="shared" si="38"/>
        <v>12.186565756540841</v>
      </c>
      <c r="K150" s="89">
        <f t="shared" si="39"/>
        <v>17.947537008807213</v>
      </c>
      <c r="L150" s="116">
        <f t="shared" si="52"/>
        <v>18.488182428726635</v>
      </c>
      <c r="M150" s="128">
        <f t="shared" si="40"/>
        <v>16.248754342054454</v>
      </c>
      <c r="N150" s="89">
        <f t="shared" si="41"/>
        <v>26.921305513210818</v>
      </c>
      <c r="O150" s="116">
        <f t="shared" si="53"/>
        <v>27.732273643089954</v>
      </c>
      <c r="P150" s="128">
        <f t="shared" si="42"/>
        <v>24.373131513081681</v>
      </c>
      <c r="Q150" s="89">
        <f t="shared" si="43"/>
        <v>35.895074017614427</v>
      </c>
      <c r="R150" s="116">
        <f t="shared" si="54"/>
        <v>36.97636485745327</v>
      </c>
      <c r="S150" s="128">
        <f t="shared" si="44"/>
        <v>32.497508684108908</v>
      </c>
      <c r="T150" s="89">
        <f t="shared" si="45"/>
        <v>44.868842522018035</v>
      </c>
      <c r="U150" s="116">
        <f t="shared" si="55"/>
        <v>46.220456071816585</v>
      </c>
      <c r="V150" s="128">
        <f t="shared" si="46"/>
        <v>40.621885855136135</v>
      </c>
      <c r="W150" s="89">
        <f t="shared" si="47"/>
        <v>89.73768504403607</v>
      </c>
      <c r="X150" s="116">
        <f t="shared" si="56"/>
        <v>92.44091214363317</v>
      </c>
      <c r="Y150" s="128">
        <f t="shared" si="48"/>
        <v>81.24377171027227</v>
      </c>
    </row>
    <row r="151" spans="1:28" x14ac:dyDescent="0.25">
      <c r="A151" s="111"/>
    </row>
    <row r="152" spans="1:28" ht="15.75" thickBot="1" x14ac:dyDescent="0.3">
      <c r="A152" s="111"/>
    </row>
    <row r="153" spans="1:28" s="83" customFormat="1" ht="18.75" customHeight="1" x14ac:dyDescent="0.3">
      <c r="A153" s="181" t="s">
        <v>96</v>
      </c>
      <c r="B153" s="184" t="s">
        <v>79</v>
      </c>
      <c r="C153" s="185"/>
      <c r="D153" s="186"/>
      <c r="E153" s="184" t="s">
        <v>80</v>
      </c>
      <c r="F153" s="185"/>
      <c r="G153" s="186"/>
      <c r="H153" s="184" t="s">
        <v>81</v>
      </c>
      <c r="I153" s="185"/>
      <c r="J153" s="186"/>
      <c r="K153" s="184" t="s">
        <v>82</v>
      </c>
      <c r="L153" s="185"/>
      <c r="M153" s="186"/>
      <c r="N153" s="184" t="s">
        <v>83</v>
      </c>
      <c r="O153" s="185"/>
      <c r="P153" s="186"/>
      <c r="Q153" s="184" t="s">
        <v>84</v>
      </c>
      <c r="R153" s="185"/>
      <c r="S153" s="186"/>
      <c r="T153" s="184" t="s">
        <v>85</v>
      </c>
      <c r="U153" s="185"/>
      <c r="V153" s="186"/>
      <c r="W153" s="184" t="s">
        <v>86</v>
      </c>
      <c r="X153" s="185"/>
      <c r="Y153" s="186"/>
    </row>
    <row r="154" spans="1:28" s="83" customFormat="1" ht="19.5" thickBot="1" x14ac:dyDescent="0.35">
      <c r="A154" s="182"/>
      <c r="B154" s="187">
        <v>5000</v>
      </c>
      <c r="C154" s="188"/>
      <c r="D154" s="189"/>
      <c r="E154" s="187">
        <v>10000</v>
      </c>
      <c r="F154" s="188"/>
      <c r="G154" s="189"/>
      <c r="H154" s="187">
        <v>15000</v>
      </c>
      <c r="I154" s="188"/>
      <c r="J154" s="189"/>
      <c r="K154" s="187">
        <v>20000</v>
      </c>
      <c r="L154" s="188"/>
      <c r="M154" s="189"/>
      <c r="N154" s="187">
        <v>30000</v>
      </c>
      <c r="O154" s="188"/>
      <c r="P154" s="189"/>
      <c r="Q154" s="187">
        <v>40000</v>
      </c>
      <c r="R154" s="188"/>
      <c r="S154" s="189"/>
      <c r="T154" s="187">
        <v>50000</v>
      </c>
      <c r="U154" s="188"/>
      <c r="V154" s="189"/>
      <c r="W154" s="187">
        <v>100000</v>
      </c>
      <c r="X154" s="188"/>
      <c r="Y154" s="189"/>
    </row>
    <row r="155" spans="1:28" s="82" customFormat="1" ht="75" x14ac:dyDescent="0.3">
      <c r="A155" s="183"/>
      <c r="B155" s="94" t="s">
        <v>94</v>
      </c>
      <c r="C155" s="103" t="s">
        <v>127</v>
      </c>
      <c r="D155" s="95" t="s">
        <v>128</v>
      </c>
      <c r="E155" s="97" t="s">
        <v>94</v>
      </c>
      <c r="F155" s="103" t="s">
        <v>127</v>
      </c>
      <c r="G155" s="95" t="s">
        <v>128</v>
      </c>
      <c r="H155" s="92" t="s">
        <v>94</v>
      </c>
      <c r="I155" s="93" t="s">
        <v>127</v>
      </c>
      <c r="J155" s="95" t="s">
        <v>128</v>
      </c>
      <c r="K155" s="92" t="s">
        <v>94</v>
      </c>
      <c r="L155" s="93" t="s">
        <v>127</v>
      </c>
      <c r="M155" s="95" t="s">
        <v>128</v>
      </c>
      <c r="N155" s="92" t="s">
        <v>94</v>
      </c>
      <c r="O155" s="93" t="s">
        <v>127</v>
      </c>
      <c r="P155" s="95" t="s">
        <v>128</v>
      </c>
      <c r="Q155" s="92" t="s">
        <v>94</v>
      </c>
      <c r="R155" s="93" t="s">
        <v>127</v>
      </c>
      <c r="S155" s="95" t="s">
        <v>128</v>
      </c>
      <c r="T155" s="92" t="s">
        <v>94</v>
      </c>
      <c r="U155" s="93" t="s">
        <v>127</v>
      </c>
      <c r="V155" s="95" t="s">
        <v>128</v>
      </c>
      <c r="W155" s="92" t="s">
        <v>94</v>
      </c>
      <c r="X155" s="93" t="s">
        <v>127</v>
      </c>
      <c r="Y155" s="95" t="s">
        <v>128</v>
      </c>
    </row>
    <row r="156" spans="1:28" x14ac:dyDescent="0.25">
      <c r="A156" s="112" t="s">
        <v>125</v>
      </c>
      <c r="B156" s="88">
        <f t="shared" ref="B156:B166" si="57">B140-C140</f>
        <v>0.12187567120708565</v>
      </c>
      <c r="C156" s="32">
        <f t="shared" ref="C156:C166" si="58">B156/(B140)</f>
        <v>3.2018270115242088E-2</v>
      </c>
      <c r="D156" s="30">
        <f t="shared" ref="D156:D166" si="59">B156/(B93+C93+B140)</f>
        <v>5.6596194273127144E-4</v>
      </c>
      <c r="E156" s="98">
        <f t="shared" ref="E156:E166" si="60">E140-F140</f>
        <v>0.24375134241417129</v>
      </c>
      <c r="F156" s="32">
        <f t="shared" ref="F156:F166" si="61">E156/(E140)</f>
        <v>3.2018270115242088E-2</v>
      </c>
      <c r="G156" s="30">
        <f t="shared" ref="G156:G166" si="62">E156/(E93+F93+E140)</f>
        <v>5.6596194273127144E-4</v>
      </c>
      <c r="H156" s="88">
        <f t="shared" ref="H156:H166" si="63">H140-I140</f>
        <v>0.36562701362125694</v>
      </c>
      <c r="I156" s="32">
        <f t="shared" ref="I156:I166" si="64">H156/(H140)</f>
        <v>3.2018270115242088E-2</v>
      </c>
      <c r="J156" s="30">
        <f t="shared" ref="J156:J166" si="65">H156/(H93+I93+H140)</f>
        <v>5.6596194273127133E-4</v>
      </c>
      <c r="K156" s="88">
        <f t="shared" ref="K156:K166" si="66">K140-L140</f>
        <v>0.48750268482834258</v>
      </c>
      <c r="L156" s="32">
        <f t="shared" ref="L156:L166" si="67">K156/(K140)</f>
        <v>3.2018270115242088E-2</v>
      </c>
      <c r="M156" s="30">
        <f t="shared" ref="M156:M166" si="68">K156/(K93+L93+K140)</f>
        <v>5.6596194273127144E-4</v>
      </c>
      <c r="N156" s="88">
        <f t="shared" ref="N156:N166" si="69">N140-O140</f>
        <v>0.73125402724251387</v>
      </c>
      <c r="O156" s="32">
        <f t="shared" ref="O156:O166" si="70">N156/(N140)</f>
        <v>3.2018270115242088E-2</v>
      </c>
      <c r="P156" s="30">
        <f t="shared" ref="P156:P166" si="71">N156/(N93+O93+N140)</f>
        <v>5.6596194273127133E-4</v>
      </c>
      <c r="Q156" s="88">
        <f t="shared" ref="Q156:Q166" si="72">Q140-R140</f>
        <v>0.97500536965668516</v>
      </c>
      <c r="R156" s="32">
        <f t="shared" ref="R156:R166" si="73">Q156/(Q140)</f>
        <v>3.2018270115242088E-2</v>
      </c>
      <c r="S156" s="30">
        <f t="shared" ref="S156:S166" si="74">Q156/(Q93+R93+Q140)</f>
        <v>5.6596194273127144E-4</v>
      </c>
      <c r="T156" s="88">
        <f t="shared" ref="T156:T166" si="75">T140-U140</f>
        <v>1.2187567120708565</v>
      </c>
      <c r="U156" s="32">
        <f t="shared" ref="U156:U166" si="76">T156/(T140)</f>
        <v>3.2018270115242088E-2</v>
      </c>
      <c r="V156" s="30">
        <f t="shared" ref="V156:V166" si="77">T156/(T93+U93+T140)</f>
        <v>5.6596194273127122E-4</v>
      </c>
      <c r="W156" s="88">
        <f t="shared" ref="W156:W166" si="78">W140-X140</f>
        <v>2.4375134241417129</v>
      </c>
      <c r="X156" s="32">
        <f t="shared" ref="X156:X166" si="79">W156/(W140)</f>
        <v>3.2018270115242088E-2</v>
      </c>
      <c r="Y156" s="30">
        <f t="shared" ref="Y156:Y166" si="80">W156/(W93+X93+W140)</f>
        <v>5.6596194273127122E-4</v>
      </c>
    </row>
    <row r="157" spans="1:28" x14ac:dyDescent="0.25">
      <c r="A157" s="112" t="s">
        <v>97</v>
      </c>
      <c r="B157" s="88">
        <f t="shared" si="57"/>
        <v>0.24375134241417085</v>
      </c>
      <c r="C157" s="32">
        <f t="shared" si="58"/>
        <v>6.2636911644789239E-2</v>
      </c>
      <c r="D157" s="30">
        <f t="shared" si="59"/>
        <v>1.0938795795865429E-3</v>
      </c>
      <c r="E157" s="98">
        <f t="shared" si="60"/>
        <v>0.48750268482834169</v>
      </c>
      <c r="F157" s="32">
        <f t="shared" si="61"/>
        <v>6.2636911644789239E-2</v>
      </c>
      <c r="G157" s="30">
        <f t="shared" si="62"/>
        <v>1.0938795795865429E-3</v>
      </c>
      <c r="H157" s="88">
        <f t="shared" si="63"/>
        <v>0.73125402724251209</v>
      </c>
      <c r="I157" s="32">
        <f t="shared" si="64"/>
        <v>6.2636911644789212E-2</v>
      </c>
      <c r="J157" s="30">
        <f t="shared" si="65"/>
        <v>1.0938795795865422E-3</v>
      </c>
      <c r="K157" s="88">
        <f t="shared" si="66"/>
        <v>0.97500536965668338</v>
      </c>
      <c r="L157" s="32">
        <f t="shared" si="67"/>
        <v>6.2636911644789239E-2</v>
      </c>
      <c r="M157" s="30">
        <f t="shared" si="68"/>
        <v>1.0938795795865429E-3</v>
      </c>
      <c r="N157" s="88">
        <f t="shared" si="69"/>
        <v>1.4625080544850242</v>
      </c>
      <c r="O157" s="32">
        <f t="shared" si="70"/>
        <v>6.2636911644789212E-2</v>
      </c>
      <c r="P157" s="30">
        <f t="shared" si="71"/>
        <v>1.0938795795865422E-3</v>
      </c>
      <c r="Q157" s="88">
        <f t="shared" si="72"/>
        <v>1.9500107393133668</v>
      </c>
      <c r="R157" s="32">
        <f t="shared" si="73"/>
        <v>6.2636911644789239E-2</v>
      </c>
      <c r="S157" s="30">
        <f t="shared" si="74"/>
        <v>1.0938795795865429E-3</v>
      </c>
      <c r="T157" s="88">
        <f t="shared" si="75"/>
        <v>2.4375134241417058</v>
      </c>
      <c r="U157" s="32">
        <f t="shared" si="76"/>
        <v>6.2636911644789184E-2</v>
      </c>
      <c r="V157" s="30">
        <f t="shared" si="77"/>
        <v>1.0938795795865416E-3</v>
      </c>
      <c r="W157" s="88">
        <f t="shared" si="78"/>
        <v>4.8750268482834116</v>
      </c>
      <c r="X157" s="32">
        <f t="shared" si="79"/>
        <v>6.2636911644789184E-2</v>
      </c>
      <c r="Y157" s="30">
        <f t="shared" si="80"/>
        <v>1.0938795795865416E-3</v>
      </c>
    </row>
    <row r="158" spans="1:28" x14ac:dyDescent="0.25">
      <c r="A158" s="112" t="s">
        <v>102</v>
      </c>
      <c r="B158" s="88">
        <f t="shared" si="57"/>
        <v>0.48750268482833992</v>
      </c>
      <c r="C158" s="32">
        <f t="shared" si="58"/>
        <v>0.12002702947754045</v>
      </c>
      <c r="D158" s="30">
        <f t="shared" si="59"/>
        <v>2.0499596267567928E-3</v>
      </c>
      <c r="E158" s="98">
        <f t="shared" si="60"/>
        <v>0.97500536965667983</v>
      </c>
      <c r="F158" s="32">
        <f t="shared" si="61"/>
        <v>0.12002702947754045</v>
      </c>
      <c r="G158" s="30">
        <f t="shared" si="62"/>
        <v>2.0499596267567928E-3</v>
      </c>
      <c r="H158" s="88">
        <f t="shared" si="63"/>
        <v>1.4625080544850224</v>
      </c>
      <c r="I158" s="32">
        <f t="shared" si="64"/>
        <v>0.12002702947754065</v>
      </c>
      <c r="J158" s="30">
        <f t="shared" si="65"/>
        <v>2.0499596267567967E-3</v>
      </c>
      <c r="K158" s="88">
        <f t="shared" si="66"/>
        <v>1.9500107393133597</v>
      </c>
      <c r="L158" s="32">
        <f t="shared" si="67"/>
        <v>0.12002702947754045</v>
      </c>
      <c r="M158" s="30">
        <f t="shared" si="68"/>
        <v>2.0499596267567928E-3</v>
      </c>
      <c r="N158" s="88">
        <f t="shared" si="69"/>
        <v>2.9250161089700448</v>
      </c>
      <c r="O158" s="32">
        <f t="shared" si="70"/>
        <v>0.12002702947754065</v>
      </c>
      <c r="P158" s="30">
        <f t="shared" si="71"/>
        <v>2.0499596267567967E-3</v>
      </c>
      <c r="Q158" s="88">
        <f t="shared" si="72"/>
        <v>3.9000214786267193</v>
      </c>
      <c r="R158" s="32">
        <f t="shared" si="73"/>
        <v>0.12002702947754045</v>
      </c>
      <c r="S158" s="30">
        <f t="shared" si="74"/>
        <v>2.0499596267567928E-3</v>
      </c>
      <c r="T158" s="88">
        <f t="shared" si="75"/>
        <v>4.8750268482834045</v>
      </c>
      <c r="U158" s="32">
        <f t="shared" si="76"/>
        <v>0.12002702947754058</v>
      </c>
      <c r="V158" s="30">
        <f t="shared" si="77"/>
        <v>2.0499596267567954E-3</v>
      </c>
      <c r="W158" s="88">
        <f t="shared" si="78"/>
        <v>9.750053696566809</v>
      </c>
      <c r="X158" s="32">
        <f t="shared" si="79"/>
        <v>0.12002702947754058</v>
      </c>
      <c r="Y158" s="30">
        <f t="shared" si="80"/>
        <v>2.0499596267567954E-3</v>
      </c>
    </row>
    <row r="159" spans="1:28" x14ac:dyDescent="0.25">
      <c r="A159" s="112" t="s">
        <v>103</v>
      </c>
      <c r="B159" s="88">
        <f t="shared" si="57"/>
        <v>0.54844052043188274</v>
      </c>
      <c r="C159" s="32">
        <f t="shared" si="58"/>
        <v>0.13363120251013802</v>
      </c>
      <c r="D159" s="30">
        <f t="shared" si="59"/>
        <v>2.2704525528676484E-3</v>
      </c>
      <c r="E159" s="98">
        <f t="shared" si="60"/>
        <v>1.0968810408637655</v>
      </c>
      <c r="F159" s="32">
        <f t="shared" si="61"/>
        <v>0.13363120251013802</v>
      </c>
      <c r="G159" s="30">
        <f t="shared" si="62"/>
        <v>2.2704525528676484E-3</v>
      </c>
      <c r="H159" s="88">
        <f t="shared" si="63"/>
        <v>1.6453215612956491</v>
      </c>
      <c r="I159" s="32">
        <f t="shared" si="64"/>
        <v>0.1336312025101381</v>
      </c>
      <c r="J159" s="30">
        <f t="shared" si="65"/>
        <v>2.2704525528676497E-3</v>
      </c>
      <c r="K159" s="88">
        <f t="shared" si="66"/>
        <v>2.193762081727531</v>
      </c>
      <c r="L159" s="32">
        <f t="shared" si="67"/>
        <v>0.13363120251013802</v>
      </c>
      <c r="M159" s="30">
        <f t="shared" si="68"/>
        <v>2.2704525528676484E-3</v>
      </c>
      <c r="N159" s="88">
        <f t="shared" si="69"/>
        <v>3.2906431225912982</v>
      </c>
      <c r="O159" s="32">
        <f t="shared" si="70"/>
        <v>0.1336312025101381</v>
      </c>
      <c r="P159" s="30">
        <f t="shared" si="71"/>
        <v>2.2704525528676497E-3</v>
      </c>
      <c r="Q159" s="88">
        <f t="shared" si="72"/>
        <v>4.3875241634550619</v>
      </c>
      <c r="R159" s="32">
        <f t="shared" si="73"/>
        <v>0.13363120251013802</v>
      </c>
      <c r="S159" s="30">
        <f t="shared" si="74"/>
        <v>2.2704525528676484E-3</v>
      </c>
      <c r="T159" s="88">
        <f t="shared" si="75"/>
        <v>5.4844052043188327</v>
      </c>
      <c r="U159" s="32">
        <f t="shared" si="76"/>
        <v>0.13363120251013816</v>
      </c>
      <c r="V159" s="30">
        <f t="shared" si="77"/>
        <v>2.2704525528676506E-3</v>
      </c>
      <c r="W159" s="88">
        <f t="shared" si="78"/>
        <v>10.968810408637665</v>
      </c>
      <c r="X159" s="32">
        <f t="shared" si="79"/>
        <v>0.13363120251013816</v>
      </c>
      <c r="Y159" s="30">
        <f t="shared" si="80"/>
        <v>2.2704525528676506E-3</v>
      </c>
    </row>
    <row r="160" spans="1:28" x14ac:dyDescent="0.25">
      <c r="A160" s="112" t="s">
        <v>104</v>
      </c>
      <c r="B160" s="88">
        <f t="shared" si="57"/>
        <v>0.58500322179400932</v>
      </c>
      <c r="C160" s="32">
        <f t="shared" si="58"/>
        <v>0.14165921274337945</v>
      </c>
      <c r="D160" s="30">
        <f t="shared" si="59"/>
        <v>2.3994970776834673E-3</v>
      </c>
      <c r="E160" s="98">
        <f t="shared" si="60"/>
        <v>1.1700064435880186</v>
      </c>
      <c r="F160" s="32">
        <f t="shared" si="61"/>
        <v>0.14165921274337945</v>
      </c>
      <c r="G160" s="30">
        <f t="shared" si="62"/>
        <v>2.3994970776834673E-3</v>
      </c>
      <c r="H160" s="88">
        <f t="shared" si="63"/>
        <v>1.7550096653820262</v>
      </c>
      <c r="I160" s="32">
        <f t="shared" si="64"/>
        <v>0.14165921274337934</v>
      </c>
      <c r="J160" s="30">
        <f t="shared" si="65"/>
        <v>2.3994970776834651E-3</v>
      </c>
      <c r="K160" s="88">
        <f t="shared" si="66"/>
        <v>2.3400128871760373</v>
      </c>
      <c r="L160" s="32">
        <f t="shared" si="67"/>
        <v>0.14165921274337945</v>
      </c>
      <c r="M160" s="30">
        <f t="shared" si="68"/>
        <v>2.3994970776834673E-3</v>
      </c>
      <c r="N160" s="88">
        <f t="shared" si="69"/>
        <v>3.5100193307640524</v>
      </c>
      <c r="O160" s="32">
        <f t="shared" si="70"/>
        <v>0.14165921274337934</v>
      </c>
      <c r="P160" s="30">
        <f t="shared" si="71"/>
        <v>2.3994970776834651E-3</v>
      </c>
      <c r="Q160" s="88">
        <f t="shared" si="72"/>
        <v>4.6800257743520746</v>
      </c>
      <c r="R160" s="32">
        <f t="shared" si="73"/>
        <v>0.14165921274337945</v>
      </c>
      <c r="S160" s="30">
        <f t="shared" si="74"/>
        <v>2.3994970776834673E-3</v>
      </c>
      <c r="T160" s="88">
        <f t="shared" si="75"/>
        <v>5.8500322179400968</v>
      </c>
      <c r="U160" s="32">
        <f t="shared" si="76"/>
        <v>0.14165921274337953</v>
      </c>
      <c r="V160" s="30">
        <f t="shared" si="77"/>
        <v>2.3994970776834686E-3</v>
      </c>
      <c r="W160" s="88">
        <f t="shared" si="78"/>
        <v>11.700064435880194</v>
      </c>
      <c r="X160" s="32">
        <f t="shared" si="79"/>
        <v>0.14165921274337953</v>
      </c>
      <c r="Y160" s="30">
        <f t="shared" si="80"/>
        <v>2.3994970776834686E-3</v>
      </c>
    </row>
    <row r="161" spans="1:25" x14ac:dyDescent="0.25">
      <c r="A161" s="112" t="s">
        <v>105</v>
      </c>
      <c r="B161" s="88">
        <f t="shared" si="57"/>
        <v>-0.64877450390330704</v>
      </c>
      <c r="C161" s="32">
        <f t="shared" si="58"/>
        <v>-0.1558177980815707</v>
      </c>
      <c r="D161" s="30">
        <f t="shared" si="59"/>
        <v>-2.6287650133616125E-3</v>
      </c>
      <c r="E161" s="98">
        <f t="shared" si="60"/>
        <v>-1.2975490078066141</v>
      </c>
      <c r="F161" s="32">
        <f t="shared" si="61"/>
        <v>-0.1558177980815707</v>
      </c>
      <c r="G161" s="30">
        <f t="shared" si="62"/>
        <v>-2.6287650133616125E-3</v>
      </c>
      <c r="H161" s="88">
        <f t="shared" si="63"/>
        <v>-1.9463235117099185</v>
      </c>
      <c r="I161" s="32">
        <f t="shared" si="64"/>
        <v>-0.15581779808157048</v>
      </c>
      <c r="J161" s="30">
        <f t="shared" si="65"/>
        <v>-2.6287650133616095E-3</v>
      </c>
      <c r="K161" s="88">
        <f t="shared" si="66"/>
        <v>-2.5950980156132282</v>
      </c>
      <c r="L161" s="32">
        <f t="shared" si="67"/>
        <v>-0.1558177980815707</v>
      </c>
      <c r="M161" s="30">
        <f t="shared" si="68"/>
        <v>-2.6287650133616125E-3</v>
      </c>
      <c r="N161" s="88">
        <f t="shared" si="69"/>
        <v>-3.8926470234198369</v>
      </c>
      <c r="O161" s="32">
        <f t="shared" si="70"/>
        <v>-0.15581779808157048</v>
      </c>
      <c r="P161" s="30">
        <f t="shared" si="71"/>
        <v>-2.6287650133616095E-3</v>
      </c>
      <c r="Q161" s="88">
        <f t="shared" si="72"/>
        <v>-5.1901960312264563</v>
      </c>
      <c r="R161" s="32">
        <f t="shared" si="73"/>
        <v>-0.1558177980815707</v>
      </c>
      <c r="S161" s="30">
        <f t="shared" si="74"/>
        <v>-2.6287650133616125E-3</v>
      </c>
      <c r="T161" s="88">
        <f t="shared" si="75"/>
        <v>-6.4877450390330651</v>
      </c>
      <c r="U161" s="32">
        <f t="shared" si="76"/>
        <v>-0.15581779808157056</v>
      </c>
      <c r="V161" s="30">
        <f t="shared" si="77"/>
        <v>-2.6287650133616108E-3</v>
      </c>
      <c r="W161" s="88">
        <f t="shared" si="78"/>
        <v>-12.97549007806613</v>
      </c>
      <c r="X161" s="32">
        <f t="shared" si="79"/>
        <v>-0.15581779808157056</v>
      </c>
      <c r="Y161" s="30">
        <f t="shared" si="80"/>
        <v>-2.6287650133616108E-3</v>
      </c>
    </row>
    <row r="162" spans="1:25" x14ac:dyDescent="0.25">
      <c r="A162" s="136" t="s">
        <v>155</v>
      </c>
      <c r="B162" s="90">
        <f t="shared" si="57"/>
        <v>-0.35277113649742198</v>
      </c>
      <c r="C162" s="102">
        <f t="shared" si="58"/>
        <v>-8.1097835705215338E-2</v>
      </c>
      <c r="D162" s="91">
        <f t="shared" si="59"/>
        <v>-1.3403153199393087E-3</v>
      </c>
      <c r="E162" s="101">
        <f t="shared" si="60"/>
        <v>-0.70554227299484396</v>
      </c>
      <c r="F162" s="102">
        <f t="shared" si="61"/>
        <v>-8.1097835705215338E-2</v>
      </c>
      <c r="G162" s="91">
        <f t="shared" si="62"/>
        <v>-1.3403153199393087E-3</v>
      </c>
      <c r="H162" s="90">
        <f t="shared" si="63"/>
        <v>-1.0583134094922677</v>
      </c>
      <c r="I162" s="102">
        <f t="shared" si="64"/>
        <v>-8.1097835705215462E-2</v>
      </c>
      <c r="J162" s="91">
        <f t="shared" si="65"/>
        <v>-1.3403153199393104E-3</v>
      </c>
      <c r="K162" s="90">
        <f t="shared" si="66"/>
        <v>-1.4110845459896879</v>
      </c>
      <c r="L162" s="102">
        <f t="shared" si="67"/>
        <v>-8.1097835705215338E-2</v>
      </c>
      <c r="M162" s="91">
        <f t="shared" si="68"/>
        <v>-1.3403153199393087E-3</v>
      </c>
      <c r="N162" s="90">
        <f t="shared" si="69"/>
        <v>-2.1166268189845354</v>
      </c>
      <c r="O162" s="102">
        <f t="shared" si="70"/>
        <v>-8.1097835705215462E-2</v>
      </c>
      <c r="P162" s="91">
        <f t="shared" si="71"/>
        <v>-1.3403153199393104E-3</v>
      </c>
      <c r="Q162" s="90">
        <f t="shared" si="72"/>
        <v>-2.8221690919793758</v>
      </c>
      <c r="R162" s="102">
        <f t="shared" si="73"/>
        <v>-8.1097835705215338E-2</v>
      </c>
      <c r="S162" s="91">
        <f t="shared" si="74"/>
        <v>-1.3403153199393087E-3</v>
      </c>
      <c r="T162" s="90">
        <f t="shared" si="75"/>
        <v>-3.5277113649742304</v>
      </c>
      <c r="U162" s="102">
        <f t="shared" si="76"/>
        <v>-8.1097835705215587E-2</v>
      </c>
      <c r="V162" s="91">
        <f t="shared" si="77"/>
        <v>-1.3403153199393124E-3</v>
      </c>
      <c r="W162" s="90">
        <f t="shared" si="78"/>
        <v>-7.0554227299484609</v>
      </c>
      <c r="X162" s="102">
        <f t="shared" si="79"/>
        <v>-8.1097835705215587E-2</v>
      </c>
      <c r="Y162" s="91">
        <f t="shared" si="80"/>
        <v>-1.3403153199393124E-3</v>
      </c>
    </row>
    <row r="163" spans="1:25" x14ac:dyDescent="0.25">
      <c r="A163" s="112" t="s">
        <v>106</v>
      </c>
      <c r="B163" s="88">
        <f t="shared" si="57"/>
        <v>-0.60822609740935007</v>
      </c>
      <c r="C163" s="32">
        <f t="shared" si="58"/>
        <v>-0.14518940884749568</v>
      </c>
      <c r="D163" s="30">
        <f t="shared" si="59"/>
        <v>-2.4422332650932692E-3</v>
      </c>
      <c r="E163" s="98">
        <f t="shared" si="60"/>
        <v>-1.2164521948187001</v>
      </c>
      <c r="F163" s="32">
        <f t="shared" si="61"/>
        <v>-0.14518940884749568</v>
      </c>
      <c r="G163" s="30">
        <f t="shared" si="62"/>
        <v>-2.4422332650932692E-3</v>
      </c>
      <c r="H163" s="88">
        <f t="shared" si="63"/>
        <v>-1.8246782922280484</v>
      </c>
      <c r="I163" s="32">
        <f t="shared" si="64"/>
        <v>-0.14518940884749554</v>
      </c>
      <c r="J163" s="30">
        <f t="shared" si="65"/>
        <v>-2.442233265093267E-3</v>
      </c>
      <c r="K163" s="88">
        <f t="shared" si="66"/>
        <v>-2.4329043896374003</v>
      </c>
      <c r="L163" s="32">
        <f t="shared" si="67"/>
        <v>-0.14518940884749568</v>
      </c>
      <c r="M163" s="30">
        <f t="shared" si="68"/>
        <v>-2.4422332650932692E-3</v>
      </c>
      <c r="N163" s="88">
        <f t="shared" si="69"/>
        <v>-3.6493565844560969</v>
      </c>
      <c r="O163" s="32">
        <f t="shared" si="70"/>
        <v>-0.14518940884749554</v>
      </c>
      <c r="P163" s="30">
        <f t="shared" si="71"/>
        <v>-2.442233265093267E-3</v>
      </c>
      <c r="Q163" s="88">
        <f t="shared" si="72"/>
        <v>-4.8658087792748006</v>
      </c>
      <c r="R163" s="32">
        <f t="shared" si="73"/>
        <v>-0.14518940884749568</v>
      </c>
      <c r="S163" s="30">
        <f t="shared" si="74"/>
        <v>-2.4422332650932692E-3</v>
      </c>
      <c r="T163" s="88">
        <f t="shared" si="75"/>
        <v>-6.0822609740934936</v>
      </c>
      <c r="U163" s="32">
        <f t="shared" si="76"/>
        <v>-0.14518940884749551</v>
      </c>
      <c r="V163" s="30">
        <f t="shared" si="77"/>
        <v>-2.4422332650932662E-3</v>
      </c>
      <c r="W163" s="88">
        <f t="shared" si="78"/>
        <v>-12.164521948186987</v>
      </c>
      <c r="X163" s="32">
        <f t="shared" si="79"/>
        <v>-0.14518940884749551</v>
      </c>
      <c r="Y163" s="30">
        <f t="shared" si="80"/>
        <v>-2.4422332650932662E-3</v>
      </c>
    </row>
    <row r="164" spans="1:25" x14ac:dyDescent="0.25">
      <c r="A164" s="112" t="s">
        <v>107</v>
      </c>
      <c r="B164" s="88">
        <f t="shared" si="57"/>
        <v>-0.5406454199194215</v>
      </c>
      <c r="C164" s="32">
        <f t="shared" si="58"/>
        <v>-0.12776026029365853</v>
      </c>
      <c r="D164" s="30">
        <f t="shared" si="59"/>
        <v>-2.1387155663874302E-3</v>
      </c>
      <c r="E164" s="98">
        <f t="shared" si="60"/>
        <v>-1.081290839838843</v>
      </c>
      <c r="F164" s="32">
        <f t="shared" si="61"/>
        <v>-0.12776026029365853</v>
      </c>
      <c r="G164" s="30">
        <f t="shared" si="62"/>
        <v>-2.1387155663874302E-3</v>
      </c>
      <c r="H164" s="88">
        <f t="shared" si="63"/>
        <v>-1.6219362597582663</v>
      </c>
      <c r="I164" s="32">
        <f t="shared" si="64"/>
        <v>-0.12776026029365867</v>
      </c>
      <c r="J164" s="30">
        <f t="shared" si="65"/>
        <v>-2.1387155663874324E-3</v>
      </c>
      <c r="K164" s="88">
        <f t="shared" si="66"/>
        <v>-2.162581679677686</v>
      </c>
      <c r="L164" s="32">
        <f t="shared" si="67"/>
        <v>-0.12776026029365853</v>
      </c>
      <c r="M164" s="30">
        <f t="shared" si="68"/>
        <v>-2.1387155663874302E-3</v>
      </c>
      <c r="N164" s="88">
        <f t="shared" si="69"/>
        <v>-3.2438725195165325</v>
      </c>
      <c r="O164" s="32">
        <f t="shared" si="70"/>
        <v>-0.12776026029365867</v>
      </c>
      <c r="P164" s="30">
        <f t="shared" si="71"/>
        <v>-2.1387155663874324E-3</v>
      </c>
      <c r="Q164" s="88">
        <f t="shared" si="72"/>
        <v>-4.325163359355372</v>
      </c>
      <c r="R164" s="32">
        <f t="shared" si="73"/>
        <v>-0.12776026029365853</v>
      </c>
      <c r="S164" s="30">
        <f t="shared" si="74"/>
        <v>-2.1387155663874302E-3</v>
      </c>
      <c r="T164" s="88">
        <f t="shared" si="75"/>
        <v>-5.4064541991942221</v>
      </c>
      <c r="U164" s="32">
        <f t="shared" si="76"/>
        <v>-0.1277602602936587</v>
      </c>
      <c r="V164" s="30">
        <f t="shared" si="77"/>
        <v>-2.1387155663874333E-3</v>
      </c>
      <c r="W164" s="88">
        <f t="shared" si="78"/>
        <v>-10.812908398388444</v>
      </c>
      <c r="X164" s="32">
        <f t="shared" si="79"/>
        <v>-0.1277602602936587</v>
      </c>
      <c r="Y164" s="30">
        <f t="shared" si="80"/>
        <v>-2.1387155663874333E-3</v>
      </c>
    </row>
    <row r="165" spans="1:25" x14ac:dyDescent="0.25">
      <c r="A165" s="112" t="s">
        <v>108</v>
      </c>
      <c r="B165" s="88">
        <f t="shared" si="57"/>
        <v>-0.27032270995971164</v>
      </c>
      <c r="C165" s="32">
        <f t="shared" si="58"/>
        <v>-6.1411453243358859E-2</v>
      </c>
      <c r="D165" s="30">
        <f t="shared" si="59"/>
        <v>-1.0095382242380612E-3</v>
      </c>
      <c r="E165" s="98">
        <f t="shared" si="60"/>
        <v>-0.54064541991942328</v>
      </c>
      <c r="F165" s="32">
        <f t="shared" si="61"/>
        <v>-6.1411453243358859E-2</v>
      </c>
      <c r="G165" s="30">
        <f t="shared" si="62"/>
        <v>-1.0095382242380612E-3</v>
      </c>
      <c r="H165" s="88">
        <f t="shared" si="63"/>
        <v>-0.81096812987913047</v>
      </c>
      <c r="I165" s="32">
        <f t="shared" si="64"/>
        <v>-6.1411453243358505E-2</v>
      </c>
      <c r="J165" s="30">
        <f t="shared" si="65"/>
        <v>-1.0095382242380556E-3</v>
      </c>
      <c r="K165" s="88">
        <f t="shared" si="66"/>
        <v>-1.0812908398388466</v>
      </c>
      <c r="L165" s="32">
        <f t="shared" si="67"/>
        <v>-6.1411453243358859E-2</v>
      </c>
      <c r="M165" s="30">
        <f t="shared" si="68"/>
        <v>-1.0095382242380612E-3</v>
      </c>
      <c r="N165" s="88">
        <f t="shared" si="69"/>
        <v>-1.6219362597582609</v>
      </c>
      <c r="O165" s="32">
        <f t="shared" si="70"/>
        <v>-6.1411453243358505E-2</v>
      </c>
      <c r="P165" s="30">
        <f t="shared" si="71"/>
        <v>-1.0095382242380556E-3</v>
      </c>
      <c r="Q165" s="88">
        <f t="shared" si="72"/>
        <v>-2.1625816796776931</v>
      </c>
      <c r="R165" s="32">
        <f t="shared" si="73"/>
        <v>-6.1411453243358859E-2</v>
      </c>
      <c r="S165" s="30">
        <f t="shared" si="74"/>
        <v>-1.0095382242380612E-3</v>
      </c>
      <c r="T165" s="88">
        <f t="shared" si="75"/>
        <v>-2.7032270995971146</v>
      </c>
      <c r="U165" s="32">
        <f t="shared" si="76"/>
        <v>-6.141145324335881E-2</v>
      </c>
      <c r="V165" s="30">
        <f t="shared" si="77"/>
        <v>-1.0095382242380603E-3</v>
      </c>
      <c r="W165" s="88">
        <f t="shared" si="78"/>
        <v>-5.4064541991942292</v>
      </c>
      <c r="X165" s="32">
        <f t="shared" si="79"/>
        <v>-6.141145324335881E-2</v>
      </c>
      <c r="Y165" s="30">
        <f t="shared" si="80"/>
        <v>-1.0095382242380603E-3</v>
      </c>
    </row>
    <row r="166" spans="1:25" ht="15.75" thickBot="1" x14ac:dyDescent="0.3">
      <c r="A166" s="114" t="s">
        <v>109</v>
      </c>
      <c r="B166" s="89">
        <f t="shared" si="57"/>
        <v>-0.13516135497985537</v>
      </c>
      <c r="C166" s="33">
        <f t="shared" si="58"/>
        <v>-3.0123655388152482E-2</v>
      </c>
      <c r="D166" s="31">
        <f t="shared" si="59"/>
        <v>-4.9103493734359196E-4</v>
      </c>
      <c r="E166" s="99">
        <f t="shared" si="60"/>
        <v>-0.27032270995971075</v>
      </c>
      <c r="F166" s="33">
        <f t="shared" si="61"/>
        <v>-3.0123655388152482E-2</v>
      </c>
      <c r="G166" s="31">
        <f t="shared" si="62"/>
        <v>-4.9103493734359196E-4</v>
      </c>
      <c r="H166" s="89">
        <f t="shared" si="63"/>
        <v>-0.4054840649395679</v>
      </c>
      <c r="I166" s="33">
        <f t="shared" si="64"/>
        <v>-3.0123655388152617E-2</v>
      </c>
      <c r="J166" s="31">
        <f t="shared" si="65"/>
        <v>-4.9103493734359413E-4</v>
      </c>
      <c r="K166" s="89">
        <f t="shared" si="66"/>
        <v>-0.5406454199194215</v>
      </c>
      <c r="L166" s="33">
        <f t="shared" si="67"/>
        <v>-3.0123655388152482E-2</v>
      </c>
      <c r="M166" s="31">
        <f t="shared" si="68"/>
        <v>-4.9103493734359196E-4</v>
      </c>
      <c r="N166" s="89">
        <f t="shared" si="69"/>
        <v>-0.8109681298791358</v>
      </c>
      <c r="O166" s="33">
        <f t="shared" si="70"/>
        <v>-3.0123655388152617E-2</v>
      </c>
      <c r="P166" s="31">
        <f t="shared" si="71"/>
        <v>-4.9103493734359413E-4</v>
      </c>
      <c r="Q166" s="89">
        <f t="shared" si="72"/>
        <v>-1.081290839838843</v>
      </c>
      <c r="R166" s="33">
        <f t="shared" si="73"/>
        <v>-3.0123655388152482E-2</v>
      </c>
      <c r="S166" s="31">
        <f t="shared" si="74"/>
        <v>-4.9103493734359196E-4</v>
      </c>
      <c r="T166" s="89">
        <f t="shared" si="75"/>
        <v>-1.3516135497985502</v>
      </c>
      <c r="U166" s="33">
        <f t="shared" si="76"/>
        <v>-3.0123655388152402E-2</v>
      </c>
      <c r="V166" s="31">
        <f t="shared" si="77"/>
        <v>-4.9103493734359066E-4</v>
      </c>
      <c r="W166" s="89">
        <f t="shared" si="78"/>
        <v>-2.7032270995971004</v>
      </c>
      <c r="X166" s="33">
        <f t="shared" si="79"/>
        <v>-3.0123655388152402E-2</v>
      </c>
      <c r="Y166" s="31">
        <f t="shared" si="80"/>
        <v>-4.9103493734359066E-4</v>
      </c>
    </row>
    <row r="168" spans="1:25" ht="15.75" thickBot="1" x14ac:dyDescent="0.3"/>
    <row r="169" spans="1:25" s="83" customFormat="1" ht="18.75" customHeight="1" x14ac:dyDescent="0.3">
      <c r="A169" s="181" t="s">
        <v>135</v>
      </c>
      <c r="B169" s="184" t="s">
        <v>79</v>
      </c>
      <c r="C169" s="185"/>
      <c r="D169" s="186"/>
      <c r="E169" s="184" t="s">
        <v>79</v>
      </c>
      <c r="F169" s="185"/>
      <c r="G169" s="186"/>
      <c r="H169" s="184" t="s">
        <v>81</v>
      </c>
      <c r="I169" s="185"/>
      <c r="J169" s="186"/>
      <c r="K169" s="184" t="s">
        <v>82</v>
      </c>
      <c r="L169" s="185"/>
      <c r="M169" s="186"/>
      <c r="N169" s="184" t="s">
        <v>83</v>
      </c>
      <c r="O169" s="185"/>
      <c r="P169" s="186"/>
      <c r="Q169" s="184" t="s">
        <v>84</v>
      </c>
      <c r="R169" s="185"/>
      <c r="S169" s="186"/>
      <c r="T169" s="184" t="s">
        <v>85</v>
      </c>
      <c r="U169" s="185"/>
      <c r="V169" s="186"/>
      <c r="W169" s="184" t="s">
        <v>86</v>
      </c>
      <c r="X169" s="185"/>
      <c r="Y169" s="186"/>
    </row>
    <row r="170" spans="1:25" s="83" customFormat="1" ht="19.5" thickBot="1" x14ac:dyDescent="0.35">
      <c r="A170" s="182"/>
      <c r="B170" s="187">
        <v>5000</v>
      </c>
      <c r="C170" s="188"/>
      <c r="D170" s="189"/>
      <c r="E170" s="187">
        <v>10000</v>
      </c>
      <c r="F170" s="188"/>
      <c r="G170" s="189"/>
      <c r="H170" s="187">
        <v>15000</v>
      </c>
      <c r="I170" s="188"/>
      <c r="J170" s="189"/>
      <c r="K170" s="187">
        <v>20000</v>
      </c>
      <c r="L170" s="188"/>
      <c r="M170" s="189"/>
      <c r="N170" s="187">
        <v>30000</v>
      </c>
      <c r="O170" s="188"/>
      <c r="P170" s="189"/>
      <c r="Q170" s="187">
        <v>40000</v>
      </c>
      <c r="R170" s="188"/>
      <c r="S170" s="189"/>
      <c r="T170" s="187">
        <v>50000</v>
      </c>
      <c r="U170" s="188"/>
      <c r="V170" s="189"/>
      <c r="W170" s="187">
        <v>100000</v>
      </c>
      <c r="X170" s="188"/>
      <c r="Y170" s="189"/>
    </row>
    <row r="171" spans="1:25" s="82" customFormat="1" ht="75" x14ac:dyDescent="0.3">
      <c r="A171" s="183"/>
      <c r="B171" s="97" t="s">
        <v>94</v>
      </c>
      <c r="C171" s="103" t="s">
        <v>127</v>
      </c>
      <c r="D171" s="95" t="s">
        <v>128</v>
      </c>
      <c r="E171" s="97" t="s">
        <v>94</v>
      </c>
      <c r="F171" s="103" t="s">
        <v>127</v>
      </c>
      <c r="G171" s="95" t="s">
        <v>128</v>
      </c>
      <c r="H171" s="97" t="s">
        <v>94</v>
      </c>
      <c r="I171" s="103" t="s">
        <v>127</v>
      </c>
      <c r="J171" s="95" t="s">
        <v>128</v>
      </c>
      <c r="K171" s="97" t="s">
        <v>94</v>
      </c>
      <c r="L171" s="103" t="s">
        <v>127</v>
      </c>
      <c r="M171" s="95" t="s">
        <v>128</v>
      </c>
      <c r="N171" s="97" t="s">
        <v>94</v>
      </c>
      <c r="O171" s="103" t="s">
        <v>127</v>
      </c>
      <c r="P171" s="95" t="s">
        <v>128</v>
      </c>
      <c r="Q171" s="97" t="s">
        <v>94</v>
      </c>
      <c r="R171" s="103" t="s">
        <v>127</v>
      </c>
      <c r="S171" s="95" t="s">
        <v>128</v>
      </c>
      <c r="T171" s="97" t="s">
        <v>94</v>
      </c>
      <c r="U171" s="103" t="s">
        <v>127</v>
      </c>
      <c r="V171" s="95" t="s">
        <v>128</v>
      </c>
      <c r="W171" s="97" t="s">
        <v>94</v>
      </c>
      <c r="X171" s="103" t="s">
        <v>127</v>
      </c>
      <c r="Y171" s="95" t="s">
        <v>128</v>
      </c>
    </row>
    <row r="172" spans="1:25" x14ac:dyDescent="0.25">
      <c r="A172" s="112" t="s">
        <v>125</v>
      </c>
      <c r="B172" s="129">
        <f t="shared" ref="B172:B177" si="81">B140-D140</f>
        <v>-0.60871406670834061</v>
      </c>
      <c r="C172" s="130">
        <f t="shared" ref="C172:C177" si="82">B172/(B140)</f>
        <v>-0.15991683342361793</v>
      </c>
      <c r="D172" s="131">
        <f t="shared" ref="D172:D177" si="83">B172/(B93+C93+B140)</f>
        <v>-2.8267249103123382E-3</v>
      </c>
      <c r="E172" s="129">
        <f t="shared" ref="E172:E177" si="84">E140-G140</f>
        <v>-1.2174281334166812</v>
      </c>
      <c r="F172" s="130">
        <f t="shared" ref="F172:F177" si="85">E172/(E140)</f>
        <v>-0.15991683342361793</v>
      </c>
      <c r="G172" s="131">
        <f t="shared" ref="G172:G177" si="86">E172/(E93+F93+E140)</f>
        <v>-2.8267249103123382E-3</v>
      </c>
      <c r="H172" s="129">
        <f t="shared" ref="H172:H177" si="87">H140-J140</f>
        <v>-1.8261422001250214</v>
      </c>
      <c r="I172" s="130">
        <f t="shared" ref="I172:I177" si="88">H172/(H140)</f>
        <v>-0.15991683342361787</v>
      </c>
      <c r="J172" s="131">
        <f t="shared" ref="J172:J177" si="89">H172/(H93+I93+H140)</f>
        <v>-2.8267249103123369E-3</v>
      </c>
      <c r="K172" s="129">
        <f t="shared" ref="K172:K177" si="90">K140-M140</f>
        <v>-2.4348562668333624</v>
      </c>
      <c r="L172" s="130">
        <f t="shared" ref="L172:L177" si="91">K172/(K140)</f>
        <v>-0.15991683342361793</v>
      </c>
      <c r="M172" s="131">
        <f t="shared" ref="M172:M177" si="92">K172/(K93+L93+K140)</f>
        <v>-2.8267249103123382E-3</v>
      </c>
      <c r="N172" s="129">
        <f t="shared" ref="N172:N177" si="93">N140-P140</f>
        <v>-3.6522844002500428</v>
      </c>
      <c r="O172" s="130">
        <f t="shared" ref="O172:O177" si="94">N172/(N140)</f>
        <v>-0.15991683342361787</v>
      </c>
      <c r="P172" s="131">
        <f t="shared" ref="P172:P177" si="95">N172/(N93+O93+N140)</f>
        <v>-2.8267249103123369E-3</v>
      </c>
      <c r="Q172" s="129">
        <f t="shared" ref="Q172:Q177" si="96">Q140-S140</f>
        <v>-4.8697125336667249</v>
      </c>
      <c r="R172" s="130">
        <f t="shared" ref="R172:R177" si="97">Q172/(Q140)</f>
        <v>-0.15991683342361793</v>
      </c>
      <c r="S172" s="131">
        <f t="shared" ref="S172:S177" si="98">Q172/(Q93+R93+Q140)</f>
        <v>-2.8267249103123382E-3</v>
      </c>
      <c r="T172" s="129">
        <f t="shared" ref="T172:T177" si="99">T140-V140</f>
        <v>-6.0871406670834105</v>
      </c>
      <c r="U172" s="130">
        <f t="shared" ref="U172:U177" si="100">T172/(T140)</f>
        <v>-0.15991683342361804</v>
      </c>
      <c r="V172" s="131">
        <f t="shared" ref="V172:V177" si="101">T172/(T93+U93+T140)</f>
        <v>-2.8267249103123395E-3</v>
      </c>
      <c r="W172" s="129">
        <f t="shared" ref="W172:W177" si="102">W140-Y140</f>
        <v>-12.174281334166821</v>
      </c>
      <c r="X172" s="130">
        <f t="shared" ref="X172:X177" si="103">W172/(W140)</f>
        <v>-0.15991683342361804</v>
      </c>
      <c r="Y172" s="131">
        <f t="shared" ref="Y172:Y177" si="104">W172/(W93+X93+W140)</f>
        <v>-2.8267249103123395E-3</v>
      </c>
    </row>
    <row r="173" spans="1:25" x14ac:dyDescent="0.25">
      <c r="A173" s="112" t="s">
        <v>97</v>
      </c>
      <c r="B173" s="129">
        <f t="shared" si="81"/>
        <v>-0.47953785003377503</v>
      </c>
      <c r="C173" s="130">
        <f t="shared" si="82"/>
        <v>-0.12322709547117361</v>
      </c>
      <c r="D173" s="131">
        <f t="shared" si="83"/>
        <v>-2.1520154785423847E-3</v>
      </c>
      <c r="E173" s="129">
        <f t="shared" si="84"/>
        <v>-0.95907570006755005</v>
      </c>
      <c r="F173" s="130">
        <f t="shared" si="85"/>
        <v>-0.12322709547117361</v>
      </c>
      <c r="G173" s="131">
        <f t="shared" si="86"/>
        <v>-2.1520154785423847E-3</v>
      </c>
      <c r="H173" s="129">
        <f t="shared" si="87"/>
        <v>-1.4386135501013246</v>
      </c>
      <c r="I173" s="130">
        <f t="shared" si="88"/>
        <v>-0.12322709547117358</v>
      </c>
      <c r="J173" s="131">
        <f t="shared" si="89"/>
        <v>-2.1520154785423838E-3</v>
      </c>
      <c r="K173" s="129">
        <f t="shared" si="90"/>
        <v>-1.9181514001351001</v>
      </c>
      <c r="L173" s="130">
        <f t="shared" si="91"/>
        <v>-0.12322709547117361</v>
      </c>
      <c r="M173" s="131">
        <f t="shared" si="92"/>
        <v>-2.1520154785423847E-3</v>
      </c>
      <c r="N173" s="129">
        <f t="shared" si="93"/>
        <v>-2.8772271002026493</v>
      </c>
      <c r="O173" s="130">
        <f t="shared" si="94"/>
        <v>-0.12322709547117358</v>
      </c>
      <c r="P173" s="131">
        <f t="shared" si="95"/>
        <v>-2.1520154785423838E-3</v>
      </c>
      <c r="Q173" s="129">
        <f t="shared" si="96"/>
        <v>-3.8363028002702002</v>
      </c>
      <c r="R173" s="130">
        <f t="shared" si="97"/>
        <v>-0.12322709547117361</v>
      </c>
      <c r="S173" s="131">
        <f t="shared" si="98"/>
        <v>-2.1520154785423847E-3</v>
      </c>
      <c r="T173" s="129">
        <f t="shared" si="99"/>
        <v>-4.7953785003377547</v>
      </c>
      <c r="U173" s="130">
        <f t="shared" si="100"/>
        <v>-0.12322709547117375</v>
      </c>
      <c r="V173" s="131">
        <f t="shared" si="101"/>
        <v>-2.1520154785423865E-3</v>
      </c>
      <c r="W173" s="129">
        <f t="shared" si="102"/>
        <v>-9.5907570006755094</v>
      </c>
      <c r="X173" s="130">
        <f t="shared" si="103"/>
        <v>-0.12322709547117375</v>
      </c>
      <c r="Y173" s="131">
        <f t="shared" si="104"/>
        <v>-2.1520154785423865E-3</v>
      </c>
    </row>
    <row r="174" spans="1:25" x14ac:dyDescent="0.25">
      <c r="A174" s="112" t="s">
        <v>102</v>
      </c>
      <c r="B174" s="129">
        <f t="shared" si="81"/>
        <v>-0.22118541668464253</v>
      </c>
      <c r="C174" s="130">
        <f t="shared" si="82"/>
        <v>-5.4457604757105808E-2</v>
      </c>
      <c r="D174" s="131">
        <f t="shared" si="83"/>
        <v>-9.3008959405127122E-4</v>
      </c>
      <c r="E174" s="129">
        <f t="shared" si="84"/>
        <v>-0.44237083336928507</v>
      </c>
      <c r="F174" s="130">
        <f t="shared" si="85"/>
        <v>-5.4457604757105808E-2</v>
      </c>
      <c r="G174" s="131">
        <f t="shared" si="86"/>
        <v>-9.3008959405127122E-4</v>
      </c>
      <c r="H174" s="129">
        <f t="shared" si="87"/>
        <v>-0.66355625005392582</v>
      </c>
      <c r="I174" s="130">
        <f t="shared" si="88"/>
        <v>-5.4457604757105649E-2</v>
      </c>
      <c r="J174" s="131">
        <f t="shared" si="89"/>
        <v>-9.3008959405126873E-4</v>
      </c>
      <c r="K174" s="129">
        <f t="shared" si="90"/>
        <v>-0.88474166673857013</v>
      </c>
      <c r="L174" s="130">
        <f t="shared" si="91"/>
        <v>-5.4457604757105808E-2</v>
      </c>
      <c r="M174" s="131">
        <f t="shared" si="92"/>
        <v>-9.3008959405127122E-4</v>
      </c>
      <c r="N174" s="129">
        <f t="shared" si="93"/>
        <v>-1.3271125001078516</v>
      </c>
      <c r="O174" s="130">
        <f t="shared" si="94"/>
        <v>-5.4457604757105649E-2</v>
      </c>
      <c r="P174" s="131">
        <f t="shared" si="95"/>
        <v>-9.3008959405126873E-4</v>
      </c>
      <c r="Q174" s="129">
        <f t="shared" si="96"/>
        <v>-1.7694833334771403</v>
      </c>
      <c r="R174" s="130">
        <f t="shared" si="97"/>
        <v>-5.4457604757105808E-2</v>
      </c>
      <c r="S174" s="131">
        <f t="shared" si="98"/>
        <v>-9.3008959405127122E-4</v>
      </c>
      <c r="T174" s="129">
        <f t="shared" si="99"/>
        <v>-2.2118541668464289</v>
      </c>
      <c r="U174" s="130">
        <f t="shared" si="100"/>
        <v>-5.4457604757105892E-2</v>
      </c>
      <c r="V174" s="131">
        <f t="shared" si="101"/>
        <v>-9.3008959405127285E-4</v>
      </c>
      <c r="W174" s="129">
        <f t="shared" si="102"/>
        <v>-4.4237083336928578</v>
      </c>
      <c r="X174" s="130">
        <f t="shared" si="103"/>
        <v>-5.4457604757105892E-2</v>
      </c>
      <c r="Y174" s="131">
        <f t="shared" si="104"/>
        <v>-9.3008959405127285E-4</v>
      </c>
    </row>
    <row r="175" spans="1:25" x14ac:dyDescent="0.25">
      <c r="A175" s="112" t="s">
        <v>103</v>
      </c>
      <c r="B175" s="129">
        <f t="shared" si="81"/>
        <v>-0.15659730834735974</v>
      </c>
      <c r="C175" s="130">
        <f t="shared" si="82"/>
        <v>-3.8155981997518434E-2</v>
      </c>
      <c r="D175" s="131">
        <f t="shared" si="83"/>
        <v>-6.4828681555017371E-4</v>
      </c>
      <c r="E175" s="129">
        <f t="shared" si="84"/>
        <v>-0.31319461669471949</v>
      </c>
      <c r="F175" s="130">
        <f t="shared" si="85"/>
        <v>-3.8155981997518434E-2</v>
      </c>
      <c r="G175" s="131">
        <f t="shared" si="86"/>
        <v>-6.4828681555017371E-4</v>
      </c>
      <c r="H175" s="129">
        <f t="shared" si="87"/>
        <v>-0.46979192504207745</v>
      </c>
      <c r="I175" s="130">
        <f t="shared" si="88"/>
        <v>-3.8155981997518289E-2</v>
      </c>
      <c r="J175" s="131">
        <f t="shared" si="89"/>
        <v>-6.4828681555017121E-4</v>
      </c>
      <c r="K175" s="129">
        <f t="shared" si="90"/>
        <v>-0.62638923338943897</v>
      </c>
      <c r="L175" s="130">
        <f t="shared" si="91"/>
        <v>-3.8155981997518434E-2</v>
      </c>
      <c r="M175" s="131">
        <f t="shared" si="92"/>
        <v>-6.4828681555017371E-4</v>
      </c>
      <c r="N175" s="129">
        <f t="shared" si="93"/>
        <v>-0.9395838500841549</v>
      </c>
      <c r="O175" s="130">
        <f t="shared" si="94"/>
        <v>-3.8155981997518289E-2</v>
      </c>
      <c r="P175" s="131">
        <f t="shared" si="95"/>
        <v>-6.4828681555017121E-4</v>
      </c>
      <c r="Q175" s="129">
        <f t="shared" si="96"/>
        <v>-1.2527784667788779</v>
      </c>
      <c r="R175" s="130">
        <f t="shared" si="97"/>
        <v>-3.8155981997518434E-2</v>
      </c>
      <c r="S175" s="131">
        <f t="shared" si="98"/>
        <v>-6.4828681555017371E-4</v>
      </c>
      <c r="T175" s="129">
        <f t="shared" si="99"/>
        <v>-1.5659730834735939</v>
      </c>
      <c r="U175" s="130">
        <f t="shared" si="100"/>
        <v>-3.8155981997518344E-2</v>
      </c>
      <c r="V175" s="131">
        <f t="shared" si="101"/>
        <v>-6.482868155501723E-4</v>
      </c>
      <c r="W175" s="129">
        <f t="shared" si="102"/>
        <v>-3.1319461669471877</v>
      </c>
      <c r="X175" s="130">
        <f t="shared" si="103"/>
        <v>-3.8155981997518344E-2</v>
      </c>
      <c r="Y175" s="131">
        <f t="shared" si="104"/>
        <v>-6.482868155501723E-4</v>
      </c>
    </row>
    <row r="176" spans="1:25" x14ac:dyDescent="0.25">
      <c r="A176" s="112" t="s">
        <v>104</v>
      </c>
      <c r="B176" s="129">
        <f t="shared" si="81"/>
        <v>-0.117844443344989</v>
      </c>
      <c r="C176" s="130">
        <f t="shared" si="82"/>
        <v>-2.8536169457731825E-2</v>
      </c>
      <c r="D176" s="131">
        <f t="shared" si="83"/>
        <v>-4.8336041049548922E-4</v>
      </c>
      <c r="E176" s="129">
        <f t="shared" si="84"/>
        <v>-0.23568888668997801</v>
      </c>
      <c r="F176" s="130">
        <f t="shared" si="85"/>
        <v>-2.8536169457731825E-2</v>
      </c>
      <c r="G176" s="131">
        <f t="shared" si="86"/>
        <v>-4.8336041049548922E-4</v>
      </c>
      <c r="H176" s="129">
        <f t="shared" si="87"/>
        <v>-0.35353333003496701</v>
      </c>
      <c r="I176" s="130">
        <f t="shared" si="88"/>
        <v>-2.8536169457731828E-2</v>
      </c>
      <c r="J176" s="131">
        <f t="shared" si="89"/>
        <v>-4.8336041049548922E-4</v>
      </c>
      <c r="K176" s="129">
        <f t="shared" si="90"/>
        <v>-0.47137777337995601</v>
      </c>
      <c r="L176" s="130">
        <f t="shared" si="91"/>
        <v>-2.8536169457731825E-2</v>
      </c>
      <c r="M176" s="131">
        <f t="shared" si="92"/>
        <v>-4.8336041049548922E-4</v>
      </c>
      <c r="N176" s="129">
        <f t="shared" si="93"/>
        <v>-0.70706666006993402</v>
      </c>
      <c r="O176" s="130">
        <f t="shared" si="94"/>
        <v>-2.8536169457731828E-2</v>
      </c>
      <c r="P176" s="131">
        <f t="shared" si="95"/>
        <v>-4.8336041049548922E-4</v>
      </c>
      <c r="Q176" s="129">
        <f t="shared" si="96"/>
        <v>-0.94275554675991202</v>
      </c>
      <c r="R176" s="130">
        <f t="shared" si="97"/>
        <v>-2.8536169457731825E-2</v>
      </c>
      <c r="S176" s="131">
        <f t="shared" si="98"/>
        <v>-4.8336041049548922E-4</v>
      </c>
      <c r="T176" s="129">
        <f t="shared" si="99"/>
        <v>-1.1784444334498829</v>
      </c>
      <c r="U176" s="130">
        <f t="shared" si="100"/>
        <v>-2.8536169457731651E-2</v>
      </c>
      <c r="V176" s="131">
        <f t="shared" si="101"/>
        <v>-4.8336041049548624E-4</v>
      </c>
      <c r="W176" s="129">
        <f t="shared" si="102"/>
        <v>-2.3568888668997658</v>
      </c>
      <c r="X176" s="130">
        <f t="shared" si="103"/>
        <v>-2.8536169457731651E-2</v>
      </c>
      <c r="Y176" s="131">
        <f t="shared" si="104"/>
        <v>-4.8336041049548624E-4</v>
      </c>
    </row>
    <row r="177" spans="1:25" x14ac:dyDescent="0.25">
      <c r="A177" s="112" t="s">
        <v>105</v>
      </c>
      <c r="B177" s="98">
        <f t="shared" si="81"/>
        <v>-6.6173956675163126E-2</v>
      </c>
      <c r="C177" s="32">
        <f t="shared" si="82"/>
        <v>-1.5893164970930997E-2</v>
      </c>
      <c r="D177" s="30">
        <f t="shared" si="83"/>
        <v>-2.6812980636073554E-4</v>
      </c>
      <c r="E177" s="98">
        <f t="shared" si="84"/>
        <v>-0.13234791335032625</v>
      </c>
      <c r="F177" s="32">
        <f t="shared" si="85"/>
        <v>-1.5893164970930997E-2</v>
      </c>
      <c r="G177" s="30">
        <f t="shared" si="86"/>
        <v>-2.6812980636073554E-4</v>
      </c>
      <c r="H177" s="129">
        <f t="shared" si="87"/>
        <v>-0.1985218700254876</v>
      </c>
      <c r="I177" s="130">
        <f t="shared" si="88"/>
        <v>-1.5893164970930854E-2</v>
      </c>
      <c r="J177" s="131">
        <f t="shared" si="89"/>
        <v>-2.6812980636073316E-4</v>
      </c>
      <c r="K177" s="129">
        <f t="shared" si="90"/>
        <v>-0.2646958267006525</v>
      </c>
      <c r="L177" s="130">
        <f t="shared" si="91"/>
        <v>-1.5893164970930997E-2</v>
      </c>
      <c r="M177" s="131">
        <f t="shared" si="92"/>
        <v>-2.6812980636073554E-4</v>
      </c>
      <c r="N177" s="129">
        <f t="shared" si="93"/>
        <v>-0.3970437400509752</v>
      </c>
      <c r="O177" s="130">
        <f t="shared" si="94"/>
        <v>-1.5893164970930854E-2</v>
      </c>
      <c r="P177" s="131">
        <f t="shared" si="95"/>
        <v>-2.6812980636073316E-4</v>
      </c>
      <c r="Q177" s="129">
        <f t="shared" si="96"/>
        <v>-0.52939165340130501</v>
      </c>
      <c r="R177" s="130">
        <f t="shared" si="97"/>
        <v>-1.5893164970930997E-2</v>
      </c>
      <c r="S177" s="131">
        <f t="shared" si="98"/>
        <v>-2.6812980636073554E-4</v>
      </c>
      <c r="T177" s="129">
        <f t="shared" si="99"/>
        <v>-0.66173956675162771</v>
      </c>
      <c r="U177" s="130">
        <f t="shared" si="100"/>
        <v>-1.5893164970930913E-2</v>
      </c>
      <c r="V177" s="131">
        <f t="shared" si="101"/>
        <v>-2.6812980636073408E-4</v>
      </c>
      <c r="W177" s="129">
        <f t="shared" si="102"/>
        <v>-1.3234791335032554</v>
      </c>
      <c r="X177" s="130">
        <f t="shared" si="103"/>
        <v>-1.5893164970930913E-2</v>
      </c>
      <c r="Y177" s="131">
        <f t="shared" si="104"/>
        <v>-2.6812980636073408E-4</v>
      </c>
    </row>
    <row r="178" spans="1:25" x14ac:dyDescent="0.25">
      <c r="A178" s="112" t="s">
        <v>106</v>
      </c>
      <c r="B178" s="98">
        <f>B147-D147</f>
        <v>-2.7421091672792386E-2</v>
      </c>
      <c r="C178" s="32">
        <f>B178/(B147)</f>
        <v>-6.5456778439519003E-3</v>
      </c>
      <c r="D178" s="30">
        <f>B178/(B100+C100+B147)</f>
        <v>-1.1010494704799576E-4</v>
      </c>
      <c r="E178" s="98">
        <f>E147-G147</f>
        <v>-5.4842183345584772E-2</v>
      </c>
      <c r="F178" s="32">
        <f>E178/(E147)</f>
        <v>-6.5456778439519003E-3</v>
      </c>
      <c r="G178" s="30">
        <f>E178/(E100+F100+E147)</f>
        <v>-1.1010494704799576E-4</v>
      </c>
      <c r="H178" s="129">
        <f>H147-J147</f>
        <v>-8.2263275018377158E-2</v>
      </c>
      <c r="I178" s="130">
        <f>H178/(H147)</f>
        <v>-6.5456778439518994E-3</v>
      </c>
      <c r="J178" s="131">
        <f>H178/(H100+I100+H147)</f>
        <v>-1.1010494704799577E-4</v>
      </c>
      <c r="K178" s="129">
        <f>K147-M147</f>
        <v>-0.10968436669116954</v>
      </c>
      <c r="L178" s="130">
        <f>K178/(K147)</f>
        <v>-6.5456778439519003E-3</v>
      </c>
      <c r="M178" s="131">
        <f>K178/(K100+L100+K147)</f>
        <v>-1.1010494704799576E-4</v>
      </c>
      <c r="N178" s="129">
        <f>N147-P147</f>
        <v>-0.16452655003675432</v>
      </c>
      <c r="O178" s="130">
        <f>N178/(N147)</f>
        <v>-6.5456778439518994E-3</v>
      </c>
      <c r="P178" s="131">
        <f>N178/(N100+O100+N147)</f>
        <v>-1.1010494704799577E-4</v>
      </c>
      <c r="Q178" s="129">
        <f>Q147-S147</f>
        <v>-0.21936873338233909</v>
      </c>
      <c r="R178" s="130">
        <f>Q178/(Q147)</f>
        <v>-6.5456778439519003E-3</v>
      </c>
      <c r="S178" s="131">
        <f>Q178/(Q100+R100+Q147)</f>
        <v>-1.1010494704799576E-4</v>
      </c>
      <c r="T178" s="129">
        <f>T147-V147</f>
        <v>-0.27421091672792386</v>
      </c>
      <c r="U178" s="130">
        <f>T178/(T147)</f>
        <v>-6.5456778439518994E-3</v>
      </c>
      <c r="V178" s="131">
        <f>T178/(T100+U100+T147)</f>
        <v>-1.1010494704799576E-4</v>
      </c>
      <c r="W178" s="129">
        <f>W147-Y147</f>
        <v>-0.54842183345584772</v>
      </c>
      <c r="X178" s="130">
        <f>W178/(W147)</f>
        <v>-6.5456778439518994E-3</v>
      </c>
      <c r="Y178" s="131">
        <f>W178/(W100+X100+W147)</f>
        <v>-1.1010494704799576E-4</v>
      </c>
    </row>
    <row r="179" spans="1:25" x14ac:dyDescent="0.25">
      <c r="A179" s="136" t="s">
        <v>155</v>
      </c>
      <c r="B179" s="101">
        <f>B146-D146</f>
        <v>0.21672195784213777</v>
      </c>
      <c r="C179" s="102">
        <f>B179/(B146)</f>
        <v>4.9821768031531502E-2</v>
      </c>
      <c r="D179" s="91">
        <f>B179/(B99+C99+B146)</f>
        <v>8.2341135713970466E-4</v>
      </c>
      <c r="E179" s="101">
        <f>E146-G146</f>
        <v>0.43344391568427554</v>
      </c>
      <c r="F179" s="102">
        <f>E179/(E146)</f>
        <v>4.9821768031531502E-2</v>
      </c>
      <c r="G179" s="91">
        <f>E179/(E99+F99+E146)</f>
        <v>8.2341135713970466E-4</v>
      </c>
      <c r="H179" s="101">
        <f>H146-J146</f>
        <v>0.65016587352641508</v>
      </c>
      <c r="I179" s="102">
        <f>H179/(H146)</f>
        <v>4.9821768031531627E-2</v>
      </c>
      <c r="J179" s="91">
        <f>H179/(H99+I99+H146)</f>
        <v>8.2341135713970672E-4</v>
      </c>
      <c r="K179" s="101">
        <f>K146-M146</f>
        <v>0.86688783136855108</v>
      </c>
      <c r="L179" s="102">
        <f>K179/(K146)</f>
        <v>4.9821768031531502E-2</v>
      </c>
      <c r="M179" s="91">
        <f>K179/(K99+L99+K146)</f>
        <v>8.2341135713970466E-4</v>
      </c>
      <c r="N179" s="101">
        <f>N146-P146</f>
        <v>1.3003317470528302</v>
      </c>
      <c r="O179" s="102">
        <f>N179/(N146)</f>
        <v>4.9821768031531627E-2</v>
      </c>
      <c r="P179" s="91">
        <f>N179/(N99+O99+N146)</f>
        <v>8.2341135713970672E-4</v>
      </c>
      <c r="Q179" s="101">
        <f>Q146-S146</f>
        <v>1.7337756627371022</v>
      </c>
      <c r="R179" s="102">
        <f>Q179/(Q146)</f>
        <v>4.9821768031531502E-2</v>
      </c>
      <c r="S179" s="91">
        <f>Q179/(Q99+R99+Q146)</f>
        <v>8.2341135713970466E-4</v>
      </c>
      <c r="T179" s="101">
        <f>T146-V146</f>
        <v>2.1672195784213741</v>
      </c>
      <c r="U179" s="102">
        <f>T179/(T146)</f>
        <v>4.9821768031531426E-2</v>
      </c>
      <c r="V179" s="91">
        <f>T179/(T99+U99+T146)</f>
        <v>8.2341135713970314E-4</v>
      </c>
      <c r="W179" s="101">
        <f>W146-Y146</f>
        <v>4.3344391568427483</v>
      </c>
      <c r="X179" s="102">
        <f>W179/(W146)</f>
        <v>4.9821768031531426E-2</v>
      </c>
      <c r="Y179" s="91">
        <f>W179/(W99+X99+W146)</f>
        <v>8.2341135713970314E-4</v>
      </c>
    </row>
    <row r="180" spans="1:25" x14ac:dyDescent="0.25">
      <c r="A180" s="112" t="s">
        <v>107</v>
      </c>
      <c r="B180" s="98">
        <f>B148-D148</f>
        <v>3.7167016664490404E-2</v>
      </c>
      <c r="C180" s="32">
        <f>B180/(B148)</f>
        <v>8.7829611579836493E-3</v>
      </c>
      <c r="D180" s="30">
        <f>B180/(B101+C101+B148)</f>
        <v>1.4702737536993082E-4</v>
      </c>
      <c r="E180" s="98">
        <f>E148-G148</f>
        <v>7.4334033328980809E-2</v>
      </c>
      <c r="F180" s="32">
        <f>E180/(E148)</f>
        <v>8.7829611579836493E-3</v>
      </c>
      <c r="G180" s="30">
        <f>E180/(E101+F101+E148)</f>
        <v>1.4702737536993082E-4</v>
      </c>
      <c r="H180" s="129">
        <f>H148-J148</f>
        <v>0.11150104999347121</v>
      </c>
      <c r="I180" s="130">
        <f>H180/(H148)</f>
        <v>8.7829611579836493E-3</v>
      </c>
      <c r="J180" s="131">
        <f>H180/(H101+I101+H148)</f>
        <v>1.4702737536993082E-4</v>
      </c>
      <c r="K180" s="129">
        <f>K148-M148</f>
        <v>0.14866806665796162</v>
      </c>
      <c r="L180" s="130">
        <f>K180/(K148)</f>
        <v>8.7829611579836493E-3</v>
      </c>
      <c r="M180" s="131">
        <f>K180/(K101+L101+K148)</f>
        <v>1.4702737536993082E-4</v>
      </c>
      <c r="N180" s="129">
        <f>N148-P148</f>
        <v>0.22300209998694243</v>
      </c>
      <c r="O180" s="130">
        <f>N180/(N148)</f>
        <v>8.7829611579836493E-3</v>
      </c>
      <c r="P180" s="131">
        <f>N180/(N101+O101+N148)</f>
        <v>1.4702737536993082E-4</v>
      </c>
      <c r="Q180" s="129">
        <f>Q148-S148</f>
        <v>0.29733613331592323</v>
      </c>
      <c r="R180" s="130">
        <f>Q180/(Q148)</f>
        <v>8.7829611579836493E-3</v>
      </c>
      <c r="S180" s="131">
        <f>Q180/(Q101+R101+Q148)</f>
        <v>1.4702737536993082E-4</v>
      </c>
      <c r="T180" s="129">
        <f>T148-V148</f>
        <v>0.37167016664491115</v>
      </c>
      <c r="U180" s="130">
        <f>T180/(T148)</f>
        <v>8.7829611579838176E-3</v>
      </c>
      <c r="V180" s="131">
        <f>T180/(T101+U101+T148)</f>
        <v>1.4702737536993364E-4</v>
      </c>
      <c r="W180" s="129">
        <f>W148-Y148</f>
        <v>0.7433403332898223</v>
      </c>
      <c r="X180" s="130">
        <f>W180/(W148)</f>
        <v>8.7829611579838176E-3</v>
      </c>
      <c r="Y180" s="131">
        <f>W180/(W101+X101+W148)</f>
        <v>1.4702737536993364E-4</v>
      </c>
    </row>
    <row r="181" spans="1:25" x14ac:dyDescent="0.25">
      <c r="A181" s="112" t="s">
        <v>108</v>
      </c>
      <c r="B181" s="98">
        <f>B149-D149</f>
        <v>0.29551945001362245</v>
      </c>
      <c r="C181" s="32">
        <f>B181/(B149)</f>
        <v>6.7135605771781001E-2</v>
      </c>
      <c r="D181" s="30">
        <f>B181/(B102+C102+B149)</f>
        <v>1.1036371337022504E-3</v>
      </c>
      <c r="E181" s="98">
        <f>E149-G149</f>
        <v>0.59103890002724491</v>
      </c>
      <c r="F181" s="32">
        <f>E181/(E149)</f>
        <v>6.7135605771781001E-2</v>
      </c>
      <c r="G181" s="30">
        <f>E181/(E102+F102+E149)</f>
        <v>1.1036371337022504E-3</v>
      </c>
      <c r="H181" s="129">
        <f>H149-J149</f>
        <v>0.8865583500408718</v>
      </c>
      <c r="I181" s="130">
        <f>H181/(H149)</f>
        <v>6.7135605771781334E-2</v>
      </c>
      <c r="J181" s="131">
        <f>H181/(H102+I102+H149)</f>
        <v>1.1036371337022558E-3</v>
      </c>
      <c r="K181" s="129">
        <f>K149-M149</f>
        <v>1.1820778000544898</v>
      </c>
      <c r="L181" s="130">
        <f>K181/(K149)</f>
        <v>6.7135605771781001E-2</v>
      </c>
      <c r="M181" s="131">
        <f>K181/(K102+L102+K149)</f>
        <v>1.1036371337022504E-3</v>
      </c>
      <c r="N181" s="129">
        <f>N149-P149</f>
        <v>1.7731167000817436</v>
      </c>
      <c r="O181" s="130">
        <f>N181/(N149)</f>
        <v>6.7135605771781334E-2</v>
      </c>
      <c r="P181" s="131">
        <f>N181/(N102+O102+N149)</f>
        <v>1.1036371337022558E-3</v>
      </c>
      <c r="Q181" s="129">
        <f>Q149-S149</f>
        <v>2.3641556001089796</v>
      </c>
      <c r="R181" s="130">
        <f>Q181/(Q149)</f>
        <v>6.7135605771781001E-2</v>
      </c>
      <c r="S181" s="131">
        <f>Q181/(Q102+R102+Q149)</f>
        <v>1.1036371337022504E-3</v>
      </c>
      <c r="T181" s="129">
        <f>T149-V149</f>
        <v>2.9551945001362299</v>
      </c>
      <c r="U181" s="130">
        <f>T181/(T149)</f>
        <v>6.7135605771781126E-2</v>
      </c>
      <c r="V181" s="131">
        <f>T181/(T102+U102+T149)</f>
        <v>1.1036371337022522E-3</v>
      </c>
      <c r="W181" s="129">
        <f>W149-Y149</f>
        <v>5.9103890002724597</v>
      </c>
      <c r="X181" s="130">
        <f>W181/(W149)</f>
        <v>6.7135605771781126E-2</v>
      </c>
      <c r="Y181" s="131">
        <f>W181/(W102+X102+W149)</f>
        <v>1.1036371337022522E-3</v>
      </c>
    </row>
    <row r="182" spans="1:25" ht="15.75" thickBot="1" x14ac:dyDescent="0.3">
      <c r="A182" s="114" t="s">
        <v>109</v>
      </c>
      <c r="B182" s="99">
        <f>B150-D150</f>
        <v>0.42469566668818981</v>
      </c>
      <c r="C182" s="33">
        <f>B182/(B150)</f>
        <v>9.4652690556878791E-2</v>
      </c>
      <c r="D182" s="31">
        <f>B182/(B103+C103+B150)</f>
        <v>1.5428996706448486E-3</v>
      </c>
      <c r="E182" s="99">
        <f>E150-G150</f>
        <v>0.84939133337637962</v>
      </c>
      <c r="F182" s="33">
        <f>E182/(E150)</f>
        <v>9.4652690556878791E-2</v>
      </c>
      <c r="G182" s="31">
        <f>E182/(E103+F103+E150)</f>
        <v>1.5428996706448486E-3</v>
      </c>
      <c r="H182" s="132">
        <f>H150-J150</f>
        <v>1.2740870000645685</v>
      </c>
      <c r="I182" s="133">
        <f>H182/(H150)</f>
        <v>9.4652690556878735E-2</v>
      </c>
      <c r="J182" s="134">
        <f>H182/(H103+I103+H150)</f>
        <v>1.5428996706448475E-3</v>
      </c>
      <c r="K182" s="132">
        <f>K150-M150</f>
        <v>1.6987826667527592</v>
      </c>
      <c r="L182" s="133">
        <f>K182/(K150)</f>
        <v>9.4652690556878791E-2</v>
      </c>
      <c r="M182" s="134">
        <f>K182/(K103+L103+K150)</f>
        <v>1.5428996706448486E-3</v>
      </c>
      <c r="N182" s="132">
        <f>N150-P150</f>
        <v>2.5481740001291371</v>
      </c>
      <c r="O182" s="133">
        <f>N182/(N150)</f>
        <v>9.4652690556878735E-2</v>
      </c>
      <c r="P182" s="134">
        <f>N182/(N103+O103+N150)</f>
        <v>1.5428996706448475E-3</v>
      </c>
      <c r="Q182" s="132">
        <f>Q150-S150</f>
        <v>3.3975653335055185</v>
      </c>
      <c r="R182" s="133">
        <f>Q182/(Q150)</f>
        <v>9.4652690556878791E-2</v>
      </c>
      <c r="S182" s="134">
        <f>Q182/(Q103+R103+Q150)</f>
        <v>1.5428996706448486E-3</v>
      </c>
      <c r="T182" s="132">
        <f>T150-V150</f>
        <v>4.2469566668818999</v>
      </c>
      <c r="U182" s="133">
        <f>T182/(T150)</f>
        <v>9.4652690556878832E-2</v>
      </c>
      <c r="V182" s="134">
        <f>T182/(T103+U103+T150)</f>
        <v>1.5428996706448493E-3</v>
      </c>
      <c r="W182" s="132">
        <f>W150-Y150</f>
        <v>8.4939133337637998</v>
      </c>
      <c r="X182" s="133">
        <f>W182/(W150)</f>
        <v>9.4652690556878832E-2</v>
      </c>
      <c r="Y182" s="134">
        <f>W182/(W103+X103+W150)</f>
        <v>1.5428996706448493E-3</v>
      </c>
    </row>
  </sheetData>
  <mergeCells count="134">
    <mergeCell ref="B170:D170"/>
    <mergeCell ref="E170:G170"/>
    <mergeCell ref="H170:J170"/>
    <mergeCell ref="K170:M170"/>
    <mergeCell ref="N170:P170"/>
    <mergeCell ref="Q170:S170"/>
    <mergeCell ref="T170:V170"/>
    <mergeCell ref="A169:A171"/>
    <mergeCell ref="B169:D169"/>
    <mergeCell ref="E169:G169"/>
    <mergeCell ref="H169:J169"/>
    <mergeCell ref="K169:M169"/>
    <mergeCell ref="N169:P169"/>
    <mergeCell ref="W170:Y170"/>
    <mergeCell ref="T153:V153"/>
    <mergeCell ref="W153:Y153"/>
    <mergeCell ref="E154:G154"/>
    <mergeCell ref="H154:J154"/>
    <mergeCell ref="K154:M154"/>
    <mergeCell ref="N154:P154"/>
    <mergeCell ref="Q154:S154"/>
    <mergeCell ref="T154:V154"/>
    <mergeCell ref="W154:Y154"/>
    <mergeCell ref="Q169:S169"/>
    <mergeCell ref="T169:V169"/>
    <mergeCell ref="W169:Y169"/>
    <mergeCell ref="E153:G153"/>
    <mergeCell ref="H153:J153"/>
    <mergeCell ref="K153:M153"/>
    <mergeCell ref="N153:P153"/>
    <mergeCell ref="Q153:S153"/>
    <mergeCell ref="T137:V137"/>
    <mergeCell ref="K137:M137"/>
    <mergeCell ref="N137:P137"/>
    <mergeCell ref="Q137:S137"/>
    <mergeCell ref="W137:Y137"/>
    <mergeCell ref="E138:G138"/>
    <mergeCell ref="H138:J138"/>
    <mergeCell ref="K138:M138"/>
    <mergeCell ref="N138:P138"/>
    <mergeCell ref="Q138:S138"/>
    <mergeCell ref="T138:V138"/>
    <mergeCell ref="W138:Y138"/>
    <mergeCell ref="E137:G137"/>
    <mergeCell ref="H137:J137"/>
    <mergeCell ref="W105:Y105"/>
    <mergeCell ref="W106:Y106"/>
    <mergeCell ref="T121:V121"/>
    <mergeCell ref="W121:Y121"/>
    <mergeCell ref="E122:G122"/>
    <mergeCell ref="H122:J122"/>
    <mergeCell ref="K122:M122"/>
    <mergeCell ref="N122:P122"/>
    <mergeCell ref="Q122:S122"/>
    <mergeCell ref="T122:V122"/>
    <mergeCell ref="W122:Y122"/>
    <mergeCell ref="E121:G121"/>
    <mergeCell ref="A153:A155"/>
    <mergeCell ref="A137:A139"/>
    <mergeCell ref="A121:A123"/>
    <mergeCell ref="A105:A107"/>
    <mergeCell ref="A90:A92"/>
    <mergeCell ref="B153:D153"/>
    <mergeCell ref="B154:D154"/>
    <mergeCell ref="B137:D137"/>
    <mergeCell ref="W91:Y91"/>
    <mergeCell ref="E105:G105"/>
    <mergeCell ref="H105:J105"/>
    <mergeCell ref="K105:M105"/>
    <mergeCell ref="N105:P105"/>
    <mergeCell ref="Q105:S105"/>
    <mergeCell ref="T91:V91"/>
    <mergeCell ref="E91:G91"/>
    <mergeCell ref="H91:J91"/>
    <mergeCell ref="K91:M91"/>
    <mergeCell ref="N91:P91"/>
    <mergeCell ref="E106:G106"/>
    <mergeCell ref="H106:J106"/>
    <mergeCell ref="K106:M106"/>
    <mergeCell ref="N106:P106"/>
    <mergeCell ref="Q106:S106"/>
    <mergeCell ref="B138:D138"/>
    <mergeCell ref="B121:D121"/>
    <mergeCell ref="B122:D122"/>
    <mergeCell ref="B105:D105"/>
    <mergeCell ref="B106:D106"/>
    <mergeCell ref="B90:D90"/>
    <mergeCell ref="B91:D91"/>
    <mergeCell ref="Q76:S76"/>
    <mergeCell ref="T90:V90"/>
    <mergeCell ref="T76:V76"/>
    <mergeCell ref="K76:M76"/>
    <mergeCell ref="N76:P76"/>
    <mergeCell ref="T106:V106"/>
    <mergeCell ref="H121:J121"/>
    <mergeCell ref="K121:M121"/>
    <mergeCell ref="N121:P121"/>
    <mergeCell ref="Q121:S121"/>
    <mergeCell ref="T105:V105"/>
    <mergeCell ref="E65:I65"/>
    <mergeCell ref="L65:Q65"/>
    <mergeCell ref="E69:H69"/>
    <mergeCell ref="E66:H66"/>
    <mergeCell ref="E67:H67"/>
    <mergeCell ref="E72:H72"/>
    <mergeCell ref="A64:R64"/>
    <mergeCell ref="A65:B65"/>
    <mergeCell ref="E90:G90"/>
    <mergeCell ref="H90:J90"/>
    <mergeCell ref="K90:M90"/>
    <mergeCell ref="N90:P90"/>
    <mergeCell ref="Q90:S90"/>
    <mergeCell ref="L66:O66"/>
    <mergeCell ref="L67:O67"/>
    <mergeCell ref="K75:M75"/>
    <mergeCell ref="N75:P75"/>
    <mergeCell ref="Q75:S75"/>
    <mergeCell ref="E76:G76"/>
    <mergeCell ref="Q91:S91"/>
    <mergeCell ref="E68:H68"/>
    <mergeCell ref="A74:X74"/>
    <mergeCell ref="H75:J75"/>
    <mergeCell ref="H76:J76"/>
    <mergeCell ref="W90:Y90"/>
    <mergeCell ref="B75:D75"/>
    <mergeCell ref="B76:D76"/>
    <mergeCell ref="A75:A77"/>
    <mergeCell ref="E75:G75"/>
    <mergeCell ref="E70:H70"/>
    <mergeCell ref="L68:O68"/>
    <mergeCell ref="L70:O70"/>
    <mergeCell ref="W75:Y75"/>
    <mergeCell ref="W76:Y76"/>
    <mergeCell ref="T75:V75"/>
  </mergeCells>
  <dataValidations count="2">
    <dataValidation type="decimal" allowBlank="1" showInputMessage="1" showErrorMessage="1" sqref="B29:D32">
      <formula1>0</formula1>
      <formula2>1</formula2>
    </dataValidation>
    <dataValidation type="decimal" operator="greaterThanOrEqual" allowBlank="1" showInputMessage="1" showErrorMessage="1" errorTitle="Volume data error" error="The volume must be a non-negative number." sqref="B21 B16:B19">
      <formula1>0</formula1>
    </dataValidation>
  </dataValidations>
  <pageMargins left="0.25" right="0.25" top="0.75" bottom="0.75" header="0.3" footer="0.3"/>
  <pageSetup paperSize="8" scale="29" fitToHeight="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zoomScaleNormal="75" workbookViewId="0">
      <selection activeCell="B11" sqref="B11:F12"/>
    </sheetView>
  </sheetViews>
  <sheetFormatPr defaultColWidth="8.85546875" defaultRowHeight="12.75" x14ac:dyDescent="0.2"/>
  <cols>
    <col min="1" max="1" width="44" style="2" customWidth="1"/>
    <col min="2" max="2" width="32.42578125" style="2" customWidth="1"/>
    <col min="3" max="3" width="28" style="2" customWidth="1"/>
    <col min="4" max="4" width="27.28515625" style="2" customWidth="1"/>
    <col min="5" max="5" width="25.140625" style="2" customWidth="1"/>
    <col min="6" max="6" width="13.42578125" style="2" customWidth="1"/>
    <col min="7" max="7" width="27.5703125" style="2" customWidth="1"/>
    <col min="8" max="8" width="28.5703125" style="2" customWidth="1"/>
    <col min="9" max="9" width="27.85546875" style="2" customWidth="1"/>
    <col min="10" max="10" width="24" style="2" customWidth="1"/>
    <col min="11" max="16384" width="8.85546875" style="2"/>
  </cols>
  <sheetData>
    <row r="1" spans="1:10" ht="18.75" thickBot="1" x14ac:dyDescent="0.3">
      <c r="A1" s="3" t="s">
        <v>5</v>
      </c>
    </row>
    <row r="2" spans="1:10" ht="77.25" thickBot="1" x14ac:dyDescent="0.3">
      <c r="A2" s="4" t="s">
        <v>6</v>
      </c>
      <c r="B2" s="5" t="s">
        <v>7</v>
      </c>
      <c r="C2" s="6" t="s">
        <v>8</v>
      </c>
      <c r="D2" s="7" t="s">
        <v>9</v>
      </c>
      <c r="E2" s="6" t="s">
        <v>8</v>
      </c>
      <c r="G2" s="8" t="s">
        <v>10</v>
      </c>
      <c r="H2" s="9" t="s">
        <v>11</v>
      </c>
      <c r="I2" s="9" t="s">
        <v>12</v>
      </c>
      <c r="J2" s="5" t="s">
        <v>4</v>
      </c>
    </row>
    <row r="3" spans="1:10" ht="42" customHeight="1" thickBot="1" x14ac:dyDescent="0.25">
      <c r="A3" s="10" t="s">
        <v>13</v>
      </c>
      <c r="B3" s="11">
        <v>0</v>
      </c>
      <c r="C3" s="12" t="s">
        <v>14</v>
      </c>
      <c r="D3" s="13">
        <v>0.94982699272846949</v>
      </c>
      <c r="E3" s="14" t="s">
        <v>15</v>
      </c>
      <c r="G3" s="15">
        <v>1</v>
      </c>
      <c r="H3" s="16">
        <f>B3*$G$3</f>
        <v>0</v>
      </c>
      <c r="I3" s="16">
        <f>H3*D3</f>
        <v>0</v>
      </c>
      <c r="J3" s="17">
        <f>I15/H15</f>
        <v>0.42412213426251316</v>
      </c>
    </row>
    <row r="4" spans="1:10" ht="26.25" thickBot="1" x14ac:dyDescent="0.25">
      <c r="A4" s="10" t="s">
        <v>16</v>
      </c>
      <c r="B4" s="11">
        <v>0</v>
      </c>
      <c r="C4" s="12" t="s">
        <v>17</v>
      </c>
      <c r="D4" s="13">
        <v>0.87897421514086893</v>
      </c>
      <c r="E4" s="14" t="s">
        <v>18</v>
      </c>
      <c r="H4" s="16">
        <f t="shared" ref="H4:H7" si="0">B4*$G$3</f>
        <v>0</v>
      </c>
      <c r="I4" s="16">
        <f t="shared" ref="I4:I7" si="1">H4*D4</f>
        <v>0</v>
      </c>
    </row>
    <row r="5" spans="1:10" ht="26.25" thickBot="1" x14ac:dyDescent="0.25">
      <c r="A5" s="10" t="s">
        <v>19</v>
      </c>
      <c r="B5" s="11">
        <v>0</v>
      </c>
      <c r="C5" s="12" t="s">
        <v>20</v>
      </c>
      <c r="D5" s="13">
        <v>0.82603963475743203</v>
      </c>
      <c r="E5" s="14" t="s">
        <v>21</v>
      </c>
      <c r="H5" s="16">
        <f t="shared" si="0"/>
        <v>0</v>
      </c>
      <c r="I5" s="16">
        <f t="shared" si="1"/>
        <v>0</v>
      </c>
    </row>
    <row r="6" spans="1:10" ht="26.25" thickBot="1" x14ac:dyDescent="0.25">
      <c r="A6" s="10" t="s">
        <v>22</v>
      </c>
      <c r="B6" s="11">
        <v>0</v>
      </c>
      <c r="C6" s="12" t="s">
        <v>23</v>
      </c>
      <c r="D6" s="13">
        <v>0.7722365871105803</v>
      </c>
      <c r="E6" s="14" t="s">
        <v>24</v>
      </c>
      <c r="H6" s="16">
        <f t="shared" si="0"/>
        <v>0</v>
      </c>
      <c r="I6" s="16">
        <f t="shared" si="1"/>
        <v>0</v>
      </c>
    </row>
    <row r="7" spans="1:10" ht="26.25" thickBot="1" x14ac:dyDescent="0.25">
      <c r="A7" s="18" t="s">
        <v>25</v>
      </c>
      <c r="B7" s="11">
        <v>0</v>
      </c>
      <c r="C7" s="12" t="s">
        <v>26</v>
      </c>
      <c r="D7" s="13">
        <v>0.70725751910079016</v>
      </c>
      <c r="E7" s="14" t="s">
        <v>27</v>
      </c>
      <c r="H7" s="16">
        <f t="shared" si="0"/>
        <v>0</v>
      </c>
      <c r="I7" s="16">
        <f t="shared" si="1"/>
        <v>0</v>
      </c>
    </row>
    <row r="8" spans="1:10" x14ac:dyDescent="0.2">
      <c r="A8" s="19"/>
      <c r="B8" s="19"/>
      <c r="C8" s="19"/>
      <c r="D8" s="19"/>
      <c r="E8" s="19"/>
      <c r="H8" s="20"/>
      <c r="I8" s="20"/>
    </row>
    <row r="9" spans="1:10" ht="18.75" thickBot="1" x14ac:dyDescent="0.3">
      <c r="A9" s="3" t="s">
        <v>28</v>
      </c>
      <c r="H9" s="21"/>
      <c r="I9" s="21"/>
    </row>
    <row r="10" spans="1:10" ht="77.25" thickBot="1" x14ac:dyDescent="0.25">
      <c r="A10" s="4" t="s">
        <v>6</v>
      </c>
      <c r="B10" s="22" t="s">
        <v>29</v>
      </c>
      <c r="C10" s="23" t="s">
        <v>30</v>
      </c>
      <c r="D10" s="24" t="s">
        <v>31</v>
      </c>
      <c r="E10" s="23" t="s">
        <v>30</v>
      </c>
      <c r="F10" s="24" t="s">
        <v>129</v>
      </c>
      <c r="H10" s="9" t="s">
        <v>11</v>
      </c>
      <c r="I10" s="9" t="s">
        <v>12</v>
      </c>
    </row>
    <row r="11" spans="1:10" ht="39" thickBot="1" x14ac:dyDescent="0.25">
      <c r="A11" s="25" t="s">
        <v>32</v>
      </c>
      <c r="B11" s="11">
        <f>'EPN Data'!$H$47</f>
        <v>10247</v>
      </c>
      <c r="C11" s="12" t="s">
        <v>33</v>
      </c>
      <c r="D11" s="13">
        <f>'EPN Data'!$B$47</f>
        <v>0.5041288869627667</v>
      </c>
      <c r="E11" s="26" t="s">
        <v>34</v>
      </c>
      <c r="F11" s="13">
        <f>B11/SUM(B11:B12)</f>
        <v>0.61881756144694733</v>
      </c>
      <c r="H11" s="16">
        <f>B11*$G$3</f>
        <v>10247</v>
      </c>
      <c r="I11" s="16">
        <f>H11*D11</f>
        <v>5165.8087047074705</v>
      </c>
    </row>
    <row r="12" spans="1:10" ht="39" thickBot="1" x14ac:dyDescent="0.25">
      <c r="A12" s="27" t="s">
        <v>35</v>
      </c>
      <c r="B12" s="11">
        <f>'EPN Data'!$H$46</f>
        <v>6312</v>
      </c>
      <c r="C12" s="12" t="s">
        <v>36</v>
      </c>
      <c r="D12" s="13">
        <f>'EPN Data'!$B$46</f>
        <v>0.29423791453508941</v>
      </c>
      <c r="E12" s="26" t="s">
        <v>37</v>
      </c>
      <c r="F12" s="13">
        <f>B12/SUM(B11:B12)</f>
        <v>0.38118243855305273</v>
      </c>
      <c r="H12" s="16">
        <f>B12*$G$3</f>
        <v>6312</v>
      </c>
      <c r="I12" s="16">
        <f>H12*D12</f>
        <v>1857.2297165454843</v>
      </c>
    </row>
    <row r="13" spans="1:10" x14ac:dyDescent="0.2">
      <c r="B13" s="21"/>
      <c r="H13" s="21"/>
      <c r="I13" s="21"/>
    </row>
    <row r="14" spans="1:10" ht="13.5" thickBot="1" x14ac:dyDescent="0.25">
      <c r="A14" s="19"/>
      <c r="B14" s="20"/>
      <c r="C14" s="19"/>
      <c r="D14" s="19"/>
      <c r="E14" s="19"/>
      <c r="H14" s="20"/>
      <c r="I14" s="20"/>
    </row>
    <row r="15" spans="1:10" ht="39" thickBot="1" x14ac:dyDescent="0.25">
      <c r="A15" s="28" t="s">
        <v>7</v>
      </c>
      <c r="B15" s="29">
        <f>SUM(B3:B7,B11:B12)</f>
        <v>16559</v>
      </c>
      <c r="H15" s="29">
        <f>SUM(H3:H7,H11:H12)</f>
        <v>16559</v>
      </c>
      <c r="I15" s="29">
        <f>SUM(I3:I7,I11:I12)</f>
        <v>7023.0384212529552</v>
      </c>
    </row>
  </sheetData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Footer>&amp;L&amp;Z&amp;F&amp;R&amp;D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2"/>
  <sheetViews>
    <sheetView view="pageBreakPreview" topLeftCell="A145" zoomScaleNormal="70" zoomScaleSheetLayoutView="100" workbookViewId="0">
      <selection activeCell="A164" sqref="A164"/>
    </sheetView>
  </sheetViews>
  <sheetFormatPr defaultRowHeight="15" x14ac:dyDescent="0.25"/>
  <cols>
    <col min="1" max="1" width="52.42578125" style="72" customWidth="1"/>
    <col min="2" max="25" width="25.7109375" style="72" customWidth="1"/>
    <col min="26" max="16384" width="9.140625" style="72"/>
  </cols>
  <sheetData>
    <row r="1" spans="1:25" ht="19.5" x14ac:dyDescent="0.3">
      <c r="A1" s="70" t="s">
        <v>45</v>
      </c>
    </row>
    <row r="2" spans="1:25" ht="19.5" x14ac:dyDescent="0.3">
      <c r="A2" s="70" t="s">
        <v>46</v>
      </c>
      <c r="B2" s="1" t="s">
        <v>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Y2" s="1"/>
    </row>
    <row r="3" spans="1:25" s="1" customFormat="1" ht="19.5" x14ac:dyDescent="0.3">
      <c r="A3" s="70" t="s">
        <v>44</v>
      </c>
      <c r="C3" s="1" t="s">
        <v>133</v>
      </c>
      <c r="D3" s="1" t="s">
        <v>131</v>
      </c>
    </row>
    <row r="4" spans="1:25" x14ac:dyDescent="0.25">
      <c r="A4" s="72" t="s">
        <v>59</v>
      </c>
      <c r="B4" s="63">
        <v>0.999</v>
      </c>
      <c r="C4" s="72">
        <f>B4/(1-$B$46)</f>
        <v>1.4154911698634578</v>
      </c>
      <c r="D4" s="72">
        <f>C4*(1-$D$37)</f>
        <v>0.81515003387122642</v>
      </c>
      <c r="E4" s="1"/>
      <c r="F4" s="1"/>
    </row>
    <row r="5" spans="1:25" x14ac:dyDescent="0.25">
      <c r="A5" s="72" t="s">
        <v>51</v>
      </c>
      <c r="B5" s="63">
        <v>1.4410000000000001</v>
      </c>
      <c r="C5" s="72">
        <f t="shared" ref="C5:C7" si="0">B5/(1-$B$46)</f>
        <v>2.0417645403135563</v>
      </c>
      <c r="D5" s="72">
        <f t="shared" ref="D5:D11" si="1">C5*(1-$D$37)</f>
        <v>1.1758070058142516</v>
      </c>
      <c r="E5" s="1"/>
      <c r="F5" s="1"/>
    </row>
    <row r="6" spans="1:25" x14ac:dyDescent="0.25">
      <c r="A6" s="72" t="s">
        <v>52</v>
      </c>
      <c r="B6" s="63">
        <v>2.38</v>
      </c>
      <c r="C6" s="72">
        <f t="shared" si="0"/>
        <v>3.3722412255005301</v>
      </c>
      <c r="D6" s="72">
        <f t="shared" si="1"/>
        <v>1.9419990796932121</v>
      </c>
      <c r="E6" s="1"/>
      <c r="F6" s="1"/>
    </row>
    <row r="7" spans="1:25" x14ac:dyDescent="0.25">
      <c r="A7" s="72" t="s">
        <v>53</v>
      </c>
      <c r="B7" s="63">
        <v>0.70399999999999996</v>
      </c>
      <c r="C7" s="72">
        <f t="shared" si="0"/>
        <v>0.99750328687074497</v>
      </c>
      <c r="D7" s="72">
        <f t="shared" si="1"/>
        <v>0.57444006390925262</v>
      </c>
      <c r="E7" s="1"/>
      <c r="F7" s="1"/>
    </row>
    <row r="8" spans="1:25" x14ac:dyDescent="0.25">
      <c r="A8" s="72" t="s">
        <v>60</v>
      </c>
      <c r="B8" s="63">
        <v>0.70199999999999996</v>
      </c>
      <c r="C8" s="72">
        <f>B8/(1-$B$47)</f>
        <v>1.4156904516986637</v>
      </c>
      <c r="D8" s="72">
        <f t="shared" si="1"/>
        <v>0.81526479586916512</v>
      </c>
      <c r="E8" s="1"/>
      <c r="F8" s="1"/>
    </row>
    <row r="9" spans="1:25" x14ac:dyDescent="0.25">
      <c r="A9" s="72" t="s">
        <v>54</v>
      </c>
      <c r="B9" s="63">
        <v>1.0129999999999999</v>
      </c>
      <c r="C9" s="72">
        <f>B9/(1-$B$47)</f>
        <v>2.0428695549440832</v>
      </c>
      <c r="D9" s="72">
        <f t="shared" si="1"/>
        <v>1.1764433592812882</v>
      </c>
    </row>
    <row r="10" spans="1:25" x14ac:dyDescent="0.25">
      <c r="A10" s="72" t="s">
        <v>55</v>
      </c>
      <c r="B10" s="63">
        <v>1.6719999999999999</v>
      </c>
      <c r="C10" s="72">
        <f>B10/(1-$B$47)</f>
        <v>3.371843924843541</v>
      </c>
      <c r="D10" s="72">
        <f t="shared" si="1"/>
        <v>1.9417702830388093</v>
      </c>
    </row>
    <row r="11" spans="1:25" x14ac:dyDescent="0.25">
      <c r="A11" s="72" t="s">
        <v>56</v>
      </c>
      <c r="B11" s="63">
        <v>0.495</v>
      </c>
      <c r="C11" s="72">
        <f>B11/(1-$B$47)</f>
        <v>0.99824326722341683</v>
      </c>
      <c r="D11" s="72">
        <f t="shared" si="1"/>
        <v>0.57486620221543694</v>
      </c>
    </row>
    <row r="12" spans="1:25" x14ac:dyDescent="0.25">
      <c r="D12" s="73" t="s">
        <v>40</v>
      </c>
      <c r="E12" s="73" t="s">
        <v>41</v>
      </c>
      <c r="F12" s="73" t="s">
        <v>42</v>
      </c>
    </row>
    <row r="13" spans="1:25" x14ac:dyDescent="0.25">
      <c r="A13" s="66" t="s">
        <v>67</v>
      </c>
      <c r="B13" s="53"/>
      <c r="C13" s="54"/>
      <c r="D13" s="63">
        <v>20.523</v>
      </c>
      <c r="E13" s="63">
        <v>0.42799999999999999</v>
      </c>
      <c r="F13" s="63">
        <v>0.38700000000000001</v>
      </c>
    </row>
    <row r="14" spans="1:25" x14ac:dyDescent="0.25">
      <c r="A14" s="66" t="s">
        <v>68</v>
      </c>
      <c r="B14" s="53"/>
      <c r="C14" s="54"/>
      <c r="D14" s="63">
        <v>14.419</v>
      </c>
      <c r="E14" s="63">
        <v>0.30099999999999999</v>
      </c>
      <c r="F14" s="63">
        <v>0.27200000000000002</v>
      </c>
    </row>
    <row r="15" spans="1:25" ht="39" x14ac:dyDescent="0.3">
      <c r="A15" s="36" t="s">
        <v>43</v>
      </c>
    </row>
    <row r="16" spans="1:25" x14ac:dyDescent="0.25">
      <c r="A16" s="72" t="s">
        <v>58</v>
      </c>
      <c r="B16" s="137">
        <v>221.93912054605781</v>
      </c>
    </row>
    <row r="17" spans="1:4" x14ac:dyDescent="0.25">
      <c r="A17" s="72" t="s">
        <v>57</v>
      </c>
      <c r="B17" s="137">
        <v>810.31331386860415</v>
      </c>
    </row>
    <row r="18" spans="1:4" x14ac:dyDescent="0.25">
      <c r="A18" s="72" t="s">
        <v>61</v>
      </c>
      <c r="B18" s="137">
        <v>53.204735309826724</v>
      </c>
    </row>
    <row r="19" spans="1:4" x14ac:dyDescent="0.25">
      <c r="A19" s="72" t="s">
        <v>62</v>
      </c>
      <c r="B19" s="137">
        <v>71.630407948267859</v>
      </c>
    </row>
    <row r="20" spans="1:4" x14ac:dyDescent="0.25">
      <c r="A20" s="72" t="s">
        <v>63</v>
      </c>
      <c r="B20" s="74">
        <v>0</v>
      </c>
    </row>
    <row r="21" spans="1:4" x14ac:dyDescent="0.25">
      <c r="A21" s="72" t="s">
        <v>64</v>
      </c>
      <c r="B21" s="74">
        <v>0</v>
      </c>
    </row>
    <row r="22" spans="1:4" x14ac:dyDescent="0.25">
      <c r="A22" s="72" t="s">
        <v>65</v>
      </c>
      <c r="B22" s="74">
        <v>0</v>
      </c>
    </row>
    <row r="23" spans="1:4" x14ac:dyDescent="0.25">
      <c r="A23" s="72" t="s">
        <v>66</v>
      </c>
      <c r="B23" s="74">
        <v>0</v>
      </c>
    </row>
    <row r="24" spans="1:4" x14ac:dyDescent="0.25">
      <c r="A24" s="66" t="s">
        <v>67</v>
      </c>
      <c r="B24" s="74">
        <v>0</v>
      </c>
    </row>
    <row r="25" spans="1:4" x14ac:dyDescent="0.25">
      <c r="A25" s="66" t="s">
        <v>68</v>
      </c>
      <c r="B25" s="74">
        <v>0</v>
      </c>
    </row>
    <row r="26" spans="1:4" ht="19.5" x14ac:dyDescent="0.3">
      <c r="A26" s="70" t="s">
        <v>39</v>
      </c>
    </row>
    <row r="28" spans="1:4" x14ac:dyDescent="0.25">
      <c r="B28" s="73" t="s">
        <v>40</v>
      </c>
      <c r="C28" s="73" t="s">
        <v>41</v>
      </c>
      <c r="D28" s="73" t="s">
        <v>42</v>
      </c>
    </row>
    <row r="29" spans="1:4" x14ac:dyDescent="0.25">
      <c r="A29" s="66" t="s">
        <v>0</v>
      </c>
      <c r="B29" s="48">
        <v>2.9452054794520548E-2</v>
      </c>
      <c r="C29" s="48">
        <v>0.44726027397260276</v>
      </c>
      <c r="D29" s="48">
        <v>0.52328767123287667</v>
      </c>
    </row>
    <row r="30" spans="1:4" x14ac:dyDescent="0.25">
      <c r="A30" s="66" t="s">
        <v>1</v>
      </c>
      <c r="B30" s="48">
        <v>5.1894161320147063E-2</v>
      </c>
      <c r="C30" s="48">
        <v>0.22059664007036403</v>
      </c>
      <c r="D30" s="48">
        <v>0.72750919860948893</v>
      </c>
    </row>
    <row r="31" spans="1:4" x14ac:dyDescent="0.25">
      <c r="A31" s="66" t="s">
        <v>2</v>
      </c>
      <c r="B31" s="48">
        <v>9.8099006887569062E-2</v>
      </c>
      <c r="C31" s="48">
        <v>0.41833122353013358</v>
      </c>
      <c r="D31" s="48">
        <v>0.4835697695822973</v>
      </c>
    </row>
    <row r="32" spans="1:4" x14ac:dyDescent="0.25">
      <c r="A32" s="66" t="s">
        <v>3</v>
      </c>
      <c r="B32" s="48">
        <v>1.4437627729164798E-2</v>
      </c>
      <c r="C32" s="48">
        <v>0.63639175381522983</v>
      </c>
      <c r="D32" s="48">
        <v>0.34917061845560537</v>
      </c>
    </row>
    <row r="35" spans="1:25" ht="19.5" x14ac:dyDescent="0.3">
      <c r="B35" s="36"/>
      <c r="C35" s="36"/>
      <c r="D35" s="36"/>
    </row>
    <row r="36" spans="1:25" ht="39" x14ac:dyDescent="0.3">
      <c r="B36" s="36" t="s">
        <v>88</v>
      </c>
      <c r="C36" s="36" t="s">
        <v>89</v>
      </c>
      <c r="D36" s="36" t="s">
        <v>131</v>
      </c>
    </row>
    <row r="37" spans="1:25" ht="78" x14ac:dyDescent="0.3">
      <c r="A37" s="36" t="s">
        <v>87</v>
      </c>
      <c r="B37" s="75" t="s">
        <v>110</v>
      </c>
      <c r="C37" s="76">
        <f>33%</f>
        <v>0.33</v>
      </c>
      <c r="D37" s="76">
        <f>'EPN UMS ALL Discount '!J3</f>
        <v>0.42412213426251316</v>
      </c>
    </row>
    <row r="38" spans="1:25" ht="39" x14ac:dyDescent="0.3">
      <c r="A38" s="36" t="s">
        <v>47</v>
      </c>
      <c r="B38" s="37">
        <v>200</v>
      </c>
    </row>
    <row r="39" spans="1:25" ht="19.5" x14ac:dyDescent="0.3">
      <c r="A39" s="36"/>
      <c r="B39" s="37"/>
    </row>
    <row r="40" spans="1:25" ht="19.5" x14ac:dyDescent="0.3">
      <c r="A40" s="70" t="s">
        <v>44</v>
      </c>
      <c r="B40" s="1" t="s">
        <v>111</v>
      </c>
      <c r="C40" s="1"/>
      <c r="D40" s="1"/>
      <c r="E40" s="1" t="s">
        <v>50</v>
      </c>
      <c r="F40" s="1"/>
    </row>
    <row r="41" spans="1:25" x14ac:dyDescent="0.25">
      <c r="A41" s="66" t="s">
        <v>48</v>
      </c>
      <c r="B41" s="63">
        <v>1.3440000000000001</v>
      </c>
      <c r="C41" s="63">
        <v>0</v>
      </c>
      <c r="D41" s="63">
        <v>0</v>
      </c>
      <c r="E41" s="64">
        <v>3.31</v>
      </c>
      <c r="F41" s="64"/>
    </row>
    <row r="42" spans="1:25" x14ac:dyDescent="0.25">
      <c r="A42" s="66" t="s">
        <v>49</v>
      </c>
      <c r="B42" s="63">
        <v>0.94499999999999995</v>
      </c>
      <c r="C42" s="63">
        <v>0</v>
      </c>
      <c r="D42" s="63">
        <v>0</v>
      </c>
      <c r="E42" s="64">
        <v>2.33</v>
      </c>
      <c r="F42" s="64"/>
    </row>
    <row r="44" spans="1:25" ht="19.5" x14ac:dyDescent="0.3">
      <c r="A44" s="70" t="s">
        <v>69</v>
      </c>
    </row>
    <row r="45" spans="1:25" ht="30" x14ac:dyDescent="0.3">
      <c r="A45" s="70"/>
      <c r="B45" s="73" t="s">
        <v>70</v>
      </c>
      <c r="C45" s="73" t="s">
        <v>71</v>
      </c>
      <c r="D45" s="73" t="s">
        <v>72</v>
      </c>
      <c r="E45" s="73" t="s">
        <v>74</v>
      </c>
      <c r="F45" s="73" t="s">
        <v>75</v>
      </c>
      <c r="G45" s="73" t="s">
        <v>76</v>
      </c>
      <c r="H45" s="73" t="s">
        <v>76</v>
      </c>
    </row>
    <row r="46" spans="1:25" x14ac:dyDescent="0.25">
      <c r="A46" s="66" t="s">
        <v>48</v>
      </c>
      <c r="B46" s="67">
        <v>0.29423791453508941</v>
      </c>
      <c r="C46" s="68">
        <v>0.29423791453508941</v>
      </c>
      <c r="D46" s="74">
        <v>17476.726490127945</v>
      </c>
      <c r="E46" s="74">
        <v>0</v>
      </c>
      <c r="F46" s="74">
        <v>0</v>
      </c>
      <c r="G46" s="74">
        <v>6311.5191587249483</v>
      </c>
      <c r="H46" s="135">
        <f>ROUND(G46,0)</f>
        <v>6312</v>
      </c>
    </row>
    <row r="47" spans="1:25" x14ac:dyDescent="0.25">
      <c r="A47" s="66" t="s">
        <v>49</v>
      </c>
      <c r="B47" s="67">
        <v>0.5041288869627667</v>
      </c>
      <c r="C47" s="68">
        <v>0.5041288869627667</v>
      </c>
      <c r="D47" s="74">
        <v>29212.910910022936</v>
      </c>
      <c r="E47" s="74">
        <v>0</v>
      </c>
      <c r="F47" s="74">
        <v>0</v>
      </c>
      <c r="G47" s="74">
        <v>10246.91443973931</v>
      </c>
      <c r="H47" s="135">
        <f>ROUND(G47,0)</f>
        <v>10247</v>
      </c>
    </row>
    <row r="48" spans="1:25" ht="39" x14ac:dyDescent="0.3">
      <c r="A48" s="36" t="s">
        <v>73</v>
      </c>
      <c r="B48" s="38">
        <f>(D46+D47)*1000/(G46+G47)</f>
        <v>2819.689261216181</v>
      </c>
      <c r="C48" s="37"/>
      <c r="D48" s="37"/>
      <c r="E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Y48" s="37"/>
    </row>
    <row r="49" spans="1:19" ht="58.5" x14ac:dyDescent="0.25">
      <c r="A49" s="123" t="s">
        <v>95</v>
      </c>
    </row>
    <row r="51" spans="1:19" ht="29.25" customHeight="1" x14ac:dyDescent="0.3">
      <c r="A51" s="36" t="s">
        <v>112</v>
      </c>
    </row>
    <row r="52" spans="1:19" ht="78" x14ac:dyDescent="0.3">
      <c r="A52" s="36" t="s">
        <v>126</v>
      </c>
    </row>
    <row r="53" spans="1:19" x14ac:dyDescent="0.25">
      <c r="A53" s="72" t="s">
        <v>58</v>
      </c>
      <c r="B53" s="96">
        <f>$B$16/($B$16+$B$18+$B$20+$B$22)</f>
        <v>0.80662938976295218</v>
      </c>
    </row>
    <row r="54" spans="1:19" x14ac:dyDescent="0.25">
      <c r="A54" s="72" t="s">
        <v>57</v>
      </c>
      <c r="B54" s="96">
        <f>$B$17/($B$17+$B$19+$B$21+$B$23)</f>
        <v>0.91878120318073853</v>
      </c>
    </row>
    <row r="55" spans="1:19" x14ac:dyDescent="0.25">
      <c r="A55" s="72" t="s">
        <v>61</v>
      </c>
      <c r="B55" s="96">
        <f>$B$18/($B$16+$B$18+$B$20+$B$22)</f>
        <v>0.19337061023704788</v>
      </c>
    </row>
    <row r="56" spans="1:19" x14ac:dyDescent="0.25">
      <c r="A56" s="72" t="s">
        <v>62</v>
      </c>
      <c r="B56" s="96">
        <f>$B$19/($B$17+$B$19+$B$21+$B$23)</f>
        <v>8.1218796819261557E-2</v>
      </c>
      <c r="S56" s="80"/>
    </row>
    <row r="57" spans="1:19" x14ac:dyDescent="0.25">
      <c r="A57" s="72" t="s">
        <v>63</v>
      </c>
      <c r="B57" s="96">
        <f>$B$20/($B$16+$B$18+$B$20+$B$22)</f>
        <v>0</v>
      </c>
      <c r="S57" s="80"/>
    </row>
    <row r="58" spans="1:19" x14ac:dyDescent="0.25">
      <c r="A58" s="72" t="s">
        <v>64</v>
      </c>
      <c r="B58" s="96">
        <f>$B$21/($B$17+$B$19+$B$21+$B$23)</f>
        <v>0</v>
      </c>
      <c r="S58" s="80"/>
    </row>
    <row r="59" spans="1:19" x14ac:dyDescent="0.25">
      <c r="A59" s="72" t="s">
        <v>65</v>
      </c>
      <c r="B59" s="96">
        <f>$B$22/($B$16+$B$18+$B$20+$B$22)</f>
        <v>0</v>
      </c>
      <c r="S59" s="80"/>
    </row>
    <row r="60" spans="1:19" x14ac:dyDescent="0.25">
      <c r="A60" s="72" t="s">
        <v>66</v>
      </c>
      <c r="B60" s="96">
        <f>$B$23/($B$17+$B$19+$B$21+$B$23)</f>
        <v>0</v>
      </c>
      <c r="S60" s="80"/>
    </row>
    <row r="61" spans="1:19" x14ac:dyDescent="0.25">
      <c r="A61" s="66" t="s">
        <v>67</v>
      </c>
      <c r="B61" s="74">
        <v>0</v>
      </c>
      <c r="S61" s="80"/>
    </row>
    <row r="62" spans="1:19" x14ac:dyDescent="0.25">
      <c r="A62" s="66" t="s">
        <v>68</v>
      </c>
      <c r="B62" s="74">
        <v>0</v>
      </c>
      <c r="S62" s="80"/>
    </row>
    <row r="63" spans="1:19" ht="58.5" x14ac:dyDescent="0.25">
      <c r="A63" s="123" t="s">
        <v>132</v>
      </c>
      <c r="B63" s="76">
        <f>G47/G46</f>
        <v>1.6235258393494902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</row>
    <row r="64" spans="1:19" ht="39" customHeight="1" x14ac:dyDescent="0.25">
      <c r="A64" s="178" t="s">
        <v>123</v>
      </c>
      <c r="B64" s="178"/>
      <c r="C64" s="178"/>
      <c r="D64" s="178"/>
      <c r="E64" s="178"/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80"/>
    </row>
    <row r="65" spans="1:25" ht="42" customHeight="1" x14ac:dyDescent="0.3">
      <c r="A65" s="179" t="s">
        <v>116</v>
      </c>
      <c r="B65" s="179"/>
      <c r="E65" s="179" t="s">
        <v>117</v>
      </c>
      <c r="F65" s="179"/>
      <c r="G65" s="179"/>
      <c r="H65" s="179"/>
      <c r="I65" s="179"/>
      <c r="J65" s="125"/>
      <c r="L65" s="179" t="s">
        <v>121</v>
      </c>
      <c r="M65" s="179"/>
      <c r="N65" s="179"/>
      <c r="O65" s="179"/>
      <c r="P65" s="179"/>
      <c r="Q65" s="179"/>
      <c r="S65" s="80"/>
    </row>
    <row r="66" spans="1:25" ht="61.5" customHeight="1" x14ac:dyDescent="0.25">
      <c r="A66" s="123" t="s">
        <v>90</v>
      </c>
      <c r="B66" s="78">
        <f>(B16*1000*B4/100)+(B18*1000*B5/100)+(B20*1000*B6/100)+(B22*1000*B7/100)</f>
        <v>2983.8520500697209</v>
      </c>
      <c r="C66" s="80"/>
      <c r="D66" s="80"/>
      <c r="E66" s="177" t="s">
        <v>114</v>
      </c>
      <c r="F66" s="177"/>
      <c r="G66" s="177"/>
      <c r="H66" s="177"/>
      <c r="I66" s="78">
        <f>(B16*1000*B4/100)+(B18*1000*B5/100)+(B20*1000*B6/100)+(B22*1000*B7/100)</f>
        <v>2983.8520500697209</v>
      </c>
      <c r="J66" s="78"/>
      <c r="K66" s="80"/>
      <c r="L66" s="177" t="s">
        <v>114</v>
      </c>
      <c r="M66" s="177"/>
      <c r="N66" s="177"/>
      <c r="O66" s="177"/>
      <c r="P66" s="123"/>
      <c r="Q66" s="78">
        <f>(D46*1000*B41/100)+(365*G46*E41/100)</f>
        <v>311139.82274345506</v>
      </c>
      <c r="R66" s="80"/>
      <c r="S66" s="80"/>
    </row>
    <row r="67" spans="1:25" ht="39" x14ac:dyDescent="0.25">
      <c r="A67" s="123" t="s">
        <v>91</v>
      </c>
      <c r="B67" s="78">
        <f>(B17*1000*B8/100)+(B19*1000*B9/100)+(B21*1000*B10/100)+(B23*1000*B11/100)</f>
        <v>6414.0154958735538</v>
      </c>
      <c r="C67" s="80"/>
      <c r="D67" s="80"/>
      <c r="E67" s="177" t="s">
        <v>91</v>
      </c>
      <c r="F67" s="177"/>
      <c r="G67" s="177"/>
      <c r="H67" s="177"/>
      <c r="I67" s="78">
        <f>(B17*1000*B4/100)+(B19*1000*B5/100)+(B21*1000*B6/100)+(B23*1000*B7/100)</f>
        <v>9127.2241840818951</v>
      </c>
      <c r="J67" s="78"/>
      <c r="K67" s="80"/>
      <c r="L67" s="177" t="s">
        <v>136</v>
      </c>
      <c r="M67" s="177"/>
      <c r="N67" s="177"/>
      <c r="O67" s="177"/>
      <c r="P67" s="123"/>
      <c r="Q67" s="78">
        <f>(D47*1000*B42/100)+(365*G47*E42/100)</f>
        <v>363206.89195247972</v>
      </c>
      <c r="R67" s="80"/>
      <c r="S67" s="80"/>
    </row>
    <row r="68" spans="1:25" ht="39" x14ac:dyDescent="0.25">
      <c r="A68" s="123" t="s">
        <v>113</v>
      </c>
      <c r="B68" s="78">
        <f>SUM(B66:B67)</f>
        <v>9397.8675459432743</v>
      </c>
      <c r="C68" s="80"/>
      <c r="D68" s="80"/>
      <c r="E68" s="177" t="s">
        <v>113</v>
      </c>
      <c r="F68" s="177"/>
      <c r="G68" s="177"/>
      <c r="H68" s="177"/>
      <c r="I68" s="78">
        <f>SUM(I66:I67)</f>
        <v>12111.076234151617</v>
      </c>
      <c r="J68" s="78"/>
      <c r="K68" s="80"/>
      <c r="L68" s="177" t="s">
        <v>137</v>
      </c>
      <c r="M68" s="177"/>
      <c r="N68" s="177"/>
      <c r="O68" s="177"/>
      <c r="P68" s="123"/>
      <c r="Q68" s="78">
        <f>SUM(Q66:Q67)</f>
        <v>674346.71469593479</v>
      </c>
      <c r="R68" s="80"/>
      <c r="S68" s="80"/>
    </row>
    <row r="69" spans="1:25" ht="58.5" x14ac:dyDescent="0.25">
      <c r="A69" s="123" t="s">
        <v>122</v>
      </c>
      <c r="B69" s="76">
        <f>B68/Q68</f>
        <v>1.3936254661195769E-2</v>
      </c>
      <c r="C69" s="80"/>
      <c r="D69" s="80"/>
      <c r="E69" s="177" t="s">
        <v>96</v>
      </c>
      <c r="F69" s="177"/>
      <c r="G69" s="177"/>
      <c r="H69" s="177"/>
      <c r="I69" s="78">
        <f>B68-I68</f>
        <v>-2713.2086882083422</v>
      </c>
      <c r="J69" s="78"/>
      <c r="K69" s="80"/>
      <c r="L69" s="80"/>
      <c r="M69" s="80"/>
      <c r="N69" s="80"/>
      <c r="O69" s="80"/>
      <c r="P69" s="80"/>
      <c r="Q69" s="80"/>
      <c r="R69" s="80"/>
      <c r="S69" s="80"/>
    </row>
    <row r="70" spans="1:25" ht="58.5" x14ac:dyDescent="0.25">
      <c r="A70" s="123" t="s">
        <v>118</v>
      </c>
      <c r="B70" s="78">
        <f>B68-I68</f>
        <v>-2713.2086882083422</v>
      </c>
      <c r="C70" s="80"/>
      <c r="D70" s="80"/>
      <c r="E70" s="177" t="s">
        <v>119</v>
      </c>
      <c r="F70" s="177"/>
      <c r="G70" s="177"/>
      <c r="H70" s="177"/>
      <c r="I70" s="76">
        <f>B70/B68</f>
        <v>-0.28870471678221704</v>
      </c>
      <c r="J70" s="76"/>
      <c r="K70" s="80"/>
      <c r="L70" s="177" t="s">
        <v>120</v>
      </c>
      <c r="M70" s="177"/>
      <c r="N70" s="177"/>
      <c r="O70" s="177"/>
      <c r="P70" s="123"/>
      <c r="Q70" s="76">
        <f>B70/Q68</f>
        <v>-4.0234624549653764E-3</v>
      </c>
      <c r="R70" s="80"/>
      <c r="S70" s="80"/>
    </row>
    <row r="71" spans="1:25" ht="19.5" x14ac:dyDescent="0.25">
      <c r="A71" s="123"/>
      <c r="B71" s="78"/>
      <c r="C71" s="80"/>
      <c r="D71" s="80"/>
      <c r="E71" s="123"/>
      <c r="F71" s="123"/>
      <c r="G71" s="123"/>
      <c r="H71" s="123"/>
      <c r="I71" s="76"/>
      <c r="J71" s="76"/>
      <c r="K71" s="80"/>
      <c r="L71" s="123"/>
      <c r="M71" s="123"/>
      <c r="N71" s="123"/>
      <c r="O71" s="123"/>
      <c r="P71" s="123"/>
      <c r="Q71" s="76"/>
      <c r="R71" s="80"/>
      <c r="S71" s="80"/>
    </row>
    <row r="72" spans="1:25" ht="39" customHeight="1" x14ac:dyDescent="0.25">
      <c r="A72" s="123" t="s">
        <v>115</v>
      </c>
      <c r="B72" s="76">
        <f>B68/Q68</f>
        <v>1.3936254661195769E-2</v>
      </c>
      <c r="C72" s="80"/>
      <c r="D72" s="80"/>
      <c r="E72" s="177"/>
      <c r="F72" s="177"/>
      <c r="G72" s="177"/>
      <c r="H72" s="177"/>
      <c r="I72" s="78"/>
      <c r="J72" s="78"/>
      <c r="K72" s="80"/>
      <c r="L72" s="80"/>
      <c r="M72" s="80"/>
      <c r="N72" s="80"/>
      <c r="O72" s="80"/>
      <c r="P72" s="80"/>
      <c r="Q72" s="80"/>
      <c r="R72" s="80"/>
      <c r="S72" s="80"/>
    </row>
    <row r="73" spans="1:25" ht="19.5" x14ac:dyDescent="0.25">
      <c r="A73" s="123"/>
      <c r="B73" s="76"/>
      <c r="C73" s="80"/>
      <c r="D73" s="80"/>
      <c r="E73" s="123"/>
      <c r="F73" s="123"/>
      <c r="G73" s="123"/>
      <c r="H73" s="123"/>
      <c r="I73" s="78"/>
      <c r="J73" s="78"/>
      <c r="K73" s="80"/>
      <c r="L73" s="80"/>
      <c r="M73" s="80"/>
      <c r="N73" s="80"/>
      <c r="O73" s="80"/>
      <c r="P73" s="80"/>
      <c r="Q73" s="80"/>
      <c r="R73" s="80"/>
      <c r="S73" s="80"/>
    </row>
    <row r="74" spans="1:25" ht="19.5" customHeight="1" thickBot="1" x14ac:dyDescent="0.3">
      <c r="A74" s="180" t="s">
        <v>124</v>
      </c>
      <c r="B74" s="18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24"/>
    </row>
    <row r="75" spans="1:25" s="83" customFormat="1" ht="18.75" customHeight="1" x14ac:dyDescent="0.3">
      <c r="A75" s="181" t="s">
        <v>101</v>
      </c>
      <c r="B75" s="184" t="s">
        <v>79</v>
      </c>
      <c r="C75" s="185"/>
      <c r="D75" s="186"/>
      <c r="E75" s="184" t="s">
        <v>80</v>
      </c>
      <c r="F75" s="185"/>
      <c r="G75" s="186"/>
      <c r="H75" s="184" t="s">
        <v>81</v>
      </c>
      <c r="I75" s="185"/>
      <c r="J75" s="186"/>
      <c r="K75" s="184" t="s">
        <v>82</v>
      </c>
      <c r="L75" s="185"/>
      <c r="M75" s="186"/>
      <c r="N75" s="184" t="s">
        <v>83</v>
      </c>
      <c r="O75" s="185"/>
      <c r="P75" s="186"/>
      <c r="Q75" s="184" t="s">
        <v>84</v>
      </c>
      <c r="R75" s="185"/>
      <c r="S75" s="186"/>
      <c r="T75" s="184" t="s">
        <v>85</v>
      </c>
      <c r="U75" s="185"/>
      <c r="V75" s="186"/>
      <c r="W75" s="184" t="s">
        <v>86</v>
      </c>
      <c r="X75" s="185"/>
      <c r="Y75" s="186"/>
    </row>
    <row r="76" spans="1:25" s="83" customFormat="1" ht="19.5" thickBot="1" x14ac:dyDescent="0.35">
      <c r="A76" s="182"/>
      <c r="B76" s="187">
        <v>5000</v>
      </c>
      <c r="C76" s="188"/>
      <c r="D76" s="189"/>
      <c r="E76" s="187">
        <v>10000</v>
      </c>
      <c r="F76" s="188"/>
      <c r="G76" s="189"/>
      <c r="H76" s="187">
        <v>15000</v>
      </c>
      <c r="I76" s="188"/>
      <c r="J76" s="189"/>
      <c r="K76" s="187">
        <v>20000</v>
      </c>
      <c r="L76" s="188"/>
      <c r="M76" s="189"/>
      <c r="N76" s="187">
        <v>30000</v>
      </c>
      <c r="O76" s="188"/>
      <c r="P76" s="189"/>
      <c r="Q76" s="187">
        <v>40000</v>
      </c>
      <c r="R76" s="188"/>
      <c r="S76" s="189"/>
      <c r="T76" s="187">
        <v>50000</v>
      </c>
      <c r="U76" s="188"/>
      <c r="V76" s="189"/>
      <c r="W76" s="187">
        <v>100000</v>
      </c>
      <c r="X76" s="188"/>
      <c r="Y76" s="189"/>
    </row>
    <row r="77" spans="1:25" s="82" customFormat="1" ht="18.75" x14ac:dyDescent="0.3">
      <c r="A77" s="183"/>
      <c r="B77" s="92" t="s">
        <v>77</v>
      </c>
      <c r="C77" s="103" t="s">
        <v>78</v>
      </c>
      <c r="D77" s="117"/>
      <c r="E77" s="92" t="s">
        <v>77</v>
      </c>
      <c r="F77" s="103" t="s">
        <v>78</v>
      </c>
      <c r="G77" s="117"/>
      <c r="H77" s="92" t="s">
        <v>77</v>
      </c>
      <c r="I77" s="103" t="s">
        <v>78</v>
      </c>
      <c r="J77" s="117"/>
      <c r="K77" s="92" t="s">
        <v>77</v>
      </c>
      <c r="L77" s="103" t="s">
        <v>78</v>
      </c>
      <c r="M77" s="117"/>
      <c r="N77" s="92" t="s">
        <v>77</v>
      </c>
      <c r="O77" s="103" t="s">
        <v>78</v>
      </c>
      <c r="P77" s="117"/>
      <c r="Q77" s="92" t="s">
        <v>77</v>
      </c>
      <c r="R77" s="103" t="s">
        <v>78</v>
      </c>
      <c r="S77" s="117"/>
      <c r="T77" s="92" t="s">
        <v>77</v>
      </c>
      <c r="U77" s="103" t="s">
        <v>78</v>
      </c>
      <c r="V77" s="117"/>
      <c r="W77" s="92" t="s">
        <v>77</v>
      </c>
      <c r="X77" s="103" t="s">
        <v>78</v>
      </c>
      <c r="Y77" s="117"/>
    </row>
    <row r="78" spans="1:25" x14ac:dyDescent="0.25">
      <c r="A78" s="109" t="s">
        <v>125</v>
      </c>
      <c r="B78" s="85">
        <f>B$76*0.1</f>
        <v>500</v>
      </c>
      <c r="C78" s="84">
        <f>B$76*0.9</f>
        <v>4500</v>
      </c>
      <c r="D78" s="118"/>
      <c r="E78" s="85">
        <f>E$76*0.1</f>
        <v>1000</v>
      </c>
      <c r="F78" s="84">
        <f>E$76*0.9</f>
        <v>9000</v>
      </c>
      <c r="G78" s="118"/>
      <c r="H78" s="85">
        <f>H$76*0.1</f>
        <v>1500</v>
      </c>
      <c r="I78" s="84">
        <f>H$76*0.9</f>
        <v>13500</v>
      </c>
      <c r="J78" s="118"/>
      <c r="K78" s="85">
        <f>K$76*0.1</f>
        <v>2000</v>
      </c>
      <c r="L78" s="84">
        <f>K$76*0.9</f>
        <v>18000</v>
      </c>
      <c r="M78" s="118"/>
      <c r="N78" s="85">
        <f>N$76*0.1</f>
        <v>3000</v>
      </c>
      <c r="O78" s="84">
        <f>N$76*0.9</f>
        <v>27000</v>
      </c>
      <c r="P78" s="118"/>
      <c r="Q78" s="85">
        <f>Q$76*0.1</f>
        <v>4000</v>
      </c>
      <c r="R78" s="84">
        <f>Q$76*0.9</f>
        <v>36000</v>
      </c>
      <c r="S78" s="118"/>
      <c r="T78" s="85">
        <f>T$76*0.1</f>
        <v>5000</v>
      </c>
      <c r="U78" s="84">
        <f>T$76*0.9</f>
        <v>45000</v>
      </c>
      <c r="V78" s="118"/>
      <c r="W78" s="85">
        <f>W$76*0.1</f>
        <v>10000</v>
      </c>
      <c r="X78" s="84">
        <f>W$76*0.9</f>
        <v>90000</v>
      </c>
      <c r="Y78" s="118"/>
    </row>
    <row r="79" spans="1:25" x14ac:dyDescent="0.25">
      <c r="A79" s="109" t="s">
        <v>97</v>
      </c>
      <c r="B79" s="85">
        <f>B$76*0.2</f>
        <v>1000</v>
      </c>
      <c r="C79" s="84">
        <f>B$76*0.8</f>
        <v>4000</v>
      </c>
      <c r="D79" s="118"/>
      <c r="E79" s="85">
        <f>E$76*0.2</f>
        <v>2000</v>
      </c>
      <c r="F79" s="84">
        <f>E$76*0.8</f>
        <v>8000</v>
      </c>
      <c r="G79" s="118"/>
      <c r="H79" s="85">
        <f>H$76*0.2</f>
        <v>3000</v>
      </c>
      <c r="I79" s="84">
        <f>H$76*0.8</f>
        <v>12000</v>
      </c>
      <c r="J79" s="118"/>
      <c r="K79" s="85">
        <f>K$76*0.2</f>
        <v>4000</v>
      </c>
      <c r="L79" s="84">
        <f>K$76*0.8</f>
        <v>16000</v>
      </c>
      <c r="M79" s="118"/>
      <c r="N79" s="85">
        <f>N$76*0.2</f>
        <v>6000</v>
      </c>
      <c r="O79" s="84">
        <f>N$76*0.8</f>
        <v>24000</v>
      </c>
      <c r="P79" s="118"/>
      <c r="Q79" s="85">
        <f>Q$76*0.2</f>
        <v>8000</v>
      </c>
      <c r="R79" s="84">
        <f>Q$76*0.8</f>
        <v>32000</v>
      </c>
      <c r="S79" s="118"/>
      <c r="T79" s="85">
        <f>T$76*0.2</f>
        <v>10000</v>
      </c>
      <c r="U79" s="84">
        <f>T$76*0.8</f>
        <v>40000</v>
      </c>
      <c r="V79" s="118"/>
      <c r="W79" s="85">
        <f>W$76*0.2</f>
        <v>20000</v>
      </c>
      <c r="X79" s="84">
        <f>W$76*0.8</f>
        <v>80000</v>
      </c>
      <c r="Y79" s="118"/>
    </row>
    <row r="80" spans="1:25" x14ac:dyDescent="0.25">
      <c r="A80" s="122" t="s">
        <v>140</v>
      </c>
      <c r="B80" s="85">
        <f>B$76*0.381</f>
        <v>1905</v>
      </c>
      <c r="C80" s="84">
        <f>B$76*0.619</f>
        <v>3095</v>
      </c>
      <c r="D80" s="118"/>
      <c r="E80" s="85">
        <f>E$76*0.381</f>
        <v>3810</v>
      </c>
      <c r="F80" s="84">
        <f>E$76*0.619</f>
        <v>6190</v>
      </c>
      <c r="G80" s="118"/>
      <c r="H80" s="85">
        <f>H$76*0.381</f>
        <v>5715</v>
      </c>
      <c r="I80" s="84">
        <f>H$76*0.619</f>
        <v>9285</v>
      </c>
      <c r="J80" s="118"/>
      <c r="K80" s="85">
        <f>K$76*0.381</f>
        <v>7620</v>
      </c>
      <c r="L80" s="84">
        <f>K$76*0.619</f>
        <v>12380</v>
      </c>
      <c r="M80" s="118"/>
      <c r="N80" s="85">
        <f>N$76*0.381</f>
        <v>11430</v>
      </c>
      <c r="O80" s="84">
        <f>N$76*0.619</f>
        <v>18570</v>
      </c>
      <c r="P80" s="118"/>
      <c r="Q80" s="85">
        <f>Q$76*0.381</f>
        <v>15240</v>
      </c>
      <c r="R80" s="84">
        <f>Q$76*0.619</f>
        <v>24760</v>
      </c>
      <c r="S80" s="118"/>
      <c r="T80" s="85">
        <f>T$76*0.381</f>
        <v>19050</v>
      </c>
      <c r="U80" s="84">
        <f>T$76*0.619</f>
        <v>30950</v>
      </c>
      <c r="V80" s="118"/>
      <c r="W80" s="85">
        <f>W$76*0.381</f>
        <v>38100</v>
      </c>
      <c r="X80" s="84">
        <f>W$76*0.619</f>
        <v>61900</v>
      </c>
      <c r="Y80" s="118"/>
    </row>
    <row r="81" spans="1:25" x14ac:dyDescent="0.25">
      <c r="A81" s="109" t="s">
        <v>102</v>
      </c>
      <c r="B81" s="85">
        <f>B$76*0.4</f>
        <v>2000</v>
      </c>
      <c r="C81" s="84">
        <f>B$76*0.6</f>
        <v>3000</v>
      </c>
      <c r="D81" s="118"/>
      <c r="E81" s="85">
        <f>E$76*0.4</f>
        <v>4000</v>
      </c>
      <c r="F81" s="84">
        <f>E$76*0.6</f>
        <v>6000</v>
      </c>
      <c r="G81" s="118"/>
      <c r="H81" s="85">
        <f>H$76*0.4</f>
        <v>6000</v>
      </c>
      <c r="I81" s="84">
        <f>H$76*0.6</f>
        <v>9000</v>
      </c>
      <c r="J81" s="118"/>
      <c r="K81" s="85">
        <f>K$76*0.4</f>
        <v>8000</v>
      </c>
      <c r="L81" s="84">
        <f>K$76*0.6</f>
        <v>12000</v>
      </c>
      <c r="M81" s="118"/>
      <c r="N81" s="85">
        <f>N$76*0.4</f>
        <v>12000</v>
      </c>
      <c r="O81" s="84">
        <f>N$76*0.6</f>
        <v>18000</v>
      </c>
      <c r="P81" s="118"/>
      <c r="Q81" s="85">
        <f>Q$76*0.4</f>
        <v>16000</v>
      </c>
      <c r="R81" s="84">
        <f>Q$76*0.6</f>
        <v>24000</v>
      </c>
      <c r="S81" s="118"/>
      <c r="T81" s="85">
        <f>T$76*0.4</f>
        <v>20000</v>
      </c>
      <c r="U81" s="84">
        <f>T$76*0.6</f>
        <v>30000</v>
      </c>
      <c r="V81" s="118"/>
      <c r="W81" s="85">
        <f>W$76*0.4</f>
        <v>40000</v>
      </c>
      <c r="X81" s="84">
        <f>W$76*0.6</f>
        <v>60000</v>
      </c>
      <c r="Y81" s="118"/>
    </row>
    <row r="82" spans="1:25" x14ac:dyDescent="0.25">
      <c r="A82" s="109" t="s">
        <v>103</v>
      </c>
      <c r="B82" s="85">
        <f>B$76*0.45</f>
        <v>2250</v>
      </c>
      <c r="C82" s="84">
        <f>B$76*0.55</f>
        <v>2750</v>
      </c>
      <c r="D82" s="118"/>
      <c r="E82" s="85">
        <f>E$76*0.45</f>
        <v>4500</v>
      </c>
      <c r="F82" s="84">
        <f>E$76*0.55</f>
        <v>5500</v>
      </c>
      <c r="G82" s="118"/>
      <c r="H82" s="85">
        <f>H$76*0.45</f>
        <v>6750</v>
      </c>
      <c r="I82" s="84">
        <f>H$76*0.55</f>
        <v>8250</v>
      </c>
      <c r="J82" s="118"/>
      <c r="K82" s="85">
        <f>K$76*0.45</f>
        <v>9000</v>
      </c>
      <c r="L82" s="84">
        <f>K$76*0.55</f>
        <v>11000</v>
      </c>
      <c r="M82" s="118"/>
      <c r="N82" s="85">
        <f>N$76*0.45</f>
        <v>13500</v>
      </c>
      <c r="O82" s="84">
        <f>N$76*0.55</f>
        <v>16500</v>
      </c>
      <c r="P82" s="118"/>
      <c r="Q82" s="85">
        <f>Q$76*0.45</f>
        <v>18000</v>
      </c>
      <c r="R82" s="84">
        <f>Q$76*0.55</f>
        <v>22000</v>
      </c>
      <c r="S82" s="118"/>
      <c r="T82" s="85">
        <f>T$76*0.45</f>
        <v>22500</v>
      </c>
      <c r="U82" s="84">
        <f>T$76*0.55</f>
        <v>27500.000000000004</v>
      </c>
      <c r="V82" s="118"/>
      <c r="W82" s="85">
        <f>W$76*0.45</f>
        <v>45000</v>
      </c>
      <c r="X82" s="84">
        <f>W$76*0.55</f>
        <v>55000.000000000007</v>
      </c>
      <c r="Y82" s="118"/>
    </row>
    <row r="83" spans="1:25" x14ac:dyDescent="0.25">
      <c r="A83" s="109" t="s">
        <v>104</v>
      </c>
      <c r="B83" s="85">
        <f>B$76*0.48</f>
        <v>2400</v>
      </c>
      <c r="C83" s="84">
        <f>B$76*0.52</f>
        <v>2600</v>
      </c>
      <c r="D83" s="118"/>
      <c r="E83" s="85">
        <f>E$76*0.48</f>
        <v>4800</v>
      </c>
      <c r="F83" s="84">
        <f>E$76*0.52</f>
        <v>5200</v>
      </c>
      <c r="G83" s="118"/>
      <c r="H83" s="85">
        <f>H$76*0.48</f>
        <v>7200</v>
      </c>
      <c r="I83" s="84">
        <f>H$76*0.52</f>
        <v>7800</v>
      </c>
      <c r="J83" s="118"/>
      <c r="K83" s="85">
        <f>K$76*0.48</f>
        <v>9600</v>
      </c>
      <c r="L83" s="84">
        <f>K$76*0.52</f>
        <v>10400</v>
      </c>
      <c r="M83" s="118"/>
      <c r="N83" s="85">
        <f>N$76*0.48</f>
        <v>14400</v>
      </c>
      <c r="O83" s="84">
        <f>N$76*0.52</f>
        <v>15600</v>
      </c>
      <c r="P83" s="118"/>
      <c r="Q83" s="85">
        <f>Q$76*0.48</f>
        <v>19200</v>
      </c>
      <c r="R83" s="84">
        <f>Q$76*0.52</f>
        <v>20800</v>
      </c>
      <c r="S83" s="118"/>
      <c r="T83" s="85">
        <f>T$76*0.48</f>
        <v>24000</v>
      </c>
      <c r="U83" s="84">
        <f>T$76*0.52</f>
        <v>26000</v>
      </c>
      <c r="V83" s="118"/>
      <c r="W83" s="85">
        <f>W$76*0.48</f>
        <v>48000</v>
      </c>
      <c r="X83" s="84">
        <f>W$76*0.52</f>
        <v>52000</v>
      </c>
      <c r="Y83" s="118"/>
    </row>
    <row r="84" spans="1:25" x14ac:dyDescent="0.25">
      <c r="A84" s="109" t="s">
        <v>105</v>
      </c>
      <c r="B84" s="85">
        <f>B$76*0.52</f>
        <v>2600</v>
      </c>
      <c r="C84" s="84">
        <f>B$76*0.48</f>
        <v>2400</v>
      </c>
      <c r="D84" s="118"/>
      <c r="E84" s="85">
        <f>E$76*0.52</f>
        <v>5200</v>
      </c>
      <c r="F84" s="84">
        <f>E$76*0.48</f>
        <v>4800</v>
      </c>
      <c r="G84" s="118"/>
      <c r="H84" s="85">
        <f>H$76*0.52</f>
        <v>7800</v>
      </c>
      <c r="I84" s="84">
        <f>H$76*0.48</f>
        <v>7200</v>
      </c>
      <c r="J84" s="118"/>
      <c r="K84" s="85">
        <f>K$76*0.52</f>
        <v>10400</v>
      </c>
      <c r="L84" s="84">
        <f>K$76*0.48</f>
        <v>9600</v>
      </c>
      <c r="M84" s="118"/>
      <c r="N84" s="85">
        <f>N$76*0.52</f>
        <v>15600</v>
      </c>
      <c r="O84" s="84">
        <f>N$76*0.48</f>
        <v>14400</v>
      </c>
      <c r="P84" s="118"/>
      <c r="Q84" s="85">
        <f>Q$76*0.52</f>
        <v>20800</v>
      </c>
      <c r="R84" s="84">
        <f>Q$76*0.48</f>
        <v>19200</v>
      </c>
      <c r="S84" s="118"/>
      <c r="T84" s="85">
        <f>T$76*0.52</f>
        <v>26000</v>
      </c>
      <c r="U84" s="84">
        <f>T$76*0.48</f>
        <v>24000</v>
      </c>
      <c r="V84" s="118"/>
      <c r="W84" s="85">
        <f>W$76*0.52</f>
        <v>52000</v>
      </c>
      <c r="X84" s="84">
        <f>W$76*0.48</f>
        <v>48000</v>
      </c>
      <c r="Y84" s="118"/>
    </row>
    <row r="85" spans="1:25" x14ac:dyDescent="0.25">
      <c r="A85" s="109" t="s">
        <v>106</v>
      </c>
      <c r="B85" s="85">
        <f>B$76*0.55</f>
        <v>2750</v>
      </c>
      <c r="C85" s="84">
        <f>B$76*0.45</f>
        <v>2250</v>
      </c>
      <c r="D85" s="118"/>
      <c r="E85" s="85">
        <f>E$76*0.55</f>
        <v>5500</v>
      </c>
      <c r="F85" s="84">
        <f>E$76*0.45</f>
        <v>4500</v>
      </c>
      <c r="G85" s="118"/>
      <c r="H85" s="85">
        <f>H$76*0.55</f>
        <v>8250</v>
      </c>
      <c r="I85" s="84">
        <f>H$76*0.45</f>
        <v>6750</v>
      </c>
      <c r="J85" s="118"/>
      <c r="K85" s="85">
        <f>K$76*0.55</f>
        <v>11000</v>
      </c>
      <c r="L85" s="84">
        <f>K$76*0.45</f>
        <v>9000</v>
      </c>
      <c r="M85" s="118"/>
      <c r="N85" s="85">
        <f>N$76*0.55</f>
        <v>16500</v>
      </c>
      <c r="O85" s="84">
        <f>N$76*0.45</f>
        <v>13500</v>
      </c>
      <c r="P85" s="118"/>
      <c r="Q85" s="85">
        <f>Q$76*0.55</f>
        <v>22000</v>
      </c>
      <c r="R85" s="84">
        <f>Q$76*0.45</f>
        <v>18000</v>
      </c>
      <c r="S85" s="118"/>
      <c r="T85" s="85">
        <f>T$76*0.55</f>
        <v>27500.000000000004</v>
      </c>
      <c r="U85" s="84">
        <f>T$76*0.45</f>
        <v>22500</v>
      </c>
      <c r="V85" s="118"/>
      <c r="W85" s="85">
        <f>W$76*0.55</f>
        <v>55000.000000000007</v>
      </c>
      <c r="X85" s="84">
        <f>W$76*0.45</f>
        <v>45000</v>
      </c>
      <c r="Y85" s="118"/>
    </row>
    <row r="86" spans="1:25" x14ac:dyDescent="0.25">
      <c r="A86" s="109" t="s">
        <v>107</v>
      </c>
      <c r="B86" s="85">
        <f>B$76*0.6</f>
        <v>3000</v>
      </c>
      <c r="C86" s="84">
        <f>B$76*0.4</f>
        <v>2000</v>
      </c>
      <c r="D86" s="118"/>
      <c r="E86" s="85">
        <f>E$76*0.6</f>
        <v>6000</v>
      </c>
      <c r="F86" s="84">
        <f>E$76*0.4</f>
        <v>4000</v>
      </c>
      <c r="G86" s="118"/>
      <c r="H86" s="85">
        <f>H$76*0.6</f>
        <v>9000</v>
      </c>
      <c r="I86" s="84">
        <f>H$76*0.4</f>
        <v>6000</v>
      </c>
      <c r="J86" s="118"/>
      <c r="K86" s="85">
        <f>K$76*0.6</f>
        <v>12000</v>
      </c>
      <c r="L86" s="84">
        <f>K$76*0.4</f>
        <v>8000</v>
      </c>
      <c r="M86" s="118"/>
      <c r="N86" s="85">
        <f>N$76*0.6</f>
        <v>18000</v>
      </c>
      <c r="O86" s="84">
        <f>N$76*0.4</f>
        <v>12000</v>
      </c>
      <c r="P86" s="118"/>
      <c r="Q86" s="85">
        <f>Q$76*0.6</f>
        <v>24000</v>
      </c>
      <c r="R86" s="84">
        <f>Q$76*0.4</f>
        <v>16000</v>
      </c>
      <c r="S86" s="118"/>
      <c r="T86" s="85">
        <f>T$76*0.6</f>
        <v>30000</v>
      </c>
      <c r="U86" s="84">
        <f>T$76*0.4</f>
        <v>20000</v>
      </c>
      <c r="V86" s="118"/>
      <c r="W86" s="85">
        <f>W$76*0.6</f>
        <v>60000</v>
      </c>
      <c r="X86" s="84">
        <f>W$76*0.4</f>
        <v>40000</v>
      </c>
      <c r="Y86" s="118"/>
    </row>
    <row r="87" spans="1:25" x14ac:dyDescent="0.25">
      <c r="A87" s="109" t="s">
        <v>108</v>
      </c>
      <c r="B87" s="85">
        <f>B$76*0.8</f>
        <v>4000</v>
      </c>
      <c r="C87" s="84">
        <f>B$76*0.2</f>
        <v>1000</v>
      </c>
      <c r="D87" s="118"/>
      <c r="E87" s="85">
        <f>E$76*0.8</f>
        <v>8000</v>
      </c>
      <c r="F87" s="84">
        <f>E$76*0.2</f>
        <v>2000</v>
      </c>
      <c r="G87" s="118"/>
      <c r="H87" s="85">
        <f>H$76*0.8</f>
        <v>12000</v>
      </c>
      <c r="I87" s="84">
        <f>H$76*0.2</f>
        <v>3000</v>
      </c>
      <c r="J87" s="118"/>
      <c r="K87" s="85">
        <f>K$76*0.8</f>
        <v>16000</v>
      </c>
      <c r="L87" s="84">
        <f>K$76*0.2</f>
        <v>4000</v>
      </c>
      <c r="M87" s="118"/>
      <c r="N87" s="85">
        <f>N$76*0.8</f>
        <v>24000</v>
      </c>
      <c r="O87" s="84">
        <f>N$76*0.2</f>
        <v>6000</v>
      </c>
      <c r="P87" s="118"/>
      <c r="Q87" s="85">
        <f>Q$76*0.8</f>
        <v>32000</v>
      </c>
      <c r="R87" s="84">
        <f>Q$76*0.2</f>
        <v>8000</v>
      </c>
      <c r="S87" s="118"/>
      <c r="T87" s="85">
        <f>T$76*0.8</f>
        <v>40000</v>
      </c>
      <c r="U87" s="84">
        <f>T$76*0.2</f>
        <v>10000</v>
      </c>
      <c r="V87" s="118"/>
      <c r="W87" s="85">
        <f>W$76*0.8</f>
        <v>80000</v>
      </c>
      <c r="X87" s="84">
        <f>W$76*0.2</f>
        <v>20000</v>
      </c>
      <c r="Y87" s="118"/>
    </row>
    <row r="88" spans="1:25" ht="15.75" thickBot="1" x14ac:dyDescent="0.3">
      <c r="A88" s="110" t="s">
        <v>109</v>
      </c>
      <c r="B88" s="86">
        <f>B$76*0.9</f>
        <v>4500</v>
      </c>
      <c r="C88" s="121">
        <f>B$76*0.1</f>
        <v>500</v>
      </c>
      <c r="D88" s="119"/>
      <c r="E88" s="86">
        <f>E$76*0.9</f>
        <v>9000</v>
      </c>
      <c r="F88" s="121">
        <f>E$76*0.1</f>
        <v>1000</v>
      </c>
      <c r="G88" s="119"/>
      <c r="H88" s="86">
        <f>H$76*0.9</f>
        <v>13500</v>
      </c>
      <c r="I88" s="121">
        <f>H$76*0.1</f>
        <v>1500</v>
      </c>
      <c r="J88" s="119"/>
      <c r="K88" s="86">
        <f>K$76*0.9</f>
        <v>18000</v>
      </c>
      <c r="L88" s="121">
        <f>K$76*0.1</f>
        <v>2000</v>
      </c>
      <c r="M88" s="119"/>
      <c r="N88" s="86">
        <f>N$76*0.9</f>
        <v>27000</v>
      </c>
      <c r="O88" s="121">
        <f>N$76*0.1</f>
        <v>3000</v>
      </c>
      <c r="P88" s="119"/>
      <c r="Q88" s="86">
        <f>Q$76*0.9</f>
        <v>36000</v>
      </c>
      <c r="R88" s="121">
        <f>Q$76*0.1</f>
        <v>4000</v>
      </c>
      <c r="S88" s="119"/>
      <c r="T88" s="86">
        <f>T$76*0.9</f>
        <v>45000</v>
      </c>
      <c r="U88" s="121">
        <f>T$76*0.1</f>
        <v>5000</v>
      </c>
      <c r="V88" s="119"/>
      <c r="W88" s="86">
        <f>W$76*0.9</f>
        <v>90000</v>
      </c>
      <c r="X88" s="121">
        <f>W$76*0.1</f>
        <v>10000</v>
      </c>
      <c r="Y88" s="119"/>
    </row>
    <row r="89" spans="1:25" ht="15.75" thickBot="1" x14ac:dyDescent="0.3">
      <c r="A89" s="111"/>
    </row>
    <row r="90" spans="1:25" s="83" customFormat="1" ht="18.75" customHeight="1" x14ac:dyDescent="0.3">
      <c r="A90" s="181" t="s">
        <v>100</v>
      </c>
      <c r="B90" s="184" t="s">
        <v>79</v>
      </c>
      <c r="C90" s="185"/>
      <c r="D90" s="186"/>
      <c r="E90" s="184" t="s">
        <v>80</v>
      </c>
      <c r="F90" s="185"/>
      <c r="G90" s="186"/>
      <c r="H90" s="184" t="s">
        <v>81</v>
      </c>
      <c r="I90" s="185"/>
      <c r="J90" s="186"/>
      <c r="K90" s="184" t="s">
        <v>82</v>
      </c>
      <c r="L90" s="185"/>
      <c r="M90" s="186"/>
      <c r="N90" s="184" t="s">
        <v>83</v>
      </c>
      <c r="O90" s="185"/>
      <c r="P90" s="186"/>
      <c r="Q90" s="184" t="s">
        <v>84</v>
      </c>
      <c r="R90" s="185"/>
      <c r="S90" s="186"/>
      <c r="T90" s="184" t="s">
        <v>85</v>
      </c>
      <c r="U90" s="185"/>
      <c r="V90" s="186"/>
      <c r="W90" s="184" t="s">
        <v>86</v>
      </c>
      <c r="X90" s="185"/>
      <c r="Y90" s="186"/>
    </row>
    <row r="91" spans="1:25" s="83" customFormat="1" ht="19.5" thickBot="1" x14ac:dyDescent="0.35">
      <c r="A91" s="182"/>
      <c r="B91" s="187">
        <v>5000</v>
      </c>
      <c r="C91" s="188"/>
      <c r="D91" s="189"/>
      <c r="E91" s="187">
        <v>10000</v>
      </c>
      <c r="F91" s="188"/>
      <c r="G91" s="189"/>
      <c r="H91" s="187">
        <v>15000</v>
      </c>
      <c r="I91" s="188"/>
      <c r="J91" s="189"/>
      <c r="K91" s="187">
        <v>20000</v>
      </c>
      <c r="L91" s="188"/>
      <c r="M91" s="189"/>
      <c r="N91" s="187">
        <v>30000</v>
      </c>
      <c r="O91" s="188"/>
      <c r="P91" s="189"/>
      <c r="Q91" s="187">
        <v>40000</v>
      </c>
      <c r="R91" s="188"/>
      <c r="S91" s="189"/>
      <c r="T91" s="187">
        <v>50000</v>
      </c>
      <c r="U91" s="188"/>
      <c r="V91" s="189"/>
      <c r="W91" s="187">
        <v>100000</v>
      </c>
      <c r="X91" s="188"/>
      <c r="Y91" s="189"/>
    </row>
    <row r="92" spans="1:25" s="82" customFormat="1" ht="18.75" x14ac:dyDescent="0.3">
      <c r="A92" s="183"/>
      <c r="B92" s="94" t="s">
        <v>77</v>
      </c>
      <c r="C92" s="103" t="s">
        <v>78</v>
      </c>
      <c r="D92" s="106"/>
      <c r="E92" s="94" t="s">
        <v>77</v>
      </c>
      <c r="F92" s="103" t="s">
        <v>78</v>
      </c>
      <c r="G92" s="117"/>
      <c r="H92" s="94" t="s">
        <v>77</v>
      </c>
      <c r="I92" s="103" t="s">
        <v>78</v>
      </c>
      <c r="J92" s="117"/>
      <c r="K92" s="94" t="s">
        <v>77</v>
      </c>
      <c r="L92" s="103" t="s">
        <v>78</v>
      </c>
      <c r="M92" s="117"/>
      <c r="N92" s="94" t="s">
        <v>77</v>
      </c>
      <c r="O92" s="103" t="s">
        <v>78</v>
      </c>
      <c r="P92" s="117"/>
      <c r="Q92" s="94" t="s">
        <v>77</v>
      </c>
      <c r="R92" s="103" t="s">
        <v>78</v>
      </c>
      <c r="S92" s="117"/>
      <c r="T92" s="94" t="s">
        <v>77</v>
      </c>
      <c r="U92" s="103" t="s">
        <v>78</v>
      </c>
      <c r="V92" s="117"/>
      <c r="W92" s="94" t="s">
        <v>77</v>
      </c>
      <c r="X92" s="103" t="s">
        <v>78</v>
      </c>
      <c r="Y92" s="117"/>
    </row>
    <row r="93" spans="1:25" x14ac:dyDescent="0.25">
      <c r="A93" s="109" t="s">
        <v>125</v>
      </c>
      <c r="B93" s="88">
        <f t="shared" ref="B93:B94" si="2">B78/1000*(((365*$E$41/100)+($B$48*$B$41/100)))</f>
        <v>24.989061835372738</v>
      </c>
      <c r="C93" s="87">
        <f t="shared" ref="C93:C94" si="3">(C78/(1000))*((365*$E$42/100)+($B$48*$B$42/100))</f>
        <v>158.17753583321809</v>
      </c>
      <c r="D93" s="107"/>
      <c r="E93" s="88">
        <f t="shared" ref="E93:E94" si="4">E78/1000*(((365*$E$41/100)+($B$48*$B$41/100)))</f>
        <v>49.978123670745475</v>
      </c>
      <c r="F93" s="87">
        <f t="shared" ref="F93:F94" si="5">(F78/(1000))*((365*$E$42/100)+($B$48*$B$42/100))</f>
        <v>316.35507166643617</v>
      </c>
      <c r="G93" s="118"/>
      <c r="H93" s="88">
        <f t="shared" ref="H93:H94" si="6">H78/1000*(((365*$E$41/100)+($B$48*$B$41/100)))</f>
        <v>74.967185506118213</v>
      </c>
      <c r="I93" s="87">
        <f t="shared" ref="I93:I94" si="7">(I78/(1000))*((365*$E$42/100)+($B$48*$B$42/100))</f>
        <v>474.53260749965426</v>
      </c>
      <c r="J93" s="118"/>
      <c r="K93" s="88">
        <f t="shared" ref="K93:K94" si="8">K78/1000*(((365*$E$41/100)+($B$48*$B$41/100)))</f>
        <v>99.95624734149095</v>
      </c>
      <c r="L93" s="87">
        <f t="shared" ref="L93:L94" si="9">(L78/(1000))*((365*$E$42/100)+($B$48*$B$42/100))</f>
        <v>632.71014333287235</v>
      </c>
      <c r="M93" s="118"/>
      <c r="N93" s="88">
        <f t="shared" ref="N93:N94" si="10">N78/1000*(((365*$E$41/100)+($B$48*$B$41/100)))</f>
        <v>149.93437101223643</v>
      </c>
      <c r="O93" s="87">
        <f t="shared" ref="O93:O94" si="11">(O78/(1000))*((365*$E$42/100)+($B$48*$B$42/100))</f>
        <v>949.06521499930852</v>
      </c>
      <c r="P93" s="118"/>
      <c r="Q93" s="88">
        <f t="shared" ref="Q93:Q94" si="12">Q78/1000*(((365*$E$41/100)+($B$48*$B$41/100)))</f>
        <v>199.9124946829819</v>
      </c>
      <c r="R93" s="87">
        <f t="shared" ref="R93:R94" si="13">(R78/(1000))*((365*$E$42/100)+($B$48*$B$42/100))</f>
        <v>1265.4202866657447</v>
      </c>
      <c r="S93" s="118"/>
      <c r="T93" s="88">
        <f t="shared" ref="T93:T94" si="14">T78/1000*(((365*$E$41/100)+($B$48*$B$41/100)))</f>
        <v>249.89061835372738</v>
      </c>
      <c r="U93" s="87">
        <f t="shared" ref="U93:U94" si="15">(U78/(1000))*((365*$E$42/100)+($B$48*$B$42/100))</f>
        <v>1581.775358332181</v>
      </c>
      <c r="V93" s="118"/>
      <c r="W93" s="88">
        <f t="shared" ref="W93:W94" si="16">W78/1000*(((365*$E$41/100)+($B$48*$B$41/100)))</f>
        <v>499.78123670745475</v>
      </c>
      <c r="X93" s="87">
        <f t="shared" ref="X93:X94" si="17">(X78/(1000))*((365*$E$42/100)+($B$48*$B$42/100))</f>
        <v>3163.550716664362</v>
      </c>
      <c r="Y93" s="118"/>
    </row>
    <row r="94" spans="1:25" x14ac:dyDescent="0.25">
      <c r="A94" s="109" t="s">
        <v>97</v>
      </c>
      <c r="B94" s="88">
        <f t="shared" si="2"/>
        <v>49.978123670745475</v>
      </c>
      <c r="C94" s="87">
        <f t="shared" si="3"/>
        <v>140.60225407397164</v>
      </c>
      <c r="D94" s="107"/>
      <c r="E94" s="88">
        <f t="shared" si="4"/>
        <v>99.95624734149095</v>
      </c>
      <c r="F94" s="87">
        <f t="shared" si="5"/>
        <v>281.20450814794327</v>
      </c>
      <c r="G94" s="118"/>
      <c r="H94" s="88">
        <f t="shared" si="6"/>
        <v>149.93437101223643</v>
      </c>
      <c r="I94" s="87">
        <f t="shared" si="7"/>
        <v>421.80676222191494</v>
      </c>
      <c r="J94" s="118"/>
      <c r="K94" s="88">
        <f t="shared" si="8"/>
        <v>199.9124946829819</v>
      </c>
      <c r="L94" s="87">
        <f t="shared" si="9"/>
        <v>562.40901629588654</v>
      </c>
      <c r="M94" s="118"/>
      <c r="N94" s="88">
        <f t="shared" si="10"/>
        <v>299.86874202447285</v>
      </c>
      <c r="O94" s="87">
        <f t="shared" si="11"/>
        <v>843.61352444382987</v>
      </c>
      <c r="P94" s="118"/>
      <c r="Q94" s="88">
        <f t="shared" si="12"/>
        <v>399.8249893659638</v>
      </c>
      <c r="R94" s="87">
        <f t="shared" si="13"/>
        <v>1124.8180325917731</v>
      </c>
      <c r="S94" s="118"/>
      <c r="T94" s="88">
        <f t="shared" si="14"/>
        <v>499.78123670745475</v>
      </c>
      <c r="U94" s="87">
        <f t="shared" si="15"/>
        <v>1406.0225407397163</v>
      </c>
      <c r="V94" s="118"/>
      <c r="W94" s="88">
        <f t="shared" si="16"/>
        <v>999.5624734149095</v>
      </c>
      <c r="X94" s="87">
        <f t="shared" si="17"/>
        <v>2812.0450814794326</v>
      </c>
      <c r="Y94" s="118"/>
    </row>
    <row r="95" spans="1:25" x14ac:dyDescent="0.25">
      <c r="A95" s="122" t="s">
        <v>140</v>
      </c>
      <c r="B95" s="88">
        <f t="shared" ref="B95:B103" si="18">B80/1000*(((365*$E$41/100)+($B$48*$B$41/100)))</f>
        <v>95.208325592770137</v>
      </c>
      <c r="C95" s="87">
        <f t="shared" ref="C95:C103" si="19">(C80/(1000))*((365*$E$42/100)+($B$48*$B$42/100))</f>
        <v>108.79099408973556</v>
      </c>
      <c r="D95" s="107"/>
      <c r="E95" s="88">
        <f t="shared" ref="E95:E103" si="20">E80/1000*(((365*$E$41/100)+($B$48*$B$41/100)))</f>
        <v>190.41665118554027</v>
      </c>
      <c r="F95" s="87">
        <f t="shared" ref="F95:F103" si="21">(F80/(1000))*((365*$E$42/100)+($B$48*$B$42/100))</f>
        <v>217.58198817947113</v>
      </c>
      <c r="G95" s="118"/>
      <c r="H95" s="88">
        <f t="shared" ref="H95:H103" si="22">H80/1000*(((365*$E$41/100)+($B$48*$B$41/100)))</f>
        <v>285.62497677831038</v>
      </c>
      <c r="I95" s="87">
        <f t="shared" ref="I95:I103" si="23">(I80/(1000))*((365*$E$42/100)+($B$48*$B$42/100))</f>
        <v>326.37298226920666</v>
      </c>
      <c r="J95" s="118"/>
      <c r="K95" s="88">
        <f t="shared" ref="K95:K103" si="24">K80/1000*(((365*$E$41/100)+($B$48*$B$41/100)))</f>
        <v>380.83330237108055</v>
      </c>
      <c r="L95" s="87">
        <f t="shared" ref="L95:L103" si="25">(L80/(1000))*((365*$E$42/100)+($B$48*$B$42/100))</f>
        <v>435.16397635894225</v>
      </c>
      <c r="M95" s="118"/>
      <c r="N95" s="88">
        <f t="shared" ref="N95:N103" si="26">N80/1000*(((365*$E$41/100)+($B$48*$B$41/100)))</f>
        <v>571.24995355662077</v>
      </c>
      <c r="O95" s="87">
        <f t="shared" ref="O95:O103" si="27">(O80/(1000))*((365*$E$42/100)+($B$48*$B$42/100))</f>
        <v>652.74596453841332</v>
      </c>
      <c r="P95" s="118"/>
      <c r="Q95" s="88">
        <f t="shared" ref="Q95:Q103" si="28">Q80/1000*(((365*$E$41/100)+($B$48*$B$41/100)))</f>
        <v>761.6666047421611</v>
      </c>
      <c r="R95" s="87">
        <f t="shared" ref="R95:R103" si="29">(R80/(1000))*((365*$E$42/100)+($B$48*$B$42/100))</f>
        <v>870.3279527178845</v>
      </c>
      <c r="S95" s="118"/>
      <c r="T95" s="88">
        <f t="shared" ref="T95:T103" si="30">T80/1000*(((365*$E$41/100)+($B$48*$B$41/100)))</f>
        <v>952.08325592770132</v>
      </c>
      <c r="U95" s="87">
        <f t="shared" ref="U95:U103" si="31">(U80/(1000))*((365*$E$42/100)+($B$48*$B$42/100))</f>
        <v>1087.9099408973555</v>
      </c>
      <c r="V95" s="118"/>
      <c r="W95" s="88">
        <f t="shared" ref="W95:W103" si="32">W80/1000*(((365*$E$41/100)+($B$48*$B$41/100)))</f>
        <v>1904.1665118554026</v>
      </c>
      <c r="X95" s="87">
        <f t="shared" ref="X95:X103" si="33">(X80/(1000))*((365*$E$42/100)+($B$48*$B$42/100))</f>
        <v>2175.8198817947109</v>
      </c>
      <c r="Y95" s="118"/>
    </row>
    <row r="96" spans="1:25" ht="14.25" customHeight="1" x14ac:dyDescent="0.25">
      <c r="A96" s="109" t="s">
        <v>102</v>
      </c>
      <c r="B96" s="88">
        <f t="shared" si="18"/>
        <v>99.95624734149095</v>
      </c>
      <c r="C96" s="87">
        <f t="shared" si="19"/>
        <v>105.45169055547873</v>
      </c>
      <c r="D96" s="107"/>
      <c r="E96" s="88">
        <f t="shared" si="20"/>
        <v>199.9124946829819</v>
      </c>
      <c r="F96" s="87">
        <f t="shared" si="21"/>
        <v>210.90338111095747</v>
      </c>
      <c r="G96" s="118"/>
      <c r="H96" s="88">
        <f t="shared" si="22"/>
        <v>299.86874202447285</v>
      </c>
      <c r="I96" s="87">
        <f t="shared" si="23"/>
        <v>316.35507166643617</v>
      </c>
      <c r="J96" s="118"/>
      <c r="K96" s="88">
        <f t="shared" si="24"/>
        <v>399.8249893659638</v>
      </c>
      <c r="L96" s="87">
        <f t="shared" si="25"/>
        <v>421.80676222191494</v>
      </c>
      <c r="M96" s="118"/>
      <c r="N96" s="88">
        <f t="shared" si="26"/>
        <v>599.7374840489457</v>
      </c>
      <c r="O96" s="87">
        <f t="shared" si="27"/>
        <v>632.71014333287235</v>
      </c>
      <c r="P96" s="118"/>
      <c r="Q96" s="88">
        <f t="shared" si="28"/>
        <v>799.6499787319276</v>
      </c>
      <c r="R96" s="87">
        <f t="shared" si="29"/>
        <v>843.61352444382987</v>
      </c>
      <c r="S96" s="118"/>
      <c r="T96" s="88">
        <f t="shared" si="30"/>
        <v>999.5624734149095</v>
      </c>
      <c r="U96" s="87">
        <f t="shared" si="31"/>
        <v>1054.5169055547872</v>
      </c>
      <c r="V96" s="118"/>
      <c r="W96" s="88">
        <f t="shared" si="32"/>
        <v>1999.124946829819</v>
      </c>
      <c r="X96" s="87">
        <f t="shared" si="33"/>
        <v>2109.0338111095743</v>
      </c>
      <c r="Y96" s="118"/>
    </row>
    <row r="97" spans="1:25" x14ac:dyDescent="0.25">
      <c r="A97" s="109" t="s">
        <v>103</v>
      </c>
      <c r="B97" s="88">
        <f t="shared" si="18"/>
        <v>112.45077825917733</v>
      </c>
      <c r="C97" s="87">
        <f t="shared" si="19"/>
        <v>96.664049675855495</v>
      </c>
      <c r="D97" s="107"/>
      <c r="E97" s="88">
        <f t="shared" si="20"/>
        <v>224.90155651835465</v>
      </c>
      <c r="F97" s="87">
        <f t="shared" si="21"/>
        <v>193.32809935171099</v>
      </c>
      <c r="G97" s="118"/>
      <c r="H97" s="88">
        <f t="shared" si="22"/>
        <v>337.35233477753195</v>
      </c>
      <c r="I97" s="87">
        <f t="shared" si="23"/>
        <v>289.99214902756648</v>
      </c>
      <c r="J97" s="118"/>
      <c r="K97" s="88">
        <f t="shared" si="24"/>
        <v>449.80311303670931</v>
      </c>
      <c r="L97" s="87">
        <f t="shared" si="25"/>
        <v>386.65619870342198</v>
      </c>
      <c r="M97" s="118"/>
      <c r="N97" s="88">
        <f t="shared" si="26"/>
        <v>674.7046695550639</v>
      </c>
      <c r="O97" s="87">
        <f t="shared" si="27"/>
        <v>579.98429805513297</v>
      </c>
      <c r="P97" s="118"/>
      <c r="Q97" s="88">
        <f t="shared" si="28"/>
        <v>899.60622607341861</v>
      </c>
      <c r="R97" s="87">
        <f t="shared" si="29"/>
        <v>773.31239740684396</v>
      </c>
      <c r="S97" s="118"/>
      <c r="T97" s="88">
        <f t="shared" si="30"/>
        <v>1124.5077825917731</v>
      </c>
      <c r="U97" s="87">
        <f t="shared" si="31"/>
        <v>966.64049675855517</v>
      </c>
      <c r="V97" s="118"/>
      <c r="W97" s="88">
        <f t="shared" si="32"/>
        <v>2249.0155651835462</v>
      </c>
      <c r="X97" s="87">
        <f t="shared" si="33"/>
        <v>1933.2809935171103</v>
      </c>
      <c r="Y97" s="118"/>
    </row>
    <row r="98" spans="1:25" x14ac:dyDescent="0.25">
      <c r="A98" s="109" t="s">
        <v>104</v>
      </c>
      <c r="B98" s="88">
        <f t="shared" si="18"/>
        <v>119.94749680978913</v>
      </c>
      <c r="C98" s="87">
        <f t="shared" si="19"/>
        <v>91.391465148081565</v>
      </c>
      <c r="D98" s="107"/>
      <c r="E98" s="88">
        <f t="shared" si="20"/>
        <v>239.89499361957826</v>
      </c>
      <c r="F98" s="87">
        <f t="shared" si="21"/>
        <v>182.78293029616313</v>
      </c>
      <c r="G98" s="118"/>
      <c r="H98" s="88">
        <f t="shared" si="22"/>
        <v>359.84249042936744</v>
      </c>
      <c r="I98" s="87">
        <f t="shared" si="23"/>
        <v>274.17439544424468</v>
      </c>
      <c r="J98" s="118"/>
      <c r="K98" s="88">
        <f t="shared" si="24"/>
        <v>479.78998723915652</v>
      </c>
      <c r="L98" s="87">
        <f t="shared" si="25"/>
        <v>365.56586059232626</v>
      </c>
      <c r="M98" s="118"/>
      <c r="N98" s="88">
        <f t="shared" si="26"/>
        <v>719.68498085873489</v>
      </c>
      <c r="O98" s="87">
        <f t="shared" si="27"/>
        <v>548.34879088848936</v>
      </c>
      <c r="P98" s="118"/>
      <c r="Q98" s="88">
        <f t="shared" si="28"/>
        <v>959.57997447831303</v>
      </c>
      <c r="R98" s="87">
        <f t="shared" si="29"/>
        <v>731.13172118465252</v>
      </c>
      <c r="S98" s="118"/>
      <c r="T98" s="88">
        <f t="shared" si="30"/>
        <v>1199.4749680978914</v>
      </c>
      <c r="U98" s="87">
        <f t="shared" si="31"/>
        <v>913.91465148081568</v>
      </c>
      <c r="V98" s="118"/>
      <c r="W98" s="88">
        <f t="shared" si="32"/>
        <v>2398.9499361957828</v>
      </c>
      <c r="X98" s="87">
        <f t="shared" si="33"/>
        <v>1827.8293029616314</v>
      </c>
      <c r="Y98" s="118"/>
    </row>
    <row r="99" spans="1:25" x14ac:dyDescent="0.25">
      <c r="A99" s="109" t="s">
        <v>105</v>
      </c>
      <c r="B99" s="88">
        <f t="shared" si="18"/>
        <v>129.94312154393825</v>
      </c>
      <c r="C99" s="87">
        <f t="shared" si="19"/>
        <v>84.361352444382973</v>
      </c>
      <c r="D99" s="107"/>
      <c r="E99" s="88">
        <f t="shared" si="20"/>
        <v>259.88624308787649</v>
      </c>
      <c r="F99" s="87">
        <f t="shared" si="21"/>
        <v>168.72270488876595</v>
      </c>
      <c r="G99" s="118"/>
      <c r="H99" s="88">
        <f t="shared" si="22"/>
        <v>389.82936463181471</v>
      </c>
      <c r="I99" s="87">
        <f t="shared" si="23"/>
        <v>253.08405733314896</v>
      </c>
      <c r="J99" s="118"/>
      <c r="K99" s="88">
        <f t="shared" si="24"/>
        <v>519.77248617575299</v>
      </c>
      <c r="L99" s="87">
        <f t="shared" si="25"/>
        <v>337.44540977753189</v>
      </c>
      <c r="M99" s="118"/>
      <c r="N99" s="88">
        <f t="shared" si="26"/>
        <v>779.65872926362943</v>
      </c>
      <c r="O99" s="87">
        <f t="shared" si="27"/>
        <v>506.16811466629792</v>
      </c>
      <c r="P99" s="118"/>
      <c r="Q99" s="88">
        <f t="shared" si="28"/>
        <v>1039.544972351506</v>
      </c>
      <c r="R99" s="87">
        <f t="shared" si="29"/>
        <v>674.89081955506379</v>
      </c>
      <c r="S99" s="118"/>
      <c r="T99" s="88">
        <f t="shared" si="30"/>
        <v>1299.4312154393824</v>
      </c>
      <c r="U99" s="87">
        <f t="shared" si="31"/>
        <v>843.61352444382987</v>
      </c>
      <c r="V99" s="118"/>
      <c r="W99" s="88">
        <f t="shared" si="32"/>
        <v>2598.8624308787648</v>
      </c>
      <c r="X99" s="87">
        <f t="shared" si="33"/>
        <v>1687.2270488876597</v>
      </c>
      <c r="Y99" s="118"/>
    </row>
    <row r="100" spans="1:25" x14ac:dyDescent="0.25">
      <c r="A100" s="109" t="s">
        <v>106</v>
      </c>
      <c r="B100" s="88">
        <f t="shared" si="18"/>
        <v>137.43984009455005</v>
      </c>
      <c r="C100" s="87">
        <f t="shared" si="19"/>
        <v>79.088767916609044</v>
      </c>
      <c r="D100" s="107"/>
      <c r="E100" s="88">
        <f t="shared" si="20"/>
        <v>274.8796801891001</v>
      </c>
      <c r="F100" s="87">
        <f t="shared" si="21"/>
        <v>158.17753583321809</v>
      </c>
      <c r="G100" s="118"/>
      <c r="H100" s="88">
        <f t="shared" si="22"/>
        <v>412.31952028365015</v>
      </c>
      <c r="I100" s="87">
        <f t="shared" si="23"/>
        <v>237.26630374982713</v>
      </c>
      <c r="J100" s="118"/>
      <c r="K100" s="88">
        <f t="shared" si="24"/>
        <v>549.7593603782002</v>
      </c>
      <c r="L100" s="87">
        <f t="shared" si="25"/>
        <v>316.35507166643617</v>
      </c>
      <c r="M100" s="118"/>
      <c r="N100" s="88">
        <f t="shared" si="26"/>
        <v>824.6390405673003</v>
      </c>
      <c r="O100" s="87">
        <f t="shared" si="27"/>
        <v>474.53260749965426</v>
      </c>
      <c r="P100" s="118"/>
      <c r="Q100" s="88">
        <f t="shared" si="28"/>
        <v>1099.5187207564004</v>
      </c>
      <c r="R100" s="87">
        <f t="shared" si="29"/>
        <v>632.71014333287235</v>
      </c>
      <c r="S100" s="118"/>
      <c r="T100" s="88">
        <f t="shared" si="30"/>
        <v>1374.3984009455007</v>
      </c>
      <c r="U100" s="87">
        <f t="shared" si="31"/>
        <v>790.88767916609049</v>
      </c>
      <c r="V100" s="118"/>
      <c r="W100" s="88">
        <f t="shared" si="32"/>
        <v>2748.7968018910015</v>
      </c>
      <c r="X100" s="87">
        <f t="shared" si="33"/>
        <v>1581.775358332181</v>
      </c>
      <c r="Y100" s="118"/>
    </row>
    <row r="101" spans="1:25" x14ac:dyDescent="0.25">
      <c r="A101" s="109" t="s">
        <v>107</v>
      </c>
      <c r="B101" s="88">
        <f t="shared" si="18"/>
        <v>149.93437101223643</v>
      </c>
      <c r="C101" s="87">
        <f t="shared" si="19"/>
        <v>70.301127036985818</v>
      </c>
      <c r="D101" s="107"/>
      <c r="E101" s="88">
        <f t="shared" si="20"/>
        <v>299.86874202447285</v>
      </c>
      <c r="F101" s="87">
        <f t="shared" si="21"/>
        <v>140.60225407397164</v>
      </c>
      <c r="G101" s="118"/>
      <c r="H101" s="88">
        <f t="shared" si="22"/>
        <v>449.80311303670931</v>
      </c>
      <c r="I101" s="87">
        <f t="shared" si="23"/>
        <v>210.90338111095747</v>
      </c>
      <c r="J101" s="118"/>
      <c r="K101" s="88">
        <f t="shared" si="24"/>
        <v>599.7374840489457</v>
      </c>
      <c r="L101" s="87">
        <f t="shared" si="25"/>
        <v>281.20450814794327</v>
      </c>
      <c r="M101" s="118"/>
      <c r="N101" s="88">
        <f t="shared" si="26"/>
        <v>899.60622607341861</v>
      </c>
      <c r="O101" s="87">
        <f t="shared" si="27"/>
        <v>421.80676222191494</v>
      </c>
      <c r="P101" s="118"/>
      <c r="Q101" s="88">
        <f t="shared" si="28"/>
        <v>1199.4749680978914</v>
      </c>
      <c r="R101" s="87">
        <f t="shared" si="29"/>
        <v>562.40901629588654</v>
      </c>
      <c r="S101" s="118"/>
      <c r="T101" s="88">
        <f t="shared" si="30"/>
        <v>1499.3437101223642</v>
      </c>
      <c r="U101" s="87">
        <f t="shared" si="31"/>
        <v>703.01127036985815</v>
      </c>
      <c r="V101" s="118"/>
      <c r="W101" s="88">
        <f t="shared" si="32"/>
        <v>2998.6874202447284</v>
      </c>
      <c r="X101" s="87">
        <f t="shared" si="33"/>
        <v>1406.0225407397163</v>
      </c>
      <c r="Y101" s="118"/>
    </row>
    <row r="102" spans="1:25" x14ac:dyDescent="0.25">
      <c r="A102" s="109" t="s">
        <v>108</v>
      </c>
      <c r="B102" s="88">
        <f t="shared" si="18"/>
        <v>199.9124946829819</v>
      </c>
      <c r="C102" s="87">
        <f t="shared" si="19"/>
        <v>35.150563518492909</v>
      </c>
      <c r="D102" s="107"/>
      <c r="E102" s="88">
        <f t="shared" si="20"/>
        <v>399.8249893659638</v>
      </c>
      <c r="F102" s="87">
        <f t="shared" si="21"/>
        <v>70.301127036985818</v>
      </c>
      <c r="G102" s="118"/>
      <c r="H102" s="88">
        <f t="shared" si="22"/>
        <v>599.7374840489457</v>
      </c>
      <c r="I102" s="87">
        <f t="shared" si="23"/>
        <v>105.45169055547873</v>
      </c>
      <c r="J102" s="118"/>
      <c r="K102" s="88">
        <f t="shared" si="24"/>
        <v>799.6499787319276</v>
      </c>
      <c r="L102" s="87">
        <f t="shared" si="25"/>
        <v>140.60225407397164</v>
      </c>
      <c r="M102" s="118"/>
      <c r="N102" s="88">
        <f t="shared" si="26"/>
        <v>1199.4749680978914</v>
      </c>
      <c r="O102" s="87">
        <f t="shared" si="27"/>
        <v>210.90338111095747</v>
      </c>
      <c r="P102" s="118"/>
      <c r="Q102" s="88">
        <f t="shared" si="28"/>
        <v>1599.2999574638552</v>
      </c>
      <c r="R102" s="87">
        <f t="shared" si="29"/>
        <v>281.20450814794327</v>
      </c>
      <c r="S102" s="118"/>
      <c r="T102" s="88">
        <f t="shared" si="30"/>
        <v>1999.124946829819</v>
      </c>
      <c r="U102" s="87">
        <f t="shared" si="31"/>
        <v>351.50563518492908</v>
      </c>
      <c r="V102" s="118"/>
      <c r="W102" s="88">
        <f t="shared" si="32"/>
        <v>3998.249893659638</v>
      </c>
      <c r="X102" s="87">
        <f t="shared" si="33"/>
        <v>703.01127036985815</v>
      </c>
      <c r="Y102" s="118"/>
    </row>
    <row r="103" spans="1:25" ht="15.75" thickBot="1" x14ac:dyDescent="0.3">
      <c r="A103" s="110" t="s">
        <v>109</v>
      </c>
      <c r="B103" s="89">
        <f t="shared" si="18"/>
        <v>224.90155651835465</v>
      </c>
      <c r="C103" s="120">
        <f t="shared" si="19"/>
        <v>17.575281759246455</v>
      </c>
      <c r="D103" s="108"/>
      <c r="E103" s="89">
        <f t="shared" si="20"/>
        <v>449.80311303670931</v>
      </c>
      <c r="F103" s="120">
        <f t="shared" si="21"/>
        <v>35.150563518492909</v>
      </c>
      <c r="G103" s="119"/>
      <c r="H103" s="89">
        <f t="shared" si="22"/>
        <v>674.7046695550639</v>
      </c>
      <c r="I103" s="120">
        <f t="shared" si="23"/>
        <v>52.725845277739367</v>
      </c>
      <c r="J103" s="119"/>
      <c r="K103" s="89">
        <f t="shared" si="24"/>
        <v>899.60622607341861</v>
      </c>
      <c r="L103" s="120">
        <f t="shared" si="25"/>
        <v>70.301127036985818</v>
      </c>
      <c r="M103" s="119"/>
      <c r="N103" s="89">
        <f t="shared" si="26"/>
        <v>1349.4093391101278</v>
      </c>
      <c r="O103" s="120">
        <f t="shared" si="27"/>
        <v>105.45169055547873</v>
      </c>
      <c r="P103" s="119"/>
      <c r="Q103" s="89">
        <f t="shared" si="28"/>
        <v>1799.2124521468372</v>
      </c>
      <c r="R103" s="120">
        <f t="shared" si="29"/>
        <v>140.60225407397164</v>
      </c>
      <c r="S103" s="119"/>
      <c r="T103" s="89">
        <f t="shared" si="30"/>
        <v>2249.0155651835462</v>
      </c>
      <c r="U103" s="120">
        <f t="shared" si="31"/>
        <v>175.75281759246454</v>
      </c>
      <c r="V103" s="119"/>
      <c r="W103" s="89">
        <f t="shared" si="32"/>
        <v>4498.0311303670924</v>
      </c>
      <c r="X103" s="120">
        <f t="shared" si="33"/>
        <v>351.50563518492908</v>
      </c>
      <c r="Y103" s="119"/>
    </row>
    <row r="104" spans="1:25" ht="15.75" thickBot="1" x14ac:dyDescent="0.3">
      <c r="A104" s="111"/>
    </row>
    <row r="105" spans="1:25" s="83" customFormat="1" ht="18.75" customHeight="1" x14ac:dyDescent="0.3">
      <c r="A105" s="181" t="s">
        <v>99</v>
      </c>
      <c r="B105" s="184" t="s">
        <v>79</v>
      </c>
      <c r="C105" s="185"/>
      <c r="D105" s="186"/>
      <c r="E105" s="184" t="s">
        <v>80</v>
      </c>
      <c r="F105" s="185"/>
      <c r="G105" s="186"/>
      <c r="H105" s="184" t="s">
        <v>81</v>
      </c>
      <c r="I105" s="185"/>
      <c r="J105" s="186"/>
      <c r="K105" s="184" t="s">
        <v>82</v>
      </c>
      <c r="L105" s="185"/>
      <c r="M105" s="186"/>
      <c r="N105" s="184" t="s">
        <v>83</v>
      </c>
      <c r="O105" s="185"/>
      <c r="P105" s="186"/>
      <c r="Q105" s="184" t="s">
        <v>84</v>
      </c>
      <c r="R105" s="185"/>
      <c r="S105" s="186"/>
      <c r="T105" s="184" t="s">
        <v>85</v>
      </c>
      <c r="U105" s="185"/>
      <c r="V105" s="186"/>
      <c r="W105" s="184" t="s">
        <v>86</v>
      </c>
      <c r="X105" s="185"/>
      <c r="Y105" s="186"/>
    </row>
    <row r="106" spans="1:25" s="83" customFormat="1" ht="19.5" thickBot="1" x14ac:dyDescent="0.35">
      <c r="A106" s="182"/>
      <c r="B106" s="187">
        <v>5000</v>
      </c>
      <c r="C106" s="188"/>
      <c r="D106" s="189"/>
      <c r="E106" s="187">
        <v>10000</v>
      </c>
      <c r="F106" s="188"/>
      <c r="G106" s="189"/>
      <c r="H106" s="187">
        <v>15000</v>
      </c>
      <c r="I106" s="188"/>
      <c r="J106" s="189"/>
      <c r="K106" s="187">
        <v>20000</v>
      </c>
      <c r="L106" s="188"/>
      <c r="M106" s="189"/>
      <c r="N106" s="187">
        <v>30000</v>
      </c>
      <c r="O106" s="188"/>
      <c r="P106" s="189"/>
      <c r="Q106" s="187">
        <v>40000</v>
      </c>
      <c r="R106" s="188"/>
      <c r="S106" s="189"/>
      <c r="T106" s="187">
        <v>50000</v>
      </c>
      <c r="U106" s="188"/>
      <c r="V106" s="189"/>
      <c r="W106" s="187">
        <v>100000</v>
      </c>
      <c r="X106" s="188"/>
      <c r="Y106" s="189"/>
    </row>
    <row r="107" spans="1:25" s="82" customFormat="1" ht="18.75" x14ac:dyDescent="0.3">
      <c r="A107" s="183"/>
      <c r="B107" s="92" t="s">
        <v>77</v>
      </c>
      <c r="C107" s="103" t="s">
        <v>78</v>
      </c>
      <c r="D107" s="117"/>
      <c r="E107" s="92" t="s">
        <v>77</v>
      </c>
      <c r="F107" s="103" t="s">
        <v>78</v>
      </c>
      <c r="G107" s="117"/>
      <c r="H107" s="92" t="s">
        <v>77</v>
      </c>
      <c r="I107" s="103" t="s">
        <v>78</v>
      </c>
      <c r="J107" s="117"/>
      <c r="K107" s="92" t="s">
        <v>77</v>
      </c>
      <c r="L107" s="103" t="s">
        <v>78</v>
      </c>
      <c r="M107" s="117"/>
      <c r="N107" s="92" t="s">
        <v>77</v>
      </c>
      <c r="O107" s="103" t="s">
        <v>78</v>
      </c>
      <c r="P107" s="117"/>
      <c r="Q107" s="92" t="s">
        <v>77</v>
      </c>
      <c r="R107" s="103" t="s">
        <v>78</v>
      </c>
      <c r="S107" s="117"/>
      <c r="T107" s="92" t="s">
        <v>77</v>
      </c>
      <c r="U107" s="103" t="s">
        <v>78</v>
      </c>
      <c r="V107" s="117"/>
      <c r="W107" s="92" t="s">
        <v>77</v>
      </c>
      <c r="X107" s="103" t="s">
        <v>78</v>
      </c>
      <c r="Y107" s="117"/>
    </row>
    <row r="108" spans="1:25" x14ac:dyDescent="0.25">
      <c r="A108" s="109" t="s">
        <v>125</v>
      </c>
      <c r="B108" s="85">
        <f>B$76*$C$37*0.1</f>
        <v>165</v>
      </c>
      <c r="C108" s="84">
        <f>B$76*$C$37*0.9</f>
        <v>1485</v>
      </c>
      <c r="D108" s="118"/>
      <c r="E108" s="85">
        <f>E$76*$C$37*0.1</f>
        <v>330</v>
      </c>
      <c r="F108" s="84">
        <f>E$76*$C$37*0.9</f>
        <v>2970</v>
      </c>
      <c r="G108" s="118"/>
      <c r="H108" s="85">
        <f>H$76*$C$37*0.1</f>
        <v>495</v>
      </c>
      <c r="I108" s="84">
        <f>H$76*$C$37*0.9</f>
        <v>4455</v>
      </c>
      <c r="J108" s="118"/>
      <c r="K108" s="85">
        <f>K$76*$C$37*0.1</f>
        <v>660</v>
      </c>
      <c r="L108" s="84">
        <f>K$76*$C$37*0.9</f>
        <v>5940</v>
      </c>
      <c r="M108" s="118"/>
      <c r="N108" s="85">
        <f>N$76*$C$37*0.1</f>
        <v>990</v>
      </c>
      <c r="O108" s="84">
        <f>N$76*$C$37*0.9</f>
        <v>8910</v>
      </c>
      <c r="P108" s="118"/>
      <c r="Q108" s="85">
        <f>Q$76*$C$37*0.1</f>
        <v>1320</v>
      </c>
      <c r="R108" s="84">
        <f>Q$76*$C$37*0.9</f>
        <v>11880</v>
      </c>
      <c r="S108" s="118"/>
      <c r="T108" s="85">
        <f>T$76*$C$37*0.1</f>
        <v>1650</v>
      </c>
      <c r="U108" s="84">
        <f>T$76*$C$37*0.9</f>
        <v>14850</v>
      </c>
      <c r="V108" s="118"/>
      <c r="W108" s="85">
        <f>W$76*$C$37*0.1</f>
        <v>3300</v>
      </c>
      <c r="X108" s="84">
        <f>W$76*$C$37*0.9</f>
        <v>29700</v>
      </c>
      <c r="Y108" s="118"/>
    </row>
    <row r="109" spans="1:25" x14ac:dyDescent="0.25">
      <c r="A109" s="109" t="s">
        <v>97</v>
      </c>
      <c r="B109" s="85">
        <f>B$76*$C$37*0.2</f>
        <v>330</v>
      </c>
      <c r="C109" s="84">
        <f>B$76*$C$37*0.8</f>
        <v>1320</v>
      </c>
      <c r="D109" s="118"/>
      <c r="E109" s="85">
        <f>E$76*$C$37*0.2</f>
        <v>660</v>
      </c>
      <c r="F109" s="84">
        <f>E$76*$C$37*0.8</f>
        <v>2640</v>
      </c>
      <c r="G109" s="118"/>
      <c r="H109" s="85">
        <f>H$76*$C$37*0.2</f>
        <v>990</v>
      </c>
      <c r="I109" s="84">
        <f>H$76*$C$37*0.8</f>
        <v>3960</v>
      </c>
      <c r="J109" s="118"/>
      <c r="K109" s="85">
        <f>K$76*$C$37*0.2</f>
        <v>1320</v>
      </c>
      <c r="L109" s="84">
        <f>K$76*$C$37*0.8</f>
        <v>5280</v>
      </c>
      <c r="M109" s="118"/>
      <c r="N109" s="85">
        <f>N$76*$C$37*0.2</f>
        <v>1980</v>
      </c>
      <c r="O109" s="84">
        <f>N$76*$C$37*0.8</f>
        <v>7920</v>
      </c>
      <c r="P109" s="118"/>
      <c r="Q109" s="85">
        <f>Q$76*$C$37*0.2</f>
        <v>2640</v>
      </c>
      <c r="R109" s="84">
        <f>Q$76*$C$37*0.8</f>
        <v>10560</v>
      </c>
      <c r="S109" s="118"/>
      <c r="T109" s="85">
        <f>T$76*$C$37*0.2</f>
        <v>3300</v>
      </c>
      <c r="U109" s="84">
        <f>T$76*$C$37*0.8</f>
        <v>13200</v>
      </c>
      <c r="V109" s="118"/>
      <c r="W109" s="85">
        <f>W$76*$C$37*0.2</f>
        <v>6600</v>
      </c>
      <c r="X109" s="84">
        <f>W$76*$C$37*0.8</f>
        <v>26400</v>
      </c>
      <c r="Y109" s="118"/>
    </row>
    <row r="110" spans="1:25" x14ac:dyDescent="0.25">
      <c r="A110" s="122" t="s">
        <v>140</v>
      </c>
      <c r="B110" s="85">
        <f>B$76*$C$37*0.381</f>
        <v>628.65</v>
      </c>
      <c r="C110" s="84">
        <f>B$76*$C$37*0.619</f>
        <v>1021.35</v>
      </c>
      <c r="D110" s="118"/>
      <c r="E110" s="85">
        <f>E$76*$C$37*0.381</f>
        <v>1257.3</v>
      </c>
      <c r="F110" s="84">
        <f>E$76*$C$37*0.619</f>
        <v>2042.7</v>
      </c>
      <c r="G110" s="118"/>
      <c r="H110" s="85">
        <f>H$76*$C$37*0.381</f>
        <v>1885.95</v>
      </c>
      <c r="I110" s="84">
        <f>H$76*$C$37*0.619</f>
        <v>3064.05</v>
      </c>
      <c r="J110" s="118"/>
      <c r="K110" s="85">
        <f>K$76*$C$37*0.381</f>
        <v>2514.6</v>
      </c>
      <c r="L110" s="84">
        <f>K$76*$C$37*0.619</f>
        <v>4085.4</v>
      </c>
      <c r="M110" s="118"/>
      <c r="N110" s="85">
        <f>N$76*$C$37*0.381</f>
        <v>3771.9</v>
      </c>
      <c r="O110" s="84">
        <f>N$76*$C$37*0.619</f>
        <v>6128.1</v>
      </c>
      <c r="P110" s="118"/>
      <c r="Q110" s="85">
        <f>Q$76*$C$37*0.381</f>
        <v>5029.2</v>
      </c>
      <c r="R110" s="84">
        <f>Q$76*$C$37*0.619</f>
        <v>8170.8</v>
      </c>
      <c r="S110" s="118"/>
      <c r="T110" s="85">
        <f>T$76*$C$37*0.381</f>
        <v>6286.5</v>
      </c>
      <c r="U110" s="84">
        <f>T$76*$C$37*0.619</f>
        <v>10213.5</v>
      </c>
      <c r="V110" s="118"/>
      <c r="W110" s="85">
        <f>W$76*$C$37*0.381</f>
        <v>12573</v>
      </c>
      <c r="X110" s="84">
        <f>W$76*$C$37*0.619</f>
        <v>20427</v>
      </c>
      <c r="Y110" s="118"/>
    </row>
    <row r="111" spans="1:25" x14ac:dyDescent="0.25">
      <c r="A111" s="109" t="s">
        <v>102</v>
      </c>
      <c r="B111" s="85">
        <f>B$76*$C$37*0.4</f>
        <v>660</v>
      </c>
      <c r="C111" s="84">
        <f>B$76*$C$37*0.6</f>
        <v>990</v>
      </c>
      <c r="D111" s="118"/>
      <c r="E111" s="85">
        <f>E$76*$C$37*0.4</f>
        <v>1320</v>
      </c>
      <c r="F111" s="84">
        <f>E$76*$C$37*0.6</f>
        <v>1980</v>
      </c>
      <c r="G111" s="118"/>
      <c r="H111" s="85">
        <f>H$76*$C$37*0.4</f>
        <v>1980</v>
      </c>
      <c r="I111" s="84">
        <f>H$76*$C$37*0.6</f>
        <v>2970</v>
      </c>
      <c r="J111" s="118"/>
      <c r="K111" s="85">
        <f>K$76*$C$37*0.4</f>
        <v>2640</v>
      </c>
      <c r="L111" s="84">
        <f>K$76*$C$37*0.6</f>
        <v>3960</v>
      </c>
      <c r="M111" s="118"/>
      <c r="N111" s="85">
        <f>N$76*$C$37*0.4</f>
        <v>3960</v>
      </c>
      <c r="O111" s="84">
        <f>N$76*$C$37*0.6</f>
        <v>5940</v>
      </c>
      <c r="P111" s="118"/>
      <c r="Q111" s="85">
        <f>Q$76*$C$37*0.4</f>
        <v>5280</v>
      </c>
      <c r="R111" s="84">
        <f>Q$76*$C$37*0.6</f>
        <v>7920</v>
      </c>
      <c r="S111" s="118"/>
      <c r="T111" s="85">
        <f>T$76*$C$37*0.4</f>
        <v>6600</v>
      </c>
      <c r="U111" s="84">
        <f>T$76*$C$37*0.6</f>
        <v>9900</v>
      </c>
      <c r="V111" s="118"/>
      <c r="W111" s="85">
        <f>W$76*$C$37*0.4</f>
        <v>13200</v>
      </c>
      <c r="X111" s="84">
        <f>W$76*$C$37*0.6</f>
        <v>19800</v>
      </c>
      <c r="Y111" s="118"/>
    </row>
    <row r="112" spans="1:25" x14ac:dyDescent="0.25">
      <c r="A112" s="109" t="s">
        <v>103</v>
      </c>
      <c r="B112" s="85">
        <f>B$76*$C$37*0.45</f>
        <v>742.5</v>
      </c>
      <c r="C112" s="84">
        <f>B$76*$C$37*0.55</f>
        <v>907.50000000000011</v>
      </c>
      <c r="D112" s="118"/>
      <c r="E112" s="85">
        <f>E$76*$C$37*0.45</f>
        <v>1485</v>
      </c>
      <c r="F112" s="84">
        <f>E$76*$C$37*0.55</f>
        <v>1815.0000000000002</v>
      </c>
      <c r="G112" s="118"/>
      <c r="H112" s="85">
        <f>H$76*$C$37*0.45</f>
        <v>2227.5</v>
      </c>
      <c r="I112" s="84">
        <f>H$76*$C$37*0.55</f>
        <v>2722.5</v>
      </c>
      <c r="J112" s="118"/>
      <c r="K112" s="85">
        <f>K$76*$C$37*0.45</f>
        <v>2970</v>
      </c>
      <c r="L112" s="84">
        <f>K$76*$C$37*0.55</f>
        <v>3630.0000000000005</v>
      </c>
      <c r="M112" s="118"/>
      <c r="N112" s="85">
        <f>N$76*$C$37*0.45</f>
        <v>4455</v>
      </c>
      <c r="O112" s="84">
        <f>N$76*$C$37*0.55</f>
        <v>5445</v>
      </c>
      <c r="P112" s="118"/>
      <c r="Q112" s="85">
        <f>Q$76*$C$37*0.45</f>
        <v>5940</v>
      </c>
      <c r="R112" s="84">
        <f>Q$76*$C$37*0.55</f>
        <v>7260.0000000000009</v>
      </c>
      <c r="S112" s="118"/>
      <c r="T112" s="85">
        <f>T$76*$C$37*0.45</f>
        <v>7425</v>
      </c>
      <c r="U112" s="84">
        <f>T$76*$C$37*0.55</f>
        <v>9075</v>
      </c>
      <c r="V112" s="118"/>
      <c r="W112" s="85">
        <f>W$76*$C$37*0.45</f>
        <v>14850</v>
      </c>
      <c r="X112" s="84">
        <f>W$76*$C$37*0.55</f>
        <v>18150</v>
      </c>
      <c r="Y112" s="118"/>
    </row>
    <row r="113" spans="1:25" x14ac:dyDescent="0.25">
      <c r="A113" s="109" t="s">
        <v>104</v>
      </c>
      <c r="B113" s="85">
        <f>B$76*$C$37*0.48</f>
        <v>792</v>
      </c>
      <c r="C113" s="84">
        <f>B$76*$C$37*0.52</f>
        <v>858</v>
      </c>
      <c r="D113" s="118"/>
      <c r="E113" s="85">
        <f>E$76*$C$37*0.48</f>
        <v>1584</v>
      </c>
      <c r="F113" s="84">
        <f>E$76*$C$37*0.52</f>
        <v>1716</v>
      </c>
      <c r="G113" s="118"/>
      <c r="H113" s="85">
        <f>H$76*$C$37*0.48</f>
        <v>2376</v>
      </c>
      <c r="I113" s="84">
        <f>H$76*$C$37*0.52</f>
        <v>2574</v>
      </c>
      <c r="J113" s="118"/>
      <c r="K113" s="85">
        <f>K$76*$C$37*0.48</f>
        <v>3168</v>
      </c>
      <c r="L113" s="84">
        <f>K$76*$C$37*0.52</f>
        <v>3432</v>
      </c>
      <c r="M113" s="118"/>
      <c r="N113" s="85">
        <f>N$76*$C$37*0.48</f>
        <v>4752</v>
      </c>
      <c r="O113" s="84">
        <f>N$76*$C$37*0.52</f>
        <v>5148</v>
      </c>
      <c r="P113" s="118"/>
      <c r="Q113" s="85">
        <f>Q$76*$C$37*0.48</f>
        <v>6336</v>
      </c>
      <c r="R113" s="84">
        <f>Q$76*$C$37*0.52</f>
        <v>6864</v>
      </c>
      <c r="S113" s="118"/>
      <c r="T113" s="85">
        <f>T$76*$C$37*0.48</f>
        <v>7920</v>
      </c>
      <c r="U113" s="84">
        <f>T$76*$C$37*0.52</f>
        <v>8580</v>
      </c>
      <c r="V113" s="118"/>
      <c r="W113" s="85">
        <f>W$76*$C$37*0.48</f>
        <v>15840</v>
      </c>
      <c r="X113" s="84">
        <f>W$76*$C$37*0.52</f>
        <v>17160</v>
      </c>
      <c r="Y113" s="118"/>
    </row>
    <row r="114" spans="1:25" x14ac:dyDescent="0.25">
      <c r="A114" s="109" t="s">
        <v>105</v>
      </c>
      <c r="B114" s="85">
        <f>B$76*$C$37*0.52</f>
        <v>858</v>
      </c>
      <c r="C114" s="84">
        <f>B$76*$C$37*0.48</f>
        <v>792</v>
      </c>
      <c r="D114" s="118"/>
      <c r="E114" s="85">
        <f>E$76*$C$37*0.52</f>
        <v>1716</v>
      </c>
      <c r="F114" s="84">
        <f>E$76*$C$37*0.48</f>
        <v>1584</v>
      </c>
      <c r="G114" s="118"/>
      <c r="H114" s="85">
        <f>H$76*$C$37*0.52</f>
        <v>2574</v>
      </c>
      <c r="I114" s="84">
        <f>H$76*$C$37*0.48</f>
        <v>2376</v>
      </c>
      <c r="J114" s="118"/>
      <c r="K114" s="85">
        <f>K$76*$C$37*0.52</f>
        <v>3432</v>
      </c>
      <c r="L114" s="84">
        <f>K$76*$C$37*0.48</f>
        <v>3168</v>
      </c>
      <c r="M114" s="118"/>
      <c r="N114" s="85">
        <f>N$76*$C$37*0.52</f>
        <v>5148</v>
      </c>
      <c r="O114" s="84">
        <f>N$76*$C$37*0.48</f>
        <v>4752</v>
      </c>
      <c r="P114" s="118"/>
      <c r="Q114" s="85">
        <f>Q$76*$C$37*0.52</f>
        <v>6864</v>
      </c>
      <c r="R114" s="84">
        <f>Q$76*$C$37*0.48</f>
        <v>6336</v>
      </c>
      <c r="S114" s="118"/>
      <c r="T114" s="85">
        <f>T$76*$C$37*0.52</f>
        <v>8580</v>
      </c>
      <c r="U114" s="84">
        <f>T$76*$C$37*0.48</f>
        <v>7920</v>
      </c>
      <c r="V114" s="118"/>
      <c r="W114" s="85">
        <f>W$76*$C$37*0.52</f>
        <v>17160</v>
      </c>
      <c r="X114" s="84">
        <f>W$76*$C$37*0.48</f>
        <v>15840</v>
      </c>
      <c r="Y114" s="118"/>
    </row>
    <row r="115" spans="1:25" x14ac:dyDescent="0.25">
      <c r="A115" s="109" t="s">
        <v>106</v>
      </c>
      <c r="B115" s="85">
        <f>B$76*$C$37*0.55</f>
        <v>907.50000000000011</v>
      </c>
      <c r="C115" s="84">
        <f>B$76*$C$37*0.45</f>
        <v>742.5</v>
      </c>
      <c r="D115" s="118"/>
      <c r="E115" s="85">
        <f>E$76*$C$37*0.55</f>
        <v>1815.0000000000002</v>
      </c>
      <c r="F115" s="84">
        <f>E$76*$C$37*0.45</f>
        <v>1485</v>
      </c>
      <c r="G115" s="118"/>
      <c r="H115" s="85">
        <f>H$76*$C$37*0.55</f>
        <v>2722.5</v>
      </c>
      <c r="I115" s="84">
        <f>H$76*$C$37*0.45</f>
        <v>2227.5</v>
      </c>
      <c r="J115" s="118"/>
      <c r="K115" s="85">
        <f>K$76*$C$37*0.55</f>
        <v>3630.0000000000005</v>
      </c>
      <c r="L115" s="84">
        <f>K$76*$C$37*0.45</f>
        <v>2970</v>
      </c>
      <c r="M115" s="118"/>
      <c r="N115" s="85">
        <f>N$76*$C$37*0.55</f>
        <v>5445</v>
      </c>
      <c r="O115" s="84">
        <f>N$76*$C$37*0.45</f>
        <v>4455</v>
      </c>
      <c r="P115" s="118"/>
      <c r="Q115" s="85">
        <f>Q$76*$C$37*0.55</f>
        <v>7260.0000000000009</v>
      </c>
      <c r="R115" s="84">
        <f>Q$76*$C$37*0.45</f>
        <v>5940</v>
      </c>
      <c r="S115" s="118"/>
      <c r="T115" s="85">
        <f>T$76*$C$37*0.55</f>
        <v>9075</v>
      </c>
      <c r="U115" s="84">
        <f>T$76*$C$37*0.45</f>
        <v>7425</v>
      </c>
      <c r="V115" s="118"/>
      <c r="W115" s="85">
        <f>W$76*$C$37*0.55</f>
        <v>18150</v>
      </c>
      <c r="X115" s="84">
        <f>W$76*$C$37*0.45</f>
        <v>14850</v>
      </c>
      <c r="Y115" s="118"/>
    </row>
    <row r="116" spans="1:25" x14ac:dyDescent="0.25">
      <c r="A116" s="109" t="s">
        <v>107</v>
      </c>
      <c r="B116" s="85">
        <f>B$76*$C$37*0.6</f>
        <v>990</v>
      </c>
      <c r="C116" s="84">
        <f>B$76*$C$37*0.4</f>
        <v>660</v>
      </c>
      <c r="D116" s="118"/>
      <c r="E116" s="85">
        <f>E$76*$C$37*0.6</f>
        <v>1980</v>
      </c>
      <c r="F116" s="84">
        <f>E$76*$C$37*0.4</f>
        <v>1320</v>
      </c>
      <c r="G116" s="118"/>
      <c r="H116" s="85">
        <f>H$76*$C$37*0.6</f>
        <v>2970</v>
      </c>
      <c r="I116" s="84">
        <f>H$76*$C$37*0.4</f>
        <v>1980</v>
      </c>
      <c r="J116" s="118"/>
      <c r="K116" s="85">
        <f>K$76*$C$37*0.6</f>
        <v>3960</v>
      </c>
      <c r="L116" s="84">
        <f>K$76*$C$37*0.4</f>
        <v>2640</v>
      </c>
      <c r="M116" s="118"/>
      <c r="N116" s="85">
        <f>N$76*$C$37*0.6</f>
        <v>5940</v>
      </c>
      <c r="O116" s="84">
        <f>N$76*$C$37*0.4</f>
        <v>3960</v>
      </c>
      <c r="P116" s="118"/>
      <c r="Q116" s="85">
        <f>Q$76*$C$37*0.6</f>
        <v>7920</v>
      </c>
      <c r="R116" s="84">
        <f>Q$76*$C$37*0.4</f>
        <v>5280</v>
      </c>
      <c r="S116" s="118"/>
      <c r="T116" s="85">
        <f>T$76*$C$37*0.6</f>
        <v>9900</v>
      </c>
      <c r="U116" s="84">
        <f>T$76*$C$37*0.4</f>
        <v>6600</v>
      </c>
      <c r="V116" s="118"/>
      <c r="W116" s="85">
        <f>W$76*$C$37*0.6</f>
        <v>19800</v>
      </c>
      <c r="X116" s="84">
        <f>W$76*$C$37*0.4</f>
        <v>13200</v>
      </c>
      <c r="Y116" s="118"/>
    </row>
    <row r="117" spans="1:25" x14ac:dyDescent="0.25">
      <c r="A117" s="109" t="s">
        <v>108</v>
      </c>
      <c r="B117" s="85">
        <f>B$76*$C$37*0.8</f>
        <v>1320</v>
      </c>
      <c r="C117" s="84">
        <f>B$76*$C$37*0.2</f>
        <v>330</v>
      </c>
      <c r="D117" s="118"/>
      <c r="E117" s="85">
        <f>E$76*$C$37*0.8</f>
        <v>2640</v>
      </c>
      <c r="F117" s="84">
        <f>E$76*$C$37*0.2</f>
        <v>660</v>
      </c>
      <c r="G117" s="118"/>
      <c r="H117" s="85">
        <f>H$76*$C$37*0.8</f>
        <v>3960</v>
      </c>
      <c r="I117" s="84">
        <f>H$76*$C$37*0.2</f>
        <v>990</v>
      </c>
      <c r="J117" s="118"/>
      <c r="K117" s="85">
        <f>K$76*$C$37*0.8</f>
        <v>5280</v>
      </c>
      <c r="L117" s="84">
        <f>K$76*$C$37*0.2</f>
        <v>1320</v>
      </c>
      <c r="M117" s="118"/>
      <c r="N117" s="85">
        <f>N$76*$C$37*0.8</f>
        <v>7920</v>
      </c>
      <c r="O117" s="84">
        <f>N$76*$C$37*0.2</f>
        <v>1980</v>
      </c>
      <c r="P117" s="118"/>
      <c r="Q117" s="85">
        <f>Q$76*$C$37*0.8</f>
        <v>10560</v>
      </c>
      <c r="R117" s="84">
        <f>Q$76*$C$37*0.2</f>
        <v>2640</v>
      </c>
      <c r="S117" s="118"/>
      <c r="T117" s="85">
        <f>T$76*$C$37*0.8</f>
        <v>13200</v>
      </c>
      <c r="U117" s="84">
        <f>T$76*$C$37*0.2</f>
        <v>3300</v>
      </c>
      <c r="V117" s="118"/>
      <c r="W117" s="85">
        <f>W$76*$C$37*0.8</f>
        <v>26400</v>
      </c>
      <c r="X117" s="84">
        <f>W$76*$C$37*0.2</f>
        <v>6600</v>
      </c>
      <c r="Y117" s="118"/>
    </row>
    <row r="118" spans="1:25" ht="15.75" thickBot="1" x14ac:dyDescent="0.3">
      <c r="A118" s="110" t="s">
        <v>109</v>
      </c>
      <c r="B118" s="86">
        <f>B$76*$C$37*0.9</f>
        <v>1485</v>
      </c>
      <c r="C118" s="121">
        <f>B$76*$C$37*0.1</f>
        <v>165</v>
      </c>
      <c r="D118" s="119"/>
      <c r="E118" s="86">
        <f>E$76*$C$37*0.9</f>
        <v>2970</v>
      </c>
      <c r="F118" s="121">
        <f>E$76*$C$37*0.1</f>
        <v>330</v>
      </c>
      <c r="G118" s="119"/>
      <c r="H118" s="86">
        <f>H$76*$C$37*0.9</f>
        <v>4455</v>
      </c>
      <c r="I118" s="121">
        <f>H$76*$C$37*0.1</f>
        <v>495</v>
      </c>
      <c r="J118" s="119"/>
      <c r="K118" s="86">
        <f>K$76*$C$37*0.9</f>
        <v>5940</v>
      </c>
      <c r="L118" s="121">
        <f>K$76*$C$37*0.1</f>
        <v>660</v>
      </c>
      <c r="M118" s="119"/>
      <c r="N118" s="86">
        <f>N$76*$C$37*0.9</f>
        <v>8910</v>
      </c>
      <c r="O118" s="121">
        <f>N$76*$C$37*0.1</f>
        <v>990</v>
      </c>
      <c r="P118" s="119"/>
      <c r="Q118" s="86">
        <f>Q$76*$C$37*0.9</f>
        <v>11880</v>
      </c>
      <c r="R118" s="121">
        <f>Q$76*$C$37*0.1</f>
        <v>1320</v>
      </c>
      <c r="S118" s="119"/>
      <c r="T118" s="86">
        <f>T$76*$C$37*0.9</f>
        <v>14850</v>
      </c>
      <c r="U118" s="121">
        <f>T$76*$C$37*0.1</f>
        <v>1650</v>
      </c>
      <c r="V118" s="119"/>
      <c r="W118" s="86">
        <f>W$76*$C$37*0.9</f>
        <v>29700</v>
      </c>
      <c r="X118" s="121">
        <f>W$76*$C$37*0.1</f>
        <v>3300</v>
      </c>
      <c r="Y118" s="119"/>
    </row>
    <row r="119" spans="1:25" x14ac:dyDescent="0.25">
      <c r="A119" s="111"/>
    </row>
    <row r="120" spans="1:25" ht="15.75" thickBot="1" x14ac:dyDescent="0.3">
      <c r="A120" s="111"/>
    </row>
    <row r="121" spans="1:25" s="83" customFormat="1" ht="18.75" customHeight="1" x14ac:dyDescent="0.3">
      <c r="A121" s="181" t="s">
        <v>98</v>
      </c>
      <c r="B121" s="184" t="s">
        <v>79</v>
      </c>
      <c r="C121" s="185"/>
      <c r="D121" s="186"/>
      <c r="E121" s="184" t="s">
        <v>80</v>
      </c>
      <c r="F121" s="185"/>
      <c r="G121" s="186"/>
      <c r="H121" s="184" t="s">
        <v>81</v>
      </c>
      <c r="I121" s="185"/>
      <c r="J121" s="186"/>
      <c r="K121" s="184" t="s">
        <v>82</v>
      </c>
      <c r="L121" s="185"/>
      <c r="M121" s="186"/>
      <c r="N121" s="184" t="s">
        <v>83</v>
      </c>
      <c r="O121" s="185"/>
      <c r="P121" s="186"/>
      <c r="Q121" s="184" t="s">
        <v>84</v>
      </c>
      <c r="R121" s="185"/>
      <c r="S121" s="186"/>
      <c r="T121" s="184" t="s">
        <v>85</v>
      </c>
      <c r="U121" s="185"/>
      <c r="V121" s="186"/>
      <c r="W121" s="184" t="s">
        <v>86</v>
      </c>
      <c r="X121" s="185"/>
      <c r="Y121" s="186"/>
    </row>
    <row r="122" spans="1:25" s="83" customFormat="1" ht="19.5" thickBot="1" x14ac:dyDescent="0.35">
      <c r="A122" s="182"/>
      <c r="B122" s="187">
        <v>5000</v>
      </c>
      <c r="C122" s="188"/>
      <c r="D122" s="189"/>
      <c r="E122" s="187">
        <v>10000</v>
      </c>
      <c r="F122" s="188"/>
      <c r="G122" s="189"/>
      <c r="H122" s="187">
        <v>15000</v>
      </c>
      <c r="I122" s="188"/>
      <c r="J122" s="189"/>
      <c r="K122" s="187">
        <v>20000</v>
      </c>
      <c r="L122" s="188"/>
      <c r="M122" s="189"/>
      <c r="N122" s="187">
        <v>30000</v>
      </c>
      <c r="O122" s="188"/>
      <c r="P122" s="189"/>
      <c r="Q122" s="187">
        <v>40000</v>
      </c>
      <c r="R122" s="188"/>
      <c r="S122" s="189"/>
      <c r="T122" s="187">
        <v>50000</v>
      </c>
      <c r="U122" s="188"/>
      <c r="V122" s="189"/>
      <c r="W122" s="187">
        <v>100000</v>
      </c>
      <c r="X122" s="188"/>
      <c r="Y122" s="189"/>
    </row>
    <row r="123" spans="1:25" s="82" customFormat="1" ht="18.75" x14ac:dyDescent="0.3">
      <c r="A123" s="183"/>
      <c r="B123" s="94" t="s">
        <v>77</v>
      </c>
      <c r="C123" s="103" t="s">
        <v>78</v>
      </c>
      <c r="D123" s="117"/>
      <c r="E123" s="94" t="s">
        <v>77</v>
      </c>
      <c r="F123" s="103" t="s">
        <v>78</v>
      </c>
      <c r="G123" s="117"/>
      <c r="H123" s="94" t="s">
        <v>77</v>
      </c>
      <c r="I123" s="103" t="s">
        <v>78</v>
      </c>
      <c r="J123" s="117"/>
      <c r="K123" s="94" t="s">
        <v>77</v>
      </c>
      <c r="L123" s="103" t="s">
        <v>78</v>
      </c>
      <c r="M123" s="117"/>
      <c r="N123" s="94" t="s">
        <v>77</v>
      </c>
      <c r="O123" s="103" t="s">
        <v>78</v>
      </c>
      <c r="P123" s="117"/>
      <c r="Q123" s="94" t="s">
        <v>77</v>
      </c>
      <c r="R123" s="103" t="s">
        <v>78</v>
      </c>
      <c r="S123" s="117"/>
      <c r="T123" s="94" t="s">
        <v>77</v>
      </c>
      <c r="U123" s="103" t="s">
        <v>78</v>
      </c>
      <c r="V123" s="117"/>
      <c r="W123" s="94" t="s">
        <v>77</v>
      </c>
      <c r="X123" s="103" t="s">
        <v>78</v>
      </c>
      <c r="Y123" s="117"/>
    </row>
    <row r="124" spans="1:25" x14ac:dyDescent="0.25">
      <c r="A124" s="109" t="s">
        <v>125</v>
      </c>
      <c r="B124" s="88">
        <f t="shared" ref="B124:B134" si="34">($B$38/(1000))*(($B$4/100*(B108*$B$53))+($B$5/100*(B108*$B$55))+($B$6/100*(B108*$B$57))+($B$7/100*(B108*$B$59)))</f>
        <v>0.35787503720917591</v>
      </c>
      <c r="C124" s="87">
        <f t="shared" ref="C124:C134" si="35">($B$38/(1000))*(($B$8/100*(C108*$B$54))+($B$9/100*(C108*$B$56))+($B$10/100*(C108*$B$58))+($B$11/100*(C108*$B$60)))</f>
        <v>2.1599593660580472</v>
      </c>
      <c r="D124" s="118"/>
      <c r="E124" s="88">
        <f t="shared" ref="E124:E134" si="36">($B$38/(1000))*(($B$4/100*(E108*$B$53))+($B$5/100*(E108*$B$55))+($B$6/100*(E108*$B$57))+($B$7/100*(E108*$B$59)))</f>
        <v>0.71575007441835181</v>
      </c>
      <c r="F124" s="87">
        <f t="shared" ref="F124:F134" si="37">($B$38/(1000))*(($B$8/100*(F108*$B$54))+($B$9/100*(F108*$B$56))+($B$10/100*(F108*$B$58))+($B$11/100*(F108*$B$60)))</f>
        <v>4.3199187321160943</v>
      </c>
      <c r="G124" s="118"/>
      <c r="H124" s="88">
        <f t="shared" ref="H124:H134" si="38">($B$38/(1000))*(($B$4/100*(H108*$B$53))+($B$5/100*(H108*$B$55))+($B$6/100*(H108*$B$57))+($B$7/100*(H108*$B$59)))</f>
        <v>1.0736251116275277</v>
      </c>
      <c r="I124" s="87">
        <f t="shared" ref="I124:I134" si="39">($B$38/(1000))*(($B$8/100*(I108*$B$54))+($B$9/100*(I108*$B$56))+($B$10/100*(I108*$B$58))+($B$11/100*(I108*$B$60)))</f>
        <v>6.479878098174142</v>
      </c>
      <c r="J124" s="118"/>
      <c r="K124" s="88">
        <f t="shared" ref="K124:K134" si="40">($B$38/(1000))*(($B$4/100*(K108*$B$53))+($B$5/100*(K108*$B$55))+($B$6/100*(K108*$B$57))+($B$7/100*(K108*$B$59)))</f>
        <v>1.4315001488367036</v>
      </c>
      <c r="L124" s="87">
        <f t="shared" ref="L124:L134" si="41">($B$38/(1000))*(($B$8/100*(L108*$B$54))+($B$9/100*(L108*$B$56))+($B$10/100*(L108*$B$58))+($B$11/100*(L108*$B$60)))</f>
        <v>8.6398374642321887</v>
      </c>
      <c r="M124" s="118"/>
      <c r="N124" s="88">
        <f t="shared" ref="N124:N134" si="42">($B$38/(1000))*(($B$4/100*(N108*$B$53))+($B$5/100*(N108*$B$55))+($B$6/100*(N108*$B$57))+($B$7/100*(N108*$B$59)))</f>
        <v>2.1472502232550554</v>
      </c>
      <c r="O124" s="87">
        <f t="shared" ref="O124:O134" si="43">($B$38/(1000))*(($B$8/100*(O108*$B$54))+($B$9/100*(O108*$B$56))+($B$10/100*(O108*$B$58))+($B$11/100*(O108*$B$60)))</f>
        <v>12.959756196348284</v>
      </c>
      <c r="P124" s="118"/>
      <c r="Q124" s="88">
        <f t="shared" ref="Q124:Q134" si="44">($B$38/(1000))*(($B$4/100*(Q108*$B$53))+($B$5/100*(Q108*$B$55))+($B$6/100*(Q108*$B$57))+($B$7/100*(Q108*$B$59)))</f>
        <v>2.8630002976734072</v>
      </c>
      <c r="R124" s="87">
        <f t="shared" ref="R124:R134" si="45">($B$38/(1000))*(($B$8/100*(R108*$B$54))+($B$9/100*(R108*$B$56))+($B$10/100*(R108*$B$58))+($B$11/100*(R108*$B$60)))</f>
        <v>17.279674928464377</v>
      </c>
      <c r="S124" s="118"/>
      <c r="T124" s="88">
        <f t="shared" ref="T124:T134" si="46">($B$38/(1000))*(($B$4/100*(T108*$B$53))+($B$5/100*(T108*$B$55))+($B$6/100*(T108*$B$57))+($B$7/100*(T108*$B$59)))</f>
        <v>3.5787503720917586</v>
      </c>
      <c r="U124" s="87">
        <f t="shared" ref="U124:U134" si="47">($B$38/(1000))*(($B$8/100*(U108*$B$54))+($B$9/100*(U108*$B$56))+($B$10/100*(U108*$B$58))+($B$11/100*(U108*$B$60)))</f>
        <v>21.599593660580474</v>
      </c>
      <c r="V124" s="118"/>
      <c r="W124" s="88">
        <f t="shared" ref="W124:W134" si="48">($B$38/(1000))*(($B$4/100*(W108*$B$53))+($B$5/100*(W108*$B$55))+($B$6/100*(W108*$B$57))+($B$7/100*(W108*$B$59)))</f>
        <v>7.1575007441835172</v>
      </c>
      <c r="X124" s="87">
        <f t="shared" ref="X124:X134" si="49">($B$38/(1000))*(($B$8/100*(X108*$B$54))+($B$9/100*(X108*$B$56))+($B$10/100*(X108*$B$58))+($B$11/100*(X108*$B$60)))</f>
        <v>43.199187321160949</v>
      </c>
      <c r="Y124" s="118"/>
    </row>
    <row r="125" spans="1:25" x14ac:dyDescent="0.25">
      <c r="A125" s="109" t="s">
        <v>97</v>
      </c>
      <c r="B125" s="88">
        <f t="shared" si="34"/>
        <v>0.71575007441835181</v>
      </c>
      <c r="C125" s="87">
        <f t="shared" si="35"/>
        <v>1.9199638809404864</v>
      </c>
      <c r="D125" s="118"/>
      <c r="E125" s="88">
        <f t="shared" si="36"/>
        <v>1.4315001488367036</v>
      </c>
      <c r="F125" s="87">
        <f t="shared" si="37"/>
        <v>3.8399277618809728</v>
      </c>
      <c r="G125" s="118"/>
      <c r="H125" s="88">
        <f t="shared" si="38"/>
        <v>2.1472502232550554</v>
      </c>
      <c r="I125" s="87">
        <f t="shared" si="39"/>
        <v>5.7598916428214597</v>
      </c>
      <c r="J125" s="118"/>
      <c r="K125" s="88">
        <f t="shared" si="40"/>
        <v>2.8630002976734072</v>
      </c>
      <c r="L125" s="87">
        <f t="shared" si="41"/>
        <v>7.6798555237619457</v>
      </c>
      <c r="M125" s="118"/>
      <c r="N125" s="88">
        <f t="shared" si="42"/>
        <v>4.2945004465101109</v>
      </c>
      <c r="O125" s="87">
        <f t="shared" si="43"/>
        <v>11.519783285642919</v>
      </c>
      <c r="P125" s="118"/>
      <c r="Q125" s="88">
        <f t="shared" si="44"/>
        <v>5.7260005953468145</v>
      </c>
      <c r="R125" s="87">
        <f t="shared" si="45"/>
        <v>15.359711047523891</v>
      </c>
      <c r="S125" s="118"/>
      <c r="T125" s="88">
        <f t="shared" si="46"/>
        <v>7.1575007441835172</v>
      </c>
      <c r="U125" s="87">
        <f t="shared" si="47"/>
        <v>19.199638809404863</v>
      </c>
      <c r="V125" s="118"/>
      <c r="W125" s="88">
        <f t="shared" si="48"/>
        <v>14.315001488367034</v>
      </c>
      <c r="X125" s="87">
        <f t="shared" si="49"/>
        <v>38.399277618809727</v>
      </c>
      <c r="Y125" s="118"/>
    </row>
    <row r="126" spans="1:25" x14ac:dyDescent="0.25">
      <c r="A126" s="122" t="s">
        <v>140</v>
      </c>
      <c r="B126" s="88">
        <f t="shared" si="34"/>
        <v>1.3635038917669602</v>
      </c>
      <c r="C126" s="87">
        <f t="shared" si="35"/>
        <v>1.4855720528777014</v>
      </c>
      <c r="D126" s="118"/>
      <c r="E126" s="88">
        <f t="shared" si="36"/>
        <v>2.7270077835339204</v>
      </c>
      <c r="F126" s="87">
        <f t="shared" si="37"/>
        <v>2.9711441057554029</v>
      </c>
      <c r="G126" s="118"/>
      <c r="H126" s="88">
        <f t="shared" si="38"/>
        <v>4.0905116753008803</v>
      </c>
      <c r="I126" s="87">
        <f t="shared" si="39"/>
        <v>4.4567161586331041</v>
      </c>
      <c r="J126" s="118"/>
      <c r="K126" s="88">
        <f t="shared" si="40"/>
        <v>5.4540155670678407</v>
      </c>
      <c r="L126" s="87">
        <f t="shared" si="41"/>
        <v>5.9422882115108058</v>
      </c>
      <c r="M126" s="118"/>
      <c r="N126" s="88">
        <f t="shared" si="42"/>
        <v>8.1810233506017607</v>
      </c>
      <c r="O126" s="87">
        <f t="shared" si="43"/>
        <v>8.9134323172662082</v>
      </c>
      <c r="P126" s="118"/>
      <c r="Q126" s="88">
        <f t="shared" si="44"/>
        <v>10.908031134135681</v>
      </c>
      <c r="R126" s="87">
        <f t="shared" si="45"/>
        <v>11.884576423021612</v>
      </c>
      <c r="S126" s="118"/>
      <c r="T126" s="88">
        <f t="shared" si="46"/>
        <v>13.635038917669602</v>
      </c>
      <c r="U126" s="87">
        <f t="shared" si="47"/>
        <v>14.855720528777013</v>
      </c>
      <c r="V126" s="118"/>
      <c r="W126" s="88">
        <f t="shared" si="48"/>
        <v>27.270077835339205</v>
      </c>
      <c r="X126" s="87">
        <f t="shared" si="49"/>
        <v>29.711441057554026</v>
      </c>
      <c r="Y126" s="118"/>
    </row>
    <row r="127" spans="1:25" x14ac:dyDescent="0.25">
      <c r="A127" s="109" t="s">
        <v>102</v>
      </c>
      <c r="B127" s="88">
        <f t="shared" si="34"/>
        <v>1.4315001488367036</v>
      </c>
      <c r="C127" s="87">
        <f t="shared" si="35"/>
        <v>1.4399729107053649</v>
      </c>
      <c r="D127" s="118"/>
      <c r="E127" s="88">
        <f t="shared" si="36"/>
        <v>2.8630002976734072</v>
      </c>
      <c r="F127" s="87">
        <f t="shared" si="37"/>
        <v>2.8799458214107299</v>
      </c>
      <c r="G127" s="118"/>
      <c r="H127" s="88">
        <f t="shared" si="38"/>
        <v>4.2945004465101109</v>
      </c>
      <c r="I127" s="87">
        <f t="shared" si="39"/>
        <v>4.3199187321160943</v>
      </c>
      <c r="J127" s="118"/>
      <c r="K127" s="88">
        <f t="shared" si="40"/>
        <v>5.7260005953468145</v>
      </c>
      <c r="L127" s="87">
        <f t="shared" si="41"/>
        <v>5.7598916428214597</v>
      </c>
      <c r="M127" s="118"/>
      <c r="N127" s="88">
        <f t="shared" si="42"/>
        <v>8.5890008930202217</v>
      </c>
      <c r="O127" s="87">
        <f t="shared" si="43"/>
        <v>8.6398374642321887</v>
      </c>
      <c r="P127" s="118"/>
      <c r="Q127" s="88">
        <f t="shared" si="44"/>
        <v>11.452001190693629</v>
      </c>
      <c r="R127" s="87">
        <f t="shared" si="45"/>
        <v>11.519783285642919</v>
      </c>
      <c r="S127" s="118"/>
      <c r="T127" s="88">
        <f t="shared" si="46"/>
        <v>14.315001488367034</v>
      </c>
      <c r="U127" s="87">
        <f t="shared" si="47"/>
        <v>14.399729107053652</v>
      </c>
      <c r="V127" s="118"/>
      <c r="W127" s="88">
        <f t="shared" si="48"/>
        <v>28.630002976734069</v>
      </c>
      <c r="X127" s="87">
        <f t="shared" si="49"/>
        <v>28.799458214107304</v>
      </c>
      <c r="Y127" s="118"/>
    </row>
    <row r="128" spans="1:25" x14ac:dyDescent="0.25">
      <c r="A128" s="109" t="s">
        <v>103</v>
      </c>
      <c r="B128" s="88">
        <f t="shared" si="34"/>
        <v>1.6104376674412912</v>
      </c>
      <c r="C128" s="87">
        <f t="shared" si="35"/>
        <v>1.3199751681465846</v>
      </c>
      <c r="D128" s="118"/>
      <c r="E128" s="88">
        <f t="shared" si="36"/>
        <v>3.2208753348825825</v>
      </c>
      <c r="F128" s="87">
        <f t="shared" si="37"/>
        <v>2.6399503362931691</v>
      </c>
      <c r="G128" s="118"/>
      <c r="H128" s="88">
        <f t="shared" si="38"/>
        <v>4.8313130023238742</v>
      </c>
      <c r="I128" s="87">
        <f t="shared" si="39"/>
        <v>3.9599255044397532</v>
      </c>
      <c r="J128" s="118"/>
      <c r="K128" s="88">
        <f t="shared" si="40"/>
        <v>6.441750669765165</v>
      </c>
      <c r="L128" s="87">
        <f t="shared" si="41"/>
        <v>5.2799006725863382</v>
      </c>
      <c r="M128" s="118"/>
      <c r="N128" s="88">
        <f t="shared" si="42"/>
        <v>9.6626260046477483</v>
      </c>
      <c r="O128" s="87">
        <f t="shared" si="43"/>
        <v>7.9198510088795064</v>
      </c>
      <c r="P128" s="118"/>
      <c r="Q128" s="88">
        <f t="shared" si="44"/>
        <v>12.88350133953033</v>
      </c>
      <c r="R128" s="87">
        <f t="shared" si="45"/>
        <v>10.559801345172676</v>
      </c>
      <c r="S128" s="118"/>
      <c r="T128" s="88">
        <f t="shared" si="46"/>
        <v>16.104376674412915</v>
      </c>
      <c r="U128" s="87">
        <f t="shared" si="47"/>
        <v>13.199751681465845</v>
      </c>
      <c r="V128" s="118"/>
      <c r="W128" s="88">
        <f t="shared" si="48"/>
        <v>32.20875334882583</v>
      </c>
      <c r="X128" s="87">
        <f t="shared" si="49"/>
        <v>26.399503362931689</v>
      </c>
      <c r="Y128" s="118"/>
    </row>
    <row r="129" spans="1:28" x14ac:dyDescent="0.25">
      <c r="A129" s="109" t="s">
        <v>104</v>
      </c>
      <c r="B129" s="88">
        <f t="shared" si="34"/>
        <v>1.717800178604044</v>
      </c>
      <c r="C129" s="87">
        <f t="shared" si="35"/>
        <v>1.2479765226113164</v>
      </c>
      <c r="D129" s="118"/>
      <c r="E129" s="88">
        <f t="shared" si="36"/>
        <v>3.435600357208088</v>
      </c>
      <c r="F129" s="87">
        <f t="shared" si="37"/>
        <v>2.4959530452226328</v>
      </c>
      <c r="G129" s="118"/>
      <c r="H129" s="88">
        <f t="shared" si="38"/>
        <v>5.153400535812132</v>
      </c>
      <c r="I129" s="87">
        <f t="shared" si="39"/>
        <v>3.7439295678339484</v>
      </c>
      <c r="J129" s="118"/>
      <c r="K129" s="88">
        <f t="shared" si="40"/>
        <v>6.871200714416176</v>
      </c>
      <c r="L129" s="87">
        <f t="shared" si="41"/>
        <v>4.9919060904452657</v>
      </c>
      <c r="M129" s="118"/>
      <c r="N129" s="88">
        <f t="shared" si="42"/>
        <v>10.306801071624264</v>
      </c>
      <c r="O129" s="87">
        <f t="shared" si="43"/>
        <v>7.4878591356678967</v>
      </c>
      <c r="P129" s="118"/>
      <c r="Q129" s="88">
        <f t="shared" si="44"/>
        <v>13.742401428832352</v>
      </c>
      <c r="R129" s="87">
        <f t="shared" si="45"/>
        <v>9.9838121808905314</v>
      </c>
      <c r="S129" s="118"/>
      <c r="T129" s="88">
        <f t="shared" si="46"/>
        <v>17.178001786040443</v>
      </c>
      <c r="U129" s="87">
        <f t="shared" si="47"/>
        <v>12.479765226113162</v>
      </c>
      <c r="V129" s="118"/>
      <c r="W129" s="88">
        <f t="shared" si="48"/>
        <v>34.356003572080887</v>
      </c>
      <c r="X129" s="87">
        <f t="shared" si="49"/>
        <v>24.959530452226325</v>
      </c>
      <c r="Y129" s="118"/>
    </row>
    <row r="130" spans="1:28" x14ac:dyDescent="0.25">
      <c r="A130" s="109" t="s">
        <v>105</v>
      </c>
      <c r="B130" s="88">
        <f t="shared" si="34"/>
        <v>1.8609501934877146</v>
      </c>
      <c r="C130" s="87">
        <f t="shared" si="35"/>
        <v>1.1519783285642917</v>
      </c>
      <c r="D130" s="118"/>
      <c r="E130" s="88">
        <f t="shared" si="36"/>
        <v>3.7219003869754292</v>
      </c>
      <c r="F130" s="87">
        <f t="shared" si="37"/>
        <v>2.3039566571285834</v>
      </c>
      <c r="G130" s="118"/>
      <c r="H130" s="88">
        <f t="shared" si="38"/>
        <v>5.5828505804631439</v>
      </c>
      <c r="I130" s="87">
        <f t="shared" si="39"/>
        <v>3.4559349856928758</v>
      </c>
      <c r="J130" s="118"/>
      <c r="K130" s="88">
        <f t="shared" si="40"/>
        <v>7.4438007739508585</v>
      </c>
      <c r="L130" s="87">
        <f t="shared" si="41"/>
        <v>4.6079133142571669</v>
      </c>
      <c r="M130" s="118"/>
      <c r="N130" s="88">
        <f t="shared" si="42"/>
        <v>11.165701160926288</v>
      </c>
      <c r="O130" s="87">
        <f t="shared" si="43"/>
        <v>6.9118699713857517</v>
      </c>
      <c r="P130" s="118"/>
      <c r="Q130" s="88">
        <f t="shared" si="44"/>
        <v>14.887601547901717</v>
      </c>
      <c r="R130" s="87">
        <f t="shared" si="45"/>
        <v>9.2158266285143338</v>
      </c>
      <c r="S130" s="118"/>
      <c r="T130" s="88">
        <f t="shared" si="46"/>
        <v>18.609501934877141</v>
      </c>
      <c r="U130" s="87">
        <f t="shared" si="47"/>
        <v>11.519783285642919</v>
      </c>
      <c r="V130" s="118"/>
      <c r="W130" s="88">
        <f t="shared" si="48"/>
        <v>37.219003869754282</v>
      </c>
      <c r="X130" s="87">
        <f t="shared" si="49"/>
        <v>23.039566571285839</v>
      </c>
      <c r="Y130" s="118"/>
    </row>
    <row r="131" spans="1:28" x14ac:dyDescent="0.25">
      <c r="A131" s="109" t="s">
        <v>106</v>
      </c>
      <c r="B131" s="88">
        <f t="shared" si="34"/>
        <v>1.9683127046504674</v>
      </c>
      <c r="C131" s="87">
        <f t="shared" si="35"/>
        <v>1.0799796830290236</v>
      </c>
      <c r="D131" s="118"/>
      <c r="E131" s="88">
        <f t="shared" si="36"/>
        <v>3.9366254093009347</v>
      </c>
      <c r="F131" s="87">
        <f t="shared" si="37"/>
        <v>2.1599593660580472</v>
      </c>
      <c r="G131" s="118"/>
      <c r="H131" s="88">
        <f t="shared" si="38"/>
        <v>5.9049381139514026</v>
      </c>
      <c r="I131" s="87">
        <f t="shared" si="39"/>
        <v>3.239939049087071</v>
      </c>
      <c r="J131" s="118"/>
      <c r="K131" s="88">
        <f t="shared" si="40"/>
        <v>7.8732508186018695</v>
      </c>
      <c r="L131" s="87">
        <f t="shared" si="41"/>
        <v>4.3199187321160943</v>
      </c>
      <c r="M131" s="118"/>
      <c r="N131" s="88">
        <f t="shared" si="42"/>
        <v>11.809876227902805</v>
      </c>
      <c r="O131" s="87">
        <f t="shared" si="43"/>
        <v>6.479878098174142</v>
      </c>
      <c r="P131" s="118"/>
      <c r="Q131" s="88">
        <f t="shared" si="44"/>
        <v>15.746501637203739</v>
      </c>
      <c r="R131" s="87">
        <f t="shared" si="45"/>
        <v>8.6398374642321887</v>
      </c>
      <c r="S131" s="118"/>
      <c r="T131" s="88">
        <f t="shared" si="46"/>
        <v>19.683127046504673</v>
      </c>
      <c r="U131" s="87">
        <f t="shared" si="47"/>
        <v>10.799796830290237</v>
      </c>
      <c r="V131" s="118"/>
      <c r="W131" s="88">
        <f t="shared" si="48"/>
        <v>39.366254093009346</v>
      </c>
      <c r="X131" s="87">
        <f t="shared" si="49"/>
        <v>21.599593660580474</v>
      </c>
      <c r="Y131" s="118"/>
    </row>
    <row r="132" spans="1:28" x14ac:dyDescent="0.25">
      <c r="A132" s="109" t="s">
        <v>107</v>
      </c>
      <c r="B132" s="88">
        <f t="shared" si="34"/>
        <v>2.1472502232550554</v>
      </c>
      <c r="C132" s="87">
        <f t="shared" si="35"/>
        <v>0.95998194047024321</v>
      </c>
      <c r="D132" s="118"/>
      <c r="E132" s="88">
        <f t="shared" si="36"/>
        <v>4.2945004465101109</v>
      </c>
      <c r="F132" s="87">
        <f t="shared" si="37"/>
        <v>1.9199638809404864</v>
      </c>
      <c r="G132" s="118"/>
      <c r="H132" s="88">
        <f t="shared" si="38"/>
        <v>6.441750669765165</v>
      </c>
      <c r="I132" s="87">
        <f t="shared" si="39"/>
        <v>2.8799458214107299</v>
      </c>
      <c r="J132" s="118"/>
      <c r="K132" s="88">
        <f t="shared" si="40"/>
        <v>8.5890008930202217</v>
      </c>
      <c r="L132" s="87">
        <f t="shared" si="41"/>
        <v>3.8399277618809728</v>
      </c>
      <c r="M132" s="118"/>
      <c r="N132" s="88">
        <f t="shared" si="42"/>
        <v>12.88350133953033</v>
      </c>
      <c r="O132" s="87">
        <f t="shared" si="43"/>
        <v>5.7598916428214597</v>
      </c>
      <c r="P132" s="118"/>
      <c r="Q132" s="88">
        <f t="shared" si="44"/>
        <v>17.178001786040443</v>
      </c>
      <c r="R132" s="87">
        <f t="shared" si="45"/>
        <v>7.6798555237619457</v>
      </c>
      <c r="S132" s="118"/>
      <c r="T132" s="88">
        <f t="shared" si="46"/>
        <v>21.472502232550553</v>
      </c>
      <c r="U132" s="87">
        <f t="shared" si="47"/>
        <v>9.5998194047024317</v>
      </c>
      <c r="V132" s="118"/>
      <c r="W132" s="88">
        <f t="shared" si="48"/>
        <v>42.945004465101107</v>
      </c>
      <c r="X132" s="87">
        <f t="shared" si="49"/>
        <v>19.199638809404863</v>
      </c>
      <c r="Y132" s="118"/>
    </row>
    <row r="133" spans="1:28" x14ac:dyDescent="0.25">
      <c r="A133" s="109" t="s">
        <v>108</v>
      </c>
      <c r="B133" s="88">
        <f t="shared" si="34"/>
        <v>2.8630002976734072</v>
      </c>
      <c r="C133" s="87">
        <f t="shared" si="35"/>
        <v>0.47999097023512161</v>
      </c>
      <c r="D133" s="118"/>
      <c r="E133" s="88">
        <f t="shared" si="36"/>
        <v>5.7260005953468145</v>
      </c>
      <c r="F133" s="87">
        <f t="shared" si="37"/>
        <v>0.95998194047024321</v>
      </c>
      <c r="G133" s="118"/>
      <c r="H133" s="88">
        <f t="shared" si="38"/>
        <v>8.5890008930202217</v>
      </c>
      <c r="I133" s="87">
        <f t="shared" si="39"/>
        <v>1.4399729107053649</v>
      </c>
      <c r="J133" s="118"/>
      <c r="K133" s="88">
        <f t="shared" si="40"/>
        <v>11.452001190693629</v>
      </c>
      <c r="L133" s="87">
        <f t="shared" si="41"/>
        <v>1.9199638809404864</v>
      </c>
      <c r="M133" s="118"/>
      <c r="N133" s="88">
        <f t="shared" si="42"/>
        <v>17.178001786040443</v>
      </c>
      <c r="O133" s="87">
        <f t="shared" si="43"/>
        <v>2.8799458214107299</v>
      </c>
      <c r="P133" s="118"/>
      <c r="Q133" s="88">
        <f t="shared" si="44"/>
        <v>22.904002381387258</v>
      </c>
      <c r="R133" s="87">
        <f t="shared" si="45"/>
        <v>3.8399277618809728</v>
      </c>
      <c r="S133" s="118"/>
      <c r="T133" s="88">
        <f t="shared" si="46"/>
        <v>28.630002976734069</v>
      </c>
      <c r="U133" s="87">
        <f t="shared" si="47"/>
        <v>4.7999097023512158</v>
      </c>
      <c r="V133" s="118"/>
      <c r="W133" s="88">
        <f t="shared" si="48"/>
        <v>57.260005953468138</v>
      </c>
      <c r="X133" s="87">
        <f t="shared" si="49"/>
        <v>9.5998194047024317</v>
      </c>
      <c r="Y133" s="118"/>
    </row>
    <row r="134" spans="1:28" ht="15.75" thickBot="1" x14ac:dyDescent="0.3">
      <c r="A134" s="110" t="s">
        <v>109</v>
      </c>
      <c r="B134" s="89">
        <f t="shared" si="34"/>
        <v>3.2208753348825825</v>
      </c>
      <c r="C134" s="120">
        <f t="shared" si="35"/>
        <v>0.2399954851175608</v>
      </c>
      <c r="D134" s="119"/>
      <c r="E134" s="89">
        <f t="shared" si="36"/>
        <v>6.441750669765165</v>
      </c>
      <c r="F134" s="120">
        <f t="shared" si="37"/>
        <v>0.47999097023512161</v>
      </c>
      <c r="G134" s="119"/>
      <c r="H134" s="89">
        <f t="shared" si="38"/>
        <v>9.6626260046477483</v>
      </c>
      <c r="I134" s="120">
        <f t="shared" si="39"/>
        <v>0.71998645535268246</v>
      </c>
      <c r="J134" s="119"/>
      <c r="K134" s="89">
        <f t="shared" si="40"/>
        <v>12.88350133953033</v>
      </c>
      <c r="L134" s="120">
        <f t="shared" si="41"/>
        <v>0.95998194047024321</v>
      </c>
      <c r="M134" s="119"/>
      <c r="N134" s="89">
        <f t="shared" si="42"/>
        <v>19.325252009295497</v>
      </c>
      <c r="O134" s="120">
        <f t="shared" si="43"/>
        <v>1.4399729107053649</v>
      </c>
      <c r="P134" s="119"/>
      <c r="Q134" s="89">
        <f t="shared" si="44"/>
        <v>25.76700267906066</v>
      </c>
      <c r="R134" s="120">
        <f t="shared" si="45"/>
        <v>1.9199638809404864</v>
      </c>
      <c r="S134" s="119"/>
      <c r="T134" s="89">
        <f t="shared" si="46"/>
        <v>32.20875334882583</v>
      </c>
      <c r="U134" s="120">
        <f t="shared" si="47"/>
        <v>2.3999548511756079</v>
      </c>
      <c r="V134" s="119"/>
      <c r="W134" s="89">
        <f t="shared" si="48"/>
        <v>64.41750669765166</v>
      </c>
      <c r="X134" s="120">
        <f t="shared" si="49"/>
        <v>4.7999097023512158</v>
      </c>
      <c r="Y134" s="119"/>
    </row>
    <row r="135" spans="1:28" x14ac:dyDescent="0.25">
      <c r="A135" s="111"/>
    </row>
    <row r="136" spans="1:28" ht="15.75" thickBot="1" x14ac:dyDescent="0.3">
      <c r="A136" s="111"/>
      <c r="C136" s="100">
        <f>((B108*$B$38/1000)*((($B$53*$B$4/100)+($B$55*$B$5/100)+($B$57*$B$6/100)+($B$59*$B$7/100))))+((C108*$B$38/1000)*((($B$54*$B$8/100)+($B$56*$B$9/100)+($B$58*$B$10/100)+($B$60*$B$11/100))))</f>
        <v>2.5178344032672233</v>
      </c>
      <c r="D136" s="100"/>
    </row>
    <row r="137" spans="1:28" s="83" customFormat="1" ht="18.75" customHeight="1" x14ac:dyDescent="0.3">
      <c r="A137" s="181" t="s">
        <v>98</v>
      </c>
      <c r="B137" s="184" t="s">
        <v>79</v>
      </c>
      <c r="C137" s="185"/>
      <c r="D137" s="186"/>
      <c r="E137" s="184" t="s">
        <v>80</v>
      </c>
      <c r="F137" s="185"/>
      <c r="G137" s="186"/>
      <c r="H137" s="184" t="s">
        <v>81</v>
      </c>
      <c r="I137" s="185"/>
      <c r="J137" s="186"/>
      <c r="K137" s="184" t="s">
        <v>82</v>
      </c>
      <c r="L137" s="185"/>
      <c r="M137" s="186"/>
      <c r="N137" s="184" t="s">
        <v>83</v>
      </c>
      <c r="O137" s="185"/>
      <c r="P137" s="186"/>
      <c r="Q137" s="184" t="s">
        <v>84</v>
      </c>
      <c r="R137" s="185"/>
      <c r="S137" s="186"/>
      <c r="T137" s="184" t="s">
        <v>85</v>
      </c>
      <c r="U137" s="185"/>
      <c r="V137" s="186"/>
      <c r="W137" s="184" t="s">
        <v>86</v>
      </c>
      <c r="X137" s="185"/>
      <c r="Y137" s="186"/>
    </row>
    <row r="138" spans="1:28" s="83" customFormat="1" ht="19.5" thickBot="1" x14ac:dyDescent="0.35">
      <c r="A138" s="182"/>
      <c r="B138" s="187">
        <v>5000</v>
      </c>
      <c r="C138" s="188"/>
      <c r="D138" s="189"/>
      <c r="E138" s="187">
        <v>10000</v>
      </c>
      <c r="F138" s="188"/>
      <c r="G138" s="189"/>
      <c r="H138" s="187">
        <v>15000</v>
      </c>
      <c r="I138" s="188"/>
      <c r="J138" s="189"/>
      <c r="K138" s="187">
        <v>20000</v>
      </c>
      <c r="L138" s="188"/>
      <c r="M138" s="189"/>
      <c r="N138" s="187">
        <v>30000</v>
      </c>
      <c r="O138" s="188"/>
      <c r="P138" s="189"/>
      <c r="Q138" s="187">
        <v>40000</v>
      </c>
      <c r="R138" s="188"/>
      <c r="S138" s="189"/>
      <c r="T138" s="187">
        <v>50000</v>
      </c>
      <c r="U138" s="188"/>
      <c r="V138" s="189"/>
      <c r="W138" s="187">
        <v>100000</v>
      </c>
      <c r="X138" s="188"/>
      <c r="Y138" s="189"/>
    </row>
    <row r="139" spans="1:28" s="82" customFormat="1" ht="37.5" x14ac:dyDescent="0.3">
      <c r="A139" s="183"/>
      <c r="B139" s="94" t="s">
        <v>92</v>
      </c>
      <c r="C139" s="104" t="s">
        <v>93</v>
      </c>
      <c r="D139" s="104" t="s">
        <v>134</v>
      </c>
      <c r="E139" s="105" t="s">
        <v>92</v>
      </c>
      <c r="F139" s="104" t="s">
        <v>93</v>
      </c>
      <c r="G139" s="104" t="s">
        <v>134</v>
      </c>
      <c r="H139" s="92" t="s">
        <v>92</v>
      </c>
      <c r="I139" s="104" t="s">
        <v>93</v>
      </c>
      <c r="J139" s="104" t="s">
        <v>134</v>
      </c>
      <c r="K139" s="92" t="s">
        <v>92</v>
      </c>
      <c r="L139" s="104" t="s">
        <v>93</v>
      </c>
      <c r="M139" s="104" t="s">
        <v>134</v>
      </c>
      <c r="N139" s="92" t="s">
        <v>92</v>
      </c>
      <c r="O139" s="104" t="s">
        <v>93</v>
      </c>
      <c r="P139" s="104" t="s">
        <v>134</v>
      </c>
      <c r="Q139" s="92" t="s">
        <v>92</v>
      </c>
      <c r="R139" s="104" t="s">
        <v>93</v>
      </c>
      <c r="S139" s="104" t="s">
        <v>134</v>
      </c>
      <c r="T139" s="92" t="s">
        <v>92</v>
      </c>
      <c r="U139" s="104" t="s">
        <v>93</v>
      </c>
      <c r="V139" s="104" t="s">
        <v>134</v>
      </c>
      <c r="W139" s="94" t="s">
        <v>92</v>
      </c>
      <c r="X139" s="104" t="s">
        <v>93</v>
      </c>
      <c r="Y139" s="104" t="s">
        <v>134</v>
      </c>
    </row>
    <row r="140" spans="1:28" ht="18.75" x14ac:dyDescent="0.3">
      <c r="A140" s="109" t="s">
        <v>125</v>
      </c>
      <c r="B140" s="88">
        <f t="shared" ref="B140:B150" si="50">B124+C124</f>
        <v>2.5178344032672229</v>
      </c>
      <c r="C140" s="115">
        <f t="shared" ref="C140:C145" si="51">((B108*$B$38/1000)*((($B$53*$B$8/100)+($B$55*$B$9/100)+($B$57*$B$10/100)+($B$59*$B$11/100))))+((C108*$B$38/1000)*((($B$54*$B$8/100)+($B$56*$B$9/100)+($B$58*$B$10/100)+($B$60*$B$11/100))))</f>
        <v>2.4114649917866759</v>
      </c>
      <c r="D140" s="126">
        <f t="shared" ref="D140:D150" si="52">((B108*$B$38/1000)*(($B$53*$D$4/100)+($B$55*$D$5/100)+($B$57*$D$6/100)+($B$59*$D$7/100)))+((C108*$B$38/1000)*(($B$54*$D$8/100)+($B$56*$D$9/100)+($B$58*$D$10/100)+($B$60*$D$11/100)))</f>
        <v>2.8004737367177208</v>
      </c>
      <c r="E140" s="98">
        <f t="shared" ref="E140:E150" si="53">E124+F124</f>
        <v>5.0356688065344457</v>
      </c>
      <c r="F140" s="115">
        <f t="shared" ref="F140:F145" si="54">((E108*$B$38/1000)*((($B$53*$B$8/100)+($B$55*$B$9/100)+($B$57*$B$10/100)+($B$59*$B$11/100))))+((F108*$B$38/1000)*((($B$54*$B$8/100)+($B$56*$B$9/100)+($B$58*$B$10/100)+($B$60*$B$11/100))))</f>
        <v>4.8229299835733519</v>
      </c>
      <c r="G140" s="126">
        <f t="shared" ref="G140:G150" si="55">((E108*$B$38/1000)*(($B$53*$D$4/100)+($B$55*$D$5/100)+($B$57*$D$6/100)+($B$59*$D$7/100)))+((F108*$B$38/1000)*(($B$54*$D$8/100)+($B$56*$D$9/100)+($B$58*$D$10/100)+($B$60*$D$11/100)))</f>
        <v>5.6009474734354416</v>
      </c>
      <c r="H140" s="88">
        <f t="shared" ref="H140:H150" si="56">H124+I124</f>
        <v>7.5535032098016694</v>
      </c>
      <c r="I140" s="115">
        <f t="shared" ref="I140:I145" si="57">((H108*$B$38/1000)*((($B$53*$B$8/100)+($B$55*$B$9/100)+($B$57*$B$10/100)+($B$59*$B$11/100))))+((I108*$B$38/1000)*((($B$54*$B$8/100)+($B$56*$B$9/100)+($B$58*$B$10/100)+($B$60*$B$11/100))))</f>
        <v>7.2343949753600265</v>
      </c>
      <c r="J140" s="126">
        <f t="shared" ref="J140:J150" si="58">((H108*$B$38/1000)*(($B$53*$D$4/100)+($B$55*$D$5/100)+($B$57*$D$6/100)+($B$59*$D$7/100)))+((I108*$B$38/1000)*(($B$54*$D$8/100)+($B$56*$D$9/100)+($B$58*$D$10/100)+($B$60*$D$11/100)))</f>
        <v>8.4014212101531633</v>
      </c>
      <c r="K140" s="88">
        <f t="shared" ref="K140:K150" si="59">K124+L124</f>
        <v>10.071337613068891</v>
      </c>
      <c r="L140" s="115">
        <f t="shared" ref="L140:L145" si="60">((K108*$B$38/1000)*((($B$53*$B$8/100)+($B$55*$B$9/100)+($B$57*$B$10/100)+($B$59*$B$11/100))))+((L108*$B$38/1000)*((($B$54*$B$8/100)+($B$56*$B$9/100)+($B$58*$B$10/100)+($B$60*$B$11/100))))</f>
        <v>9.6458599671467038</v>
      </c>
      <c r="M140" s="126">
        <f t="shared" ref="M140:M150" si="61">((K108*$B$38/1000)*(($B$53*$D$4/100)+($B$55*$D$5/100)+($B$57*$D$6/100)+($B$59*$D$7/100)))+((L108*$B$38/1000)*(($B$54*$D$8/100)+($B$56*$D$9/100)+($B$58*$D$10/100)+($B$60*$D$11/100)))</f>
        <v>11.201894946870883</v>
      </c>
      <c r="N140" s="88">
        <f t="shared" ref="N140:N150" si="62">N124+O124</f>
        <v>15.107006419603339</v>
      </c>
      <c r="O140" s="115">
        <f t="shared" ref="O140:O145" si="63">((N108*$B$38/1000)*((($B$53*$B$8/100)+($B$55*$B$9/100)+($B$57*$B$10/100)+($B$59*$B$11/100))))+((O108*$B$38/1000)*((($B$54*$B$8/100)+($B$56*$B$9/100)+($B$58*$B$10/100)+($B$60*$B$11/100))))</f>
        <v>14.468789950720053</v>
      </c>
      <c r="P140" s="126">
        <f t="shared" ref="P140:P150" si="64">((N108*$B$38/1000)*(($B$53*$D$4/100)+($B$55*$D$5/100)+($B$57*$D$6/100)+($B$59*$D$7/100)))+((O108*$B$38/1000)*(($B$54*$D$8/100)+($B$56*$D$9/100)+($B$58*$D$10/100)+($B$60*$D$11/100)))</f>
        <v>16.802842420306327</v>
      </c>
      <c r="Q140" s="88">
        <f t="shared" ref="Q140:Q150" si="65">Q124+R124</f>
        <v>20.142675226137783</v>
      </c>
      <c r="R140" s="115">
        <f t="shared" ref="R140:R145" si="66">((Q108*$B$38/1000)*((($B$53*$B$8/100)+($B$55*$B$9/100)+($B$57*$B$10/100)+($B$59*$B$11/100))))+((R108*$B$38/1000)*((($B$54*$B$8/100)+($B$56*$B$9/100)+($B$58*$B$10/100)+($B$60*$B$11/100))))</f>
        <v>19.291719934293408</v>
      </c>
      <c r="S140" s="126">
        <f t="shared" ref="S140:S150" si="67">((Q108*$B$38/1000)*(($B$53*$D$4/100)+($B$55*$D$5/100)+($B$57*$D$6/100)+($B$59*$D$7/100)))+((R108*$B$38/1000)*(($B$54*$D$8/100)+($B$56*$D$9/100)+($B$58*$D$10/100)+($B$60*$D$11/100)))</f>
        <v>22.403789893741767</v>
      </c>
      <c r="T140" s="88">
        <f t="shared" ref="T140:T150" si="68">T124+U124</f>
        <v>25.178344032672232</v>
      </c>
      <c r="U140" s="115">
        <f t="shared" ref="U140:U145" si="69">((T108*$B$38/1000)*((($B$53*$B$8/100)+($B$55*$B$9/100)+($B$57*$B$10/100)+($B$59*$B$11/100))))+((U108*$B$38/1000)*((($B$54*$B$8/100)+($B$56*$B$9/100)+($B$58*$B$10/100)+($B$60*$B$11/100))))</f>
        <v>24.114649917866757</v>
      </c>
      <c r="V140" s="126">
        <f t="shared" ref="V140:V150" si="70">((T108*$B$38/1000)*(($B$53*$D$4/100)+($B$55*$D$5/100)+($B$57*$D$6/100)+($B$59*$D$7/100)))+((U108*$B$38/1000)*(($B$54*$D$8/100)+($B$56*$D$9/100)+($B$58*$D$10/100)+($B$60*$D$11/100)))</f>
        <v>28.00473736717721</v>
      </c>
      <c r="W140" s="88">
        <f t="shared" ref="W140:W150" si="71">W124+X124</f>
        <v>50.356688065344464</v>
      </c>
      <c r="X140" s="115">
        <f t="shared" ref="X140:X145" si="72">((W108*$B$38/1000)*((($B$53*$B$8/100)+($B$55*$B$9/100)+($B$57*$B$10/100)+($B$59*$B$11/100))))+((X108*$B$38/1000)*((($B$54*$B$8/100)+($B$56*$B$9/100)+($B$58*$B$10/100)+($B$60*$B$11/100))))</f>
        <v>48.229299835733514</v>
      </c>
      <c r="Y140" s="126">
        <f t="shared" ref="Y140:Y150" si="73">((W108*$B$38/1000)*(($B$53*$D$4/100)+($B$55*$D$5/100)+($B$57*$D$6/100)+($B$59*$D$7/100)))+((X108*$B$38/1000)*(($B$54*$D$8/100)+($B$56*$D$9/100)+($B$58*$D$10/100)+($B$60*$D$11/100)))</f>
        <v>56.00947473435442</v>
      </c>
      <c r="Z140" s="82"/>
      <c r="AA140" s="82"/>
      <c r="AB140" s="82"/>
    </row>
    <row r="141" spans="1:28" ht="18.75" x14ac:dyDescent="0.3">
      <c r="A141" s="109" t="s">
        <v>97</v>
      </c>
      <c r="B141" s="88">
        <f t="shared" si="50"/>
        <v>2.6357139553588382</v>
      </c>
      <c r="C141" s="115">
        <f t="shared" si="51"/>
        <v>2.4229751323977431</v>
      </c>
      <c r="D141" s="127">
        <f t="shared" si="52"/>
        <v>2.8137698354882978</v>
      </c>
      <c r="E141" s="98">
        <f t="shared" si="53"/>
        <v>5.2714279107176765</v>
      </c>
      <c r="F141" s="115">
        <f t="shared" si="54"/>
        <v>4.8459502647954862</v>
      </c>
      <c r="G141" s="127">
        <f t="shared" si="55"/>
        <v>5.6275396709765957</v>
      </c>
      <c r="H141" s="88">
        <f t="shared" si="56"/>
        <v>7.9071418660765147</v>
      </c>
      <c r="I141" s="115">
        <f t="shared" si="57"/>
        <v>7.2689253971932288</v>
      </c>
      <c r="J141" s="127">
        <f t="shared" si="58"/>
        <v>8.4413095064648935</v>
      </c>
      <c r="K141" s="88">
        <f t="shared" si="59"/>
        <v>10.542855821435353</v>
      </c>
      <c r="L141" s="115">
        <f t="shared" si="60"/>
        <v>9.6919005295909724</v>
      </c>
      <c r="M141" s="127">
        <f t="shared" si="61"/>
        <v>11.255079341953191</v>
      </c>
      <c r="N141" s="88">
        <f t="shared" si="62"/>
        <v>15.814283732153029</v>
      </c>
      <c r="O141" s="115">
        <f t="shared" si="63"/>
        <v>14.537850794386458</v>
      </c>
      <c r="P141" s="127">
        <f t="shared" si="64"/>
        <v>16.882619012929787</v>
      </c>
      <c r="Q141" s="88">
        <f t="shared" si="65"/>
        <v>21.085711642870706</v>
      </c>
      <c r="R141" s="115">
        <f t="shared" si="66"/>
        <v>19.383801059181945</v>
      </c>
      <c r="S141" s="127">
        <f t="shared" si="67"/>
        <v>22.510158683906383</v>
      </c>
      <c r="T141" s="88">
        <f t="shared" si="68"/>
        <v>26.357139553588382</v>
      </c>
      <c r="U141" s="115">
        <f t="shared" si="69"/>
        <v>24.229751323977432</v>
      </c>
      <c r="V141" s="127">
        <f t="shared" si="70"/>
        <v>28.137698354882978</v>
      </c>
      <c r="W141" s="88">
        <f t="shared" si="71"/>
        <v>52.714279107176765</v>
      </c>
      <c r="X141" s="115">
        <f t="shared" si="72"/>
        <v>48.459502647954864</v>
      </c>
      <c r="Y141" s="127">
        <f t="shared" si="73"/>
        <v>56.275396709765957</v>
      </c>
      <c r="Z141" s="82"/>
      <c r="AA141" s="82"/>
      <c r="AB141" s="82"/>
    </row>
    <row r="142" spans="1:28" ht="18.75" x14ac:dyDescent="0.3">
      <c r="A142" s="122" t="s">
        <v>140</v>
      </c>
      <c r="B142" s="88">
        <f t="shared" ref="B142" si="74">B126+C126</f>
        <v>2.8490759446446616</v>
      </c>
      <c r="C142" s="115">
        <f t="shared" si="51"/>
        <v>2.4438084869037753</v>
      </c>
      <c r="D142" s="127">
        <f t="shared" ref="D142" si="75">((B110*$B$38/1000)*(($B$53*$D$4/100)+($B$55*$D$5/100)+($B$57*$D$6/100)+($B$59*$D$7/100)))+((C110*$B$38/1000)*(($B$54*$D$8/100)+($B$56*$D$9/100)+($B$58*$D$10/100)+($B$60*$D$11/100)))</f>
        <v>2.8378357742630422</v>
      </c>
      <c r="E142" s="98">
        <f t="shared" ref="E142" si="76">E126+F126</f>
        <v>5.6981518892893233</v>
      </c>
      <c r="F142" s="115">
        <f t="shared" si="54"/>
        <v>4.8876169738075506</v>
      </c>
      <c r="G142" s="127">
        <f t="shared" ref="G142" si="77">((E110*$B$38/1000)*(($B$53*$D$4/100)+($B$55*$D$5/100)+($B$57*$D$6/100)+($B$59*$D$7/100)))+((F110*$B$38/1000)*(($B$54*$D$8/100)+($B$56*$D$9/100)+($B$58*$D$10/100)+($B$60*$D$11/100)))</f>
        <v>5.6756715485260845</v>
      </c>
      <c r="H142" s="88">
        <f t="shared" ref="H142" si="78">H126+I126</f>
        <v>8.5472278339339844</v>
      </c>
      <c r="I142" s="115">
        <f t="shared" si="57"/>
        <v>7.3314254607113245</v>
      </c>
      <c r="J142" s="127">
        <f t="shared" ref="J142" si="79">((H110*$B$38/1000)*(($B$53*$D$4/100)+($B$55*$D$5/100)+($B$57*$D$6/100)+($B$59*$D$7/100)))+((I110*$B$38/1000)*(($B$54*$D$8/100)+($B$56*$D$9/100)+($B$58*$D$10/100)+($B$60*$D$11/100)))</f>
        <v>8.5135073227891258</v>
      </c>
      <c r="K142" s="88">
        <f t="shared" ref="K142" si="80">K126+L126</f>
        <v>11.396303778578647</v>
      </c>
      <c r="L142" s="115">
        <f t="shared" si="60"/>
        <v>9.7752339476151011</v>
      </c>
      <c r="M142" s="127">
        <f t="shared" ref="M142" si="81">((K110*$B$38/1000)*(($B$53*$D$4/100)+($B$55*$D$5/100)+($B$57*$D$6/100)+($B$59*$D$7/100)))+((L110*$B$38/1000)*(($B$54*$D$8/100)+($B$56*$D$9/100)+($B$58*$D$10/100)+($B$60*$D$11/100)))</f>
        <v>11.351343097052169</v>
      </c>
      <c r="N142" s="88">
        <f t="shared" ref="N142" si="82">N126+O126</f>
        <v>17.094455667867969</v>
      </c>
      <c r="O142" s="115">
        <f t="shared" si="63"/>
        <v>14.662850921422649</v>
      </c>
      <c r="P142" s="127">
        <f t="shared" ref="P142" si="83">((N110*$B$38/1000)*(($B$53*$D$4/100)+($B$55*$D$5/100)+($B$57*$D$6/100)+($B$59*$D$7/100)))+((O110*$B$38/1000)*(($B$54*$D$8/100)+($B$56*$D$9/100)+($B$58*$D$10/100)+($B$60*$D$11/100)))</f>
        <v>17.027014645578252</v>
      </c>
      <c r="Q142" s="88">
        <f t="shared" ref="Q142" si="84">Q126+R126</f>
        <v>22.792607557157293</v>
      </c>
      <c r="R142" s="115">
        <f t="shared" si="66"/>
        <v>19.550467895230202</v>
      </c>
      <c r="S142" s="127">
        <f t="shared" ref="S142" si="85">((Q110*$B$38/1000)*(($B$53*$D$4/100)+($B$55*$D$5/100)+($B$57*$D$6/100)+($B$59*$D$7/100)))+((R110*$B$38/1000)*(($B$54*$D$8/100)+($B$56*$D$9/100)+($B$58*$D$10/100)+($B$60*$D$11/100)))</f>
        <v>22.702686194104338</v>
      </c>
      <c r="T142" s="88">
        <f t="shared" ref="T142" si="86">T126+U126</f>
        <v>28.490759446446617</v>
      </c>
      <c r="U142" s="115">
        <f t="shared" si="69"/>
        <v>24.438084869037752</v>
      </c>
      <c r="V142" s="127">
        <f t="shared" ref="V142" si="87">((T110*$B$38/1000)*(($B$53*$D$4/100)+($B$55*$D$5/100)+($B$57*$D$6/100)+($B$59*$D$7/100)))+((U110*$B$38/1000)*(($B$54*$D$8/100)+($B$56*$D$9/100)+($B$58*$D$10/100)+($B$60*$D$11/100)))</f>
        <v>28.378357742630421</v>
      </c>
      <c r="W142" s="88">
        <f t="shared" ref="W142" si="88">W126+X126</f>
        <v>56.981518892893234</v>
      </c>
      <c r="X142" s="115">
        <f t="shared" si="72"/>
        <v>48.876169738075504</v>
      </c>
      <c r="Y142" s="127">
        <f t="shared" ref="Y142" si="89">((W110*$B$38/1000)*(($B$53*$D$4/100)+($B$55*$D$5/100)+($B$57*$D$6/100)+($B$59*$D$7/100)))+((X110*$B$38/1000)*(($B$54*$D$8/100)+($B$56*$D$9/100)+($B$58*$D$10/100)+($B$60*$D$11/100)))</f>
        <v>56.756715485260841</v>
      </c>
      <c r="Z142" s="82"/>
      <c r="AA142" s="82"/>
      <c r="AB142" s="82"/>
    </row>
    <row r="143" spans="1:28" ht="18.75" x14ac:dyDescent="0.3">
      <c r="A143" s="109" t="s">
        <v>102</v>
      </c>
      <c r="B143" s="88">
        <f t="shared" si="50"/>
        <v>2.8714730595420686</v>
      </c>
      <c r="C143" s="115">
        <f t="shared" si="51"/>
        <v>2.4459954136198778</v>
      </c>
      <c r="D143" s="127">
        <f t="shared" si="52"/>
        <v>2.8403620330294519</v>
      </c>
      <c r="E143" s="98">
        <f t="shared" si="53"/>
        <v>5.7429461190841371</v>
      </c>
      <c r="F143" s="115">
        <f t="shared" si="54"/>
        <v>4.8919908272397556</v>
      </c>
      <c r="G143" s="127">
        <f t="shared" si="55"/>
        <v>5.6807240660589038</v>
      </c>
      <c r="H143" s="88">
        <f t="shared" si="56"/>
        <v>8.6144191786262052</v>
      </c>
      <c r="I143" s="115">
        <f t="shared" si="57"/>
        <v>7.3379862408596344</v>
      </c>
      <c r="J143" s="127">
        <f t="shared" si="58"/>
        <v>8.5210860990883557</v>
      </c>
      <c r="K143" s="88">
        <f t="shared" si="59"/>
        <v>11.485892238168274</v>
      </c>
      <c r="L143" s="115">
        <f t="shared" si="60"/>
        <v>9.7839816544795113</v>
      </c>
      <c r="M143" s="127">
        <f t="shared" si="61"/>
        <v>11.361448132117808</v>
      </c>
      <c r="N143" s="88">
        <f t="shared" si="62"/>
        <v>17.22883835725241</v>
      </c>
      <c r="O143" s="115">
        <f t="shared" si="63"/>
        <v>14.675972481719269</v>
      </c>
      <c r="P143" s="127">
        <f t="shared" si="64"/>
        <v>17.042172198176711</v>
      </c>
      <c r="Q143" s="88">
        <f t="shared" si="65"/>
        <v>22.971784476336548</v>
      </c>
      <c r="R143" s="115">
        <f t="shared" si="66"/>
        <v>19.567963308959023</v>
      </c>
      <c r="S143" s="127">
        <f t="shared" si="67"/>
        <v>22.722896264235615</v>
      </c>
      <c r="T143" s="88">
        <f t="shared" si="68"/>
        <v>28.714730595420686</v>
      </c>
      <c r="U143" s="115">
        <f t="shared" si="69"/>
        <v>24.459954136198782</v>
      </c>
      <c r="V143" s="127">
        <f t="shared" si="70"/>
        <v>28.403620330294519</v>
      </c>
      <c r="W143" s="88">
        <f t="shared" si="71"/>
        <v>57.429461190841373</v>
      </c>
      <c r="X143" s="115">
        <f t="shared" si="72"/>
        <v>48.919908272397564</v>
      </c>
      <c r="Y143" s="127">
        <f t="shared" si="73"/>
        <v>56.807240660589038</v>
      </c>
      <c r="Z143" s="82"/>
      <c r="AA143" s="82"/>
      <c r="AB143" s="82"/>
    </row>
    <row r="144" spans="1:28" ht="18.75" x14ac:dyDescent="0.3">
      <c r="A144" s="109" t="s">
        <v>103</v>
      </c>
      <c r="B144" s="88">
        <f t="shared" si="50"/>
        <v>2.9304128355878758</v>
      </c>
      <c r="C144" s="115">
        <f t="shared" si="51"/>
        <v>2.4517504839254123</v>
      </c>
      <c r="D144" s="127">
        <f t="shared" si="52"/>
        <v>2.8470100824147409</v>
      </c>
      <c r="E144" s="98">
        <f t="shared" si="53"/>
        <v>5.8608256711757516</v>
      </c>
      <c r="F144" s="115">
        <f t="shared" si="54"/>
        <v>4.9035009678508246</v>
      </c>
      <c r="G144" s="127">
        <f t="shared" si="55"/>
        <v>5.6940201648294817</v>
      </c>
      <c r="H144" s="88">
        <f t="shared" si="56"/>
        <v>8.7912385067636265</v>
      </c>
      <c r="I144" s="115">
        <f t="shared" si="57"/>
        <v>7.3552514517762351</v>
      </c>
      <c r="J144" s="127">
        <f t="shared" si="58"/>
        <v>8.5410302472442208</v>
      </c>
      <c r="K144" s="88">
        <f t="shared" si="59"/>
        <v>11.721651342351503</v>
      </c>
      <c r="L144" s="115">
        <f t="shared" si="60"/>
        <v>9.8070019357016491</v>
      </c>
      <c r="M144" s="127">
        <f t="shared" si="61"/>
        <v>11.388040329658963</v>
      </c>
      <c r="N144" s="88">
        <f t="shared" si="62"/>
        <v>17.582477013527253</v>
      </c>
      <c r="O144" s="115">
        <f t="shared" si="63"/>
        <v>14.71050290355247</v>
      </c>
      <c r="P144" s="127">
        <f t="shared" si="64"/>
        <v>17.082060494488442</v>
      </c>
      <c r="Q144" s="88">
        <f t="shared" si="65"/>
        <v>23.443302684703006</v>
      </c>
      <c r="R144" s="115">
        <f t="shared" si="66"/>
        <v>19.614003871403298</v>
      </c>
      <c r="S144" s="127">
        <f t="shared" si="67"/>
        <v>22.776080659317927</v>
      </c>
      <c r="T144" s="88">
        <f t="shared" si="68"/>
        <v>29.30412835587876</v>
      </c>
      <c r="U144" s="115">
        <f t="shared" si="69"/>
        <v>24.517504839254116</v>
      </c>
      <c r="V144" s="127">
        <f t="shared" si="70"/>
        <v>28.470100824147405</v>
      </c>
      <c r="W144" s="88">
        <f t="shared" si="71"/>
        <v>58.608256711757519</v>
      </c>
      <c r="X144" s="115">
        <f t="shared" si="72"/>
        <v>49.035009678508231</v>
      </c>
      <c r="Y144" s="127">
        <f t="shared" si="73"/>
        <v>56.94020164829481</v>
      </c>
      <c r="Z144" s="82"/>
      <c r="AA144" s="82"/>
      <c r="AB144" s="82"/>
    </row>
    <row r="145" spans="1:28" ht="18.75" x14ac:dyDescent="0.3">
      <c r="A145" s="109" t="s">
        <v>104</v>
      </c>
      <c r="B145" s="88">
        <f t="shared" si="50"/>
        <v>2.9657767012153604</v>
      </c>
      <c r="C145" s="115">
        <f t="shared" si="51"/>
        <v>2.4552035261087317</v>
      </c>
      <c r="D145" s="127">
        <f t="shared" si="52"/>
        <v>2.8509989120459136</v>
      </c>
      <c r="E145" s="98">
        <f t="shared" si="53"/>
        <v>5.9315534024307208</v>
      </c>
      <c r="F145" s="115">
        <f t="shared" si="54"/>
        <v>4.9104070522174634</v>
      </c>
      <c r="G145" s="127">
        <f t="shared" si="55"/>
        <v>5.7019978240918272</v>
      </c>
      <c r="H145" s="88">
        <f t="shared" si="56"/>
        <v>8.8973301036460803</v>
      </c>
      <c r="I145" s="115">
        <f t="shared" si="57"/>
        <v>7.3656105783261951</v>
      </c>
      <c r="J145" s="127">
        <f t="shared" si="58"/>
        <v>8.5529967361377395</v>
      </c>
      <c r="K145" s="88">
        <f t="shared" si="59"/>
        <v>11.863106804861442</v>
      </c>
      <c r="L145" s="115">
        <f t="shared" si="60"/>
        <v>9.8208141044349269</v>
      </c>
      <c r="M145" s="127">
        <f t="shared" si="61"/>
        <v>11.403995648183654</v>
      </c>
      <c r="N145" s="88">
        <f t="shared" si="62"/>
        <v>17.794660207292161</v>
      </c>
      <c r="O145" s="115">
        <f t="shared" si="63"/>
        <v>14.73122115665239</v>
      </c>
      <c r="P145" s="127">
        <f t="shared" si="64"/>
        <v>17.105993472275479</v>
      </c>
      <c r="Q145" s="88">
        <f t="shared" si="65"/>
        <v>23.726213609722883</v>
      </c>
      <c r="R145" s="115">
        <f t="shared" si="66"/>
        <v>19.641628208869854</v>
      </c>
      <c r="S145" s="127">
        <f t="shared" si="67"/>
        <v>22.807991296367309</v>
      </c>
      <c r="T145" s="88">
        <f t="shared" si="68"/>
        <v>29.657767012153606</v>
      </c>
      <c r="U145" s="115">
        <f t="shared" si="69"/>
        <v>24.552035261087319</v>
      </c>
      <c r="V145" s="127">
        <f t="shared" si="70"/>
        <v>28.509989120459135</v>
      </c>
      <c r="W145" s="88">
        <f t="shared" si="71"/>
        <v>59.315534024307212</v>
      </c>
      <c r="X145" s="115">
        <f t="shared" si="72"/>
        <v>49.104070522174638</v>
      </c>
      <c r="Y145" s="127">
        <f t="shared" si="73"/>
        <v>57.01997824091827</v>
      </c>
      <c r="Z145" s="82"/>
      <c r="AA145" s="82"/>
      <c r="AB145" s="82"/>
    </row>
    <row r="146" spans="1:28" ht="18.75" x14ac:dyDescent="0.3">
      <c r="A146" s="109" t="s">
        <v>105</v>
      </c>
      <c r="B146" s="88">
        <f t="shared" si="50"/>
        <v>3.0129285220520066</v>
      </c>
      <c r="C146" s="115">
        <f>((B114*$B$38/1000)*(($B$53*$B$4/100)+($B$55*$B$5/100)+($B$57*$B$6/100)+($B$59*$B$7/100)))+((C114*$B$38/1000)*(($B$54*$B$4/100)+($B$56*$B$5/100)+($B$58*$B$6/100)+($B$60*$B$7/100)))</f>
        <v>3.5002297472671904</v>
      </c>
      <c r="D146" s="127">
        <f t="shared" si="52"/>
        <v>2.8563173515541447</v>
      </c>
      <c r="E146" s="98">
        <f t="shared" si="53"/>
        <v>6.0258570441040131</v>
      </c>
      <c r="F146" s="115">
        <f>((E114*$B$38/1000)*(($B$53*$B$4/100)+($B$55*$B$5/100)+($B$57*$B$6/100)+($B$59*$B$7/100)))+((F114*$B$38/1000)*(($B$54*$B$4/100)+($B$56*$B$5/100)+($B$58*$B$6/100)+($B$60*$B$7/100)))</f>
        <v>7.0004594945343808</v>
      </c>
      <c r="G146" s="127">
        <f t="shared" si="55"/>
        <v>5.7126347031082894</v>
      </c>
      <c r="H146" s="88">
        <f t="shared" si="56"/>
        <v>9.0387855661560188</v>
      </c>
      <c r="I146" s="115">
        <f>((H114*$B$38/1000)*(($B$53*$B$4/100)+($B$55*$B$5/100)+($B$57*$B$6/100)+($B$59*$B$7/100)))+((I114*$B$38/1000)*(($B$54*$B$4/100)+($B$56*$B$5/100)+($B$58*$B$6/100)+($B$60*$B$7/100)))</f>
        <v>10.50068924180157</v>
      </c>
      <c r="J146" s="127">
        <f t="shared" si="58"/>
        <v>8.5689520546624323</v>
      </c>
      <c r="K146" s="88">
        <f t="shared" si="59"/>
        <v>12.051714088208026</v>
      </c>
      <c r="L146" s="115">
        <f>((K114*$B$38/1000)*(($B$53*$B$4/100)+($B$55*$B$5/100)+($B$57*$B$6/100)+($B$59*$B$7/100)))+((L114*$B$38/1000)*(($B$54*$B$4/100)+($B$56*$B$5/100)+($B$58*$B$6/100)+($B$60*$B$7/100)))</f>
        <v>14.000918989068762</v>
      </c>
      <c r="M146" s="127">
        <f t="shared" si="61"/>
        <v>11.425269406216579</v>
      </c>
      <c r="N146" s="88">
        <f t="shared" si="62"/>
        <v>18.077571132312038</v>
      </c>
      <c r="O146" s="115">
        <f>((N114*$B$38/1000)*(($B$53*$B$4/100)+($B$55*$B$5/100)+($B$57*$B$6/100)+($B$59*$B$7/100)))+((O114*$B$38/1000)*(($B$54*$B$4/100)+($B$56*$B$5/100)+($B$58*$B$6/100)+($B$60*$B$7/100)))</f>
        <v>21.001378483603141</v>
      </c>
      <c r="P146" s="127">
        <f t="shared" si="64"/>
        <v>17.137904109324865</v>
      </c>
      <c r="Q146" s="88">
        <f t="shared" si="65"/>
        <v>24.103428176416053</v>
      </c>
      <c r="R146" s="115">
        <f>((Q114*$B$38/1000)*(($B$53*$B$4/100)+($B$55*$B$5/100)+($B$57*$B$6/100)+($B$59*$B$7/100)))+((R114*$B$38/1000)*(($B$54*$B$4/100)+($B$56*$B$5/100)+($B$58*$B$6/100)+($B$60*$B$7/100)))</f>
        <v>28.001837978137523</v>
      </c>
      <c r="S146" s="127">
        <f t="shared" si="67"/>
        <v>22.850538812433157</v>
      </c>
      <c r="T146" s="88">
        <f t="shared" si="68"/>
        <v>30.12928522052006</v>
      </c>
      <c r="U146" s="115">
        <f>((T114*$B$38/1000)*(($B$53*$B$4/100)+($B$55*$B$5/100)+($B$57*$B$6/100)+($B$59*$B$7/100)))+((U114*$B$38/1000)*(($B$54*$B$4/100)+($B$56*$B$5/100)+($B$58*$B$6/100)+($B$60*$B$7/100)))</f>
        <v>35.002297472671899</v>
      </c>
      <c r="V146" s="127">
        <f t="shared" si="70"/>
        <v>28.563173515541443</v>
      </c>
      <c r="W146" s="88">
        <f t="shared" si="71"/>
        <v>60.258570441040121</v>
      </c>
      <c r="X146" s="115">
        <f>((W114*$B$38/1000)*(($B$53*$B$4/100)+($B$55*$B$5/100)+($B$57*$B$6/100)+($B$59*$B$7/100)))+((X114*$B$38/1000)*(($B$54*$B$4/100)+($B$56*$B$5/100)+($B$58*$B$6/100)+($B$60*$B$7/100)))</f>
        <v>70.004594945343797</v>
      </c>
      <c r="Y146" s="127">
        <f t="shared" si="73"/>
        <v>57.126347031082886</v>
      </c>
      <c r="Z146" s="82"/>
      <c r="AA146" s="82"/>
      <c r="AB146" s="82"/>
    </row>
    <row r="147" spans="1:28" ht="18.75" x14ac:dyDescent="0.3">
      <c r="A147" s="109" t="s">
        <v>106</v>
      </c>
      <c r="B147" s="88">
        <f t="shared" si="50"/>
        <v>3.0482923876794912</v>
      </c>
      <c r="C147" s="115">
        <f>((B115*$B$38/1000)*(($B$53*$B$4/100)+($B$55*$B$5/100)+($B$57*$B$6/100)+($B$59*$B$7/100)))+((C115*$B$38/1000)*(($B$54*$B$4/100)+($B$56*$B$5/100)+($B$58*$B$6/100)+($B$60*$B$7/100)))</f>
        <v>3.505137286318726</v>
      </c>
      <c r="D147" s="127">
        <f t="shared" si="52"/>
        <v>2.8603061811853179</v>
      </c>
      <c r="E147" s="98">
        <f t="shared" si="53"/>
        <v>6.0965847753589824</v>
      </c>
      <c r="F147" s="115">
        <f>((E115*$B$38/1000)*(($B$53*$B$4/100)+($B$55*$B$5/100)+($B$57*$B$6/100)+($B$59*$B$7/100)))+((F115*$B$38/1000)*(($B$54*$B$4/100)+($B$56*$B$5/100)+($B$58*$B$6/100)+($B$60*$B$7/100)))</f>
        <v>7.010274572637452</v>
      </c>
      <c r="G147" s="127">
        <f t="shared" si="55"/>
        <v>5.7206123623706358</v>
      </c>
      <c r="H147" s="88">
        <f t="shared" si="56"/>
        <v>9.1448771630384726</v>
      </c>
      <c r="I147" s="115">
        <f>((H115*$B$38/1000)*(($B$53*$B$4/100)+($B$55*$B$5/100)+($B$57*$B$6/100)+($B$59*$B$7/100)))+((I115*$B$38/1000)*(($B$54*$B$4/100)+($B$56*$B$5/100)+($B$58*$B$6/100)+($B$60*$B$7/100)))</f>
        <v>10.515411858956178</v>
      </c>
      <c r="J147" s="127">
        <f t="shared" si="58"/>
        <v>8.5809185435559527</v>
      </c>
      <c r="K147" s="88">
        <f t="shared" si="59"/>
        <v>12.193169550717965</v>
      </c>
      <c r="L147" s="115">
        <f>((K115*$B$38/1000)*(($B$53*$B$4/100)+($B$55*$B$5/100)+($B$57*$B$6/100)+($B$59*$B$7/100)))+((L115*$B$38/1000)*(($B$54*$B$4/100)+($B$56*$B$5/100)+($B$58*$B$6/100)+($B$60*$B$7/100)))</f>
        <v>14.020549145274904</v>
      </c>
      <c r="M147" s="127">
        <f t="shared" si="61"/>
        <v>11.441224724741272</v>
      </c>
      <c r="N147" s="88">
        <f t="shared" si="62"/>
        <v>18.289754326076945</v>
      </c>
      <c r="O147" s="115">
        <f>((N115*$B$38/1000)*(($B$53*$B$4/100)+($B$55*$B$5/100)+($B$57*$B$6/100)+($B$59*$B$7/100)))+((O115*$B$38/1000)*(($B$54*$B$4/100)+($B$56*$B$5/100)+($B$58*$B$6/100)+($B$60*$B$7/100)))</f>
        <v>21.030823717912355</v>
      </c>
      <c r="P147" s="127">
        <f t="shared" si="64"/>
        <v>17.161837087111905</v>
      </c>
      <c r="Q147" s="88">
        <f t="shared" si="65"/>
        <v>24.386339101435929</v>
      </c>
      <c r="R147" s="115">
        <f>((Q115*$B$38/1000)*(($B$53*$B$4/100)+($B$55*$B$5/100)+($B$57*$B$6/100)+($B$59*$B$7/100)))+((R115*$B$38/1000)*(($B$54*$B$4/100)+($B$56*$B$5/100)+($B$58*$B$6/100)+($B$60*$B$7/100)))</f>
        <v>28.041098290549808</v>
      </c>
      <c r="S147" s="127">
        <f t="shared" si="67"/>
        <v>22.882449449482543</v>
      </c>
      <c r="T147" s="88">
        <f t="shared" si="68"/>
        <v>30.48292387679491</v>
      </c>
      <c r="U147" s="115">
        <f>((T115*$B$38/1000)*(($B$53*$B$4/100)+($B$55*$B$5/100)+($B$57*$B$6/100)+($B$59*$B$7/100)))+((U115*$B$38/1000)*(($B$54*$B$4/100)+($B$56*$B$5/100)+($B$58*$B$6/100)+($B$60*$B$7/100)))</f>
        <v>35.051372863187254</v>
      </c>
      <c r="V147" s="127">
        <f t="shared" si="70"/>
        <v>28.603061811853177</v>
      </c>
      <c r="W147" s="88">
        <f t="shared" si="71"/>
        <v>60.96584775358982</v>
      </c>
      <c r="X147" s="115">
        <f>((W115*$B$38/1000)*(($B$53*$B$4/100)+($B$55*$B$5/100)+($B$57*$B$6/100)+($B$59*$B$7/100)))+((X115*$B$38/1000)*(($B$54*$B$4/100)+($B$56*$B$5/100)+($B$58*$B$6/100)+($B$60*$B$7/100)))</f>
        <v>70.102745726374508</v>
      </c>
      <c r="Y147" s="127">
        <f t="shared" si="73"/>
        <v>57.206123623706354</v>
      </c>
      <c r="Z147" s="82"/>
      <c r="AA147" s="82"/>
      <c r="AB147" s="82"/>
    </row>
    <row r="148" spans="1:28" ht="18.75" x14ac:dyDescent="0.3">
      <c r="A148" s="109" t="s">
        <v>107</v>
      </c>
      <c r="B148" s="88">
        <f t="shared" si="50"/>
        <v>3.1072321637252989</v>
      </c>
      <c r="C148" s="115">
        <f>((B116*$B$38/1000)*(($B$53*$B$4/100)+($B$55*$B$5/100)+($B$57*$B$6/100)+($B$59*$B$7/100)))+((C116*$B$38/1000)*(($B$54*$B$4/100)+($B$56*$B$5/100)+($B$58*$B$6/100)+($B$60*$B$7/100)))</f>
        <v>3.5133165180712851</v>
      </c>
      <c r="D148" s="127">
        <f t="shared" si="52"/>
        <v>2.8669542305706059</v>
      </c>
      <c r="E148" s="98">
        <f t="shared" si="53"/>
        <v>6.2144643274505977</v>
      </c>
      <c r="F148" s="115">
        <f>((E116*$B$38/1000)*(($B$53*$B$4/100)+($B$55*$B$5/100)+($B$57*$B$6/100)+($B$59*$B$7/100)))+((F116*$B$38/1000)*(($B$54*$B$4/100)+($B$56*$B$5/100)+($B$58*$B$6/100)+($B$60*$B$7/100)))</f>
        <v>7.0266330361425702</v>
      </c>
      <c r="G148" s="127">
        <f t="shared" si="55"/>
        <v>5.7339084611412119</v>
      </c>
      <c r="H148" s="88">
        <f t="shared" si="56"/>
        <v>9.3216964911758957</v>
      </c>
      <c r="I148" s="115">
        <f>((H116*$B$38/1000)*(($B$53*$B$4/100)+($B$55*$B$5/100)+($B$57*$B$6/100)+($B$59*$B$7/100)))+((I116*$B$38/1000)*(($B$54*$B$4/100)+($B$56*$B$5/100)+($B$58*$B$6/100)+($B$60*$B$7/100)))</f>
        <v>10.539949554213855</v>
      </c>
      <c r="J148" s="127">
        <f t="shared" si="58"/>
        <v>8.6008626917118178</v>
      </c>
      <c r="K148" s="88">
        <f t="shared" si="59"/>
        <v>12.428928654901195</v>
      </c>
      <c r="L148" s="115">
        <f>((K116*$B$38/1000)*(($B$53*$B$4/100)+($B$55*$B$5/100)+($B$57*$B$6/100)+($B$59*$B$7/100)))+((L116*$B$38/1000)*(($B$54*$B$4/100)+($B$56*$B$5/100)+($B$58*$B$6/100)+($B$60*$B$7/100)))</f>
        <v>14.05326607228514</v>
      </c>
      <c r="M148" s="127">
        <f t="shared" si="61"/>
        <v>11.467816922282424</v>
      </c>
      <c r="N148" s="88">
        <f t="shared" si="62"/>
        <v>18.643392982351791</v>
      </c>
      <c r="O148" s="115">
        <f>((N116*$B$38/1000)*(($B$53*$B$4/100)+($B$55*$B$5/100)+($B$57*$B$6/100)+($B$59*$B$7/100)))+((O116*$B$38/1000)*(($B$54*$B$4/100)+($B$56*$B$5/100)+($B$58*$B$6/100)+($B$60*$B$7/100)))</f>
        <v>21.079899108427711</v>
      </c>
      <c r="P148" s="127">
        <f t="shared" si="64"/>
        <v>17.201725383423636</v>
      </c>
      <c r="Q148" s="88">
        <f t="shared" si="65"/>
        <v>24.857857309802391</v>
      </c>
      <c r="R148" s="115">
        <f>((Q116*$B$38/1000)*(($B$53*$B$4/100)+($B$55*$B$5/100)+($B$57*$B$6/100)+($B$59*$B$7/100)))+((R116*$B$38/1000)*(($B$54*$B$4/100)+($B$56*$B$5/100)+($B$58*$B$6/100)+($B$60*$B$7/100)))</f>
        <v>28.106532144570281</v>
      </c>
      <c r="S148" s="127">
        <f t="shared" si="67"/>
        <v>22.935633844564848</v>
      </c>
      <c r="T148" s="88">
        <f t="shared" si="68"/>
        <v>31.072321637252983</v>
      </c>
      <c r="U148" s="115">
        <f>((T116*$B$38/1000)*(($B$53*$B$4/100)+($B$55*$B$5/100)+($B$57*$B$6/100)+($B$59*$B$7/100)))+((U116*$B$38/1000)*(($B$54*$B$4/100)+($B$56*$B$5/100)+($B$58*$B$6/100)+($B$60*$B$7/100)))</f>
        <v>35.133165180712851</v>
      </c>
      <c r="V148" s="127">
        <f t="shared" si="70"/>
        <v>28.669542305706059</v>
      </c>
      <c r="W148" s="88">
        <f t="shared" si="71"/>
        <v>62.144643274505967</v>
      </c>
      <c r="X148" s="115">
        <f>((W116*$B$38/1000)*(($B$53*$B$4/100)+($B$55*$B$5/100)+($B$57*$B$6/100)+($B$59*$B$7/100)))+((X116*$B$38/1000)*(($B$54*$B$4/100)+($B$56*$B$5/100)+($B$58*$B$6/100)+($B$60*$B$7/100)))</f>
        <v>70.266330361425702</v>
      </c>
      <c r="Y148" s="127">
        <f t="shared" si="73"/>
        <v>57.339084611412119</v>
      </c>
      <c r="Z148" s="82"/>
      <c r="AA148" s="82"/>
      <c r="AB148" s="82"/>
    </row>
    <row r="149" spans="1:28" ht="18.75" x14ac:dyDescent="0.3">
      <c r="A149" s="109" t="s">
        <v>108</v>
      </c>
      <c r="B149" s="88">
        <f t="shared" si="50"/>
        <v>3.3429912679085287</v>
      </c>
      <c r="C149" s="115">
        <f>((B117*$B$38/1000)*(($B$53*$B$4/100)+($B$55*$B$5/100)+($B$57*$B$6/100)+($B$59*$B$7/100)))+((C117*$B$38/1000)*(($B$54*$B$4/100)+($B$56*$B$5/100)+($B$58*$B$6/100)+($B$60*$B$7/100)))</f>
        <v>3.5460334450815214</v>
      </c>
      <c r="D149" s="127">
        <f t="shared" si="52"/>
        <v>2.89354642811176</v>
      </c>
      <c r="E149" s="98">
        <f t="shared" si="53"/>
        <v>6.6859825358170575</v>
      </c>
      <c r="F149" s="115">
        <f>((E117*$B$38/1000)*(($B$53*$B$4/100)+($B$55*$B$5/100)+($B$57*$B$6/100)+($B$59*$B$7/100)))+((F117*$B$38/1000)*(($B$54*$B$4/100)+($B$56*$B$5/100)+($B$58*$B$6/100)+($B$60*$B$7/100)))</f>
        <v>7.0920668901630428</v>
      </c>
      <c r="G149" s="127">
        <f t="shared" si="55"/>
        <v>5.78709285622352</v>
      </c>
      <c r="H149" s="88">
        <f t="shared" si="56"/>
        <v>10.028973803725586</v>
      </c>
      <c r="I149" s="115">
        <f>((H117*$B$38/1000)*(($B$53*$B$4/100)+($B$55*$B$5/100)+($B$57*$B$6/100)+($B$59*$B$7/100)))+((I117*$B$38/1000)*(($B$54*$B$4/100)+($B$56*$B$5/100)+($B$58*$B$6/100)+($B$60*$B$7/100)))</f>
        <v>10.638100335244566</v>
      </c>
      <c r="J149" s="127">
        <f t="shared" si="58"/>
        <v>8.68063928433528</v>
      </c>
      <c r="K149" s="88">
        <f t="shared" si="59"/>
        <v>13.371965071634115</v>
      </c>
      <c r="L149" s="115">
        <f>((K117*$B$38/1000)*(($B$53*$B$4/100)+($B$55*$B$5/100)+($B$57*$B$6/100)+($B$59*$B$7/100)))+((L117*$B$38/1000)*(($B$54*$B$4/100)+($B$56*$B$5/100)+($B$58*$B$6/100)+($B$60*$B$7/100)))</f>
        <v>14.184133780326086</v>
      </c>
      <c r="M149" s="127">
        <f t="shared" si="61"/>
        <v>11.57418571244704</v>
      </c>
      <c r="N149" s="88">
        <f t="shared" si="62"/>
        <v>20.057947607451172</v>
      </c>
      <c r="O149" s="115">
        <f>((N117*$B$38/1000)*(($B$53*$B$4/100)+($B$55*$B$5/100)+($B$57*$B$6/100)+($B$59*$B$7/100)))+((O117*$B$38/1000)*(($B$54*$B$4/100)+($B$56*$B$5/100)+($B$58*$B$6/100)+($B$60*$B$7/100)))</f>
        <v>21.276200670489132</v>
      </c>
      <c r="P149" s="127">
        <f t="shared" si="64"/>
        <v>17.36127856867056</v>
      </c>
      <c r="Q149" s="88">
        <f t="shared" si="65"/>
        <v>26.74393014326823</v>
      </c>
      <c r="R149" s="115">
        <f>((Q117*$B$38/1000)*(($B$53*$B$4/100)+($B$55*$B$5/100)+($B$57*$B$6/100)+($B$59*$B$7/100)))+((R117*$B$38/1000)*(($B$54*$B$4/100)+($B$56*$B$5/100)+($B$58*$B$6/100)+($B$60*$B$7/100)))</f>
        <v>28.368267560652171</v>
      </c>
      <c r="S149" s="127">
        <f t="shared" si="67"/>
        <v>23.14837142489408</v>
      </c>
      <c r="T149" s="88">
        <f t="shared" si="68"/>
        <v>33.429912679085284</v>
      </c>
      <c r="U149" s="115">
        <f>((T117*$B$38/1000)*(($B$53*$B$4/100)+($B$55*$B$5/100)+($B$57*$B$6/100)+($B$59*$B$7/100)))+((U117*$B$38/1000)*(($B$54*$B$4/100)+($B$56*$B$5/100)+($B$58*$B$6/100)+($B$60*$B$7/100)))</f>
        <v>35.460334450815211</v>
      </c>
      <c r="V149" s="127">
        <f t="shared" si="70"/>
        <v>28.9354642811176</v>
      </c>
      <c r="W149" s="88">
        <f t="shared" si="71"/>
        <v>66.859825358170568</v>
      </c>
      <c r="X149" s="115">
        <f>((W117*$B$38/1000)*(($B$53*$B$4/100)+($B$55*$B$5/100)+($B$57*$B$6/100)+($B$59*$B$7/100)))+((X117*$B$38/1000)*(($B$54*$B$4/100)+($B$56*$B$5/100)+($B$58*$B$6/100)+($B$60*$B$7/100)))</f>
        <v>70.920668901630421</v>
      </c>
      <c r="Y149" s="127">
        <f t="shared" si="73"/>
        <v>57.8709285622352</v>
      </c>
      <c r="Z149" s="82"/>
      <c r="AA149" s="82"/>
      <c r="AB149" s="82"/>
    </row>
    <row r="150" spans="1:28" ht="15.75" thickBot="1" x14ac:dyDescent="0.3">
      <c r="A150" s="110" t="s">
        <v>109</v>
      </c>
      <c r="B150" s="89">
        <f t="shared" si="50"/>
        <v>3.4608708200001432</v>
      </c>
      <c r="C150" s="116">
        <f>((B118*$B$38/1000)*(($B$53*$B$4/100)+($B$55*$B$5/100)+($B$57*$B$6/100)+($B$59*$B$7/100)))+((C118*$B$38/1000)*(($B$54*$B$4/100)+($B$56*$B$5/100)+($B$58*$B$6/100)+($B$60*$B$7/100)))</f>
        <v>3.5623919085866396</v>
      </c>
      <c r="D150" s="128">
        <f t="shared" si="52"/>
        <v>2.906842526882337</v>
      </c>
      <c r="E150" s="99">
        <f t="shared" si="53"/>
        <v>6.9217416400002865</v>
      </c>
      <c r="F150" s="116">
        <f>((E118*$B$38/1000)*(($B$53*$B$4/100)+($B$55*$B$5/100)+($B$57*$B$6/100)+($B$59*$B$7/100)))+((F118*$B$38/1000)*(($B$54*$B$4/100)+($B$56*$B$5/100)+($B$58*$B$6/100)+($B$60*$B$7/100)))</f>
        <v>7.1247838171732791</v>
      </c>
      <c r="G150" s="128">
        <f t="shared" si="55"/>
        <v>5.813685053764674</v>
      </c>
      <c r="H150" s="89">
        <f t="shared" si="56"/>
        <v>10.382612460000431</v>
      </c>
      <c r="I150" s="116">
        <f>((H118*$B$38/1000)*(($B$53*$B$4/100)+($B$55*$B$5/100)+($B$57*$B$6/100)+($B$59*$B$7/100)))+((I118*$B$38/1000)*(($B$54*$B$4/100)+($B$56*$B$5/100)+($B$58*$B$6/100)+($B$60*$B$7/100)))</f>
        <v>10.68717572575992</v>
      </c>
      <c r="J150" s="128">
        <f t="shared" si="58"/>
        <v>8.7205275806470119</v>
      </c>
      <c r="K150" s="89">
        <f t="shared" si="59"/>
        <v>13.843483280000573</v>
      </c>
      <c r="L150" s="116">
        <f>((K118*$B$38/1000)*(($B$53*$B$4/100)+($B$55*$B$5/100)+($B$57*$B$6/100)+($B$59*$B$7/100)))+((L118*$B$38/1000)*(($B$54*$B$4/100)+($B$56*$B$5/100)+($B$58*$B$6/100)+($B$60*$B$7/100)))</f>
        <v>14.249567634346558</v>
      </c>
      <c r="M150" s="128">
        <f t="shared" si="61"/>
        <v>11.627370107529348</v>
      </c>
      <c r="N150" s="89">
        <f t="shared" si="62"/>
        <v>20.765224920000861</v>
      </c>
      <c r="O150" s="116">
        <f>((N118*$B$38/1000)*(($B$53*$B$4/100)+($B$55*$B$5/100)+($B$57*$B$6/100)+($B$59*$B$7/100)))+((O118*$B$38/1000)*(($B$54*$B$4/100)+($B$56*$B$5/100)+($B$58*$B$6/100)+($B$60*$B$7/100)))</f>
        <v>21.374351451519839</v>
      </c>
      <c r="P150" s="128">
        <f t="shared" si="64"/>
        <v>17.441055161294024</v>
      </c>
      <c r="Q150" s="89">
        <f t="shared" si="65"/>
        <v>27.686966560001146</v>
      </c>
      <c r="R150" s="116">
        <f>((Q118*$B$38/1000)*(($B$53*$B$4/100)+($B$55*$B$5/100)+($B$57*$B$6/100)+($B$59*$B$7/100)))+((R118*$B$38/1000)*(($B$54*$B$4/100)+($B$56*$B$5/100)+($B$58*$B$6/100)+($B$60*$B$7/100)))</f>
        <v>28.499135268693117</v>
      </c>
      <c r="S150" s="128">
        <f t="shared" si="67"/>
        <v>23.254740215058696</v>
      </c>
      <c r="T150" s="89">
        <f t="shared" si="68"/>
        <v>34.608708200001438</v>
      </c>
      <c r="U150" s="116">
        <f>((T118*$B$38/1000)*(($B$53*$B$4/100)+($B$55*$B$5/100)+($B$57*$B$6/100)+($B$59*$B$7/100)))+((U118*$B$38/1000)*(($B$54*$B$4/100)+($B$56*$B$5/100)+($B$58*$B$6/100)+($B$60*$B$7/100)))</f>
        <v>35.623919085866397</v>
      </c>
      <c r="V150" s="128">
        <f t="shared" si="70"/>
        <v>29.068425268823368</v>
      </c>
      <c r="W150" s="89">
        <f t="shared" si="71"/>
        <v>69.217416400002875</v>
      </c>
      <c r="X150" s="116">
        <f>((W118*$B$38/1000)*(($B$53*$B$4/100)+($B$55*$B$5/100)+($B$57*$B$6/100)+($B$59*$B$7/100)))+((X118*$B$38/1000)*(($B$54*$B$4/100)+($B$56*$B$5/100)+($B$58*$B$6/100)+($B$60*$B$7/100)))</f>
        <v>71.247838171732795</v>
      </c>
      <c r="Y150" s="128">
        <f t="shared" si="73"/>
        <v>58.136850537646737</v>
      </c>
    </row>
    <row r="151" spans="1:28" x14ac:dyDescent="0.25">
      <c r="A151" s="111"/>
    </row>
    <row r="152" spans="1:28" ht="15.75" thickBot="1" x14ac:dyDescent="0.3">
      <c r="A152" s="111"/>
    </row>
    <row r="153" spans="1:28" s="83" customFormat="1" ht="18.75" customHeight="1" x14ac:dyDescent="0.3">
      <c r="A153" s="181" t="s">
        <v>96</v>
      </c>
      <c r="B153" s="184" t="s">
        <v>79</v>
      </c>
      <c r="C153" s="185"/>
      <c r="D153" s="186"/>
      <c r="E153" s="184" t="s">
        <v>80</v>
      </c>
      <c r="F153" s="185"/>
      <c r="G153" s="186"/>
      <c r="H153" s="184" t="s">
        <v>81</v>
      </c>
      <c r="I153" s="185"/>
      <c r="J153" s="186"/>
      <c r="K153" s="184" t="s">
        <v>82</v>
      </c>
      <c r="L153" s="185"/>
      <c r="M153" s="186"/>
      <c r="N153" s="184" t="s">
        <v>83</v>
      </c>
      <c r="O153" s="185"/>
      <c r="P153" s="186"/>
      <c r="Q153" s="184" t="s">
        <v>84</v>
      </c>
      <c r="R153" s="185"/>
      <c r="S153" s="186"/>
      <c r="T153" s="184" t="s">
        <v>85</v>
      </c>
      <c r="U153" s="185"/>
      <c r="V153" s="186"/>
      <c r="W153" s="184" t="s">
        <v>86</v>
      </c>
      <c r="X153" s="185"/>
      <c r="Y153" s="186"/>
    </row>
    <row r="154" spans="1:28" s="83" customFormat="1" ht="19.5" thickBot="1" x14ac:dyDescent="0.35">
      <c r="A154" s="182"/>
      <c r="B154" s="187">
        <v>5000</v>
      </c>
      <c r="C154" s="188"/>
      <c r="D154" s="189"/>
      <c r="E154" s="187">
        <v>10000</v>
      </c>
      <c r="F154" s="188"/>
      <c r="G154" s="189"/>
      <c r="H154" s="187">
        <v>15000</v>
      </c>
      <c r="I154" s="188"/>
      <c r="J154" s="189"/>
      <c r="K154" s="187">
        <v>20000</v>
      </c>
      <c r="L154" s="188"/>
      <c r="M154" s="189"/>
      <c r="N154" s="187">
        <v>30000</v>
      </c>
      <c r="O154" s="188"/>
      <c r="P154" s="189"/>
      <c r="Q154" s="187">
        <v>40000</v>
      </c>
      <c r="R154" s="188"/>
      <c r="S154" s="189"/>
      <c r="T154" s="187">
        <v>50000</v>
      </c>
      <c r="U154" s="188"/>
      <c r="V154" s="189"/>
      <c r="W154" s="187">
        <v>100000</v>
      </c>
      <c r="X154" s="188"/>
      <c r="Y154" s="189"/>
    </row>
    <row r="155" spans="1:28" s="82" customFormat="1" ht="75" x14ac:dyDescent="0.3">
      <c r="A155" s="183"/>
      <c r="B155" s="94" t="s">
        <v>94</v>
      </c>
      <c r="C155" s="103" t="s">
        <v>127</v>
      </c>
      <c r="D155" s="95" t="s">
        <v>128</v>
      </c>
      <c r="E155" s="97" t="s">
        <v>94</v>
      </c>
      <c r="F155" s="103" t="s">
        <v>127</v>
      </c>
      <c r="G155" s="95" t="s">
        <v>128</v>
      </c>
      <c r="H155" s="92" t="s">
        <v>94</v>
      </c>
      <c r="I155" s="93" t="s">
        <v>127</v>
      </c>
      <c r="J155" s="95" t="s">
        <v>128</v>
      </c>
      <c r="K155" s="92" t="s">
        <v>94</v>
      </c>
      <c r="L155" s="93" t="s">
        <v>127</v>
      </c>
      <c r="M155" s="95" t="s">
        <v>128</v>
      </c>
      <c r="N155" s="92" t="s">
        <v>94</v>
      </c>
      <c r="O155" s="93" t="s">
        <v>127</v>
      </c>
      <c r="P155" s="95" t="s">
        <v>128</v>
      </c>
      <c r="Q155" s="92" t="s">
        <v>94</v>
      </c>
      <c r="R155" s="93" t="s">
        <v>127</v>
      </c>
      <c r="S155" s="95" t="s">
        <v>128</v>
      </c>
      <c r="T155" s="92" t="s">
        <v>94</v>
      </c>
      <c r="U155" s="93" t="s">
        <v>127</v>
      </c>
      <c r="V155" s="95" t="s">
        <v>128</v>
      </c>
      <c r="W155" s="92" t="s">
        <v>94</v>
      </c>
      <c r="X155" s="93" t="s">
        <v>127</v>
      </c>
      <c r="Y155" s="95" t="s">
        <v>128</v>
      </c>
    </row>
    <row r="156" spans="1:28" x14ac:dyDescent="0.25">
      <c r="A156" s="112" t="s">
        <v>125</v>
      </c>
      <c r="B156" s="88">
        <f t="shared" ref="B156:B166" si="90">B140-C140</f>
        <v>0.1063694114805469</v>
      </c>
      <c r="C156" s="32">
        <f t="shared" ref="C156:C166" si="91">B156/(B140)</f>
        <v>4.2246388937460917E-2</v>
      </c>
      <c r="D156" s="30">
        <f t="shared" ref="D156:D166" si="92">B156/(B93+C93+B140)</f>
        <v>5.7285045544035152E-4</v>
      </c>
      <c r="E156" s="98">
        <f t="shared" ref="E156:E166" si="93">E140-F140</f>
        <v>0.21273882296109381</v>
      </c>
      <c r="F156" s="32">
        <f t="shared" ref="F156:F166" si="94">E156/(E140)</f>
        <v>4.2246388937460917E-2</v>
      </c>
      <c r="G156" s="30">
        <f t="shared" ref="G156:G166" si="95">E156/(E93+F93+E140)</f>
        <v>5.7285045544035152E-4</v>
      </c>
      <c r="H156" s="88">
        <f t="shared" ref="H156:H166" si="96">H140-I140</f>
        <v>0.31910823444164294</v>
      </c>
      <c r="I156" s="32">
        <f t="shared" ref="I156:I166" si="97">H156/(H140)</f>
        <v>4.2246388937461202E-2</v>
      </c>
      <c r="J156" s="30">
        <f t="shared" ref="J156:J166" si="98">H156/(H93+I93+H140)</f>
        <v>5.7285045544035553E-4</v>
      </c>
      <c r="K156" s="88">
        <f t="shared" ref="K156:K166" si="99">K140-L140</f>
        <v>0.42547764592218762</v>
      </c>
      <c r="L156" s="32">
        <f t="shared" ref="L156:L166" si="100">K156/(K140)</f>
        <v>4.2246388937460917E-2</v>
      </c>
      <c r="M156" s="30">
        <f t="shared" ref="M156:M166" si="101">K156/(K93+L93+K140)</f>
        <v>5.7285045544035152E-4</v>
      </c>
      <c r="N156" s="88">
        <f t="shared" ref="N156:N166" si="102">N140-O140</f>
        <v>0.63821646888328587</v>
      </c>
      <c r="O156" s="32">
        <f t="shared" ref="O156:O166" si="103">N156/(N140)</f>
        <v>4.2246388937461202E-2</v>
      </c>
      <c r="P156" s="30">
        <f t="shared" ref="P156:P166" si="104">N156/(N93+O93+N140)</f>
        <v>5.7285045544035553E-4</v>
      </c>
      <c r="Q156" s="88">
        <f t="shared" ref="Q156:Q166" si="105">Q140-R140</f>
        <v>0.85095529184437524</v>
      </c>
      <c r="R156" s="32">
        <f t="shared" ref="R156:R166" si="106">Q156/(Q140)</f>
        <v>4.2246388937460917E-2</v>
      </c>
      <c r="S156" s="30">
        <f t="shared" ref="S156:S166" si="107">Q156/(Q93+R93+Q140)</f>
        <v>5.7285045544035152E-4</v>
      </c>
      <c r="T156" s="88">
        <f t="shared" ref="T156:T166" si="108">T140-U140</f>
        <v>1.0636941148054753</v>
      </c>
      <c r="U156" s="32">
        <f t="shared" ref="U156:U166" si="109">T156/(T140)</f>
        <v>4.2246388937461153E-2</v>
      </c>
      <c r="V156" s="30">
        <f t="shared" ref="V156:V166" si="110">T156/(T93+U93+T140)</f>
        <v>5.7285045544035488E-4</v>
      </c>
      <c r="W156" s="88">
        <f t="shared" ref="W156:W166" si="111">W140-X140</f>
        <v>2.1273882296109505</v>
      </c>
      <c r="X156" s="32">
        <f t="shared" ref="X156:X166" si="112">W156/(W140)</f>
        <v>4.2246388937461153E-2</v>
      </c>
      <c r="Y156" s="30">
        <f t="shared" ref="Y156:Y166" si="113">W156/(W93+X93+W140)</f>
        <v>5.7285045544035488E-4</v>
      </c>
    </row>
    <row r="157" spans="1:28" x14ac:dyDescent="0.25">
      <c r="A157" s="112" t="s">
        <v>97</v>
      </c>
      <c r="B157" s="88">
        <f t="shared" si="90"/>
        <v>0.21273882296109514</v>
      </c>
      <c r="C157" s="32">
        <f t="shared" si="91"/>
        <v>8.0713926687136242E-2</v>
      </c>
      <c r="D157" s="30">
        <f t="shared" si="92"/>
        <v>1.1010409179134199E-3</v>
      </c>
      <c r="E157" s="98">
        <f t="shared" si="93"/>
        <v>0.42547764592219028</v>
      </c>
      <c r="F157" s="32">
        <f t="shared" si="94"/>
        <v>8.0713926687136242E-2</v>
      </c>
      <c r="G157" s="30">
        <f t="shared" si="95"/>
        <v>1.1010409179134199E-3</v>
      </c>
      <c r="H157" s="88">
        <f t="shared" si="96"/>
        <v>0.63821646888328587</v>
      </c>
      <c r="I157" s="32">
        <f t="shared" si="97"/>
        <v>8.0713926687136298E-2</v>
      </c>
      <c r="J157" s="30">
        <f t="shared" si="98"/>
        <v>1.1010409179134208E-3</v>
      </c>
      <c r="K157" s="88">
        <f t="shared" si="99"/>
        <v>0.85095529184438057</v>
      </c>
      <c r="L157" s="32">
        <f t="shared" si="100"/>
        <v>8.0713926687136242E-2</v>
      </c>
      <c r="M157" s="30">
        <f t="shared" si="101"/>
        <v>1.1010409179134199E-3</v>
      </c>
      <c r="N157" s="88">
        <f t="shared" si="102"/>
        <v>1.2764329377665717</v>
      </c>
      <c r="O157" s="32">
        <f t="shared" si="103"/>
        <v>8.0713926687136298E-2</v>
      </c>
      <c r="P157" s="30">
        <f t="shared" si="104"/>
        <v>1.1010409179134208E-3</v>
      </c>
      <c r="Q157" s="88">
        <f t="shared" si="105"/>
        <v>1.7019105836887611</v>
      </c>
      <c r="R157" s="32">
        <f t="shared" si="106"/>
        <v>8.0713926687136242E-2</v>
      </c>
      <c r="S157" s="30">
        <f t="shared" si="107"/>
        <v>1.1010409179134199E-3</v>
      </c>
      <c r="T157" s="88">
        <f t="shared" si="108"/>
        <v>2.1273882296109505</v>
      </c>
      <c r="U157" s="32">
        <f t="shared" si="109"/>
        <v>8.07139266871362E-2</v>
      </c>
      <c r="V157" s="30">
        <f t="shared" si="110"/>
        <v>1.1010409179134195E-3</v>
      </c>
      <c r="W157" s="88">
        <f t="shared" si="111"/>
        <v>4.2547764592219011</v>
      </c>
      <c r="X157" s="32">
        <f t="shared" si="112"/>
        <v>8.07139266871362E-2</v>
      </c>
      <c r="Y157" s="30">
        <f t="shared" si="113"/>
        <v>1.1010409179134195E-3</v>
      </c>
    </row>
    <row r="158" spans="1:28" x14ac:dyDescent="0.25">
      <c r="A158" s="113" t="s">
        <v>140</v>
      </c>
      <c r="B158" s="90">
        <f t="shared" si="90"/>
        <v>0.40526745774088635</v>
      </c>
      <c r="C158" s="102">
        <f t="shared" si="91"/>
        <v>0.14224522814235882</v>
      </c>
      <c r="D158" s="91">
        <f t="shared" si="92"/>
        <v>1.9592487363130993E-3</v>
      </c>
      <c r="E158" s="101">
        <f t="shared" si="93"/>
        <v>0.8105349154817727</v>
      </c>
      <c r="F158" s="102">
        <f t="shared" si="94"/>
        <v>0.14224522814235882</v>
      </c>
      <c r="G158" s="91">
        <f t="shared" si="95"/>
        <v>1.9592487363130993E-3</v>
      </c>
      <c r="H158" s="90">
        <f t="shared" si="96"/>
        <v>1.2158023732226599</v>
      </c>
      <c r="I158" s="102">
        <f t="shared" si="97"/>
        <v>0.14224522814235893</v>
      </c>
      <c r="J158" s="91">
        <f t="shared" si="98"/>
        <v>1.9592487363131006E-3</v>
      </c>
      <c r="K158" s="90">
        <f t="shared" si="99"/>
        <v>1.6210698309635454</v>
      </c>
      <c r="L158" s="102">
        <f t="shared" si="100"/>
        <v>0.14224522814235882</v>
      </c>
      <c r="M158" s="91">
        <f t="shared" si="101"/>
        <v>1.9592487363130993E-3</v>
      </c>
      <c r="N158" s="90">
        <f t="shared" si="102"/>
        <v>2.4316047464453199</v>
      </c>
      <c r="O158" s="102">
        <f t="shared" si="103"/>
        <v>0.14224522814235893</v>
      </c>
      <c r="P158" s="91">
        <f t="shared" si="104"/>
        <v>1.9592487363131006E-3</v>
      </c>
      <c r="Q158" s="90">
        <f t="shared" si="105"/>
        <v>3.2421396619270908</v>
      </c>
      <c r="R158" s="102">
        <f t="shared" si="106"/>
        <v>0.14224522814235882</v>
      </c>
      <c r="S158" s="91">
        <f t="shared" si="107"/>
        <v>1.9592487363130993E-3</v>
      </c>
      <c r="T158" s="90">
        <f t="shared" si="108"/>
        <v>4.0526745774088653</v>
      </c>
      <c r="U158" s="102">
        <f t="shared" si="109"/>
        <v>0.14224522814235888</v>
      </c>
      <c r="V158" s="91">
        <f t="shared" si="110"/>
        <v>1.9592487363131006E-3</v>
      </c>
      <c r="W158" s="90">
        <f t="shared" si="111"/>
        <v>8.1053491548177306</v>
      </c>
      <c r="X158" s="102">
        <f t="shared" si="112"/>
        <v>0.14224522814235888</v>
      </c>
      <c r="Y158" s="91">
        <f t="shared" si="113"/>
        <v>1.9592487363131006E-3</v>
      </c>
    </row>
    <row r="159" spans="1:28" x14ac:dyDescent="0.25">
      <c r="A159" s="112" t="s">
        <v>102</v>
      </c>
      <c r="B159" s="88">
        <f t="shared" si="90"/>
        <v>0.42547764592219073</v>
      </c>
      <c r="C159" s="32">
        <f t="shared" si="91"/>
        <v>0.14817399888475508</v>
      </c>
      <c r="D159" s="30">
        <f t="shared" si="92"/>
        <v>2.0428214386059959E-3</v>
      </c>
      <c r="E159" s="98">
        <f t="shared" si="93"/>
        <v>0.85095529184438146</v>
      </c>
      <c r="F159" s="32">
        <f t="shared" si="94"/>
        <v>0.14817399888475508</v>
      </c>
      <c r="G159" s="30">
        <f t="shared" si="95"/>
        <v>2.0428214386059959E-3</v>
      </c>
      <c r="H159" s="88">
        <f t="shared" si="96"/>
        <v>1.2764329377665709</v>
      </c>
      <c r="I159" s="32">
        <f t="shared" si="97"/>
        <v>0.14817399888475494</v>
      </c>
      <c r="J159" s="30">
        <f t="shared" si="98"/>
        <v>2.0428214386059933E-3</v>
      </c>
      <c r="K159" s="88">
        <f t="shared" si="99"/>
        <v>1.7019105836887629</v>
      </c>
      <c r="L159" s="32">
        <f t="shared" si="100"/>
        <v>0.14817399888475508</v>
      </c>
      <c r="M159" s="30">
        <f t="shared" si="101"/>
        <v>2.0428214386059959E-3</v>
      </c>
      <c r="N159" s="88">
        <f t="shared" si="102"/>
        <v>2.5528658755331417</v>
      </c>
      <c r="O159" s="32">
        <f t="shared" si="103"/>
        <v>0.14817399888475494</v>
      </c>
      <c r="P159" s="30">
        <f t="shared" si="104"/>
        <v>2.0428214386059933E-3</v>
      </c>
      <c r="Q159" s="88">
        <f t="shared" si="105"/>
        <v>3.4038211673775258</v>
      </c>
      <c r="R159" s="32">
        <f t="shared" si="106"/>
        <v>0.14817399888475508</v>
      </c>
      <c r="S159" s="30">
        <f t="shared" si="107"/>
        <v>2.0428214386059959E-3</v>
      </c>
      <c r="T159" s="88">
        <f t="shared" si="108"/>
        <v>4.2547764592219046</v>
      </c>
      <c r="U159" s="32">
        <f t="shared" si="109"/>
        <v>0.14817399888475499</v>
      </c>
      <c r="V159" s="30">
        <f t="shared" si="110"/>
        <v>2.0428214386059942E-3</v>
      </c>
      <c r="W159" s="88">
        <f t="shared" si="111"/>
        <v>8.5095529184438092</v>
      </c>
      <c r="X159" s="32">
        <f t="shared" si="112"/>
        <v>0.14817399888475499</v>
      </c>
      <c r="Y159" s="30">
        <f t="shared" si="113"/>
        <v>2.0428214386059942E-3</v>
      </c>
    </row>
    <row r="160" spans="1:28" x14ac:dyDescent="0.25">
      <c r="A160" s="112" t="s">
        <v>103</v>
      </c>
      <c r="B160" s="88">
        <f t="shared" si="90"/>
        <v>0.47866235166246351</v>
      </c>
      <c r="C160" s="32">
        <f t="shared" si="91"/>
        <v>0.16334297538197826</v>
      </c>
      <c r="D160" s="30">
        <f t="shared" si="92"/>
        <v>2.2573595612091811E-3</v>
      </c>
      <c r="E160" s="98">
        <f t="shared" si="93"/>
        <v>0.95732470332492703</v>
      </c>
      <c r="F160" s="32">
        <f t="shared" si="94"/>
        <v>0.16334297538197826</v>
      </c>
      <c r="G160" s="30">
        <f t="shared" si="95"/>
        <v>2.2573595612091811E-3</v>
      </c>
      <c r="H160" s="88">
        <f t="shared" si="96"/>
        <v>1.4359870549873914</v>
      </c>
      <c r="I160" s="32">
        <f t="shared" si="97"/>
        <v>0.16334297538197839</v>
      </c>
      <c r="J160" s="30">
        <f t="shared" si="98"/>
        <v>2.2573595612091824E-3</v>
      </c>
      <c r="K160" s="88">
        <f t="shared" si="99"/>
        <v>1.9146494066498541</v>
      </c>
      <c r="L160" s="32">
        <f t="shared" si="100"/>
        <v>0.16334297538197826</v>
      </c>
      <c r="M160" s="30">
        <f t="shared" si="101"/>
        <v>2.2573595612091811E-3</v>
      </c>
      <c r="N160" s="88">
        <f t="shared" si="102"/>
        <v>2.8719741099747829</v>
      </c>
      <c r="O160" s="32">
        <f t="shared" si="103"/>
        <v>0.16334297538197839</v>
      </c>
      <c r="P160" s="30">
        <f t="shared" si="104"/>
        <v>2.2573595612091824E-3</v>
      </c>
      <c r="Q160" s="88">
        <f t="shared" si="105"/>
        <v>3.8292988132997081</v>
      </c>
      <c r="R160" s="32">
        <f t="shared" si="106"/>
        <v>0.16334297538197826</v>
      </c>
      <c r="S160" s="30">
        <f t="shared" si="107"/>
        <v>2.2573595612091811E-3</v>
      </c>
      <c r="T160" s="88">
        <f t="shared" si="108"/>
        <v>4.786623516624644</v>
      </c>
      <c r="U160" s="32">
        <f t="shared" si="109"/>
        <v>0.16334297538197856</v>
      </c>
      <c r="V160" s="30">
        <f t="shared" si="110"/>
        <v>2.2573595612091855E-3</v>
      </c>
      <c r="W160" s="88">
        <f t="shared" si="111"/>
        <v>9.5732470332492881</v>
      </c>
      <c r="X160" s="32">
        <f t="shared" si="112"/>
        <v>0.16334297538197856</v>
      </c>
      <c r="Y160" s="30">
        <f t="shared" si="113"/>
        <v>2.2573595612091855E-3</v>
      </c>
    </row>
    <row r="161" spans="1:25" x14ac:dyDescent="0.25">
      <c r="A161" s="112" t="s">
        <v>104</v>
      </c>
      <c r="B161" s="88">
        <f t="shared" si="90"/>
        <v>0.5105731751066287</v>
      </c>
      <c r="C161" s="32">
        <f t="shared" si="91"/>
        <v>0.17215496193540072</v>
      </c>
      <c r="D161" s="30">
        <f t="shared" si="92"/>
        <v>2.3824633010978056E-3</v>
      </c>
      <c r="E161" s="98">
        <f t="shared" si="93"/>
        <v>1.0211463502132574</v>
      </c>
      <c r="F161" s="32">
        <f t="shared" si="94"/>
        <v>0.17215496193540072</v>
      </c>
      <c r="G161" s="30">
        <f t="shared" si="95"/>
        <v>2.3824633010978056E-3</v>
      </c>
      <c r="H161" s="88">
        <f t="shared" si="96"/>
        <v>1.5317195253198852</v>
      </c>
      <c r="I161" s="32">
        <f t="shared" si="97"/>
        <v>0.17215496193540064</v>
      </c>
      <c r="J161" s="30">
        <f t="shared" si="98"/>
        <v>2.3824633010978043E-3</v>
      </c>
      <c r="K161" s="88">
        <f t="shared" si="99"/>
        <v>2.0422927004265148</v>
      </c>
      <c r="L161" s="32">
        <f t="shared" si="100"/>
        <v>0.17215496193540072</v>
      </c>
      <c r="M161" s="30">
        <f t="shared" si="101"/>
        <v>2.3824633010978056E-3</v>
      </c>
      <c r="N161" s="88">
        <f t="shared" si="102"/>
        <v>3.0634390506397704</v>
      </c>
      <c r="O161" s="32">
        <f t="shared" si="103"/>
        <v>0.17215496193540064</v>
      </c>
      <c r="P161" s="30">
        <f t="shared" si="104"/>
        <v>2.3824633010978043E-3</v>
      </c>
      <c r="Q161" s="88">
        <f t="shared" si="105"/>
        <v>4.0845854008530296</v>
      </c>
      <c r="R161" s="32">
        <f t="shared" si="106"/>
        <v>0.17215496193540072</v>
      </c>
      <c r="S161" s="30">
        <f t="shared" si="107"/>
        <v>2.3824633010978056E-3</v>
      </c>
      <c r="T161" s="88">
        <f t="shared" si="108"/>
        <v>5.105731751066287</v>
      </c>
      <c r="U161" s="32">
        <f t="shared" si="109"/>
        <v>0.17215496193540072</v>
      </c>
      <c r="V161" s="30">
        <f t="shared" si="110"/>
        <v>2.3824633010978056E-3</v>
      </c>
      <c r="W161" s="88">
        <f t="shared" si="111"/>
        <v>10.211463502132574</v>
      </c>
      <c r="X161" s="32">
        <f t="shared" si="112"/>
        <v>0.17215496193540072</v>
      </c>
      <c r="Y161" s="30">
        <f t="shared" si="113"/>
        <v>2.3824633010978056E-3</v>
      </c>
    </row>
    <row r="162" spans="1:25" x14ac:dyDescent="0.25">
      <c r="A162" s="112" t="s">
        <v>105</v>
      </c>
      <c r="B162" s="88">
        <f t="shared" si="90"/>
        <v>-0.48730122521518382</v>
      </c>
      <c r="C162" s="32">
        <f t="shared" si="91"/>
        <v>-0.16173673608536154</v>
      </c>
      <c r="D162" s="30">
        <f t="shared" si="92"/>
        <v>-2.2423479186942864E-3</v>
      </c>
      <c r="E162" s="98">
        <f t="shared" si="93"/>
        <v>-0.97460245043036764</v>
      </c>
      <c r="F162" s="32">
        <f t="shared" si="94"/>
        <v>-0.16173673608536154</v>
      </c>
      <c r="G162" s="30">
        <f t="shared" si="95"/>
        <v>-2.2423479186942864E-3</v>
      </c>
      <c r="H162" s="88">
        <f t="shared" si="96"/>
        <v>-1.4619036756455515</v>
      </c>
      <c r="I162" s="32">
        <f t="shared" si="97"/>
        <v>-0.16173673608536157</v>
      </c>
      <c r="J162" s="30">
        <f t="shared" si="98"/>
        <v>-2.2423479186942864E-3</v>
      </c>
      <c r="K162" s="88">
        <f t="shared" si="99"/>
        <v>-1.9492049008607353</v>
      </c>
      <c r="L162" s="32">
        <f t="shared" si="100"/>
        <v>-0.16173673608536154</v>
      </c>
      <c r="M162" s="30">
        <f t="shared" si="101"/>
        <v>-2.2423479186942864E-3</v>
      </c>
      <c r="N162" s="88">
        <f t="shared" si="102"/>
        <v>-2.9238073512911029</v>
      </c>
      <c r="O162" s="32">
        <f t="shared" si="103"/>
        <v>-0.16173673608536157</v>
      </c>
      <c r="P162" s="30">
        <f t="shared" si="104"/>
        <v>-2.2423479186942864E-3</v>
      </c>
      <c r="Q162" s="88">
        <f t="shared" si="105"/>
        <v>-3.8984098017214706</v>
      </c>
      <c r="R162" s="32">
        <f t="shared" si="106"/>
        <v>-0.16173673608536154</v>
      </c>
      <c r="S162" s="30">
        <f t="shared" si="107"/>
        <v>-2.2423479186942864E-3</v>
      </c>
      <c r="T162" s="88">
        <f t="shared" si="108"/>
        <v>-4.8730122521518382</v>
      </c>
      <c r="U162" s="32">
        <f t="shared" si="109"/>
        <v>-0.16173673608536157</v>
      </c>
      <c r="V162" s="30">
        <f t="shared" si="110"/>
        <v>-2.242347918694286E-3</v>
      </c>
      <c r="W162" s="88">
        <f t="shared" si="111"/>
        <v>-9.7460245043036764</v>
      </c>
      <c r="X162" s="32">
        <f t="shared" si="112"/>
        <v>-0.16173673608536157</v>
      </c>
      <c r="Y162" s="30">
        <f t="shared" si="113"/>
        <v>-2.242347918694286E-3</v>
      </c>
    </row>
    <row r="163" spans="1:25" x14ac:dyDescent="0.25">
      <c r="A163" s="112" t="s">
        <v>106</v>
      </c>
      <c r="B163" s="88">
        <f t="shared" si="90"/>
        <v>-0.45684489863923483</v>
      </c>
      <c r="C163" s="32">
        <f t="shared" si="91"/>
        <v>-0.14986912032641575</v>
      </c>
      <c r="D163" s="30">
        <f t="shared" si="92"/>
        <v>-2.0805690298452326E-3</v>
      </c>
      <c r="E163" s="98">
        <f t="shared" si="93"/>
        <v>-0.91368979727846966</v>
      </c>
      <c r="F163" s="32">
        <f t="shared" si="94"/>
        <v>-0.14986912032641575</v>
      </c>
      <c r="G163" s="30">
        <f t="shared" si="95"/>
        <v>-2.0805690298452326E-3</v>
      </c>
      <c r="H163" s="88">
        <f t="shared" si="96"/>
        <v>-1.3705346959177049</v>
      </c>
      <c r="I163" s="32">
        <f t="shared" si="97"/>
        <v>-0.14986912032641581</v>
      </c>
      <c r="J163" s="30">
        <f t="shared" si="98"/>
        <v>-2.0805690298452331E-3</v>
      </c>
      <c r="K163" s="88">
        <f t="shared" si="99"/>
        <v>-1.8273795945569393</v>
      </c>
      <c r="L163" s="32">
        <f t="shared" si="100"/>
        <v>-0.14986912032641575</v>
      </c>
      <c r="M163" s="30">
        <f t="shared" si="101"/>
        <v>-2.0805690298452326E-3</v>
      </c>
      <c r="N163" s="88">
        <f t="shared" si="102"/>
        <v>-2.7410693918354099</v>
      </c>
      <c r="O163" s="32">
        <f t="shared" si="103"/>
        <v>-0.14986912032641581</v>
      </c>
      <c r="P163" s="30">
        <f t="shared" si="104"/>
        <v>-2.0805690298452331E-3</v>
      </c>
      <c r="Q163" s="88">
        <f t="shared" si="105"/>
        <v>-3.6547591891138786</v>
      </c>
      <c r="R163" s="32">
        <f t="shared" si="106"/>
        <v>-0.14986912032641575</v>
      </c>
      <c r="S163" s="30">
        <f t="shared" si="107"/>
        <v>-2.0805690298452326E-3</v>
      </c>
      <c r="T163" s="88">
        <f t="shared" si="108"/>
        <v>-4.5684489863923439</v>
      </c>
      <c r="U163" s="32">
        <f t="shared" si="109"/>
        <v>-0.14986912032641561</v>
      </c>
      <c r="V163" s="30">
        <f t="shared" si="110"/>
        <v>-2.0805690298452304E-3</v>
      </c>
      <c r="W163" s="88">
        <f t="shared" si="111"/>
        <v>-9.1368979727846877</v>
      </c>
      <c r="X163" s="32">
        <f t="shared" si="112"/>
        <v>-0.14986912032641561</v>
      </c>
      <c r="Y163" s="30">
        <f t="shared" si="113"/>
        <v>-2.0805690298452304E-3</v>
      </c>
    </row>
    <row r="164" spans="1:25" x14ac:dyDescent="0.25">
      <c r="A164" s="112" t="s">
        <v>107</v>
      </c>
      <c r="B164" s="88">
        <f t="shared" si="90"/>
        <v>-0.40608435434598622</v>
      </c>
      <c r="C164" s="32">
        <f t="shared" si="91"/>
        <v>-0.13069005885261134</v>
      </c>
      <c r="D164" s="30">
        <f t="shared" si="92"/>
        <v>-1.8182116514775409E-3</v>
      </c>
      <c r="E164" s="98">
        <f t="shared" si="93"/>
        <v>-0.81216870869197244</v>
      </c>
      <c r="F164" s="32">
        <f t="shared" si="94"/>
        <v>-0.13069005885261134</v>
      </c>
      <c r="G164" s="30">
        <f t="shared" si="95"/>
        <v>-1.8182116514775409E-3</v>
      </c>
      <c r="H164" s="88">
        <f t="shared" si="96"/>
        <v>-1.2182530630379595</v>
      </c>
      <c r="I164" s="32">
        <f t="shared" si="97"/>
        <v>-0.13069005885261145</v>
      </c>
      <c r="J164" s="30">
        <f t="shared" si="98"/>
        <v>-1.8182116514775422E-3</v>
      </c>
      <c r="K164" s="88">
        <f t="shared" si="99"/>
        <v>-1.6243374173839449</v>
      </c>
      <c r="L164" s="32">
        <f t="shared" si="100"/>
        <v>-0.13069005885261134</v>
      </c>
      <c r="M164" s="30">
        <f t="shared" si="101"/>
        <v>-1.8182116514775409E-3</v>
      </c>
      <c r="N164" s="88">
        <f t="shared" si="102"/>
        <v>-2.4365061260759191</v>
      </c>
      <c r="O164" s="32">
        <f t="shared" si="103"/>
        <v>-0.13069005885261145</v>
      </c>
      <c r="P164" s="30">
        <f t="shared" si="104"/>
        <v>-1.8182116514775422E-3</v>
      </c>
      <c r="Q164" s="88">
        <f t="shared" si="105"/>
        <v>-3.2486748347678898</v>
      </c>
      <c r="R164" s="32">
        <f t="shared" si="106"/>
        <v>-0.13069005885261134</v>
      </c>
      <c r="S164" s="30">
        <f t="shared" si="107"/>
        <v>-1.8182116514775409E-3</v>
      </c>
      <c r="T164" s="88">
        <f t="shared" si="108"/>
        <v>-4.0608435434598675</v>
      </c>
      <c r="U164" s="32">
        <f t="shared" si="109"/>
        <v>-0.13069005885261153</v>
      </c>
      <c r="V164" s="30">
        <f t="shared" si="110"/>
        <v>-1.8182116514775435E-3</v>
      </c>
      <c r="W164" s="88">
        <f t="shared" si="111"/>
        <v>-8.1216870869197351</v>
      </c>
      <c r="X164" s="32">
        <f t="shared" si="112"/>
        <v>-0.13069005885261153</v>
      </c>
      <c r="Y164" s="30">
        <f t="shared" si="113"/>
        <v>-1.8182116514775435E-3</v>
      </c>
    </row>
    <row r="165" spans="1:25" x14ac:dyDescent="0.25">
      <c r="A165" s="112" t="s">
        <v>108</v>
      </c>
      <c r="B165" s="88">
        <f t="shared" si="90"/>
        <v>-0.20304217717299267</v>
      </c>
      <c r="C165" s="32">
        <f t="shared" si="91"/>
        <v>-6.073667589925285E-2</v>
      </c>
      <c r="D165" s="30">
        <f t="shared" si="92"/>
        <v>-8.5166537352932318E-4</v>
      </c>
      <c r="E165" s="98">
        <f t="shared" si="93"/>
        <v>-0.40608435434598533</v>
      </c>
      <c r="F165" s="32">
        <f t="shared" si="94"/>
        <v>-6.073667589925285E-2</v>
      </c>
      <c r="G165" s="30">
        <f t="shared" si="95"/>
        <v>-8.5166537352932318E-4</v>
      </c>
      <c r="H165" s="88">
        <f t="shared" si="96"/>
        <v>-0.60912653151897977</v>
      </c>
      <c r="I165" s="32">
        <f t="shared" si="97"/>
        <v>-6.073667589925303E-2</v>
      </c>
      <c r="J165" s="30">
        <f t="shared" si="98"/>
        <v>-8.5166537352932567E-4</v>
      </c>
      <c r="K165" s="88">
        <f t="shared" si="99"/>
        <v>-0.81216870869197066</v>
      </c>
      <c r="L165" s="32">
        <f t="shared" si="100"/>
        <v>-6.073667589925285E-2</v>
      </c>
      <c r="M165" s="30">
        <f t="shared" si="101"/>
        <v>-8.5166537352932318E-4</v>
      </c>
      <c r="N165" s="88">
        <f t="shared" si="102"/>
        <v>-1.2182530630379595</v>
      </c>
      <c r="O165" s="32">
        <f t="shared" si="103"/>
        <v>-6.073667589925303E-2</v>
      </c>
      <c r="P165" s="30">
        <f t="shared" si="104"/>
        <v>-8.5166537352932567E-4</v>
      </c>
      <c r="Q165" s="88">
        <f t="shared" si="105"/>
        <v>-1.6243374173839413</v>
      </c>
      <c r="R165" s="32">
        <f t="shared" si="106"/>
        <v>-6.073667589925285E-2</v>
      </c>
      <c r="S165" s="30">
        <f t="shared" si="107"/>
        <v>-8.5166537352932318E-4</v>
      </c>
      <c r="T165" s="88">
        <f t="shared" si="108"/>
        <v>-2.0304217717299267</v>
      </c>
      <c r="U165" s="32">
        <f t="shared" si="109"/>
        <v>-6.0736675899252857E-2</v>
      </c>
      <c r="V165" s="30">
        <f t="shared" si="110"/>
        <v>-8.5166537352932318E-4</v>
      </c>
      <c r="W165" s="88">
        <f t="shared" si="111"/>
        <v>-4.0608435434598533</v>
      </c>
      <c r="X165" s="32">
        <f t="shared" si="112"/>
        <v>-6.0736675899252857E-2</v>
      </c>
      <c r="Y165" s="30">
        <f t="shared" si="113"/>
        <v>-8.5166537352932318E-4</v>
      </c>
    </row>
    <row r="166" spans="1:25" ht="15.75" thickBot="1" x14ac:dyDescent="0.3">
      <c r="A166" s="114" t="s">
        <v>109</v>
      </c>
      <c r="B166" s="89">
        <f t="shared" si="90"/>
        <v>-0.10152108858649633</v>
      </c>
      <c r="C166" s="33">
        <f t="shared" si="91"/>
        <v>-2.9333972247624119E-2</v>
      </c>
      <c r="D166" s="31">
        <f t="shared" si="92"/>
        <v>-4.1279187709359092E-4</v>
      </c>
      <c r="E166" s="99">
        <f t="shared" si="93"/>
        <v>-0.20304217717299267</v>
      </c>
      <c r="F166" s="33">
        <f t="shared" si="94"/>
        <v>-2.9333972247624119E-2</v>
      </c>
      <c r="G166" s="31">
        <f t="shared" si="95"/>
        <v>-4.1279187709359092E-4</v>
      </c>
      <c r="H166" s="89">
        <f t="shared" si="96"/>
        <v>-0.304563265759489</v>
      </c>
      <c r="I166" s="33">
        <f t="shared" si="97"/>
        <v>-2.9333972247624119E-2</v>
      </c>
      <c r="J166" s="31">
        <f t="shared" si="98"/>
        <v>-4.1279187709359092E-4</v>
      </c>
      <c r="K166" s="89">
        <f t="shared" si="99"/>
        <v>-0.40608435434598533</v>
      </c>
      <c r="L166" s="33">
        <f t="shared" si="100"/>
        <v>-2.9333972247624119E-2</v>
      </c>
      <c r="M166" s="31">
        <f t="shared" si="101"/>
        <v>-4.1279187709359092E-4</v>
      </c>
      <c r="N166" s="89">
        <f t="shared" si="102"/>
        <v>-0.609126531518978</v>
      </c>
      <c r="O166" s="33">
        <f t="shared" si="103"/>
        <v>-2.9333972247624119E-2</v>
      </c>
      <c r="P166" s="31">
        <f t="shared" si="104"/>
        <v>-4.1279187709359092E-4</v>
      </c>
      <c r="Q166" s="89">
        <f t="shared" si="105"/>
        <v>-0.81216870869197066</v>
      </c>
      <c r="R166" s="33">
        <f t="shared" si="106"/>
        <v>-2.9333972247624119E-2</v>
      </c>
      <c r="S166" s="31">
        <f t="shared" si="107"/>
        <v>-4.1279187709359092E-4</v>
      </c>
      <c r="T166" s="89">
        <f t="shared" si="108"/>
        <v>-1.0152108858649598</v>
      </c>
      <c r="U166" s="33">
        <f t="shared" si="109"/>
        <v>-2.9333972247624011E-2</v>
      </c>
      <c r="V166" s="31">
        <f t="shared" si="110"/>
        <v>-4.1279187709358957E-4</v>
      </c>
      <c r="W166" s="89">
        <f t="shared" si="111"/>
        <v>-2.0304217717299196</v>
      </c>
      <c r="X166" s="33">
        <f t="shared" si="112"/>
        <v>-2.9333972247624011E-2</v>
      </c>
      <c r="Y166" s="31">
        <f t="shared" si="113"/>
        <v>-4.1279187709358957E-4</v>
      </c>
    </row>
    <row r="168" spans="1:25" ht="15.75" thickBot="1" x14ac:dyDescent="0.3"/>
    <row r="169" spans="1:25" s="83" customFormat="1" ht="18.75" customHeight="1" x14ac:dyDescent="0.3">
      <c r="A169" s="181" t="s">
        <v>135</v>
      </c>
      <c r="B169" s="184" t="s">
        <v>79</v>
      </c>
      <c r="C169" s="185"/>
      <c r="D169" s="186"/>
      <c r="E169" s="184" t="s">
        <v>79</v>
      </c>
      <c r="F169" s="185"/>
      <c r="G169" s="186"/>
      <c r="H169" s="184" t="s">
        <v>81</v>
      </c>
      <c r="I169" s="185"/>
      <c r="J169" s="186"/>
      <c r="K169" s="184" t="s">
        <v>82</v>
      </c>
      <c r="L169" s="185"/>
      <c r="M169" s="186"/>
      <c r="N169" s="184" t="s">
        <v>83</v>
      </c>
      <c r="O169" s="185"/>
      <c r="P169" s="186"/>
      <c r="Q169" s="184" t="s">
        <v>84</v>
      </c>
      <c r="R169" s="185"/>
      <c r="S169" s="186"/>
      <c r="T169" s="184" t="s">
        <v>85</v>
      </c>
      <c r="U169" s="185"/>
      <c r="V169" s="186"/>
      <c r="W169" s="184" t="s">
        <v>86</v>
      </c>
      <c r="X169" s="185"/>
      <c r="Y169" s="186"/>
    </row>
    <row r="170" spans="1:25" s="83" customFormat="1" ht="19.5" thickBot="1" x14ac:dyDescent="0.35">
      <c r="A170" s="182"/>
      <c r="B170" s="187">
        <v>5000</v>
      </c>
      <c r="C170" s="188"/>
      <c r="D170" s="189"/>
      <c r="E170" s="187">
        <v>10000</v>
      </c>
      <c r="F170" s="188"/>
      <c r="G170" s="189"/>
      <c r="H170" s="187">
        <v>15000</v>
      </c>
      <c r="I170" s="188"/>
      <c r="J170" s="189"/>
      <c r="K170" s="187">
        <v>20000</v>
      </c>
      <c r="L170" s="188"/>
      <c r="M170" s="189"/>
      <c r="N170" s="187">
        <v>30000</v>
      </c>
      <c r="O170" s="188"/>
      <c r="P170" s="189"/>
      <c r="Q170" s="187">
        <v>40000</v>
      </c>
      <c r="R170" s="188"/>
      <c r="S170" s="189"/>
      <c r="T170" s="187">
        <v>50000</v>
      </c>
      <c r="U170" s="188"/>
      <c r="V170" s="189"/>
      <c r="W170" s="187">
        <v>100000</v>
      </c>
      <c r="X170" s="188"/>
      <c r="Y170" s="189"/>
    </row>
    <row r="171" spans="1:25" s="82" customFormat="1" ht="75" x14ac:dyDescent="0.3">
      <c r="A171" s="183"/>
      <c r="B171" s="97" t="s">
        <v>94</v>
      </c>
      <c r="C171" s="103" t="s">
        <v>127</v>
      </c>
      <c r="D171" s="95" t="s">
        <v>128</v>
      </c>
      <c r="E171" s="97" t="s">
        <v>94</v>
      </c>
      <c r="F171" s="103" t="s">
        <v>127</v>
      </c>
      <c r="G171" s="95" t="s">
        <v>128</v>
      </c>
      <c r="H171" s="97" t="s">
        <v>94</v>
      </c>
      <c r="I171" s="103" t="s">
        <v>127</v>
      </c>
      <c r="J171" s="95" t="s">
        <v>128</v>
      </c>
      <c r="K171" s="97" t="s">
        <v>94</v>
      </c>
      <c r="L171" s="103" t="s">
        <v>127</v>
      </c>
      <c r="M171" s="95" t="s">
        <v>128</v>
      </c>
      <c r="N171" s="97" t="s">
        <v>94</v>
      </c>
      <c r="O171" s="103" t="s">
        <v>127</v>
      </c>
      <c r="P171" s="95" t="s">
        <v>128</v>
      </c>
      <c r="Q171" s="97" t="s">
        <v>94</v>
      </c>
      <c r="R171" s="103" t="s">
        <v>127</v>
      </c>
      <c r="S171" s="95" t="s">
        <v>128</v>
      </c>
      <c r="T171" s="97" t="s">
        <v>94</v>
      </c>
      <c r="U171" s="103" t="s">
        <v>127</v>
      </c>
      <c r="V171" s="95" t="s">
        <v>128</v>
      </c>
      <c r="W171" s="97" t="s">
        <v>94</v>
      </c>
      <c r="X171" s="103" t="s">
        <v>127</v>
      </c>
      <c r="Y171" s="95" t="s">
        <v>128</v>
      </c>
    </row>
    <row r="172" spans="1:25" x14ac:dyDescent="0.25">
      <c r="A172" s="112" t="s">
        <v>125</v>
      </c>
      <c r="B172" s="129">
        <f t="shared" ref="B172:B182" si="114">B140-D140</f>
        <v>-0.28263933345049796</v>
      </c>
      <c r="C172" s="130">
        <f t="shared" ref="C172:C182" si="115">B172/(B140)</f>
        <v>-0.11225493347923758</v>
      </c>
      <c r="D172" s="131">
        <f t="shared" ref="D172:D182" si="116">B172/(B93+C93+B140)</f>
        <v>-1.5221487891947738E-3</v>
      </c>
      <c r="E172" s="129">
        <f t="shared" ref="E172:E182" si="117">E140-G140</f>
        <v>-0.56527866690099593</v>
      </c>
      <c r="F172" s="130">
        <f t="shared" ref="F172:F182" si="118">E172/(E140)</f>
        <v>-0.11225493347923758</v>
      </c>
      <c r="G172" s="131">
        <f t="shared" ref="G172:G182" si="119">E172/(E93+F93+E140)</f>
        <v>-1.5221487891947738E-3</v>
      </c>
      <c r="H172" s="129">
        <f t="shared" ref="H172:H182" si="120">H140-J140</f>
        <v>-0.84791800035149389</v>
      </c>
      <c r="I172" s="130">
        <f t="shared" ref="I172:I182" si="121">H172/(H140)</f>
        <v>-0.11225493347923757</v>
      </c>
      <c r="J172" s="131">
        <f t="shared" ref="J172:J182" si="122">H172/(H93+I93+H140)</f>
        <v>-1.5221487891947738E-3</v>
      </c>
      <c r="K172" s="129">
        <f t="shared" ref="K172:K182" si="123">K140-M140</f>
        <v>-1.1305573338019919</v>
      </c>
      <c r="L172" s="130">
        <f t="shared" ref="L172:L182" si="124">K172/(K140)</f>
        <v>-0.11225493347923758</v>
      </c>
      <c r="M172" s="131">
        <f t="shared" ref="M172:M182" si="125">K172/(K93+L93+K140)</f>
        <v>-1.5221487891947738E-3</v>
      </c>
      <c r="N172" s="129">
        <f t="shared" ref="N172:N182" si="126">N140-P140</f>
        <v>-1.6958360007029878</v>
      </c>
      <c r="O172" s="130">
        <f t="shared" ref="O172:O182" si="127">N172/(N140)</f>
        <v>-0.11225493347923757</v>
      </c>
      <c r="P172" s="131">
        <f t="shared" ref="P172:P182" si="128">N172/(N93+O93+N140)</f>
        <v>-1.5221487891947738E-3</v>
      </c>
      <c r="Q172" s="129">
        <f t="shared" ref="Q172:Q182" si="129">Q140-S140</f>
        <v>-2.2611146676039837</v>
      </c>
      <c r="R172" s="130">
        <f t="shared" ref="R172:R182" si="130">Q172/(Q140)</f>
        <v>-0.11225493347923758</v>
      </c>
      <c r="S172" s="131">
        <f t="shared" ref="S172:S182" si="131">Q172/(Q93+R93+Q140)</f>
        <v>-1.5221487891947738E-3</v>
      </c>
      <c r="T172" s="129">
        <f t="shared" ref="T172:T182" si="132">T140-V140</f>
        <v>-2.8263933345049779</v>
      </c>
      <c r="U172" s="130">
        <f t="shared" ref="U172:U182" si="133">T172/(T140)</f>
        <v>-0.1122549334792375</v>
      </c>
      <c r="V172" s="131">
        <f t="shared" ref="V172:V182" si="134">T172/(T93+U93+T140)</f>
        <v>-1.5221487891947728E-3</v>
      </c>
      <c r="W172" s="129">
        <f t="shared" ref="W172:W182" si="135">W140-Y140</f>
        <v>-5.6527866690099557</v>
      </c>
      <c r="X172" s="130">
        <f t="shared" ref="X172:X182" si="136">W172/(W140)</f>
        <v>-0.1122549334792375</v>
      </c>
      <c r="Y172" s="131">
        <f t="shared" ref="Y172:Y182" si="137">W172/(W93+X93+W140)</f>
        <v>-1.5221487891947728E-3</v>
      </c>
    </row>
    <row r="173" spans="1:25" x14ac:dyDescent="0.25">
      <c r="A173" s="112" t="s">
        <v>97</v>
      </c>
      <c r="B173" s="129">
        <f t="shared" si="114"/>
        <v>-0.17805588012945961</v>
      </c>
      <c r="C173" s="130">
        <f t="shared" si="115"/>
        <v>-6.7555084939108376E-2</v>
      </c>
      <c r="D173" s="131">
        <f t="shared" si="116"/>
        <v>-9.215375311796022E-4</v>
      </c>
      <c r="E173" s="129">
        <f t="shared" si="117"/>
        <v>-0.35611176025891922</v>
      </c>
      <c r="F173" s="130">
        <f t="shared" si="118"/>
        <v>-6.7555084939108376E-2</v>
      </c>
      <c r="G173" s="131">
        <f t="shared" si="119"/>
        <v>-9.215375311796022E-4</v>
      </c>
      <c r="H173" s="129">
        <f t="shared" si="120"/>
        <v>-0.53416764038837883</v>
      </c>
      <c r="I173" s="130">
        <f t="shared" si="121"/>
        <v>-6.7555084939108376E-2</v>
      </c>
      <c r="J173" s="131">
        <f t="shared" si="122"/>
        <v>-9.215375311796022E-4</v>
      </c>
      <c r="K173" s="129">
        <f t="shared" si="123"/>
        <v>-0.71222352051783844</v>
      </c>
      <c r="L173" s="130">
        <f t="shared" si="124"/>
        <v>-6.7555084939108376E-2</v>
      </c>
      <c r="M173" s="131">
        <f t="shared" si="125"/>
        <v>-9.215375311796022E-4</v>
      </c>
      <c r="N173" s="129">
        <f t="shared" si="126"/>
        <v>-1.0683352807767577</v>
      </c>
      <c r="O173" s="130">
        <f t="shared" si="127"/>
        <v>-6.7555084939108376E-2</v>
      </c>
      <c r="P173" s="131">
        <f t="shared" si="128"/>
        <v>-9.215375311796022E-4</v>
      </c>
      <c r="Q173" s="129">
        <f t="shared" si="129"/>
        <v>-1.4244470410356769</v>
      </c>
      <c r="R173" s="130">
        <f t="shared" si="130"/>
        <v>-6.7555084939108376E-2</v>
      </c>
      <c r="S173" s="131">
        <f t="shared" si="131"/>
        <v>-9.215375311796022E-4</v>
      </c>
      <c r="T173" s="129">
        <f t="shared" si="132"/>
        <v>-1.7805588012945961</v>
      </c>
      <c r="U173" s="130">
        <f t="shared" si="133"/>
        <v>-6.7555084939108376E-2</v>
      </c>
      <c r="V173" s="131">
        <f t="shared" si="134"/>
        <v>-9.2153753117960209E-4</v>
      </c>
      <c r="W173" s="129">
        <f t="shared" si="135"/>
        <v>-3.5611176025891922</v>
      </c>
      <c r="X173" s="130">
        <f t="shared" si="136"/>
        <v>-6.7555084939108376E-2</v>
      </c>
      <c r="Y173" s="131">
        <f t="shared" si="137"/>
        <v>-9.2153753117960209E-4</v>
      </c>
    </row>
    <row r="174" spans="1:25" x14ac:dyDescent="0.25">
      <c r="A174" s="113" t="s">
        <v>140</v>
      </c>
      <c r="B174" s="101">
        <f t="shared" si="114"/>
        <v>1.1240170381619397E-2</v>
      </c>
      <c r="C174" s="102">
        <f t="shared" si="115"/>
        <v>3.9451985836836921E-3</v>
      </c>
      <c r="D174" s="91">
        <f t="shared" si="116"/>
        <v>5.4340138087800775E-5</v>
      </c>
      <c r="E174" s="101">
        <f t="shared" si="117"/>
        <v>2.2480340763238793E-2</v>
      </c>
      <c r="F174" s="102">
        <f t="shared" si="118"/>
        <v>3.9451985836836921E-3</v>
      </c>
      <c r="G174" s="91">
        <f t="shared" si="119"/>
        <v>5.4340138087800775E-5</v>
      </c>
      <c r="H174" s="101">
        <f t="shared" si="120"/>
        <v>3.3720511144858634E-2</v>
      </c>
      <c r="I174" s="102">
        <f t="shared" si="121"/>
        <v>3.9451985836837442E-3</v>
      </c>
      <c r="J174" s="91">
        <f t="shared" si="122"/>
        <v>5.4340138087801493E-5</v>
      </c>
      <c r="K174" s="101">
        <f t="shared" si="123"/>
        <v>4.4960681526477586E-2</v>
      </c>
      <c r="L174" s="102">
        <f t="shared" si="124"/>
        <v>3.9451985836836921E-3</v>
      </c>
      <c r="M174" s="91">
        <f t="shared" si="125"/>
        <v>5.4340138087800775E-5</v>
      </c>
      <c r="N174" s="101">
        <f t="shared" si="126"/>
        <v>6.7441022289717267E-2</v>
      </c>
      <c r="O174" s="102">
        <f t="shared" si="127"/>
        <v>3.9451985836837442E-3</v>
      </c>
      <c r="P174" s="91">
        <f t="shared" si="128"/>
        <v>5.4340138087801493E-5</v>
      </c>
      <c r="Q174" s="101">
        <f t="shared" si="129"/>
        <v>8.9921363052955172E-2</v>
      </c>
      <c r="R174" s="102">
        <f t="shared" si="130"/>
        <v>3.9451985836836921E-3</v>
      </c>
      <c r="S174" s="91">
        <f t="shared" si="131"/>
        <v>5.4340138087800775E-5</v>
      </c>
      <c r="T174" s="101">
        <f t="shared" si="132"/>
        <v>0.11240170381619663</v>
      </c>
      <c r="U174" s="102">
        <f t="shared" si="133"/>
        <v>3.9451985836837858E-3</v>
      </c>
      <c r="V174" s="91">
        <f t="shared" si="134"/>
        <v>5.4340138087802069E-5</v>
      </c>
      <c r="W174" s="101">
        <f t="shared" si="135"/>
        <v>0.22480340763239326</v>
      </c>
      <c r="X174" s="102">
        <f t="shared" si="136"/>
        <v>3.9451985836837858E-3</v>
      </c>
      <c r="Y174" s="91">
        <f t="shared" si="137"/>
        <v>5.4340138087802069E-5</v>
      </c>
    </row>
    <row r="175" spans="1:25" x14ac:dyDescent="0.25">
      <c r="A175" s="112" t="s">
        <v>102</v>
      </c>
      <c r="B175" s="129">
        <f t="shared" si="114"/>
        <v>3.1111026512616657E-2</v>
      </c>
      <c r="C175" s="130">
        <f t="shared" si="115"/>
        <v>1.0834517986938078E-2</v>
      </c>
      <c r="D175" s="131">
        <f t="shared" si="116"/>
        <v>1.4937158872180875E-4</v>
      </c>
      <c r="E175" s="129">
        <f t="shared" si="117"/>
        <v>6.2222053025233315E-2</v>
      </c>
      <c r="F175" s="130">
        <f t="shared" si="118"/>
        <v>1.0834517986938078E-2</v>
      </c>
      <c r="G175" s="131">
        <f t="shared" si="119"/>
        <v>1.4937158872180875E-4</v>
      </c>
      <c r="H175" s="129">
        <f t="shared" si="120"/>
        <v>9.3333079537849528E-2</v>
      </c>
      <c r="I175" s="130">
        <f t="shared" si="121"/>
        <v>1.0834517986938028E-2</v>
      </c>
      <c r="J175" s="131">
        <f t="shared" si="122"/>
        <v>1.4937158872180802E-4</v>
      </c>
      <c r="K175" s="129">
        <f t="shared" si="123"/>
        <v>0.12444410605046663</v>
      </c>
      <c r="L175" s="130">
        <f t="shared" si="124"/>
        <v>1.0834517986938078E-2</v>
      </c>
      <c r="M175" s="131">
        <f t="shared" si="125"/>
        <v>1.4937158872180875E-4</v>
      </c>
      <c r="N175" s="129">
        <f t="shared" si="126"/>
        <v>0.18666615907569906</v>
      </c>
      <c r="O175" s="130">
        <f t="shared" si="127"/>
        <v>1.0834517986938028E-2</v>
      </c>
      <c r="P175" s="131">
        <f t="shared" si="128"/>
        <v>1.4937158872180802E-4</v>
      </c>
      <c r="Q175" s="129">
        <f t="shared" si="129"/>
        <v>0.24888821210093326</v>
      </c>
      <c r="R175" s="130">
        <f t="shared" si="130"/>
        <v>1.0834517986938078E-2</v>
      </c>
      <c r="S175" s="131">
        <f t="shared" si="131"/>
        <v>1.4937158872180875E-4</v>
      </c>
      <c r="T175" s="129">
        <f t="shared" si="132"/>
        <v>0.31111026512616746</v>
      </c>
      <c r="U175" s="130">
        <f t="shared" si="133"/>
        <v>1.0834517986938109E-2</v>
      </c>
      <c r="V175" s="131">
        <f t="shared" si="134"/>
        <v>1.4937158872180915E-4</v>
      </c>
      <c r="W175" s="129">
        <f t="shared" si="135"/>
        <v>0.62222053025233492</v>
      </c>
      <c r="X175" s="130">
        <f t="shared" si="136"/>
        <v>1.0834517986938109E-2</v>
      </c>
      <c r="Y175" s="131">
        <f t="shared" si="137"/>
        <v>1.4937158872180915E-4</v>
      </c>
    </row>
    <row r="176" spans="1:25" x14ac:dyDescent="0.25">
      <c r="A176" s="112" t="s">
        <v>103</v>
      </c>
      <c r="B176" s="129">
        <f t="shared" si="114"/>
        <v>8.3402753173134947E-2</v>
      </c>
      <c r="C176" s="130">
        <f t="shared" si="115"/>
        <v>2.846109331772817E-2</v>
      </c>
      <c r="D176" s="131">
        <f t="shared" si="116"/>
        <v>3.9332527752110986E-4</v>
      </c>
      <c r="E176" s="129">
        <f t="shared" si="117"/>
        <v>0.16680550634626989</v>
      </c>
      <c r="F176" s="130">
        <f t="shared" si="118"/>
        <v>2.846109331772817E-2</v>
      </c>
      <c r="G176" s="131">
        <f t="shared" si="119"/>
        <v>3.9332527752110986E-4</v>
      </c>
      <c r="H176" s="129">
        <f t="shared" si="120"/>
        <v>0.25020825951940573</v>
      </c>
      <c r="I176" s="130">
        <f t="shared" si="121"/>
        <v>2.8461093317728274E-2</v>
      </c>
      <c r="J176" s="131">
        <f t="shared" si="122"/>
        <v>3.9332527752111127E-4</v>
      </c>
      <c r="K176" s="129">
        <f t="shared" si="123"/>
        <v>0.33361101269253979</v>
      </c>
      <c r="L176" s="130">
        <f t="shared" si="124"/>
        <v>2.846109331772817E-2</v>
      </c>
      <c r="M176" s="131">
        <f t="shared" si="125"/>
        <v>3.9332527752110986E-4</v>
      </c>
      <c r="N176" s="129">
        <f t="shared" si="126"/>
        <v>0.50041651903881146</v>
      </c>
      <c r="O176" s="130">
        <f t="shared" si="127"/>
        <v>2.8461093317728274E-2</v>
      </c>
      <c r="P176" s="131">
        <f t="shared" si="128"/>
        <v>3.9332527752111127E-4</v>
      </c>
      <c r="Q176" s="129">
        <f t="shared" si="129"/>
        <v>0.66722202538507958</v>
      </c>
      <c r="R176" s="130">
        <f t="shared" si="130"/>
        <v>2.846109331772817E-2</v>
      </c>
      <c r="S176" s="131">
        <f t="shared" si="131"/>
        <v>3.9332527752110986E-4</v>
      </c>
      <c r="T176" s="129">
        <f t="shared" si="132"/>
        <v>0.8340275317313548</v>
      </c>
      <c r="U176" s="130">
        <f t="shared" si="133"/>
        <v>2.846109331772835E-2</v>
      </c>
      <c r="V176" s="131">
        <f t="shared" si="134"/>
        <v>3.9332527752111241E-4</v>
      </c>
      <c r="W176" s="129">
        <f t="shared" si="135"/>
        <v>1.6680550634627096</v>
      </c>
      <c r="X176" s="130">
        <f t="shared" si="136"/>
        <v>2.846109331772835E-2</v>
      </c>
      <c r="Y176" s="131">
        <f t="shared" si="137"/>
        <v>3.9332527752111241E-4</v>
      </c>
    </row>
    <row r="177" spans="1:25" x14ac:dyDescent="0.25">
      <c r="A177" s="112" t="s">
        <v>104</v>
      </c>
      <c r="B177" s="129">
        <f t="shared" si="114"/>
        <v>0.11477778916944681</v>
      </c>
      <c r="C177" s="130">
        <f t="shared" si="115"/>
        <v>3.8700752191630425E-2</v>
      </c>
      <c r="D177" s="131">
        <f t="shared" si="116"/>
        <v>5.3558213358984193E-4</v>
      </c>
      <c r="E177" s="129">
        <f t="shared" si="117"/>
        <v>0.22955557833889362</v>
      </c>
      <c r="F177" s="130">
        <f t="shared" si="118"/>
        <v>3.8700752191630425E-2</v>
      </c>
      <c r="G177" s="131">
        <f t="shared" si="119"/>
        <v>5.3558213358984193E-4</v>
      </c>
      <c r="H177" s="129">
        <f t="shared" si="120"/>
        <v>0.34433336750834087</v>
      </c>
      <c r="I177" s="130">
        <f t="shared" si="121"/>
        <v>3.870075219163048E-2</v>
      </c>
      <c r="J177" s="131">
        <f t="shared" si="122"/>
        <v>5.3558213358984269E-4</v>
      </c>
      <c r="K177" s="129">
        <f t="shared" si="123"/>
        <v>0.45911115667778724</v>
      </c>
      <c r="L177" s="130">
        <f t="shared" si="124"/>
        <v>3.8700752191630425E-2</v>
      </c>
      <c r="M177" s="131">
        <f t="shared" si="125"/>
        <v>5.3558213358984193E-4</v>
      </c>
      <c r="N177" s="129">
        <f t="shared" si="126"/>
        <v>0.68866673501668174</v>
      </c>
      <c r="O177" s="130">
        <f t="shared" si="127"/>
        <v>3.870075219163048E-2</v>
      </c>
      <c r="P177" s="131">
        <f t="shared" si="128"/>
        <v>5.3558213358984269E-4</v>
      </c>
      <c r="Q177" s="129">
        <f t="shared" si="129"/>
        <v>0.91822231335557447</v>
      </c>
      <c r="R177" s="130">
        <f t="shared" si="130"/>
        <v>3.8700752191630425E-2</v>
      </c>
      <c r="S177" s="131">
        <f t="shared" si="131"/>
        <v>5.3558213358984193E-4</v>
      </c>
      <c r="T177" s="129">
        <f t="shared" si="132"/>
        <v>1.1477778916944708</v>
      </c>
      <c r="U177" s="130">
        <f t="shared" si="133"/>
        <v>3.8700752191630515E-2</v>
      </c>
      <c r="V177" s="131">
        <f t="shared" si="134"/>
        <v>5.3558213358984323E-4</v>
      </c>
      <c r="W177" s="129">
        <f t="shared" si="135"/>
        <v>2.2955557833889415</v>
      </c>
      <c r="X177" s="130">
        <f t="shared" si="136"/>
        <v>3.8700752191630515E-2</v>
      </c>
      <c r="Y177" s="131">
        <f t="shared" si="137"/>
        <v>5.3558213358984323E-4</v>
      </c>
    </row>
    <row r="178" spans="1:25" x14ac:dyDescent="0.25">
      <c r="A178" s="112" t="s">
        <v>105</v>
      </c>
      <c r="B178" s="98">
        <f t="shared" si="114"/>
        <v>0.15661117049786188</v>
      </c>
      <c r="C178" s="32">
        <f t="shared" si="115"/>
        <v>5.1979716528820656E-2</v>
      </c>
      <c r="D178" s="30">
        <f t="shared" si="116"/>
        <v>7.2065637030787894E-4</v>
      </c>
      <c r="E178" s="98">
        <f t="shared" si="117"/>
        <v>0.31322234099572377</v>
      </c>
      <c r="F178" s="32">
        <f t="shared" si="118"/>
        <v>5.1979716528820656E-2</v>
      </c>
      <c r="G178" s="30">
        <f t="shared" si="119"/>
        <v>7.2065637030787894E-4</v>
      </c>
      <c r="H178" s="129">
        <f t="shared" si="120"/>
        <v>0.46983351149358654</v>
      </c>
      <c r="I178" s="130">
        <f t="shared" si="121"/>
        <v>5.197971652882076E-2</v>
      </c>
      <c r="J178" s="131">
        <f t="shared" si="122"/>
        <v>7.2065637030788025E-4</v>
      </c>
      <c r="K178" s="129">
        <f t="shared" si="123"/>
        <v>0.62644468199144754</v>
      </c>
      <c r="L178" s="130">
        <f t="shared" si="124"/>
        <v>5.1979716528820656E-2</v>
      </c>
      <c r="M178" s="131">
        <f t="shared" si="125"/>
        <v>7.2065637030787894E-4</v>
      </c>
      <c r="N178" s="129">
        <f t="shared" si="126"/>
        <v>0.93966702298717308</v>
      </c>
      <c r="O178" s="130">
        <f t="shared" si="127"/>
        <v>5.197971652882076E-2</v>
      </c>
      <c r="P178" s="131">
        <f t="shared" si="128"/>
        <v>7.2065637030788025E-4</v>
      </c>
      <c r="Q178" s="129">
        <f t="shared" si="129"/>
        <v>1.2528893639828951</v>
      </c>
      <c r="R178" s="130">
        <f t="shared" si="130"/>
        <v>5.1979716528820656E-2</v>
      </c>
      <c r="S178" s="131">
        <f t="shared" si="131"/>
        <v>7.2065637030787894E-4</v>
      </c>
      <c r="T178" s="129">
        <f t="shared" si="132"/>
        <v>1.5661117049786171</v>
      </c>
      <c r="U178" s="130">
        <f t="shared" si="133"/>
        <v>5.1979716528820608E-2</v>
      </c>
      <c r="V178" s="131">
        <f t="shared" si="134"/>
        <v>7.2065637030787808E-4</v>
      </c>
      <c r="W178" s="129">
        <f t="shared" si="135"/>
        <v>3.1322234099572341</v>
      </c>
      <c r="X178" s="130">
        <f t="shared" si="136"/>
        <v>5.1979716528820608E-2</v>
      </c>
      <c r="Y178" s="131">
        <f t="shared" si="137"/>
        <v>7.2065637030787808E-4</v>
      </c>
    </row>
    <row r="179" spans="1:25" x14ac:dyDescent="0.25">
      <c r="A179" s="112" t="s">
        <v>106</v>
      </c>
      <c r="B179" s="98">
        <f t="shared" si="114"/>
        <v>0.1879862064941733</v>
      </c>
      <c r="C179" s="32">
        <f t="shared" si="115"/>
        <v>6.1669348798025762E-2</v>
      </c>
      <c r="D179" s="30">
        <f t="shared" si="116"/>
        <v>8.5612924744231259E-4</v>
      </c>
      <c r="E179" s="98">
        <f t="shared" si="117"/>
        <v>0.3759724129883466</v>
      </c>
      <c r="F179" s="32">
        <f t="shared" si="118"/>
        <v>6.1669348798025762E-2</v>
      </c>
      <c r="G179" s="30">
        <f t="shared" si="119"/>
        <v>8.5612924744231259E-4</v>
      </c>
      <c r="H179" s="129">
        <f t="shared" si="120"/>
        <v>0.56395861948251991</v>
      </c>
      <c r="I179" s="130">
        <f t="shared" si="121"/>
        <v>6.1669348798025762E-2</v>
      </c>
      <c r="J179" s="131">
        <f t="shared" si="122"/>
        <v>8.5612924744231259E-4</v>
      </c>
      <c r="K179" s="129">
        <f t="shared" si="123"/>
        <v>0.75194482597669321</v>
      </c>
      <c r="L179" s="130">
        <f t="shared" si="124"/>
        <v>6.1669348798025762E-2</v>
      </c>
      <c r="M179" s="131">
        <f t="shared" si="125"/>
        <v>8.5612924744231259E-4</v>
      </c>
      <c r="N179" s="129">
        <f t="shared" si="126"/>
        <v>1.1279172389650398</v>
      </c>
      <c r="O179" s="130">
        <f t="shared" si="127"/>
        <v>6.1669348798025762E-2</v>
      </c>
      <c r="P179" s="131">
        <f t="shared" si="128"/>
        <v>8.5612924744231259E-4</v>
      </c>
      <c r="Q179" s="129">
        <f t="shared" si="129"/>
        <v>1.5038896519533864</v>
      </c>
      <c r="R179" s="130">
        <f t="shared" si="130"/>
        <v>6.1669348798025762E-2</v>
      </c>
      <c r="S179" s="131">
        <f t="shared" si="131"/>
        <v>8.5612924744231259E-4</v>
      </c>
      <c r="T179" s="129">
        <f t="shared" si="132"/>
        <v>1.879862064941733</v>
      </c>
      <c r="U179" s="130">
        <f t="shared" si="133"/>
        <v>6.1669348798025762E-2</v>
      </c>
      <c r="V179" s="131">
        <f t="shared" si="134"/>
        <v>8.5612924744231248E-4</v>
      </c>
      <c r="W179" s="129">
        <f t="shared" si="135"/>
        <v>3.759724129883466</v>
      </c>
      <c r="X179" s="130">
        <f t="shared" si="136"/>
        <v>6.1669348798025762E-2</v>
      </c>
      <c r="Y179" s="131">
        <f t="shared" si="137"/>
        <v>8.5612924744231248E-4</v>
      </c>
    </row>
    <row r="180" spans="1:25" x14ac:dyDescent="0.25">
      <c r="A180" s="112" t="s">
        <v>107</v>
      </c>
      <c r="B180" s="98">
        <f t="shared" si="114"/>
        <v>0.24027793315469292</v>
      </c>
      <c r="C180" s="32">
        <f t="shared" si="115"/>
        <v>7.7328606455534618E-2</v>
      </c>
      <c r="D180" s="30">
        <f t="shared" si="116"/>
        <v>1.0758260764771631E-3</v>
      </c>
      <c r="E180" s="98">
        <f t="shared" si="117"/>
        <v>0.48055586630938585</v>
      </c>
      <c r="F180" s="32">
        <f t="shared" si="118"/>
        <v>7.7328606455534618E-2</v>
      </c>
      <c r="G180" s="30">
        <f t="shared" si="119"/>
        <v>1.0758260764771631E-3</v>
      </c>
      <c r="H180" s="129">
        <f t="shared" si="120"/>
        <v>0.72083379946407788</v>
      </c>
      <c r="I180" s="130">
        <f t="shared" si="121"/>
        <v>7.7328606455534521E-2</v>
      </c>
      <c r="J180" s="131">
        <f t="shared" si="122"/>
        <v>1.0758260764771618E-3</v>
      </c>
      <c r="K180" s="129">
        <f t="shared" si="123"/>
        <v>0.9611117326187717</v>
      </c>
      <c r="L180" s="130">
        <f t="shared" si="124"/>
        <v>7.7328606455534618E-2</v>
      </c>
      <c r="M180" s="131">
        <f t="shared" si="125"/>
        <v>1.0758260764771631E-3</v>
      </c>
      <c r="N180" s="129">
        <f t="shared" si="126"/>
        <v>1.4416675989281558</v>
      </c>
      <c r="O180" s="130">
        <f t="shared" si="127"/>
        <v>7.7328606455534521E-2</v>
      </c>
      <c r="P180" s="131">
        <f t="shared" si="128"/>
        <v>1.0758260764771618E-3</v>
      </c>
      <c r="Q180" s="129">
        <f t="shared" si="129"/>
        <v>1.9222234652375434</v>
      </c>
      <c r="R180" s="130">
        <f t="shared" si="130"/>
        <v>7.7328606455534618E-2</v>
      </c>
      <c r="S180" s="131">
        <f t="shared" si="131"/>
        <v>1.0758260764771631E-3</v>
      </c>
      <c r="T180" s="129">
        <f t="shared" si="132"/>
        <v>2.4027793315469239</v>
      </c>
      <c r="U180" s="130">
        <f t="shared" si="133"/>
        <v>7.7328606455534452E-2</v>
      </c>
      <c r="V180" s="131">
        <f t="shared" si="134"/>
        <v>1.0758260764771608E-3</v>
      </c>
      <c r="W180" s="129">
        <f t="shared" si="135"/>
        <v>4.8055586630938478</v>
      </c>
      <c r="X180" s="130">
        <f t="shared" si="136"/>
        <v>7.7328606455534452E-2</v>
      </c>
      <c r="Y180" s="131">
        <f t="shared" si="137"/>
        <v>1.0758260764771608E-3</v>
      </c>
    </row>
    <row r="181" spans="1:25" x14ac:dyDescent="0.25">
      <c r="A181" s="112" t="s">
        <v>108</v>
      </c>
      <c r="B181" s="98">
        <f t="shared" si="114"/>
        <v>0.44944483979676875</v>
      </c>
      <c r="C181" s="32">
        <f t="shared" si="115"/>
        <v>0.13444391677336159</v>
      </c>
      <c r="D181" s="30">
        <f t="shared" si="116"/>
        <v>1.8852073628043047E-3</v>
      </c>
      <c r="E181" s="98">
        <f t="shared" si="117"/>
        <v>0.89888967959353749</v>
      </c>
      <c r="F181" s="32">
        <f t="shared" si="118"/>
        <v>0.13444391677336159</v>
      </c>
      <c r="G181" s="30">
        <f t="shared" si="119"/>
        <v>1.8852073628043047E-3</v>
      </c>
      <c r="H181" s="129">
        <f t="shared" si="120"/>
        <v>1.3483345193903062</v>
      </c>
      <c r="I181" s="130">
        <f t="shared" si="121"/>
        <v>0.13444391677336159</v>
      </c>
      <c r="J181" s="131">
        <f t="shared" si="122"/>
        <v>1.8852073628043047E-3</v>
      </c>
      <c r="K181" s="129">
        <f t="shared" si="123"/>
        <v>1.797779359187075</v>
      </c>
      <c r="L181" s="130">
        <f t="shared" si="124"/>
        <v>0.13444391677336159</v>
      </c>
      <c r="M181" s="131">
        <f t="shared" si="125"/>
        <v>1.8852073628043047E-3</v>
      </c>
      <c r="N181" s="129">
        <f t="shared" si="126"/>
        <v>2.6966690387806125</v>
      </c>
      <c r="O181" s="130">
        <f t="shared" si="127"/>
        <v>0.13444391677336159</v>
      </c>
      <c r="P181" s="131">
        <f t="shared" si="128"/>
        <v>1.8852073628043047E-3</v>
      </c>
      <c r="Q181" s="129">
        <f t="shared" si="129"/>
        <v>3.59555871837415</v>
      </c>
      <c r="R181" s="130">
        <f t="shared" si="130"/>
        <v>0.13444391677336159</v>
      </c>
      <c r="S181" s="131">
        <f t="shared" si="131"/>
        <v>1.8852073628043047E-3</v>
      </c>
      <c r="T181" s="129">
        <f t="shared" si="132"/>
        <v>4.4944483979676839</v>
      </c>
      <c r="U181" s="130">
        <f t="shared" si="133"/>
        <v>0.13444391677336148</v>
      </c>
      <c r="V181" s="131">
        <f t="shared" si="134"/>
        <v>1.8852073628043032E-3</v>
      </c>
      <c r="W181" s="129">
        <f t="shared" si="135"/>
        <v>8.9888967959353678</v>
      </c>
      <c r="X181" s="130">
        <f t="shared" si="136"/>
        <v>0.13444391677336148</v>
      </c>
      <c r="Y181" s="131">
        <f t="shared" si="137"/>
        <v>1.8852073628043032E-3</v>
      </c>
    </row>
    <row r="182" spans="1:25" ht="15.75" thickBot="1" x14ac:dyDescent="0.3">
      <c r="A182" s="114" t="s">
        <v>109</v>
      </c>
      <c r="B182" s="99">
        <f t="shared" si="114"/>
        <v>0.55402829311780621</v>
      </c>
      <c r="C182" s="33">
        <f t="shared" si="115"/>
        <v>0.16008349399119823</v>
      </c>
      <c r="D182" s="31">
        <f t="shared" si="116"/>
        <v>2.2527179550897508E-3</v>
      </c>
      <c r="E182" s="99">
        <f t="shared" si="117"/>
        <v>1.1080565862356124</v>
      </c>
      <c r="F182" s="33">
        <f t="shared" si="118"/>
        <v>0.16008349399119823</v>
      </c>
      <c r="G182" s="31">
        <f t="shared" si="119"/>
        <v>2.2527179550897508E-3</v>
      </c>
      <c r="H182" s="132">
        <f t="shared" si="120"/>
        <v>1.6620848793534186</v>
      </c>
      <c r="I182" s="133">
        <f t="shared" si="121"/>
        <v>0.16008349399119823</v>
      </c>
      <c r="J182" s="134">
        <f t="shared" si="122"/>
        <v>2.2527179550897503E-3</v>
      </c>
      <c r="K182" s="132">
        <f t="shared" si="123"/>
        <v>2.2161131724712249</v>
      </c>
      <c r="L182" s="133">
        <f t="shared" si="124"/>
        <v>0.16008349399119823</v>
      </c>
      <c r="M182" s="134">
        <f t="shared" si="125"/>
        <v>2.2527179550897508E-3</v>
      </c>
      <c r="N182" s="132">
        <f t="shared" si="126"/>
        <v>3.3241697587068373</v>
      </c>
      <c r="O182" s="133">
        <f t="shared" si="127"/>
        <v>0.16008349399119823</v>
      </c>
      <c r="P182" s="134">
        <f t="shared" si="128"/>
        <v>2.2527179550897503E-3</v>
      </c>
      <c r="Q182" s="132">
        <f t="shared" si="129"/>
        <v>4.4322263449424497</v>
      </c>
      <c r="R182" s="133">
        <f t="shared" si="130"/>
        <v>0.16008349399119823</v>
      </c>
      <c r="S182" s="134">
        <f t="shared" si="131"/>
        <v>2.2527179550897508E-3</v>
      </c>
      <c r="T182" s="132">
        <f t="shared" si="132"/>
        <v>5.5402829311780692</v>
      </c>
      <c r="U182" s="133">
        <f t="shared" si="133"/>
        <v>0.16008349399119842</v>
      </c>
      <c r="V182" s="134">
        <f t="shared" si="134"/>
        <v>2.2527179550897538E-3</v>
      </c>
      <c r="W182" s="132">
        <f t="shared" si="135"/>
        <v>11.080565862356138</v>
      </c>
      <c r="X182" s="133">
        <f t="shared" si="136"/>
        <v>0.16008349399119842</v>
      </c>
      <c r="Y182" s="134">
        <f t="shared" si="137"/>
        <v>2.2527179550897538E-3</v>
      </c>
    </row>
  </sheetData>
  <mergeCells count="134">
    <mergeCell ref="T170:V170"/>
    <mergeCell ref="W170:Y170"/>
    <mergeCell ref="A137:A139"/>
    <mergeCell ref="T154:V154"/>
    <mergeCell ref="W154:Y154"/>
    <mergeCell ref="A169:A171"/>
    <mergeCell ref="B169:D169"/>
    <mergeCell ref="E169:G169"/>
    <mergeCell ref="H169:J169"/>
    <mergeCell ref="K169:M169"/>
    <mergeCell ref="N169:P169"/>
    <mergeCell ref="Q169:S169"/>
    <mergeCell ref="T169:V169"/>
    <mergeCell ref="B154:D154"/>
    <mergeCell ref="E154:G154"/>
    <mergeCell ref="H154:J154"/>
    <mergeCell ref="K154:M154"/>
    <mergeCell ref="N154:P154"/>
    <mergeCell ref="Q154:S154"/>
    <mergeCell ref="W169:Y169"/>
    <mergeCell ref="B170:D170"/>
    <mergeCell ref="E170:G170"/>
    <mergeCell ref="H170:J170"/>
    <mergeCell ref="K170:M170"/>
    <mergeCell ref="N170:P170"/>
    <mergeCell ref="Q170:S170"/>
    <mergeCell ref="A153:A155"/>
    <mergeCell ref="B153:D153"/>
    <mergeCell ref="E153:G153"/>
    <mergeCell ref="H153:J153"/>
    <mergeCell ref="K153:M153"/>
    <mergeCell ref="N153:P153"/>
    <mergeCell ref="Q153:S153"/>
    <mergeCell ref="T153:V153"/>
    <mergeCell ref="W153:Y153"/>
    <mergeCell ref="T122:V122"/>
    <mergeCell ref="W122:Y122"/>
    <mergeCell ref="Q137:S137"/>
    <mergeCell ref="T137:V137"/>
    <mergeCell ref="W137:Y137"/>
    <mergeCell ref="B138:D138"/>
    <mergeCell ref="E138:G138"/>
    <mergeCell ref="H138:J138"/>
    <mergeCell ref="K138:M138"/>
    <mergeCell ref="N138:P138"/>
    <mergeCell ref="Q138:S138"/>
    <mergeCell ref="T138:V138"/>
    <mergeCell ref="B137:D137"/>
    <mergeCell ref="E137:G137"/>
    <mergeCell ref="H137:J137"/>
    <mergeCell ref="K137:M137"/>
    <mergeCell ref="N137:P137"/>
    <mergeCell ref="W138:Y138"/>
    <mergeCell ref="A90:A92"/>
    <mergeCell ref="T106:V106"/>
    <mergeCell ref="W106:Y106"/>
    <mergeCell ref="A121:A123"/>
    <mergeCell ref="B121:D121"/>
    <mergeCell ref="E121:G121"/>
    <mergeCell ref="H121:J121"/>
    <mergeCell ref="K121:M121"/>
    <mergeCell ref="N121:P121"/>
    <mergeCell ref="Q121:S121"/>
    <mergeCell ref="T121:V121"/>
    <mergeCell ref="B106:D106"/>
    <mergeCell ref="E106:G106"/>
    <mergeCell ref="H106:J106"/>
    <mergeCell ref="K106:M106"/>
    <mergeCell ref="N106:P106"/>
    <mergeCell ref="Q106:S106"/>
    <mergeCell ref="W121:Y121"/>
    <mergeCell ref="B122:D122"/>
    <mergeCell ref="E122:G122"/>
    <mergeCell ref="H122:J122"/>
    <mergeCell ref="K122:M122"/>
    <mergeCell ref="N122:P122"/>
    <mergeCell ref="Q122:S122"/>
    <mergeCell ref="A105:A107"/>
    <mergeCell ref="B105:D105"/>
    <mergeCell ref="E105:G105"/>
    <mergeCell ref="H105:J105"/>
    <mergeCell ref="K105:M105"/>
    <mergeCell ref="N105:P105"/>
    <mergeCell ref="Q105:S105"/>
    <mergeCell ref="T105:V105"/>
    <mergeCell ref="W105:Y105"/>
    <mergeCell ref="Q90:S90"/>
    <mergeCell ref="T90:V90"/>
    <mergeCell ref="W90:Y90"/>
    <mergeCell ref="B91:D91"/>
    <mergeCell ref="E91:G91"/>
    <mergeCell ref="H91:J91"/>
    <mergeCell ref="K91:M91"/>
    <mergeCell ref="N91:P91"/>
    <mergeCell ref="Q91:S91"/>
    <mergeCell ref="T91:V91"/>
    <mergeCell ref="B90:D90"/>
    <mergeCell ref="E90:G90"/>
    <mergeCell ref="H90:J90"/>
    <mergeCell ref="K90:M90"/>
    <mergeCell ref="N90:P90"/>
    <mergeCell ref="W91:Y91"/>
    <mergeCell ref="E72:H72"/>
    <mergeCell ref="A74:X74"/>
    <mergeCell ref="A75:A77"/>
    <mergeCell ref="B75:D75"/>
    <mergeCell ref="E75:G75"/>
    <mergeCell ref="H75:J75"/>
    <mergeCell ref="K75:M75"/>
    <mergeCell ref="N75:P75"/>
    <mergeCell ref="Q75:S75"/>
    <mergeCell ref="T75:V75"/>
    <mergeCell ref="W75:Y75"/>
    <mergeCell ref="B76:D76"/>
    <mergeCell ref="E76:G76"/>
    <mergeCell ref="H76:J76"/>
    <mergeCell ref="K76:M76"/>
    <mergeCell ref="N76:P76"/>
    <mergeCell ref="Q76:S76"/>
    <mergeCell ref="T76:V76"/>
    <mergeCell ref="W76:Y76"/>
    <mergeCell ref="E67:H67"/>
    <mergeCell ref="L67:O67"/>
    <mergeCell ref="E68:H68"/>
    <mergeCell ref="L68:O68"/>
    <mergeCell ref="E69:H69"/>
    <mergeCell ref="E70:H70"/>
    <mergeCell ref="L70:O70"/>
    <mergeCell ref="A64:R64"/>
    <mergeCell ref="A65:B65"/>
    <mergeCell ref="E65:I65"/>
    <mergeCell ref="L65:Q65"/>
    <mergeCell ref="E66:H66"/>
    <mergeCell ref="L66:O66"/>
  </mergeCells>
  <dataValidations count="1">
    <dataValidation type="decimal" operator="greaterThanOrEqual" allowBlank="1" showInputMessage="1" showErrorMessage="1" errorTitle="Volume data error" error="The volume must be a non-negative number." sqref="B16:B19">
      <formula1>0</formula1>
    </dataValidation>
  </dataValidations>
  <pageMargins left="0.7" right="0.7" top="0.75" bottom="0.75" header="0.3" footer="0.3"/>
  <pageSetup paperSize="8"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zoomScaleNormal="75" workbookViewId="0"/>
  </sheetViews>
  <sheetFormatPr defaultColWidth="8.85546875" defaultRowHeight="12.75" x14ac:dyDescent="0.2"/>
  <cols>
    <col min="1" max="1" width="44" style="2" customWidth="1"/>
    <col min="2" max="2" width="32.42578125" style="2" customWidth="1"/>
    <col min="3" max="3" width="28" style="2" customWidth="1"/>
    <col min="4" max="4" width="27.28515625" style="2" customWidth="1"/>
    <col min="5" max="5" width="25.140625" style="2" customWidth="1"/>
    <col min="6" max="6" width="13.42578125" style="2" customWidth="1"/>
    <col min="7" max="7" width="27.5703125" style="2" customWidth="1"/>
    <col min="8" max="8" width="28.5703125" style="2" customWidth="1"/>
    <col min="9" max="9" width="27.85546875" style="2" customWidth="1"/>
    <col min="10" max="10" width="24" style="2" customWidth="1"/>
    <col min="11" max="16384" width="8.85546875" style="2"/>
  </cols>
  <sheetData>
    <row r="1" spans="1:10" ht="18.75" thickBot="1" x14ac:dyDescent="0.3">
      <c r="A1" s="3" t="s">
        <v>5</v>
      </c>
    </row>
    <row r="2" spans="1:10" ht="77.25" thickBot="1" x14ac:dyDescent="0.3">
      <c r="A2" s="4" t="s">
        <v>6</v>
      </c>
      <c r="B2" s="5" t="s">
        <v>7</v>
      </c>
      <c r="C2" s="6" t="s">
        <v>8</v>
      </c>
      <c r="D2" s="7" t="s">
        <v>9</v>
      </c>
      <c r="E2" s="6" t="s">
        <v>8</v>
      </c>
      <c r="G2" s="8" t="s">
        <v>10</v>
      </c>
      <c r="H2" s="9" t="s">
        <v>11</v>
      </c>
      <c r="I2" s="9" t="s">
        <v>12</v>
      </c>
      <c r="J2" s="5" t="s">
        <v>4</v>
      </c>
    </row>
    <row r="3" spans="1:10" ht="42" customHeight="1" thickBot="1" x14ac:dyDescent="0.25">
      <c r="A3" s="10" t="s">
        <v>13</v>
      </c>
      <c r="B3" s="11">
        <v>0</v>
      </c>
      <c r="C3" s="12" t="s">
        <v>14</v>
      </c>
      <c r="D3" s="13">
        <v>0.94982699272846949</v>
      </c>
      <c r="E3" s="14" t="s">
        <v>15</v>
      </c>
      <c r="G3" s="15">
        <v>1</v>
      </c>
      <c r="H3" s="16">
        <f>B3*$G$3</f>
        <v>0</v>
      </c>
      <c r="I3" s="16">
        <f>H3*D3</f>
        <v>0</v>
      </c>
      <c r="J3" s="17">
        <f>I15/H15</f>
        <v>0.40330051261820066</v>
      </c>
    </row>
    <row r="4" spans="1:10" ht="26.25" thickBot="1" x14ac:dyDescent="0.25">
      <c r="A4" s="10" t="s">
        <v>16</v>
      </c>
      <c r="B4" s="11">
        <v>0</v>
      </c>
      <c r="C4" s="12" t="s">
        <v>17</v>
      </c>
      <c r="D4" s="13">
        <v>0.87897421514086893</v>
      </c>
      <c r="E4" s="14" t="s">
        <v>18</v>
      </c>
      <c r="H4" s="16">
        <f t="shared" ref="H4:H7" si="0">B4*$G$3</f>
        <v>0</v>
      </c>
      <c r="I4" s="16">
        <f t="shared" ref="I4:I7" si="1">H4*D4</f>
        <v>0</v>
      </c>
    </row>
    <row r="5" spans="1:10" ht="26.25" thickBot="1" x14ac:dyDescent="0.25">
      <c r="A5" s="10" t="s">
        <v>19</v>
      </c>
      <c r="B5" s="11">
        <v>0</v>
      </c>
      <c r="C5" s="12" t="s">
        <v>20</v>
      </c>
      <c r="D5" s="13">
        <v>0.82603963475743203</v>
      </c>
      <c r="E5" s="14" t="s">
        <v>21</v>
      </c>
      <c r="H5" s="16">
        <f t="shared" si="0"/>
        <v>0</v>
      </c>
      <c r="I5" s="16">
        <f t="shared" si="1"/>
        <v>0</v>
      </c>
    </row>
    <row r="6" spans="1:10" ht="26.25" thickBot="1" x14ac:dyDescent="0.25">
      <c r="A6" s="10" t="s">
        <v>22</v>
      </c>
      <c r="B6" s="11">
        <v>0</v>
      </c>
      <c r="C6" s="12" t="s">
        <v>23</v>
      </c>
      <c r="D6" s="13">
        <v>0.7722365871105803</v>
      </c>
      <c r="E6" s="14" t="s">
        <v>24</v>
      </c>
      <c r="H6" s="16">
        <f t="shared" si="0"/>
        <v>0</v>
      </c>
      <c r="I6" s="16">
        <f t="shared" si="1"/>
        <v>0</v>
      </c>
    </row>
    <row r="7" spans="1:10" ht="26.25" thickBot="1" x14ac:dyDescent="0.25">
      <c r="A7" s="18" t="s">
        <v>25</v>
      </c>
      <c r="B7" s="11">
        <v>0</v>
      </c>
      <c r="C7" s="12" t="s">
        <v>26</v>
      </c>
      <c r="D7" s="13">
        <v>0.70725751910079016</v>
      </c>
      <c r="E7" s="14" t="s">
        <v>27</v>
      </c>
      <c r="H7" s="16">
        <f t="shared" si="0"/>
        <v>0</v>
      </c>
      <c r="I7" s="16">
        <f t="shared" si="1"/>
        <v>0</v>
      </c>
    </row>
    <row r="8" spans="1:10" x14ac:dyDescent="0.2">
      <c r="A8" s="19"/>
      <c r="B8" s="19"/>
      <c r="C8" s="19"/>
      <c r="D8" s="19"/>
      <c r="E8" s="19"/>
      <c r="H8" s="20"/>
      <c r="I8" s="20"/>
    </row>
    <row r="9" spans="1:10" ht="18.75" thickBot="1" x14ac:dyDescent="0.3">
      <c r="A9" s="3" t="s">
        <v>28</v>
      </c>
      <c r="H9" s="21"/>
      <c r="I9" s="21"/>
    </row>
    <row r="10" spans="1:10" ht="77.25" thickBot="1" x14ac:dyDescent="0.25">
      <c r="A10" s="4" t="s">
        <v>6</v>
      </c>
      <c r="B10" s="22" t="s">
        <v>29</v>
      </c>
      <c r="C10" s="23" t="s">
        <v>30</v>
      </c>
      <c r="D10" s="24" t="s">
        <v>31</v>
      </c>
      <c r="E10" s="23" t="s">
        <v>30</v>
      </c>
      <c r="F10" s="24" t="s">
        <v>129</v>
      </c>
      <c r="H10" s="9" t="s">
        <v>11</v>
      </c>
      <c r="I10" s="9" t="s">
        <v>12</v>
      </c>
    </row>
    <row r="11" spans="1:10" ht="39" thickBot="1" x14ac:dyDescent="0.25">
      <c r="A11" s="25" t="s">
        <v>32</v>
      </c>
      <c r="B11" s="11">
        <f>'LPN Data'!$H$47</f>
        <v>8296</v>
      </c>
      <c r="C11" s="12" t="s">
        <v>33</v>
      </c>
      <c r="D11" s="13">
        <f>'LPN Data'!$B$47</f>
        <v>0.44939687670924811</v>
      </c>
      <c r="E11" s="26" t="s">
        <v>34</v>
      </c>
      <c r="F11" s="13">
        <f>B11/SUM(B11:B12)</f>
        <v>0.78345452828406836</v>
      </c>
      <c r="H11" s="16">
        <f>B11*$G$3</f>
        <v>8296</v>
      </c>
      <c r="I11" s="16">
        <f>H11*D11</f>
        <v>3728.1964891799221</v>
      </c>
    </row>
    <row r="12" spans="1:10" ht="39" thickBot="1" x14ac:dyDescent="0.25">
      <c r="A12" s="27" t="s">
        <v>35</v>
      </c>
      <c r="B12" s="11">
        <f>'LPN Data'!$H$46</f>
        <v>2293</v>
      </c>
      <c r="C12" s="12" t="s">
        <v>36</v>
      </c>
      <c r="D12" s="13">
        <f>'LPN Data'!$B$46</f>
        <v>0.23652535496476434</v>
      </c>
      <c r="E12" s="26" t="s">
        <v>37</v>
      </c>
      <c r="F12" s="13">
        <f>B12/SUM(B11:B12)</f>
        <v>0.21654547171593164</v>
      </c>
      <c r="H12" s="16">
        <f>B12*$G$3</f>
        <v>2293</v>
      </c>
      <c r="I12" s="16">
        <f>H12*D12</f>
        <v>542.35263893420461</v>
      </c>
    </row>
    <row r="13" spans="1:10" x14ac:dyDescent="0.2">
      <c r="B13" s="21"/>
      <c r="H13" s="21"/>
      <c r="I13" s="21"/>
    </row>
    <row r="14" spans="1:10" ht="13.5" thickBot="1" x14ac:dyDescent="0.25">
      <c r="A14" s="19"/>
      <c r="B14" s="20"/>
      <c r="C14" s="19"/>
      <c r="D14" s="19"/>
      <c r="E14" s="19"/>
      <c r="H14" s="20"/>
      <c r="I14" s="20"/>
    </row>
    <row r="15" spans="1:10" ht="39" thickBot="1" x14ac:dyDescent="0.25">
      <c r="A15" s="28" t="s">
        <v>7</v>
      </c>
      <c r="B15" s="29">
        <f>SUM(B3:B7,B11:B12)</f>
        <v>10589</v>
      </c>
      <c r="H15" s="29">
        <f>SUM(H3:H7,H11:H12)</f>
        <v>10589</v>
      </c>
      <c r="I15" s="29">
        <f>SUM(I3:I7,I11:I12)</f>
        <v>4270.5491281141267</v>
      </c>
    </row>
  </sheetData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Footer>&amp;L&amp;Z&amp;F&amp;R&amp;D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2"/>
  <sheetViews>
    <sheetView view="pageBreakPreview" topLeftCell="A159" zoomScaleNormal="70" zoomScaleSheetLayoutView="100" workbookViewId="0">
      <selection activeCell="A183" sqref="A183"/>
    </sheetView>
  </sheetViews>
  <sheetFormatPr defaultRowHeight="15" x14ac:dyDescent="0.25"/>
  <cols>
    <col min="1" max="1" width="52.42578125" style="72" customWidth="1"/>
    <col min="2" max="25" width="25.7109375" style="72" customWidth="1"/>
    <col min="26" max="16384" width="9.140625" style="72"/>
  </cols>
  <sheetData>
    <row r="1" spans="1:25" ht="19.5" x14ac:dyDescent="0.3">
      <c r="A1" s="70" t="s">
        <v>45</v>
      </c>
    </row>
    <row r="2" spans="1:25" ht="19.5" x14ac:dyDescent="0.3">
      <c r="A2" s="70" t="s">
        <v>46</v>
      </c>
      <c r="B2" s="1" t="s">
        <v>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Y2" s="1"/>
    </row>
    <row r="3" spans="1:25" s="1" customFormat="1" ht="19.5" x14ac:dyDescent="0.3">
      <c r="A3" s="70" t="s">
        <v>44</v>
      </c>
      <c r="C3" s="1" t="s">
        <v>133</v>
      </c>
      <c r="D3" s="1" t="s">
        <v>131</v>
      </c>
    </row>
    <row r="4" spans="1:25" x14ac:dyDescent="0.25">
      <c r="A4" s="72" t="s">
        <v>59</v>
      </c>
      <c r="B4" s="138">
        <v>1.399</v>
      </c>
      <c r="C4" s="72">
        <f>B4/(1-$B$46)</f>
        <v>1.8324118673717498</v>
      </c>
      <c r="D4" s="72">
        <f>C4*(1-$D$37)</f>
        <v>1.0933992219330488</v>
      </c>
      <c r="E4" s="1"/>
      <c r="F4" s="1"/>
    </row>
    <row r="5" spans="1:25" x14ac:dyDescent="0.25">
      <c r="A5" s="72" t="s">
        <v>51</v>
      </c>
      <c r="B5" s="138">
        <v>1.306</v>
      </c>
      <c r="C5" s="72">
        <f t="shared" ref="C5:C7" si="0">B5/(1-$B$46)</f>
        <v>1.7106003565314549</v>
      </c>
      <c r="D5" s="72">
        <f t="shared" ref="D5:D11" si="1">C5*(1-$D$37)</f>
        <v>1.0207143558574423</v>
      </c>
      <c r="E5" s="1"/>
      <c r="F5" s="1"/>
    </row>
    <row r="6" spans="1:25" x14ac:dyDescent="0.25">
      <c r="A6" s="72" t="s">
        <v>52</v>
      </c>
      <c r="B6" s="138">
        <v>2.1859999999999999</v>
      </c>
      <c r="C6" s="72">
        <f t="shared" si="0"/>
        <v>2.8632254053428485</v>
      </c>
      <c r="D6" s="72">
        <f t="shared" si="1"/>
        <v>1.7084851316266223</v>
      </c>
      <c r="E6" s="1"/>
      <c r="F6" s="1"/>
    </row>
    <row r="7" spans="1:25" x14ac:dyDescent="0.25">
      <c r="A7" s="72" t="s">
        <v>53</v>
      </c>
      <c r="B7" s="138">
        <v>1.538</v>
      </c>
      <c r="C7" s="72">
        <f t="shared" si="0"/>
        <v>2.0144742330362768</v>
      </c>
      <c r="D7" s="72">
        <f t="shared" si="1"/>
        <v>1.2020357421965897</v>
      </c>
      <c r="E7" s="1"/>
      <c r="F7" s="1"/>
    </row>
    <row r="8" spans="1:25" x14ac:dyDescent="0.25">
      <c r="A8" s="72" t="s">
        <v>60</v>
      </c>
      <c r="B8" s="63">
        <v>1.0089999999999999</v>
      </c>
      <c r="C8" s="72">
        <f>B8/(1-$B$47)</f>
        <v>1.8325359180121952</v>
      </c>
      <c r="D8" s="72">
        <f t="shared" si="1"/>
        <v>1.0934732428866119</v>
      </c>
      <c r="E8" s="1"/>
      <c r="F8" s="1"/>
    </row>
    <row r="9" spans="1:25" x14ac:dyDescent="0.25">
      <c r="A9" s="72" t="s">
        <v>54</v>
      </c>
      <c r="B9" s="63">
        <v>0.94199999999999995</v>
      </c>
      <c r="C9" s="72">
        <f>B9/(1-$B$47)</f>
        <v>1.7108511741996908</v>
      </c>
      <c r="D9" s="72">
        <f t="shared" si="1"/>
        <v>1.020864018631505</v>
      </c>
    </row>
    <row r="10" spans="1:25" x14ac:dyDescent="0.25">
      <c r="A10" s="72" t="s">
        <v>55</v>
      </c>
      <c r="B10" s="63">
        <v>1.5760000000000001</v>
      </c>
      <c r="C10" s="72">
        <f>B10/(1-$B$47)</f>
        <v>2.8623157649030921</v>
      </c>
      <c r="D10" s="72">
        <f t="shared" si="1"/>
        <v>1.7079423496425179</v>
      </c>
    </row>
    <row r="11" spans="1:25" x14ac:dyDescent="0.25">
      <c r="A11" s="72" t="s">
        <v>56</v>
      </c>
      <c r="B11" s="63">
        <v>1.109</v>
      </c>
      <c r="C11" s="72">
        <f>B11/(1-$B$47)</f>
        <v>2.0141549386278736</v>
      </c>
      <c r="D11" s="72">
        <f t="shared" si="1"/>
        <v>1.2018452193867717</v>
      </c>
    </row>
    <row r="12" spans="1:25" x14ac:dyDescent="0.25">
      <c r="D12" s="73" t="s">
        <v>40</v>
      </c>
      <c r="E12" s="73" t="s">
        <v>41</v>
      </c>
      <c r="F12" s="73" t="s">
        <v>42</v>
      </c>
    </row>
    <row r="13" spans="1:25" x14ac:dyDescent="0.25">
      <c r="A13" s="66" t="s">
        <v>67</v>
      </c>
      <c r="B13" s="53"/>
      <c r="C13" s="54"/>
      <c r="D13" s="63">
        <v>18.015000000000001</v>
      </c>
      <c r="E13" s="63">
        <v>0.66100000000000003</v>
      </c>
      <c r="F13" s="63">
        <v>0.35699999999999998</v>
      </c>
    </row>
    <row r="14" spans="1:25" x14ac:dyDescent="0.25">
      <c r="A14" s="66" t="s">
        <v>68</v>
      </c>
      <c r="B14" s="53"/>
      <c r="C14" s="54"/>
      <c r="D14" s="63">
        <v>12.992000000000001</v>
      </c>
      <c r="E14" s="63">
        <v>0.47699999999999998</v>
      </c>
      <c r="F14" s="63">
        <v>0.25700000000000001</v>
      </c>
    </row>
    <row r="15" spans="1:25" ht="39" x14ac:dyDescent="0.3">
      <c r="A15" s="36" t="s">
        <v>43</v>
      </c>
    </row>
    <row r="16" spans="1:25" x14ac:dyDescent="0.25">
      <c r="A16" s="72" t="s">
        <v>58</v>
      </c>
      <c r="B16" s="74">
        <v>8.7226016947082172</v>
      </c>
    </row>
    <row r="17" spans="1:4" x14ac:dyDescent="0.25">
      <c r="A17" s="72" t="s">
        <v>57</v>
      </c>
      <c r="B17" s="74">
        <v>62.708866544995672</v>
      </c>
    </row>
    <row r="18" spans="1:4" x14ac:dyDescent="0.25">
      <c r="A18" s="72" t="s">
        <v>61</v>
      </c>
      <c r="B18" s="74">
        <v>7.9723025249374198</v>
      </c>
    </row>
    <row r="19" spans="1:4" x14ac:dyDescent="0.25">
      <c r="A19" s="72" t="s">
        <v>62</v>
      </c>
      <c r="B19" s="74">
        <v>19.250303104478895</v>
      </c>
    </row>
    <row r="20" spans="1:4" x14ac:dyDescent="0.25">
      <c r="A20" s="72" t="s">
        <v>63</v>
      </c>
      <c r="B20" s="74">
        <v>0</v>
      </c>
    </row>
    <row r="21" spans="1:4" x14ac:dyDescent="0.25">
      <c r="A21" s="72" t="s">
        <v>64</v>
      </c>
      <c r="B21" s="74">
        <v>0</v>
      </c>
    </row>
    <row r="22" spans="1:4" x14ac:dyDescent="0.25">
      <c r="A22" s="72" t="s">
        <v>65</v>
      </c>
      <c r="B22" s="74">
        <v>0</v>
      </c>
    </row>
    <row r="23" spans="1:4" x14ac:dyDescent="0.25">
      <c r="A23" s="72" t="s">
        <v>66</v>
      </c>
      <c r="B23" s="74">
        <v>0</v>
      </c>
    </row>
    <row r="24" spans="1:4" x14ac:dyDescent="0.25">
      <c r="A24" s="66" t="s">
        <v>67</v>
      </c>
      <c r="B24" s="74">
        <v>0</v>
      </c>
    </row>
    <row r="25" spans="1:4" x14ac:dyDescent="0.25">
      <c r="A25" s="66" t="s">
        <v>68</v>
      </c>
      <c r="B25" s="74">
        <v>0</v>
      </c>
    </row>
    <row r="26" spans="1:4" ht="19.5" x14ac:dyDescent="0.3">
      <c r="A26" s="70" t="s">
        <v>39</v>
      </c>
    </row>
    <row r="28" spans="1:4" x14ac:dyDescent="0.25">
      <c r="B28" s="73" t="s">
        <v>40</v>
      </c>
      <c r="C28" s="73" t="s">
        <v>41</v>
      </c>
      <c r="D28" s="73" t="s">
        <v>42</v>
      </c>
    </row>
    <row r="29" spans="1:4" x14ac:dyDescent="0.25">
      <c r="A29" s="66" t="s">
        <v>0</v>
      </c>
      <c r="B29" s="48">
        <v>5.171232876712329E-2</v>
      </c>
      <c r="C29" s="48">
        <v>0.42499999999999999</v>
      </c>
      <c r="D29" s="48">
        <v>0.52328767123287667</v>
      </c>
    </row>
    <row r="30" spans="1:4" x14ac:dyDescent="0.25">
      <c r="A30" s="66" t="s">
        <v>1</v>
      </c>
      <c r="B30" s="48">
        <v>4.9952478213773223E-2</v>
      </c>
      <c r="C30" s="48">
        <v>0.21911017071698122</v>
      </c>
      <c r="D30" s="48">
        <v>0.73093735106924551</v>
      </c>
    </row>
    <row r="31" spans="1:4" x14ac:dyDescent="0.25">
      <c r="A31" s="66" t="s">
        <v>2</v>
      </c>
      <c r="B31" s="48">
        <v>9.6400185245239495E-2</v>
      </c>
      <c r="C31" s="48">
        <v>0.41817720230662125</v>
      </c>
      <c r="D31" s="48">
        <v>0.48542261244813928</v>
      </c>
    </row>
    <row r="32" spans="1:4" x14ac:dyDescent="0.25">
      <c r="A32" s="66" t="s">
        <v>3</v>
      </c>
      <c r="B32" s="48">
        <v>5.6604893715084828E-2</v>
      </c>
      <c r="C32" s="48">
        <v>0.59748364850634028</v>
      </c>
      <c r="D32" s="48">
        <v>0.34591145777857496</v>
      </c>
    </row>
    <row r="35" spans="1:25" ht="19.5" x14ac:dyDescent="0.3">
      <c r="B35" s="36"/>
      <c r="C35" s="36"/>
      <c r="D35" s="36"/>
    </row>
    <row r="36" spans="1:25" ht="39" x14ac:dyDescent="0.3">
      <c r="B36" s="36" t="s">
        <v>88</v>
      </c>
      <c r="C36" s="36" t="s">
        <v>89</v>
      </c>
      <c r="D36" s="36" t="s">
        <v>131</v>
      </c>
    </row>
    <row r="37" spans="1:25" ht="78" x14ac:dyDescent="0.3">
      <c r="A37" s="36" t="s">
        <v>87</v>
      </c>
      <c r="B37" s="75" t="s">
        <v>110</v>
      </c>
      <c r="C37" s="76">
        <f>33%</f>
        <v>0.33</v>
      </c>
      <c r="D37" s="76">
        <f>'LPN UMS ALL Discount '!J3</f>
        <v>0.40330051261820066</v>
      </c>
    </row>
    <row r="38" spans="1:25" ht="39" x14ac:dyDescent="0.3">
      <c r="A38" s="36" t="s">
        <v>47</v>
      </c>
      <c r="B38" s="37">
        <v>200</v>
      </c>
    </row>
    <row r="39" spans="1:25" ht="19.5" x14ac:dyDescent="0.3">
      <c r="A39" s="36"/>
      <c r="B39" s="37"/>
    </row>
    <row r="40" spans="1:25" ht="19.5" x14ac:dyDescent="0.3">
      <c r="A40" s="70" t="s">
        <v>44</v>
      </c>
      <c r="B40" s="1" t="s">
        <v>111</v>
      </c>
      <c r="C40" s="1"/>
      <c r="D40" s="1"/>
      <c r="E40" s="1" t="s">
        <v>50</v>
      </c>
      <c r="F40" s="1"/>
    </row>
    <row r="41" spans="1:25" x14ac:dyDescent="0.25">
      <c r="A41" s="66" t="s">
        <v>48</v>
      </c>
      <c r="B41" s="63">
        <v>1.2190000000000001</v>
      </c>
      <c r="C41" s="63">
        <v>0</v>
      </c>
      <c r="D41" s="63">
        <v>0</v>
      </c>
      <c r="E41" s="64">
        <v>3.37</v>
      </c>
      <c r="F41" s="64"/>
    </row>
    <row r="42" spans="1:25" x14ac:dyDescent="0.25">
      <c r="A42" s="66" t="s">
        <v>49</v>
      </c>
      <c r="B42" s="63">
        <v>0.879</v>
      </c>
      <c r="C42" s="63">
        <v>0</v>
      </c>
      <c r="D42" s="63">
        <v>0</v>
      </c>
      <c r="E42" s="64">
        <v>2.4300000000000002</v>
      </c>
      <c r="F42" s="64"/>
    </row>
    <row r="44" spans="1:25" ht="19.5" x14ac:dyDescent="0.3">
      <c r="A44" s="70" t="s">
        <v>69</v>
      </c>
    </row>
    <row r="45" spans="1:25" ht="30" x14ac:dyDescent="0.3">
      <c r="A45" s="70"/>
      <c r="B45" s="73" t="s">
        <v>70</v>
      </c>
      <c r="C45" s="73" t="s">
        <v>71</v>
      </c>
      <c r="D45" s="73" t="s">
        <v>72</v>
      </c>
      <c r="E45" s="73" t="s">
        <v>74</v>
      </c>
      <c r="F45" s="73" t="s">
        <v>75</v>
      </c>
      <c r="G45" s="73" t="s">
        <v>76</v>
      </c>
      <c r="H45" s="73" t="s">
        <v>76</v>
      </c>
    </row>
    <row r="46" spans="1:25" x14ac:dyDescent="0.25">
      <c r="A46" s="66" t="s">
        <v>48</v>
      </c>
      <c r="B46" s="67">
        <v>0.23652535496476434</v>
      </c>
      <c r="C46" s="68">
        <v>0.23652535496476434</v>
      </c>
      <c r="D46" s="74">
        <v>7272.5232632869947</v>
      </c>
      <c r="E46" s="74">
        <v>0</v>
      </c>
      <c r="F46" s="74">
        <v>0</v>
      </c>
      <c r="G46" s="74">
        <v>2293.2726393515427</v>
      </c>
      <c r="H46" s="135">
        <f>ROUND(G46,0)</f>
        <v>2293</v>
      </c>
    </row>
    <row r="47" spans="1:25" x14ac:dyDescent="0.25">
      <c r="A47" s="66" t="s">
        <v>49</v>
      </c>
      <c r="B47" s="67">
        <v>0.44939687670924811</v>
      </c>
      <c r="C47" s="68">
        <v>0.44939687670924811</v>
      </c>
      <c r="D47" s="74">
        <v>22476.366023744424</v>
      </c>
      <c r="E47" s="74">
        <v>0</v>
      </c>
      <c r="F47" s="74">
        <v>0</v>
      </c>
      <c r="G47" s="74">
        <v>8295.693946675543</v>
      </c>
      <c r="H47" s="135">
        <f>ROUND(G47,0)</f>
        <v>8296</v>
      </c>
    </row>
    <row r="48" spans="1:25" ht="39" x14ac:dyDescent="0.3">
      <c r="A48" s="36" t="s">
        <v>73</v>
      </c>
      <c r="B48" s="38">
        <f>(D46+D47)*1000/(G46+G47)</f>
        <v>2809.4232846373557</v>
      </c>
      <c r="C48" s="37"/>
      <c r="D48" s="37"/>
      <c r="E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Y48" s="37"/>
    </row>
    <row r="49" spans="1:19" ht="58.5" x14ac:dyDescent="0.25">
      <c r="A49" s="123" t="s">
        <v>95</v>
      </c>
    </row>
    <row r="51" spans="1:19" ht="29.25" customHeight="1" x14ac:dyDescent="0.3">
      <c r="A51" s="36" t="s">
        <v>112</v>
      </c>
    </row>
    <row r="52" spans="1:19" ht="78" x14ac:dyDescent="0.3">
      <c r="A52" s="36" t="s">
        <v>126</v>
      </c>
    </row>
    <row r="53" spans="1:19" x14ac:dyDescent="0.25">
      <c r="A53" s="72" t="s">
        <v>58</v>
      </c>
      <c r="B53" s="96">
        <f>$B$16/($B$16+$B$18+$B$20+$B$22)</f>
        <v>0.52247090369311278</v>
      </c>
    </row>
    <row r="54" spans="1:19" x14ac:dyDescent="0.25">
      <c r="A54" s="72" t="s">
        <v>57</v>
      </c>
      <c r="B54" s="96">
        <f>$B$17/($B$17+$B$19+$B$21+$B$23)</f>
        <v>0.7651232536053113</v>
      </c>
    </row>
    <row r="55" spans="1:19" x14ac:dyDescent="0.25">
      <c r="A55" s="72" t="s">
        <v>61</v>
      </c>
      <c r="B55" s="96">
        <f>$B$18/($B$16+$B$18+$B$20+$B$22)</f>
        <v>0.47752909630688728</v>
      </c>
    </row>
    <row r="56" spans="1:19" x14ac:dyDescent="0.25">
      <c r="A56" s="72" t="s">
        <v>62</v>
      </c>
      <c r="B56" s="96">
        <f>$B$19/($B$17+$B$19+$B$21+$B$23)</f>
        <v>0.23487674639468856</v>
      </c>
      <c r="S56" s="80"/>
    </row>
    <row r="57" spans="1:19" x14ac:dyDescent="0.25">
      <c r="A57" s="72" t="s">
        <v>63</v>
      </c>
      <c r="B57" s="96">
        <f>$B$20/($B$16+$B$18+$B$20+$B$22)</f>
        <v>0</v>
      </c>
      <c r="S57" s="80"/>
    </row>
    <row r="58" spans="1:19" x14ac:dyDescent="0.25">
      <c r="A58" s="72" t="s">
        <v>64</v>
      </c>
      <c r="B58" s="96">
        <f>$B$21/($B$17+$B$19+$B$21+$B$23)</f>
        <v>0</v>
      </c>
      <c r="S58" s="80"/>
    </row>
    <row r="59" spans="1:19" x14ac:dyDescent="0.25">
      <c r="A59" s="72" t="s">
        <v>65</v>
      </c>
      <c r="B59" s="96">
        <f>$B$22/($B$16+$B$18+$B$20+$B$22)</f>
        <v>0</v>
      </c>
      <c r="S59" s="80"/>
    </row>
    <row r="60" spans="1:19" x14ac:dyDescent="0.25">
      <c r="A60" s="72" t="s">
        <v>66</v>
      </c>
      <c r="B60" s="96">
        <f>$B$23/($B$17+$B$19+$B$21+$B$23)</f>
        <v>0</v>
      </c>
      <c r="S60" s="80"/>
    </row>
    <row r="61" spans="1:19" x14ac:dyDescent="0.25">
      <c r="A61" s="66" t="s">
        <v>67</v>
      </c>
      <c r="B61" s="74">
        <v>0</v>
      </c>
      <c r="S61" s="80"/>
    </row>
    <row r="62" spans="1:19" x14ac:dyDescent="0.25">
      <c r="A62" s="66" t="s">
        <v>68</v>
      </c>
      <c r="B62" s="74">
        <v>0</v>
      </c>
      <c r="S62" s="80"/>
    </row>
    <row r="63" spans="1:19" ht="58.5" x14ac:dyDescent="0.25">
      <c r="A63" s="123" t="s">
        <v>132</v>
      </c>
      <c r="B63" s="76">
        <f>G47/G46</f>
        <v>3.6174041430247366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</row>
    <row r="64" spans="1:19" ht="39" customHeight="1" x14ac:dyDescent="0.25">
      <c r="A64" s="178" t="s">
        <v>123</v>
      </c>
      <c r="B64" s="178"/>
      <c r="C64" s="178"/>
      <c r="D64" s="178"/>
      <c r="E64" s="178"/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80"/>
    </row>
    <row r="65" spans="1:25" ht="42" customHeight="1" x14ac:dyDescent="0.3">
      <c r="A65" s="179" t="s">
        <v>116</v>
      </c>
      <c r="B65" s="179"/>
      <c r="E65" s="179" t="s">
        <v>117</v>
      </c>
      <c r="F65" s="179"/>
      <c r="G65" s="179"/>
      <c r="H65" s="179"/>
      <c r="I65" s="179"/>
      <c r="J65" s="125"/>
      <c r="L65" s="179" t="s">
        <v>121</v>
      </c>
      <c r="M65" s="179"/>
      <c r="N65" s="179"/>
      <c r="O65" s="179"/>
      <c r="P65" s="179"/>
      <c r="Q65" s="179"/>
      <c r="S65" s="80"/>
    </row>
    <row r="66" spans="1:25" ht="61.5" customHeight="1" x14ac:dyDescent="0.25">
      <c r="A66" s="123" t="s">
        <v>90</v>
      </c>
      <c r="B66" s="78">
        <f>(B16*1000*B4/100)+(B18*1000*B5/100)+(B20*1000*B6/100)+(B22*1000*B7/100)</f>
        <v>226.14746868465068</v>
      </c>
      <c r="C66" s="80"/>
      <c r="D66" s="80"/>
      <c r="E66" s="177" t="s">
        <v>114</v>
      </c>
      <c r="F66" s="177"/>
      <c r="G66" s="177"/>
      <c r="H66" s="177"/>
      <c r="I66" s="78">
        <f>(B16*1000*B4/100)+(B18*1000*B5/100)+(B20*1000*B6/100)+(B22*1000*B7/100)</f>
        <v>226.14746868465068</v>
      </c>
      <c r="J66" s="78"/>
      <c r="K66" s="80"/>
      <c r="L66" s="177" t="s">
        <v>114</v>
      </c>
      <c r="M66" s="177"/>
      <c r="N66" s="177"/>
      <c r="O66" s="177"/>
      <c r="P66" s="123"/>
      <c r="Q66" s="78">
        <f>(D46*1000*B41/100)+(365*G46*E41/100)</f>
        <v>116860.45867981212</v>
      </c>
      <c r="R66" s="80"/>
      <c r="S66" s="80"/>
    </row>
    <row r="67" spans="1:25" ht="39" x14ac:dyDescent="0.25">
      <c r="A67" s="123" t="s">
        <v>91</v>
      </c>
      <c r="B67" s="78">
        <f>(B17*1000*B8/100)+(B19*1000*B9/100)+(B21*1000*B10/100)+(B23*1000*B11/100)</f>
        <v>814.07031868319746</v>
      </c>
      <c r="C67" s="80"/>
      <c r="D67" s="80"/>
      <c r="E67" s="177" t="s">
        <v>91</v>
      </c>
      <c r="F67" s="177"/>
      <c r="G67" s="177"/>
      <c r="H67" s="177"/>
      <c r="I67" s="78">
        <f>(B17*1000*B4/100)+(B19*1000*B5/100)+(B21*1000*B6/100)+(B23*1000*B7/100)</f>
        <v>1128.7060015089839</v>
      </c>
      <c r="J67" s="78"/>
      <c r="K67" s="80"/>
      <c r="L67" s="177" t="s">
        <v>136</v>
      </c>
      <c r="M67" s="177"/>
      <c r="N67" s="177"/>
      <c r="O67" s="177"/>
      <c r="P67" s="123"/>
      <c r="Q67" s="78">
        <f>(D47*1000*B42/100)+(365*G47*E42/100)</f>
        <v>271145.91480875219</v>
      </c>
      <c r="R67" s="80"/>
      <c r="S67" s="80"/>
    </row>
    <row r="68" spans="1:25" ht="39" x14ac:dyDescent="0.25">
      <c r="A68" s="123" t="s">
        <v>113</v>
      </c>
      <c r="B68" s="78">
        <f>SUM(B66:B67)</f>
        <v>1040.2177873678481</v>
      </c>
      <c r="C68" s="80"/>
      <c r="D68" s="80"/>
      <c r="E68" s="177" t="s">
        <v>113</v>
      </c>
      <c r="F68" s="177"/>
      <c r="G68" s="177"/>
      <c r="H68" s="177"/>
      <c r="I68" s="78">
        <f>SUM(I66:I67)</f>
        <v>1354.8534701936346</v>
      </c>
      <c r="J68" s="78"/>
      <c r="K68" s="80"/>
      <c r="L68" s="177" t="s">
        <v>137</v>
      </c>
      <c r="M68" s="177"/>
      <c r="N68" s="177"/>
      <c r="O68" s="177"/>
      <c r="P68" s="123"/>
      <c r="Q68" s="78">
        <f>SUM(Q66:Q67)</f>
        <v>388006.37348856428</v>
      </c>
      <c r="R68" s="80"/>
      <c r="S68" s="80"/>
    </row>
    <row r="69" spans="1:25" ht="58.5" x14ac:dyDescent="0.25">
      <c r="A69" s="123" t="s">
        <v>122</v>
      </c>
      <c r="B69" s="76">
        <f>B68/Q68</f>
        <v>2.6809296404470182E-3</v>
      </c>
      <c r="C69" s="80"/>
      <c r="D69" s="80"/>
      <c r="E69" s="177" t="s">
        <v>96</v>
      </c>
      <c r="F69" s="177"/>
      <c r="G69" s="177"/>
      <c r="H69" s="177"/>
      <c r="I69" s="78">
        <f>B68-I68</f>
        <v>-314.63568282578649</v>
      </c>
      <c r="J69" s="78"/>
      <c r="K69" s="80"/>
      <c r="L69" s="80"/>
      <c r="M69" s="80"/>
      <c r="N69" s="80"/>
      <c r="O69" s="80"/>
      <c r="P69" s="80"/>
      <c r="Q69" s="80"/>
      <c r="R69" s="80"/>
      <c r="S69" s="80"/>
    </row>
    <row r="70" spans="1:25" ht="58.5" x14ac:dyDescent="0.25">
      <c r="A70" s="123" t="s">
        <v>118</v>
      </c>
      <c r="B70" s="78">
        <f>B68-I68</f>
        <v>-314.63568282578649</v>
      </c>
      <c r="C70" s="80"/>
      <c r="D70" s="80"/>
      <c r="E70" s="177" t="s">
        <v>119</v>
      </c>
      <c r="F70" s="177"/>
      <c r="G70" s="177"/>
      <c r="H70" s="177"/>
      <c r="I70" s="76">
        <f>B70/B68</f>
        <v>-0.30247096968216242</v>
      </c>
      <c r="J70" s="76"/>
      <c r="K70" s="80"/>
      <c r="L70" s="177" t="s">
        <v>120</v>
      </c>
      <c r="M70" s="177"/>
      <c r="N70" s="177"/>
      <c r="O70" s="177"/>
      <c r="P70" s="123"/>
      <c r="Q70" s="76">
        <f>B70/Q68</f>
        <v>-8.1090338799566074E-4</v>
      </c>
      <c r="R70" s="80"/>
      <c r="S70" s="80"/>
    </row>
    <row r="71" spans="1:25" ht="19.5" x14ac:dyDescent="0.25">
      <c r="A71" s="123"/>
      <c r="B71" s="78"/>
      <c r="C71" s="80"/>
      <c r="D71" s="80"/>
      <c r="E71" s="123"/>
      <c r="F71" s="123"/>
      <c r="G71" s="123"/>
      <c r="H71" s="123"/>
      <c r="I71" s="76"/>
      <c r="J71" s="76"/>
      <c r="K71" s="80"/>
      <c r="L71" s="123"/>
      <c r="M71" s="123"/>
      <c r="N71" s="123"/>
      <c r="O71" s="123"/>
      <c r="P71" s="123"/>
      <c r="Q71" s="76"/>
      <c r="R71" s="80"/>
      <c r="S71" s="80"/>
    </row>
    <row r="72" spans="1:25" ht="39" customHeight="1" x14ac:dyDescent="0.25">
      <c r="A72" s="123" t="s">
        <v>115</v>
      </c>
      <c r="B72" s="76">
        <f>B68/Q68</f>
        <v>2.6809296404470182E-3</v>
      </c>
      <c r="C72" s="80"/>
      <c r="D72" s="80"/>
      <c r="E72" s="177"/>
      <c r="F72" s="177"/>
      <c r="G72" s="177"/>
      <c r="H72" s="177"/>
      <c r="I72" s="78"/>
      <c r="J72" s="78"/>
      <c r="K72" s="80"/>
      <c r="L72" s="80"/>
      <c r="M72" s="80"/>
      <c r="N72" s="80"/>
      <c r="O72" s="80"/>
      <c r="P72" s="80"/>
      <c r="Q72" s="80"/>
      <c r="R72" s="80"/>
      <c r="S72" s="80"/>
    </row>
    <row r="73" spans="1:25" ht="19.5" x14ac:dyDescent="0.25">
      <c r="A73" s="123"/>
      <c r="B73" s="76"/>
      <c r="C73" s="80"/>
      <c r="D73" s="80"/>
      <c r="E73" s="123"/>
      <c r="F73" s="123"/>
      <c r="G73" s="123"/>
      <c r="H73" s="123"/>
      <c r="I73" s="78"/>
      <c r="J73" s="78"/>
      <c r="K73" s="80"/>
      <c r="L73" s="80"/>
      <c r="M73" s="80"/>
      <c r="N73" s="80"/>
      <c r="O73" s="80"/>
      <c r="P73" s="80"/>
      <c r="Q73" s="80"/>
      <c r="R73" s="80"/>
      <c r="S73" s="80"/>
    </row>
    <row r="74" spans="1:25" ht="19.5" customHeight="1" thickBot="1" x14ac:dyDescent="0.3">
      <c r="A74" s="180" t="s">
        <v>124</v>
      </c>
      <c r="B74" s="18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24"/>
    </row>
    <row r="75" spans="1:25" s="83" customFormat="1" ht="18.75" customHeight="1" x14ac:dyDescent="0.3">
      <c r="A75" s="181" t="s">
        <v>101</v>
      </c>
      <c r="B75" s="184" t="s">
        <v>79</v>
      </c>
      <c r="C75" s="185"/>
      <c r="D75" s="186"/>
      <c r="E75" s="184" t="s">
        <v>80</v>
      </c>
      <c r="F75" s="185"/>
      <c r="G75" s="186"/>
      <c r="H75" s="184" t="s">
        <v>81</v>
      </c>
      <c r="I75" s="185"/>
      <c r="J75" s="186"/>
      <c r="K75" s="184" t="s">
        <v>82</v>
      </c>
      <c r="L75" s="185"/>
      <c r="M75" s="186"/>
      <c r="N75" s="184" t="s">
        <v>83</v>
      </c>
      <c r="O75" s="185"/>
      <c r="P75" s="186"/>
      <c r="Q75" s="184" t="s">
        <v>84</v>
      </c>
      <c r="R75" s="185"/>
      <c r="S75" s="186"/>
      <c r="T75" s="184" t="s">
        <v>85</v>
      </c>
      <c r="U75" s="185"/>
      <c r="V75" s="186"/>
      <c r="W75" s="184" t="s">
        <v>86</v>
      </c>
      <c r="X75" s="185"/>
      <c r="Y75" s="186"/>
    </row>
    <row r="76" spans="1:25" s="83" customFormat="1" ht="19.5" thickBot="1" x14ac:dyDescent="0.35">
      <c r="A76" s="182"/>
      <c r="B76" s="187">
        <v>5000</v>
      </c>
      <c r="C76" s="188"/>
      <c r="D76" s="189"/>
      <c r="E76" s="187">
        <v>10000</v>
      </c>
      <c r="F76" s="188"/>
      <c r="G76" s="189"/>
      <c r="H76" s="187">
        <v>15000</v>
      </c>
      <c r="I76" s="188"/>
      <c r="J76" s="189"/>
      <c r="K76" s="187">
        <v>20000</v>
      </c>
      <c r="L76" s="188"/>
      <c r="M76" s="189"/>
      <c r="N76" s="187">
        <v>30000</v>
      </c>
      <c r="O76" s="188"/>
      <c r="P76" s="189"/>
      <c r="Q76" s="187">
        <v>40000</v>
      </c>
      <c r="R76" s="188"/>
      <c r="S76" s="189"/>
      <c r="T76" s="187">
        <v>50000</v>
      </c>
      <c r="U76" s="188"/>
      <c r="V76" s="189"/>
      <c r="W76" s="187">
        <v>100000</v>
      </c>
      <c r="X76" s="188"/>
      <c r="Y76" s="189"/>
    </row>
    <row r="77" spans="1:25" s="82" customFormat="1" ht="18.75" x14ac:dyDescent="0.3">
      <c r="A77" s="183"/>
      <c r="B77" s="92" t="s">
        <v>77</v>
      </c>
      <c r="C77" s="103" t="s">
        <v>78</v>
      </c>
      <c r="D77" s="117"/>
      <c r="E77" s="92" t="s">
        <v>77</v>
      </c>
      <c r="F77" s="103" t="s">
        <v>78</v>
      </c>
      <c r="G77" s="117"/>
      <c r="H77" s="92" t="s">
        <v>77</v>
      </c>
      <c r="I77" s="103" t="s">
        <v>78</v>
      </c>
      <c r="J77" s="117"/>
      <c r="K77" s="92" t="s">
        <v>77</v>
      </c>
      <c r="L77" s="103" t="s">
        <v>78</v>
      </c>
      <c r="M77" s="117"/>
      <c r="N77" s="92" t="s">
        <v>77</v>
      </c>
      <c r="O77" s="103" t="s">
        <v>78</v>
      </c>
      <c r="P77" s="117"/>
      <c r="Q77" s="92" t="s">
        <v>77</v>
      </c>
      <c r="R77" s="103" t="s">
        <v>78</v>
      </c>
      <c r="S77" s="117"/>
      <c r="T77" s="92" t="s">
        <v>77</v>
      </c>
      <c r="U77" s="103" t="s">
        <v>78</v>
      </c>
      <c r="V77" s="117"/>
      <c r="W77" s="92" t="s">
        <v>77</v>
      </c>
      <c r="X77" s="103" t="s">
        <v>78</v>
      </c>
      <c r="Y77" s="117"/>
    </row>
    <row r="78" spans="1:25" s="139" customFormat="1" x14ac:dyDescent="0.25">
      <c r="A78" s="109" t="s">
        <v>125</v>
      </c>
      <c r="B78" s="85">
        <f>B$76*0.1</f>
        <v>500</v>
      </c>
      <c r="C78" s="84">
        <f>B$76*0.9</f>
        <v>4500</v>
      </c>
      <c r="D78" s="118"/>
      <c r="E78" s="85">
        <f>E$76*0.1</f>
        <v>1000</v>
      </c>
      <c r="F78" s="84">
        <f>E$76*0.9</f>
        <v>9000</v>
      </c>
      <c r="G78" s="118"/>
      <c r="H78" s="85">
        <f>H$76*0.1</f>
        <v>1500</v>
      </c>
      <c r="I78" s="84">
        <f>H$76*0.9</f>
        <v>13500</v>
      </c>
      <c r="J78" s="118"/>
      <c r="K78" s="85">
        <f>K$76*0.1</f>
        <v>2000</v>
      </c>
      <c r="L78" s="84">
        <f>K$76*0.9</f>
        <v>18000</v>
      </c>
      <c r="M78" s="118"/>
      <c r="N78" s="85">
        <f>N$76*0.1</f>
        <v>3000</v>
      </c>
      <c r="O78" s="84">
        <f>N$76*0.9</f>
        <v>27000</v>
      </c>
      <c r="P78" s="118"/>
      <c r="Q78" s="85">
        <f>Q$76*0.1</f>
        <v>4000</v>
      </c>
      <c r="R78" s="84">
        <f>Q$76*0.9</f>
        <v>36000</v>
      </c>
      <c r="S78" s="118"/>
      <c r="T78" s="85">
        <f>T$76*0.1</f>
        <v>5000</v>
      </c>
      <c r="U78" s="84">
        <f>T$76*0.9</f>
        <v>45000</v>
      </c>
      <c r="V78" s="118"/>
      <c r="W78" s="85">
        <f>W$76*0.1</f>
        <v>10000</v>
      </c>
      <c r="X78" s="84">
        <f>W$76*0.9</f>
        <v>90000</v>
      </c>
      <c r="Y78" s="118"/>
    </row>
    <row r="79" spans="1:25" s="139" customFormat="1" x14ac:dyDescent="0.25">
      <c r="A79" s="109" t="s">
        <v>97</v>
      </c>
      <c r="B79" s="85">
        <f>B$76*0.2</f>
        <v>1000</v>
      </c>
      <c r="C79" s="84">
        <f>B$76*0.8</f>
        <v>4000</v>
      </c>
      <c r="D79" s="118"/>
      <c r="E79" s="85">
        <f>E$76*0.2</f>
        <v>2000</v>
      </c>
      <c r="F79" s="84">
        <f>E$76*0.8</f>
        <v>8000</v>
      </c>
      <c r="G79" s="118"/>
      <c r="H79" s="85">
        <f>H$76*0.2</f>
        <v>3000</v>
      </c>
      <c r="I79" s="84">
        <f>H$76*0.8</f>
        <v>12000</v>
      </c>
      <c r="J79" s="118"/>
      <c r="K79" s="85">
        <f>K$76*0.2</f>
        <v>4000</v>
      </c>
      <c r="L79" s="84">
        <f>K$76*0.8</f>
        <v>16000</v>
      </c>
      <c r="M79" s="118"/>
      <c r="N79" s="85">
        <f>N$76*0.2</f>
        <v>6000</v>
      </c>
      <c r="O79" s="84">
        <f>N$76*0.8</f>
        <v>24000</v>
      </c>
      <c r="P79" s="118"/>
      <c r="Q79" s="85">
        <f>Q$76*0.2</f>
        <v>8000</v>
      </c>
      <c r="R79" s="84">
        <f>Q$76*0.8</f>
        <v>32000</v>
      </c>
      <c r="S79" s="118"/>
      <c r="T79" s="85">
        <f>T$76*0.2</f>
        <v>10000</v>
      </c>
      <c r="U79" s="84">
        <f>T$76*0.8</f>
        <v>40000</v>
      </c>
      <c r="V79" s="118"/>
      <c r="W79" s="85">
        <f>W$76*0.2</f>
        <v>20000</v>
      </c>
      <c r="X79" s="84">
        <f>W$76*0.8</f>
        <v>80000</v>
      </c>
      <c r="Y79" s="118"/>
    </row>
    <row r="80" spans="1:25" s="139" customFormat="1" x14ac:dyDescent="0.25">
      <c r="A80" s="122" t="s">
        <v>141</v>
      </c>
      <c r="B80" s="85">
        <f>B$76*0.217</f>
        <v>1085</v>
      </c>
      <c r="C80" s="84">
        <f>B$76*0.783</f>
        <v>3915</v>
      </c>
      <c r="D80" s="118"/>
      <c r="E80" s="85">
        <f>E$76*0.217</f>
        <v>2170</v>
      </c>
      <c r="F80" s="84">
        <f>E$76*0.783</f>
        <v>7830</v>
      </c>
      <c r="G80" s="118"/>
      <c r="H80" s="85">
        <f>H$76*0.217</f>
        <v>3255</v>
      </c>
      <c r="I80" s="84">
        <f>H$76*0.783</f>
        <v>11745</v>
      </c>
      <c r="J80" s="118"/>
      <c r="K80" s="85">
        <f>K$76*0.217</f>
        <v>4340</v>
      </c>
      <c r="L80" s="84">
        <f>K$76*0.783</f>
        <v>15660</v>
      </c>
      <c r="M80" s="118"/>
      <c r="N80" s="85">
        <f>N$76*0.217</f>
        <v>6510</v>
      </c>
      <c r="O80" s="84">
        <f>N$76*0.783</f>
        <v>23490</v>
      </c>
      <c r="P80" s="118"/>
      <c r="Q80" s="85">
        <f>Q$76*0.217</f>
        <v>8680</v>
      </c>
      <c r="R80" s="84">
        <f>Q$76*0.783</f>
        <v>31320</v>
      </c>
      <c r="S80" s="118"/>
      <c r="T80" s="85">
        <f>T$76*0.217</f>
        <v>10850</v>
      </c>
      <c r="U80" s="84">
        <f>T$76*0.783</f>
        <v>39150</v>
      </c>
      <c r="V80" s="118"/>
      <c r="W80" s="85">
        <f>W$76*0.217</f>
        <v>21700</v>
      </c>
      <c r="X80" s="84">
        <f>W$76*0.783</f>
        <v>78300</v>
      </c>
      <c r="Y80" s="118"/>
    </row>
    <row r="81" spans="1:25" s="139" customFormat="1" x14ac:dyDescent="0.25">
      <c r="A81" s="109" t="s">
        <v>102</v>
      </c>
      <c r="B81" s="85">
        <f>B$76*0.4</f>
        <v>2000</v>
      </c>
      <c r="C81" s="84">
        <f>B$76*0.6</f>
        <v>3000</v>
      </c>
      <c r="D81" s="118"/>
      <c r="E81" s="85">
        <f>E$76*0.4</f>
        <v>4000</v>
      </c>
      <c r="F81" s="84">
        <f>E$76*0.6</f>
        <v>6000</v>
      </c>
      <c r="G81" s="118"/>
      <c r="H81" s="85">
        <f>H$76*0.4</f>
        <v>6000</v>
      </c>
      <c r="I81" s="84">
        <f>H$76*0.6</f>
        <v>9000</v>
      </c>
      <c r="J81" s="118"/>
      <c r="K81" s="85">
        <f>K$76*0.4</f>
        <v>8000</v>
      </c>
      <c r="L81" s="84">
        <f>K$76*0.6</f>
        <v>12000</v>
      </c>
      <c r="M81" s="118"/>
      <c r="N81" s="85">
        <f>N$76*0.4</f>
        <v>12000</v>
      </c>
      <c r="O81" s="84">
        <f>N$76*0.6</f>
        <v>18000</v>
      </c>
      <c r="P81" s="118"/>
      <c r="Q81" s="85">
        <f>Q$76*0.4</f>
        <v>16000</v>
      </c>
      <c r="R81" s="84">
        <f>Q$76*0.6</f>
        <v>24000</v>
      </c>
      <c r="S81" s="118"/>
      <c r="T81" s="85">
        <f>T$76*0.4</f>
        <v>20000</v>
      </c>
      <c r="U81" s="84">
        <f>T$76*0.6</f>
        <v>30000</v>
      </c>
      <c r="V81" s="118"/>
      <c r="W81" s="85">
        <f>W$76*0.4</f>
        <v>40000</v>
      </c>
      <c r="X81" s="84">
        <f>W$76*0.6</f>
        <v>60000</v>
      </c>
      <c r="Y81" s="118"/>
    </row>
    <row r="82" spans="1:25" s="139" customFormat="1" x14ac:dyDescent="0.25">
      <c r="A82" s="109" t="s">
        <v>103</v>
      </c>
      <c r="B82" s="85">
        <f>B$76*0.45</f>
        <v>2250</v>
      </c>
      <c r="C82" s="84">
        <f>B$76*0.55</f>
        <v>2750</v>
      </c>
      <c r="D82" s="118"/>
      <c r="E82" s="85">
        <f>E$76*0.45</f>
        <v>4500</v>
      </c>
      <c r="F82" s="84">
        <f>E$76*0.55</f>
        <v>5500</v>
      </c>
      <c r="G82" s="118"/>
      <c r="H82" s="85">
        <f>H$76*0.45</f>
        <v>6750</v>
      </c>
      <c r="I82" s="84">
        <f>H$76*0.55</f>
        <v>8250</v>
      </c>
      <c r="J82" s="118"/>
      <c r="K82" s="85">
        <f>K$76*0.45</f>
        <v>9000</v>
      </c>
      <c r="L82" s="84">
        <f>K$76*0.55</f>
        <v>11000</v>
      </c>
      <c r="M82" s="118"/>
      <c r="N82" s="85">
        <f>N$76*0.45</f>
        <v>13500</v>
      </c>
      <c r="O82" s="84">
        <f>N$76*0.55</f>
        <v>16500</v>
      </c>
      <c r="P82" s="118"/>
      <c r="Q82" s="85">
        <f>Q$76*0.45</f>
        <v>18000</v>
      </c>
      <c r="R82" s="84">
        <f>Q$76*0.55</f>
        <v>22000</v>
      </c>
      <c r="S82" s="118"/>
      <c r="T82" s="85">
        <f>T$76*0.45</f>
        <v>22500</v>
      </c>
      <c r="U82" s="84">
        <f>T$76*0.55</f>
        <v>27500.000000000004</v>
      </c>
      <c r="V82" s="118"/>
      <c r="W82" s="85">
        <f>W$76*0.45</f>
        <v>45000</v>
      </c>
      <c r="X82" s="84">
        <f>W$76*0.55</f>
        <v>55000.000000000007</v>
      </c>
      <c r="Y82" s="118"/>
    </row>
    <row r="83" spans="1:25" s="139" customFormat="1" x14ac:dyDescent="0.25">
      <c r="A83" s="109" t="s">
        <v>104</v>
      </c>
      <c r="B83" s="85">
        <f>B$76*0.48</f>
        <v>2400</v>
      </c>
      <c r="C83" s="84">
        <f>B$76*0.52</f>
        <v>2600</v>
      </c>
      <c r="D83" s="118"/>
      <c r="E83" s="85">
        <f>E$76*0.48</f>
        <v>4800</v>
      </c>
      <c r="F83" s="84">
        <f>E$76*0.52</f>
        <v>5200</v>
      </c>
      <c r="G83" s="118"/>
      <c r="H83" s="85">
        <f>H$76*0.48</f>
        <v>7200</v>
      </c>
      <c r="I83" s="84">
        <f>H$76*0.52</f>
        <v>7800</v>
      </c>
      <c r="J83" s="118"/>
      <c r="K83" s="85">
        <f>K$76*0.48</f>
        <v>9600</v>
      </c>
      <c r="L83" s="84">
        <f>K$76*0.52</f>
        <v>10400</v>
      </c>
      <c r="M83" s="118"/>
      <c r="N83" s="85">
        <f>N$76*0.48</f>
        <v>14400</v>
      </c>
      <c r="O83" s="84">
        <f>N$76*0.52</f>
        <v>15600</v>
      </c>
      <c r="P83" s="118"/>
      <c r="Q83" s="85">
        <f>Q$76*0.48</f>
        <v>19200</v>
      </c>
      <c r="R83" s="84">
        <f>Q$76*0.52</f>
        <v>20800</v>
      </c>
      <c r="S83" s="118"/>
      <c r="T83" s="85">
        <f>T$76*0.48</f>
        <v>24000</v>
      </c>
      <c r="U83" s="84">
        <f>T$76*0.52</f>
        <v>26000</v>
      </c>
      <c r="V83" s="118"/>
      <c r="W83" s="85">
        <f>W$76*0.48</f>
        <v>48000</v>
      </c>
      <c r="X83" s="84">
        <f>W$76*0.52</f>
        <v>52000</v>
      </c>
      <c r="Y83" s="118"/>
    </row>
    <row r="84" spans="1:25" s="139" customFormat="1" x14ac:dyDescent="0.25">
      <c r="A84" s="109" t="s">
        <v>105</v>
      </c>
      <c r="B84" s="85">
        <f>B$76*0.52</f>
        <v>2600</v>
      </c>
      <c r="C84" s="84">
        <f>B$76*0.48</f>
        <v>2400</v>
      </c>
      <c r="D84" s="118"/>
      <c r="E84" s="85">
        <f>E$76*0.52</f>
        <v>5200</v>
      </c>
      <c r="F84" s="84">
        <f>E$76*0.48</f>
        <v>4800</v>
      </c>
      <c r="G84" s="118"/>
      <c r="H84" s="85">
        <f>H$76*0.52</f>
        <v>7800</v>
      </c>
      <c r="I84" s="84">
        <f>H$76*0.48</f>
        <v>7200</v>
      </c>
      <c r="J84" s="118"/>
      <c r="K84" s="85">
        <f>K$76*0.52</f>
        <v>10400</v>
      </c>
      <c r="L84" s="84">
        <f>K$76*0.48</f>
        <v>9600</v>
      </c>
      <c r="M84" s="118"/>
      <c r="N84" s="85">
        <f>N$76*0.52</f>
        <v>15600</v>
      </c>
      <c r="O84" s="84">
        <f>N$76*0.48</f>
        <v>14400</v>
      </c>
      <c r="P84" s="118"/>
      <c r="Q84" s="85">
        <f>Q$76*0.52</f>
        <v>20800</v>
      </c>
      <c r="R84" s="84">
        <f>Q$76*0.48</f>
        <v>19200</v>
      </c>
      <c r="S84" s="118"/>
      <c r="T84" s="85">
        <f>T$76*0.52</f>
        <v>26000</v>
      </c>
      <c r="U84" s="84">
        <f>T$76*0.48</f>
        <v>24000</v>
      </c>
      <c r="V84" s="118"/>
      <c r="W84" s="85">
        <f>W$76*0.52</f>
        <v>52000</v>
      </c>
      <c r="X84" s="84">
        <f>W$76*0.48</f>
        <v>48000</v>
      </c>
      <c r="Y84" s="118"/>
    </row>
    <row r="85" spans="1:25" s="139" customFormat="1" x14ac:dyDescent="0.25">
      <c r="A85" s="109" t="s">
        <v>106</v>
      </c>
      <c r="B85" s="85">
        <f>B$76*0.55</f>
        <v>2750</v>
      </c>
      <c r="C85" s="84">
        <f>B$76*0.45</f>
        <v>2250</v>
      </c>
      <c r="D85" s="118"/>
      <c r="E85" s="85">
        <f>E$76*0.55</f>
        <v>5500</v>
      </c>
      <c r="F85" s="84">
        <f>E$76*0.45</f>
        <v>4500</v>
      </c>
      <c r="G85" s="118"/>
      <c r="H85" s="85">
        <f>H$76*0.55</f>
        <v>8250</v>
      </c>
      <c r="I85" s="84">
        <f>H$76*0.45</f>
        <v>6750</v>
      </c>
      <c r="J85" s="118"/>
      <c r="K85" s="85">
        <f>K$76*0.55</f>
        <v>11000</v>
      </c>
      <c r="L85" s="84">
        <f>K$76*0.45</f>
        <v>9000</v>
      </c>
      <c r="M85" s="118"/>
      <c r="N85" s="85">
        <f>N$76*0.55</f>
        <v>16500</v>
      </c>
      <c r="O85" s="84">
        <f>N$76*0.45</f>
        <v>13500</v>
      </c>
      <c r="P85" s="118"/>
      <c r="Q85" s="85">
        <f>Q$76*0.55</f>
        <v>22000</v>
      </c>
      <c r="R85" s="84">
        <f>Q$76*0.45</f>
        <v>18000</v>
      </c>
      <c r="S85" s="118"/>
      <c r="T85" s="85">
        <f>T$76*0.55</f>
        <v>27500.000000000004</v>
      </c>
      <c r="U85" s="84">
        <f>T$76*0.45</f>
        <v>22500</v>
      </c>
      <c r="V85" s="118"/>
      <c r="W85" s="85">
        <f>W$76*0.55</f>
        <v>55000.000000000007</v>
      </c>
      <c r="X85" s="84">
        <f>W$76*0.45</f>
        <v>45000</v>
      </c>
      <c r="Y85" s="118"/>
    </row>
    <row r="86" spans="1:25" s="139" customFormat="1" x14ac:dyDescent="0.25">
      <c r="A86" s="109" t="s">
        <v>107</v>
      </c>
      <c r="B86" s="85">
        <f>B$76*0.6</f>
        <v>3000</v>
      </c>
      <c r="C86" s="84">
        <f>B$76*0.4</f>
        <v>2000</v>
      </c>
      <c r="D86" s="118"/>
      <c r="E86" s="85">
        <f>E$76*0.6</f>
        <v>6000</v>
      </c>
      <c r="F86" s="84">
        <f>E$76*0.4</f>
        <v>4000</v>
      </c>
      <c r="G86" s="118"/>
      <c r="H86" s="85">
        <f>H$76*0.6</f>
        <v>9000</v>
      </c>
      <c r="I86" s="84">
        <f>H$76*0.4</f>
        <v>6000</v>
      </c>
      <c r="J86" s="118"/>
      <c r="K86" s="85">
        <f>K$76*0.6</f>
        <v>12000</v>
      </c>
      <c r="L86" s="84">
        <f>K$76*0.4</f>
        <v>8000</v>
      </c>
      <c r="M86" s="118"/>
      <c r="N86" s="85">
        <f>N$76*0.6</f>
        <v>18000</v>
      </c>
      <c r="O86" s="84">
        <f>N$76*0.4</f>
        <v>12000</v>
      </c>
      <c r="P86" s="118"/>
      <c r="Q86" s="85">
        <f>Q$76*0.6</f>
        <v>24000</v>
      </c>
      <c r="R86" s="84">
        <f>Q$76*0.4</f>
        <v>16000</v>
      </c>
      <c r="S86" s="118"/>
      <c r="T86" s="85">
        <f>T$76*0.6</f>
        <v>30000</v>
      </c>
      <c r="U86" s="84">
        <f>T$76*0.4</f>
        <v>20000</v>
      </c>
      <c r="V86" s="118"/>
      <c r="W86" s="85">
        <f>W$76*0.6</f>
        <v>60000</v>
      </c>
      <c r="X86" s="84">
        <f>W$76*0.4</f>
        <v>40000</v>
      </c>
      <c r="Y86" s="118"/>
    </row>
    <row r="87" spans="1:25" s="139" customFormat="1" x14ac:dyDescent="0.25">
      <c r="A87" s="109" t="s">
        <v>108</v>
      </c>
      <c r="B87" s="85">
        <f>B$76*0.8</f>
        <v>4000</v>
      </c>
      <c r="C87" s="84">
        <f>B$76*0.2</f>
        <v>1000</v>
      </c>
      <c r="D87" s="118"/>
      <c r="E87" s="85">
        <f>E$76*0.8</f>
        <v>8000</v>
      </c>
      <c r="F87" s="84">
        <f>E$76*0.2</f>
        <v>2000</v>
      </c>
      <c r="G87" s="118"/>
      <c r="H87" s="85">
        <f>H$76*0.8</f>
        <v>12000</v>
      </c>
      <c r="I87" s="84">
        <f>H$76*0.2</f>
        <v>3000</v>
      </c>
      <c r="J87" s="118"/>
      <c r="K87" s="85">
        <f>K$76*0.8</f>
        <v>16000</v>
      </c>
      <c r="L87" s="84">
        <f>K$76*0.2</f>
        <v>4000</v>
      </c>
      <c r="M87" s="118"/>
      <c r="N87" s="85">
        <f>N$76*0.8</f>
        <v>24000</v>
      </c>
      <c r="O87" s="84">
        <f>N$76*0.2</f>
        <v>6000</v>
      </c>
      <c r="P87" s="118"/>
      <c r="Q87" s="85">
        <f>Q$76*0.8</f>
        <v>32000</v>
      </c>
      <c r="R87" s="84">
        <f>Q$76*0.2</f>
        <v>8000</v>
      </c>
      <c r="S87" s="118"/>
      <c r="T87" s="85">
        <f>T$76*0.8</f>
        <v>40000</v>
      </c>
      <c r="U87" s="84">
        <f>T$76*0.2</f>
        <v>10000</v>
      </c>
      <c r="V87" s="118"/>
      <c r="W87" s="85">
        <f>W$76*0.8</f>
        <v>80000</v>
      </c>
      <c r="X87" s="84">
        <f>W$76*0.2</f>
        <v>20000</v>
      </c>
      <c r="Y87" s="118"/>
    </row>
    <row r="88" spans="1:25" s="139" customFormat="1" ht="15.75" thickBot="1" x14ac:dyDescent="0.3">
      <c r="A88" s="110" t="s">
        <v>109</v>
      </c>
      <c r="B88" s="86">
        <f>B$76*0.9</f>
        <v>4500</v>
      </c>
      <c r="C88" s="121">
        <f>B$76*0.1</f>
        <v>500</v>
      </c>
      <c r="D88" s="119"/>
      <c r="E88" s="86">
        <f>E$76*0.9</f>
        <v>9000</v>
      </c>
      <c r="F88" s="121">
        <f>E$76*0.1</f>
        <v>1000</v>
      </c>
      <c r="G88" s="119"/>
      <c r="H88" s="86">
        <f>H$76*0.9</f>
        <v>13500</v>
      </c>
      <c r="I88" s="121">
        <f>H$76*0.1</f>
        <v>1500</v>
      </c>
      <c r="J88" s="119"/>
      <c r="K88" s="86">
        <f>K$76*0.9</f>
        <v>18000</v>
      </c>
      <c r="L88" s="121">
        <f>K$76*0.1</f>
        <v>2000</v>
      </c>
      <c r="M88" s="119"/>
      <c r="N88" s="86">
        <f>N$76*0.9</f>
        <v>27000</v>
      </c>
      <c r="O88" s="121">
        <f>N$76*0.1</f>
        <v>3000</v>
      </c>
      <c r="P88" s="119"/>
      <c r="Q88" s="86">
        <f>Q$76*0.9</f>
        <v>36000</v>
      </c>
      <c r="R88" s="121">
        <f>Q$76*0.1</f>
        <v>4000</v>
      </c>
      <c r="S88" s="119"/>
      <c r="T88" s="86">
        <f>T$76*0.9</f>
        <v>45000</v>
      </c>
      <c r="U88" s="121">
        <f>T$76*0.1</f>
        <v>5000</v>
      </c>
      <c r="V88" s="119"/>
      <c r="W88" s="86">
        <f>W$76*0.9</f>
        <v>90000</v>
      </c>
      <c r="X88" s="121">
        <f>W$76*0.1</f>
        <v>10000</v>
      </c>
      <c r="Y88" s="119"/>
    </row>
    <row r="89" spans="1:25" s="139" customFormat="1" ht="15.75" thickBot="1" x14ac:dyDescent="0.3">
      <c r="A89" s="111"/>
    </row>
    <row r="90" spans="1:25" s="83" customFormat="1" ht="18.75" customHeight="1" x14ac:dyDescent="0.3">
      <c r="A90" s="181" t="s">
        <v>100</v>
      </c>
      <c r="B90" s="184" t="s">
        <v>79</v>
      </c>
      <c r="C90" s="185"/>
      <c r="D90" s="186"/>
      <c r="E90" s="184" t="s">
        <v>80</v>
      </c>
      <c r="F90" s="185"/>
      <c r="G90" s="186"/>
      <c r="H90" s="184" t="s">
        <v>81</v>
      </c>
      <c r="I90" s="185"/>
      <c r="J90" s="186"/>
      <c r="K90" s="184" t="s">
        <v>82</v>
      </c>
      <c r="L90" s="185"/>
      <c r="M90" s="186"/>
      <c r="N90" s="184" t="s">
        <v>83</v>
      </c>
      <c r="O90" s="185"/>
      <c r="P90" s="186"/>
      <c r="Q90" s="184" t="s">
        <v>84</v>
      </c>
      <c r="R90" s="185"/>
      <c r="S90" s="186"/>
      <c r="T90" s="184" t="s">
        <v>85</v>
      </c>
      <c r="U90" s="185"/>
      <c r="V90" s="186"/>
      <c r="W90" s="184" t="s">
        <v>86</v>
      </c>
      <c r="X90" s="185"/>
      <c r="Y90" s="186"/>
    </row>
    <row r="91" spans="1:25" s="83" customFormat="1" ht="19.5" thickBot="1" x14ac:dyDescent="0.35">
      <c r="A91" s="182"/>
      <c r="B91" s="187">
        <v>5000</v>
      </c>
      <c r="C91" s="188"/>
      <c r="D91" s="189"/>
      <c r="E91" s="187">
        <v>10000</v>
      </c>
      <c r="F91" s="188"/>
      <c r="G91" s="189"/>
      <c r="H91" s="187">
        <v>15000</v>
      </c>
      <c r="I91" s="188"/>
      <c r="J91" s="189"/>
      <c r="K91" s="187">
        <v>20000</v>
      </c>
      <c r="L91" s="188"/>
      <c r="M91" s="189"/>
      <c r="N91" s="187">
        <v>30000</v>
      </c>
      <c r="O91" s="188"/>
      <c r="P91" s="189"/>
      <c r="Q91" s="187">
        <v>40000</v>
      </c>
      <c r="R91" s="188"/>
      <c r="S91" s="189"/>
      <c r="T91" s="187">
        <v>50000</v>
      </c>
      <c r="U91" s="188"/>
      <c r="V91" s="189"/>
      <c r="W91" s="187">
        <v>100000</v>
      </c>
      <c r="X91" s="188"/>
      <c r="Y91" s="189"/>
    </row>
    <row r="92" spans="1:25" s="82" customFormat="1" ht="18.75" x14ac:dyDescent="0.3">
      <c r="A92" s="183"/>
      <c r="B92" s="94" t="s">
        <v>77</v>
      </c>
      <c r="C92" s="103" t="s">
        <v>78</v>
      </c>
      <c r="D92" s="106"/>
      <c r="E92" s="94" t="s">
        <v>77</v>
      </c>
      <c r="F92" s="103" t="s">
        <v>78</v>
      </c>
      <c r="G92" s="117"/>
      <c r="H92" s="94" t="s">
        <v>77</v>
      </c>
      <c r="I92" s="103" t="s">
        <v>78</v>
      </c>
      <c r="J92" s="117"/>
      <c r="K92" s="94" t="s">
        <v>77</v>
      </c>
      <c r="L92" s="103" t="s">
        <v>78</v>
      </c>
      <c r="M92" s="117"/>
      <c r="N92" s="94" t="s">
        <v>77</v>
      </c>
      <c r="O92" s="103" t="s">
        <v>78</v>
      </c>
      <c r="P92" s="117"/>
      <c r="Q92" s="94" t="s">
        <v>77</v>
      </c>
      <c r="R92" s="103" t="s">
        <v>78</v>
      </c>
      <c r="S92" s="117"/>
      <c r="T92" s="94" t="s">
        <v>77</v>
      </c>
      <c r="U92" s="103" t="s">
        <v>78</v>
      </c>
      <c r="V92" s="117"/>
      <c r="W92" s="94" t="s">
        <v>77</v>
      </c>
      <c r="X92" s="103" t="s">
        <v>78</v>
      </c>
      <c r="Y92" s="117"/>
    </row>
    <row r="93" spans="1:25" s="139" customFormat="1" x14ac:dyDescent="0.25">
      <c r="A93" s="109" t="s">
        <v>125</v>
      </c>
      <c r="B93" s="88">
        <f t="shared" ref="B93:B103" si="2">B78/1000*(((365*$E$41/100)+($B$48*$B$41/100)))</f>
        <v>23.273684919864685</v>
      </c>
      <c r="C93" s="87">
        <f t="shared" ref="C93:C103" si="3">(C78/(1000))*((365*$E$42/100)+($B$48*$B$42/100))</f>
        <v>151.03948802383059</v>
      </c>
      <c r="D93" s="107"/>
      <c r="E93" s="88">
        <f t="shared" ref="E93:E103" si="4">E78/1000*(((365*$E$41/100)+($B$48*$B$41/100)))</f>
        <v>46.54736983972937</v>
      </c>
      <c r="F93" s="87">
        <f t="shared" ref="F93:F103" si="5">(F78/(1000))*((365*$E$42/100)+($B$48*$B$42/100))</f>
        <v>302.07897604766117</v>
      </c>
      <c r="G93" s="118"/>
      <c r="H93" s="88">
        <f t="shared" ref="H93:H103" si="6">H78/1000*(((365*$E$41/100)+($B$48*$B$41/100)))</f>
        <v>69.821054759594062</v>
      </c>
      <c r="I93" s="87">
        <f t="shared" ref="I93:I103" si="7">(I78/(1000))*((365*$E$42/100)+($B$48*$B$42/100))</f>
        <v>453.11846407149176</v>
      </c>
      <c r="J93" s="118"/>
      <c r="K93" s="88">
        <f t="shared" ref="K93:K103" si="8">K78/1000*(((365*$E$41/100)+($B$48*$B$41/100)))</f>
        <v>93.094739679458741</v>
      </c>
      <c r="L93" s="87">
        <f t="shared" ref="L93:L103" si="9">(L78/(1000))*((365*$E$42/100)+($B$48*$B$42/100))</f>
        <v>604.15795209532234</v>
      </c>
      <c r="M93" s="118"/>
      <c r="N93" s="88">
        <f t="shared" ref="N93:N103" si="10">N78/1000*(((365*$E$41/100)+($B$48*$B$41/100)))</f>
        <v>139.64210951918812</v>
      </c>
      <c r="O93" s="87">
        <f t="shared" ref="O93:O103" si="11">(O78/(1000))*((365*$E$42/100)+($B$48*$B$42/100))</f>
        <v>906.23692814298352</v>
      </c>
      <c r="P93" s="118"/>
      <c r="Q93" s="88">
        <f t="shared" ref="Q93:Q103" si="12">Q78/1000*(((365*$E$41/100)+($B$48*$B$41/100)))</f>
        <v>186.18947935891748</v>
      </c>
      <c r="R93" s="87">
        <f t="shared" ref="R93:R103" si="13">(R78/(1000))*((365*$E$42/100)+($B$48*$B$42/100))</f>
        <v>1208.3159041906447</v>
      </c>
      <c r="S93" s="118"/>
      <c r="T93" s="88">
        <f t="shared" ref="T93:T103" si="14">T78/1000*(((365*$E$41/100)+($B$48*$B$41/100)))</f>
        <v>232.73684919864684</v>
      </c>
      <c r="U93" s="87">
        <f t="shared" ref="U93:U103" si="15">(U78/(1000))*((365*$E$42/100)+($B$48*$B$42/100))</f>
        <v>1510.3948802383059</v>
      </c>
      <c r="V93" s="118"/>
      <c r="W93" s="88">
        <f t="shared" ref="W93:W103" si="16">W78/1000*(((365*$E$41/100)+($B$48*$B$41/100)))</f>
        <v>465.47369839729367</v>
      </c>
      <c r="X93" s="87">
        <f t="shared" ref="X93:X103" si="17">(X78/(1000))*((365*$E$42/100)+($B$48*$B$42/100))</f>
        <v>3020.7897604766117</v>
      </c>
      <c r="Y93" s="118"/>
    </row>
    <row r="94" spans="1:25" s="139" customFormat="1" x14ac:dyDescent="0.25">
      <c r="A94" s="109" t="s">
        <v>97</v>
      </c>
      <c r="B94" s="88">
        <f t="shared" si="2"/>
        <v>46.54736983972937</v>
      </c>
      <c r="C94" s="87">
        <f t="shared" si="3"/>
        <v>134.25732268784941</v>
      </c>
      <c r="D94" s="107"/>
      <c r="E94" s="88">
        <f t="shared" si="4"/>
        <v>93.094739679458741</v>
      </c>
      <c r="F94" s="87">
        <f t="shared" si="5"/>
        <v>268.51464537569882</v>
      </c>
      <c r="G94" s="118"/>
      <c r="H94" s="88">
        <f t="shared" si="6"/>
        <v>139.64210951918812</v>
      </c>
      <c r="I94" s="87">
        <f t="shared" si="7"/>
        <v>402.77196806354823</v>
      </c>
      <c r="J94" s="118"/>
      <c r="K94" s="88">
        <f t="shared" si="8"/>
        <v>186.18947935891748</v>
      </c>
      <c r="L94" s="87">
        <f t="shared" si="9"/>
        <v>537.02929075139764</v>
      </c>
      <c r="M94" s="118"/>
      <c r="N94" s="88">
        <f t="shared" si="10"/>
        <v>279.28421903837625</v>
      </c>
      <c r="O94" s="87">
        <f t="shared" si="11"/>
        <v>805.54393612709646</v>
      </c>
      <c r="P94" s="118"/>
      <c r="Q94" s="88">
        <f t="shared" si="12"/>
        <v>372.37895871783496</v>
      </c>
      <c r="R94" s="87">
        <f t="shared" si="13"/>
        <v>1074.0585815027953</v>
      </c>
      <c r="S94" s="118"/>
      <c r="T94" s="88">
        <f t="shared" si="14"/>
        <v>465.47369839729367</v>
      </c>
      <c r="U94" s="87">
        <f t="shared" si="15"/>
        <v>1342.5732268784941</v>
      </c>
      <c r="V94" s="118"/>
      <c r="W94" s="88">
        <f t="shared" si="16"/>
        <v>930.94739679458735</v>
      </c>
      <c r="X94" s="87">
        <f t="shared" si="17"/>
        <v>2685.1464537569882</v>
      </c>
      <c r="Y94" s="118"/>
    </row>
    <row r="95" spans="1:25" s="139" customFormat="1" x14ac:dyDescent="0.25">
      <c r="A95" s="122" t="s">
        <v>141</v>
      </c>
      <c r="B95" s="88">
        <f t="shared" si="2"/>
        <v>50.503896276106367</v>
      </c>
      <c r="C95" s="87">
        <f t="shared" si="3"/>
        <v>131.40435458073262</v>
      </c>
      <c r="D95" s="107"/>
      <c r="E95" s="88">
        <f t="shared" si="4"/>
        <v>101.00779255221273</v>
      </c>
      <c r="F95" s="87">
        <f t="shared" si="5"/>
        <v>262.80870916146523</v>
      </c>
      <c r="G95" s="118"/>
      <c r="H95" s="88">
        <f t="shared" si="6"/>
        <v>151.51168882831911</v>
      </c>
      <c r="I95" s="87">
        <f t="shared" si="7"/>
        <v>394.21306374219779</v>
      </c>
      <c r="J95" s="118"/>
      <c r="K95" s="88">
        <f t="shared" si="8"/>
        <v>202.01558510442547</v>
      </c>
      <c r="L95" s="87">
        <f t="shared" si="9"/>
        <v>525.61741832293046</v>
      </c>
      <c r="M95" s="118"/>
      <c r="N95" s="88">
        <f t="shared" si="10"/>
        <v>303.02337765663822</v>
      </c>
      <c r="O95" s="87">
        <f t="shared" si="11"/>
        <v>788.42612748439558</v>
      </c>
      <c r="P95" s="118"/>
      <c r="Q95" s="88">
        <f t="shared" si="12"/>
        <v>404.03117020885094</v>
      </c>
      <c r="R95" s="87">
        <f t="shared" si="13"/>
        <v>1051.2348366458609</v>
      </c>
      <c r="S95" s="118"/>
      <c r="T95" s="88">
        <f t="shared" si="14"/>
        <v>505.03896276106366</v>
      </c>
      <c r="U95" s="87">
        <f t="shared" si="15"/>
        <v>1314.0435458073262</v>
      </c>
      <c r="V95" s="118"/>
      <c r="W95" s="88">
        <f t="shared" si="16"/>
        <v>1010.0779255221273</v>
      </c>
      <c r="X95" s="87">
        <f t="shared" si="17"/>
        <v>2628.0870916146523</v>
      </c>
      <c r="Y95" s="118"/>
    </row>
    <row r="96" spans="1:25" s="139" customFormat="1" ht="14.25" customHeight="1" x14ac:dyDescent="0.25">
      <c r="A96" s="109" t="s">
        <v>102</v>
      </c>
      <c r="B96" s="88">
        <f t="shared" si="2"/>
        <v>93.094739679458741</v>
      </c>
      <c r="C96" s="87">
        <f t="shared" si="3"/>
        <v>100.69299201588706</v>
      </c>
      <c r="D96" s="107"/>
      <c r="E96" s="88">
        <f t="shared" si="4"/>
        <v>186.18947935891748</v>
      </c>
      <c r="F96" s="87">
        <f t="shared" si="5"/>
        <v>201.38598403177411</v>
      </c>
      <c r="G96" s="118"/>
      <c r="H96" s="88">
        <f t="shared" si="6"/>
        <v>279.28421903837625</v>
      </c>
      <c r="I96" s="87">
        <f t="shared" si="7"/>
        <v>302.07897604766117</v>
      </c>
      <c r="J96" s="118"/>
      <c r="K96" s="88">
        <f t="shared" si="8"/>
        <v>372.37895871783496</v>
      </c>
      <c r="L96" s="87">
        <f t="shared" si="9"/>
        <v>402.77196806354823</v>
      </c>
      <c r="M96" s="118"/>
      <c r="N96" s="88">
        <f t="shared" si="10"/>
        <v>558.5684380767525</v>
      </c>
      <c r="O96" s="87">
        <f t="shared" si="11"/>
        <v>604.15795209532234</v>
      </c>
      <c r="P96" s="118"/>
      <c r="Q96" s="88">
        <f t="shared" si="12"/>
        <v>744.75791743566992</v>
      </c>
      <c r="R96" s="87">
        <f t="shared" si="13"/>
        <v>805.54393612709646</v>
      </c>
      <c r="S96" s="118"/>
      <c r="T96" s="88">
        <f t="shared" si="14"/>
        <v>930.94739679458735</v>
      </c>
      <c r="U96" s="87">
        <f t="shared" si="15"/>
        <v>1006.9299201588706</v>
      </c>
      <c r="V96" s="118"/>
      <c r="W96" s="88">
        <f t="shared" si="16"/>
        <v>1861.8947935891747</v>
      </c>
      <c r="X96" s="87">
        <f t="shared" si="17"/>
        <v>2013.8598403177411</v>
      </c>
      <c r="Y96" s="118"/>
    </row>
    <row r="97" spans="1:25" s="139" customFormat="1" x14ac:dyDescent="0.25">
      <c r="A97" s="109" t="s">
        <v>103</v>
      </c>
      <c r="B97" s="88">
        <f t="shared" si="2"/>
        <v>104.73158213939108</v>
      </c>
      <c r="C97" s="87">
        <f t="shared" si="3"/>
        <v>92.301909347896469</v>
      </c>
      <c r="D97" s="107"/>
      <c r="E97" s="88">
        <f t="shared" si="4"/>
        <v>209.46316427878216</v>
      </c>
      <c r="F97" s="87">
        <f t="shared" si="5"/>
        <v>184.60381869579294</v>
      </c>
      <c r="G97" s="118"/>
      <c r="H97" s="88">
        <f t="shared" si="6"/>
        <v>314.19474641817322</v>
      </c>
      <c r="I97" s="87">
        <f t="shared" si="7"/>
        <v>276.90572804368941</v>
      </c>
      <c r="J97" s="118"/>
      <c r="K97" s="88">
        <f t="shared" si="8"/>
        <v>418.92632855756432</v>
      </c>
      <c r="L97" s="87">
        <f t="shared" si="9"/>
        <v>369.20763739158588</v>
      </c>
      <c r="M97" s="118"/>
      <c r="N97" s="88">
        <f t="shared" si="10"/>
        <v>628.38949283634645</v>
      </c>
      <c r="O97" s="87">
        <f t="shared" si="11"/>
        <v>553.81145608737882</v>
      </c>
      <c r="P97" s="118"/>
      <c r="Q97" s="88">
        <f t="shared" si="12"/>
        <v>837.85265711512864</v>
      </c>
      <c r="R97" s="87">
        <f t="shared" si="13"/>
        <v>738.41527478317175</v>
      </c>
      <c r="S97" s="118"/>
      <c r="T97" s="88">
        <f t="shared" si="14"/>
        <v>1047.3158213939109</v>
      </c>
      <c r="U97" s="87">
        <f t="shared" si="15"/>
        <v>923.01909347896481</v>
      </c>
      <c r="V97" s="118"/>
      <c r="W97" s="88">
        <f t="shared" si="16"/>
        <v>2094.6316427878219</v>
      </c>
      <c r="X97" s="87">
        <f t="shared" si="17"/>
        <v>1846.0381869579296</v>
      </c>
      <c r="Y97" s="118"/>
    </row>
    <row r="98" spans="1:25" s="139" customFormat="1" x14ac:dyDescent="0.25">
      <c r="A98" s="109" t="s">
        <v>104</v>
      </c>
      <c r="B98" s="88">
        <f t="shared" si="2"/>
        <v>111.71368761535048</v>
      </c>
      <c r="C98" s="87">
        <f t="shared" si="3"/>
        <v>87.267259747102116</v>
      </c>
      <c r="D98" s="107"/>
      <c r="E98" s="88">
        <f t="shared" si="4"/>
        <v>223.42737523070096</v>
      </c>
      <c r="F98" s="87">
        <f t="shared" si="5"/>
        <v>174.53451949420423</v>
      </c>
      <c r="G98" s="118"/>
      <c r="H98" s="88">
        <f t="shared" si="6"/>
        <v>335.14106284605145</v>
      </c>
      <c r="I98" s="87">
        <f t="shared" si="7"/>
        <v>261.80177924130635</v>
      </c>
      <c r="J98" s="118"/>
      <c r="K98" s="88">
        <f t="shared" si="8"/>
        <v>446.85475046140192</v>
      </c>
      <c r="L98" s="87">
        <f t="shared" si="9"/>
        <v>349.06903898840847</v>
      </c>
      <c r="M98" s="118"/>
      <c r="N98" s="88">
        <f t="shared" si="10"/>
        <v>670.28212569210291</v>
      </c>
      <c r="O98" s="87">
        <f t="shared" si="11"/>
        <v>523.6035584826127</v>
      </c>
      <c r="P98" s="118"/>
      <c r="Q98" s="88">
        <f t="shared" si="12"/>
        <v>893.70950092280384</v>
      </c>
      <c r="R98" s="87">
        <f t="shared" si="13"/>
        <v>698.13807797681693</v>
      </c>
      <c r="S98" s="118"/>
      <c r="T98" s="88">
        <f t="shared" si="14"/>
        <v>1117.136876153505</v>
      </c>
      <c r="U98" s="87">
        <f t="shared" si="15"/>
        <v>872.67259747102116</v>
      </c>
      <c r="V98" s="118"/>
      <c r="W98" s="88">
        <f t="shared" si="16"/>
        <v>2234.27375230701</v>
      </c>
      <c r="X98" s="87">
        <f t="shared" si="17"/>
        <v>1745.3451949420423</v>
      </c>
      <c r="Y98" s="118"/>
    </row>
    <row r="99" spans="1:25" s="139" customFormat="1" x14ac:dyDescent="0.25">
      <c r="A99" s="109" t="s">
        <v>105</v>
      </c>
      <c r="B99" s="88">
        <f t="shared" si="2"/>
        <v>121.02316158329637</v>
      </c>
      <c r="C99" s="87">
        <f t="shared" si="3"/>
        <v>80.554393612709646</v>
      </c>
      <c r="D99" s="107"/>
      <c r="E99" s="88">
        <f t="shared" si="4"/>
        <v>242.04632316659274</v>
      </c>
      <c r="F99" s="87">
        <f t="shared" si="5"/>
        <v>161.10878722541929</v>
      </c>
      <c r="G99" s="118"/>
      <c r="H99" s="88">
        <f t="shared" si="6"/>
        <v>363.06948474988906</v>
      </c>
      <c r="I99" s="87">
        <f t="shared" si="7"/>
        <v>241.66318083812894</v>
      </c>
      <c r="J99" s="118"/>
      <c r="K99" s="88">
        <f t="shared" si="8"/>
        <v>484.09264633318548</v>
      </c>
      <c r="L99" s="87">
        <f t="shared" si="9"/>
        <v>322.21757445083858</v>
      </c>
      <c r="M99" s="118"/>
      <c r="N99" s="88">
        <f t="shared" si="10"/>
        <v>726.13896949977811</v>
      </c>
      <c r="O99" s="87">
        <f t="shared" si="11"/>
        <v>483.32636167625787</v>
      </c>
      <c r="P99" s="118"/>
      <c r="Q99" s="88">
        <f t="shared" si="12"/>
        <v>968.18529266637097</v>
      </c>
      <c r="R99" s="87">
        <f t="shared" si="13"/>
        <v>644.43514890167717</v>
      </c>
      <c r="S99" s="118"/>
      <c r="T99" s="88">
        <f t="shared" si="14"/>
        <v>1210.2316158329636</v>
      </c>
      <c r="U99" s="87">
        <f t="shared" si="15"/>
        <v>805.54393612709646</v>
      </c>
      <c r="V99" s="118"/>
      <c r="W99" s="88">
        <f t="shared" si="16"/>
        <v>2420.4632316659272</v>
      </c>
      <c r="X99" s="87">
        <f t="shared" si="17"/>
        <v>1611.0878722541929</v>
      </c>
      <c r="Y99" s="118"/>
    </row>
    <row r="100" spans="1:25" s="139" customFormat="1" x14ac:dyDescent="0.25">
      <c r="A100" s="109" t="s">
        <v>106</v>
      </c>
      <c r="B100" s="88">
        <f t="shared" si="2"/>
        <v>128.00526705925577</v>
      </c>
      <c r="C100" s="87">
        <f t="shared" si="3"/>
        <v>75.519744011915293</v>
      </c>
      <c r="D100" s="107"/>
      <c r="E100" s="88">
        <f t="shared" si="4"/>
        <v>256.01053411851154</v>
      </c>
      <c r="F100" s="87">
        <f t="shared" si="5"/>
        <v>151.03948802383059</v>
      </c>
      <c r="G100" s="118"/>
      <c r="H100" s="88">
        <f t="shared" si="6"/>
        <v>384.01580117776729</v>
      </c>
      <c r="I100" s="87">
        <f t="shared" si="7"/>
        <v>226.55923203574588</v>
      </c>
      <c r="J100" s="118"/>
      <c r="K100" s="88">
        <f t="shared" si="8"/>
        <v>512.02106823702309</v>
      </c>
      <c r="L100" s="87">
        <f t="shared" si="9"/>
        <v>302.07897604766117</v>
      </c>
      <c r="M100" s="118"/>
      <c r="N100" s="88">
        <f t="shared" si="10"/>
        <v>768.03160235553457</v>
      </c>
      <c r="O100" s="87">
        <f t="shared" si="11"/>
        <v>453.11846407149176</v>
      </c>
      <c r="P100" s="118"/>
      <c r="Q100" s="88">
        <f t="shared" si="12"/>
        <v>1024.0421364740462</v>
      </c>
      <c r="R100" s="87">
        <f t="shared" si="13"/>
        <v>604.15795209532234</v>
      </c>
      <c r="S100" s="118"/>
      <c r="T100" s="88">
        <f t="shared" si="14"/>
        <v>1280.0526705925579</v>
      </c>
      <c r="U100" s="87">
        <f t="shared" si="15"/>
        <v>755.19744011915293</v>
      </c>
      <c r="V100" s="118"/>
      <c r="W100" s="88">
        <f t="shared" si="16"/>
        <v>2560.1053411851158</v>
      </c>
      <c r="X100" s="87">
        <f t="shared" si="17"/>
        <v>1510.3948802383059</v>
      </c>
      <c r="Y100" s="118"/>
    </row>
    <row r="101" spans="1:25" s="139" customFormat="1" x14ac:dyDescent="0.25">
      <c r="A101" s="109" t="s">
        <v>107</v>
      </c>
      <c r="B101" s="88">
        <f t="shared" si="2"/>
        <v>139.64210951918812</v>
      </c>
      <c r="C101" s="87">
        <f t="shared" si="3"/>
        <v>67.128661343924705</v>
      </c>
      <c r="D101" s="107"/>
      <c r="E101" s="88">
        <f t="shared" si="4"/>
        <v>279.28421903837625</v>
      </c>
      <c r="F101" s="87">
        <f t="shared" si="5"/>
        <v>134.25732268784941</v>
      </c>
      <c r="G101" s="118"/>
      <c r="H101" s="88">
        <f t="shared" si="6"/>
        <v>418.92632855756432</v>
      </c>
      <c r="I101" s="87">
        <f t="shared" si="7"/>
        <v>201.38598403177411</v>
      </c>
      <c r="J101" s="118"/>
      <c r="K101" s="88">
        <f t="shared" si="8"/>
        <v>558.5684380767525</v>
      </c>
      <c r="L101" s="87">
        <f t="shared" si="9"/>
        <v>268.51464537569882</v>
      </c>
      <c r="M101" s="118"/>
      <c r="N101" s="88">
        <f t="shared" si="10"/>
        <v>837.85265711512864</v>
      </c>
      <c r="O101" s="87">
        <f t="shared" si="11"/>
        <v>402.77196806354823</v>
      </c>
      <c r="P101" s="118"/>
      <c r="Q101" s="88">
        <f t="shared" si="12"/>
        <v>1117.136876153505</v>
      </c>
      <c r="R101" s="87">
        <f t="shared" si="13"/>
        <v>537.02929075139764</v>
      </c>
      <c r="S101" s="118"/>
      <c r="T101" s="88">
        <f t="shared" si="14"/>
        <v>1396.421095191881</v>
      </c>
      <c r="U101" s="87">
        <f t="shared" si="15"/>
        <v>671.28661343924705</v>
      </c>
      <c r="V101" s="118"/>
      <c r="W101" s="88">
        <f t="shared" si="16"/>
        <v>2792.842190383762</v>
      </c>
      <c r="X101" s="87">
        <f t="shared" si="17"/>
        <v>1342.5732268784941</v>
      </c>
      <c r="Y101" s="118"/>
    </row>
    <row r="102" spans="1:25" s="139" customFormat="1" x14ac:dyDescent="0.25">
      <c r="A102" s="109" t="s">
        <v>108</v>
      </c>
      <c r="B102" s="88">
        <f t="shared" si="2"/>
        <v>186.18947935891748</v>
      </c>
      <c r="C102" s="87">
        <f t="shared" si="3"/>
        <v>33.564330671962352</v>
      </c>
      <c r="D102" s="107"/>
      <c r="E102" s="88">
        <f t="shared" si="4"/>
        <v>372.37895871783496</v>
      </c>
      <c r="F102" s="87">
        <f t="shared" si="5"/>
        <v>67.128661343924705</v>
      </c>
      <c r="G102" s="118"/>
      <c r="H102" s="88">
        <f t="shared" si="6"/>
        <v>558.5684380767525</v>
      </c>
      <c r="I102" s="87">
        <f t="shared" si="7"/>
        <v>100.69299201588706</v>
      </c>
      <c r="J102" s="118"/>
      <c r="K102" s="88">
        <f t="shared" si="8"/>
        <v>744.75791743566992</v>
      </c>
      <c r="L102" s="87">
        <f t="shared" si="9"/>
        <v>134.25732268784941</v>
      </c>
      <c r="M102" s="118"/>
      <c r="N102" s="88">
        <f t="shared" si="10"/>
        <v>1117.136876153505</v>
      </c>
      <c r="O102" s="87">
        <f t="shared" si="11"/>
        <v>201.38598403177411</v>
      </c>
      <c r="P102" s="118"/>
      <c r="Q102" s="88">
        <f t="shared" si="12"/>
        <v>1489.5158348713398</v>
      </c>
      <c r="R102" s="87">
        <f t="shared" si="13"/>
        <v>268.51464537569882</v>
      </c>
      <c r="S102" s="118"/>
      <c r="T102" s="88">
        <f t="shared" si="14"/>
        <v>1861.8947935891747</v>
      </c>
      <c r="U102" s="87">
        <f t="shared" si="15"/>
        <v>335.64330671962352</v>
      </c>
      <c r="V102" s="118"/>
      <c r="W102" s="88">
        <f t="shared" si="16"/>
        <v>3723.7895871783494</v>
      </c>
      <c r="X102" s="87">
        <f t="shared" si="17"/>
        <v>671.28661343924705</v>
      </c>
      <c r="Y102" s="118"/>
    </row>
    <row r="103" spans="1:25" s="139" customFormat="1" ht="15.75" thickBot="1" x14ac:dyDescent="0.3">
      <c r="A103" s="110" t="s">
        <v>109</v>
      </c>
      <c r="B103" s="89">
        <f t="shared" si="2"/>
        <v>209.46316427878216</v>
      </c>
      <c r="C103" s="120">
        <f t="shared" si="3"/>
        <v>16.782165335981176</v>
      </c>
      <c r="D103" s="108"/>
      <c r="E103" s="89">
        <f t="shared" si="4"/>
        <v>418.92632855756432</v>
      </c>
      <c r="F103" s="120">
        <f t="shared" si="5"/>
        <v>33.564330671962352</v>
      </c>
      <c r="G103" s="119"/>
      <c r="H103" s="89">
        <f t="shared" si="6"/>
        <v>628.38949283634645</v>
      </c>
      <c r="I103" s="120">
        <f t="shared" si="7"/>
        <v>50.346496007943529</v>
      </c>
      <c r="J103" s="119"/>
      <c r="K103" s="89">
        <f t="shared" si="8"/>
        <v>837.85265711512864</v>
      </c>
      <c r="L103" s="120">
        <f t="shared" si="9"/>
        <v>67.128661343924705</v>
      </c>
      <c r="M103" s="119"/>
      <c r="N103" s="89">
        <f t="shared" si="10"/>
        <v>1256.7789856726929</v>
      </c>
      <c r="O103" s="120">
        <f t="shared" si="11"/>
        <v>100.69299201588706</v>
      </c>
      <c r="P103" s="119"/>
      <c r="Q103" s="89">
        <f t="shared" si="12"/>
        <v>1675.7053142302573</v>
      </c>
      <c r="R103" s="120">
        <f t="shared" si="13"/>
        <v>134.25732268784941</v>
      </c>
      <c r="S103" s="119"/>
      <c r="T103" s="89">
        <f t="shared" si="14"/>
        <v>2094.6316427878219</v>
      </c>
      <c r="U103" s="120">
        <f t="shared" si="15"/>
        <v>167.82165335981176</v>
      </c>
      <c r="V103" s="119"/>
      <c r="W103" s="89">
        <f t="shared" si="16"/>
        <v>4189.2632855756437</v>
      </c>
      <c r="X103" s="120">
        <f t="shared" si="17"/>
        <v>335.64330671962352</v>
      </c>
      <c r="Y103" s="119"/>
    </row>
    <row r="104" spans="1:25" s="139" customFormat="1" ht="15.75" thickBot="1" x14ac:dyDescent="0.3">
      <c r="A104" s="111"/>
    </row>
    <row r="105" spans="1:25" s="83" customFormat="1" ht="18.75" customHeight="1" x14ac:dyDescent="0.3">
      <c r="A105" s="181" t="s">
        <v>99</v>
      </c>
      <c r="B105" s="184" t="s">
        <v>79</v>
      </c>
      <c r="C105" s="185"/>
      <c r="D105" s="186"/>
      <c r="E105" s="184" t="s">
        <v>80</v>
      </c>
      <c r="F105" s="185"/>
      <c r="G105" s="186"/>
      <c r="H105" s="184" t="s">
        <v>81</v>
      </c>
      <c r="I105" s="185"/>
      <c r="J105" s="186"/>
      <c r="K105" s="184" t="s">
        <v>82</v>
      </c>
      <c r="L105" s="185"/>
      <c r="M105" s="186"/>
      <c r="N105" s="184" t="s">
        <v>83</v>
      </c>
      <c r="O105" s="185"/>
      <c r="P105" s="186"/>
      <c r="Q105" s="184" t="s">
        <v>84</v>
      </c>
      <c r="R105" s="185"/>
      <c r="S105" s="186"/>
      <c r="T105" s="184" t="s">
        <v>85</v>
      </c>
      <c r="U105" s="185"/>
      <c r="V105" s="186"/>
      <c r="W105" s="184" t="s">
        <v>86</v>
      </c>
      <c r="X105" s="185"/>
      <c r="Y105" s="186"/>
    </row>
    <row r="106" spans="1:25" s="83" customFormat="1" ht="19.5" thickBot="1" x14ac:dyDescent="0.35">
      <c r="A106" s="182"/>
      <c r="B106" s="187">
        <v>5000</v>
      </c>
      <c r="C106" s="188"/>
      <c r="D106" s="189"/>
      <c r="E106" s="187">
        <v>10000</v>
      </c>
      <c r="F106" s="188"/>
      <c r="G106" s="189"/>
      <c r="H106" s="187">
        <v>15000</v>
      </c>
      <c r="I106" s="188"/>
      <c r="J106" s="189"/>
      <c r="K106" s="187">
        <v>20000</v>
      </c>
      <c r="L106" s="188"/>
      <c r="M106" s="189"/>
      <c r="N106" s="187">
        <v>30000</v>
      </c>
      <c r="O106" s="188"/>
      <c r="P106" s="189"/>
      <c r="Q106" s="187">
        <v>40000</v>
      </c>
      <c r="R106" s="188"/>
      <c r="S106" s="189"/>
      <c r="T106" s="187">
        <v>50000</v>
      </c>
      <c r="U106" s="188"/>
      <c r="V106" s="189"/>
      <c r="W106" s="187">
        <v>100000</v>
      </c>
      <c r="X106" s="188"/>
      <c r="Y106" s="189"/>
    </row>
    <row r="107" spans="1:25" s="82" customFormat="1" ht="18.75" x14ac:dyDescent="0.3">
      <c r="A107" s="183"/>
      <c r="B107" s="92" t="s">
        <v>77</v>
      </c>
      <c r="C107" s="103" t="s">
        <v>78</v>
      </c>
      <c r="D107" s="117"/>
      <c r="E107" s="92" t="s">
        <v>77</v>
      </c>
      <c r="F107" s="103" t="s">
        <v>78</v>
      </c>
      <c r="G107" s="117"/>
      <c r="H107" s="92" t="s">
        <v>77</v>
      </c>
      <c r="I107" s="103" t="s">
        <v>78</v>
      </c>
      <c r="J107" s="117"/>
      <c r="K107" s="92" t="s">
        <v>77</v>
      </c>
      <c r="L107" s="103" t="s">
        <v>78</v>
      </c>
      <c r="M107" s="117"/>
      <c r="N107" s="92" t="s">
        <v>77</v>
      </c>
      <c r="O107" s="103" t="s">
        <v>78</v>
      </c>
      <c r="P107" s="117"/>
      <c r="Q107" s="92" t="s">
        <v>77</v>
      </c>
      <c r="R107" s="103" t="s">
        <v>78</v>
      </c>
      <c r="S107" s="117"/>
      <c r="T107" s="92" t="s">
        <v>77</v>
      </c>
      <c r="U107" s="103" t="s">
        <v>78</v>
      </c>
      <c r="V107" s="117"/>
      <c r="W107" s="92" t="s">
        <v>77</v>
      </c>
      <c r="X107" s="103" t="s">
        <v>78</v>
      </c>
      <c r="Y107" s="117"/>
    </row>
    <row r="108" spans="1:25" s="139" customFormat="1" x14ac:dyDescent="0.25">
      <c r="A108" s="109" t="s">
        <v>125</v>
      </c>
      <c r="B108" s="85">
        <f>B$76*$C$37*0.1</f>
        <v>165</v>
      </c>
      <c r="C108" s="84">
        <f>B$76*$C$37*0.9</f>
        <v>1485</v>
      </c>
      <c r="D108" s="118"/>
      <c r="E108" s="85">
        <f>E$76*$C$37*0.1</f>
        <v>330</v>
      </c>
      <c r="F108" s="84">
        <f>E$76*$C$37*0.9</f>
        <v>2970</v>
      </c>
      <c r="G108" s="118"/>
      <c r="H108" s="85">
        <f>H$76*$C$37*0.1</f>
        <v>495</v>
      </c>
      <c r="I108" s="84">
        <f>H$76*$C$37*0.9</f>
        <v>4455</v>
      </c>
      <c r="J108" s="118"/>
      <c r="K108" s="85">
        <f>K$76*$C$37*0.1</f>
        <v>660</v>
      </c>
      <c r="L108" s="84">
        <f>K$76*$C$37*0.9</f>
        <v>5940</v>
      </c>
      <c r="M108" s="118"/>
      <c r="N108" s="85">
        <f>N$76*$C$37*0.1</f>
        <v>990</v>
      </c>
      <c r="O108" s="84">
        <f>N$76*$C$37*0.9</f>
        <v>8910</v>
      </c>
      <c r="P108" s="118"/>
      <c r="Q108" s="85">
        <f>Q$76*$C$37*0.1</f>
        <v>1320</v>
      </c>
      <c r="R108" s="84">
        <f>Q$76*$C$37*0.9</f>
        <v>11880</v>
      </c>
      <c r="S108" s="118"/>
      <c r="T108" s="85">
        <f>T$76*$C$37*0.1</f>
        <v>1650</v>
      </c>
      <c r="U108" s="84">
        <f>T$76*$C$37*0.9</f>
        <v>14850</v>
      </c>
      <c r="V108" s="118"/>
      <c r="W108" s="85">
        <f>W$76*$C$37*0.1</f>
        <v>3300</v>
      </c>
      <c r="X108" s="84">
        <f>W$76*$C$37*0.9</f>
        <v>29700</v>
      </c>
      <c r="Y108" s="118"/>
    </row>
    <row r="109" spans="1:25" s="139" customFormat="1" x14ac:dyDescent="0.25">
      <c r="A109" s="109" t="s">
        <v>97</v>
      </c>
      <c r="B109" s="85">
        <f>B$76*$C$37*0.2</f>
        <v>330</v>
      </c>
      <c r="C109" s="84">
        <f>B$76*$C$37*0.8</f>
        <v>1320</v>
      </c>
      <c r="D109" s="118"/>
      <c r="E109" s="85">
        <f>E$76*$C$37*0.2</f>
        <v>660</v>
      </c>
      <c r="F109" s="84">
        <f>E$76*$C$37*0.8</f>
        <v>2640</v>
      </c>
      <c r="G109" s="118"/>
      <c r="H109" s="85">
        <f>H$76*$C$37*0.2</f>
        <v>990</v>
      </c>
      <c r="I109" s="84">
        <f>H$76*$C$37*0.8</f>
        <v>3960</v>
      </c>
      <c r="J109" s="118"/>
      <c r="K109" s="85">
        <f>K$76*$C$37*0.2</f>
        <v>1320</v>
      </c>
      <c r="L109" s="84">
        <f>K$76*$C$37*0.8</f>
        <v>5280</v>
      </c>
      <c r="M109" s="118"/>
      <c r="N109" s="85">
        <f>N$76*$C$37*0.2</f>
        <v>1980</v>
      </c>
      <c r="O109" s="84">
        <f>N$76*$C$37*0.8</f>
        <v>7920</v>
      </c>
      <c r="P109" s="118"/>
      <c r="Q109" s="85">
        <f>Q$76*$C$37*0.2</f>
        <v>2640</v>
      </c>
      <c r="R109" s="84">
        <f>Q$76*$C$37*0.8</f>
        <v>10560</v>
      </c>
      <c r="S109" s="118"/>
      <c r="T109" s="85">
        <f>T$76*$C$37*0.2</f>
        <v>3300</v>
      </c>
      <c r="U109" s="84">
        <f>T$76*$C$37*0.8</f>
        <v>13200</v>
      </c>
      <c r="V109" s="118"/>
      <c r="W109" s="85">
        <f>W$76*$C$37*0.2</f>
        <v>6600</v>
      </c>
      <c r="X109" s="84">
        <f>W$76*$C$37*0.8</f>
        <v>26400</v>
      </c>
      <c r="Y109" s="118"/>
    </row>
    <row r="110" spans="1:25" s="139" customFormat="1" x14ac:dyDescent="0.25">
      <c r="A110" s="122" t="s">
        <v>141</v>
      </c>
      <c r="B110" s="85">
        <f>B$76*$C$37*0.217</f>
        <v>358.05</v>
      </c>
      <c r="C110" s="84">
        <f>B$76*$C$37*0.783</f>
        <v>1291.95</v>
      </c>
      <c r="D110" s="118"/>
      <c r="E110" s="85">
        <f>E$76*$C$37*0.217</f>
        <v>716.1</v>
      </c>
      <c r="F110" s="84">
        <f>E$76*$C$37*0.783</f>
        <v>2583.9</v>
      </c>
      <c r="G110" s="118"/>
      <c r="H110" s="85">
        <f>H$76*$C$37*0.217</f>
        <v>1074.1500000000001</v>
      </c>
      <c r="I110" s="84">
        <f>H$76*$C$37*0.783</f>
        <v>3875.8500000000004</v>
      </c>
      <c r="J110" s="118"/>
      <c r="K110" s="85">
        <f>K$76*$C$37*0.217</f>
        <v>1432.2</v>
      </c>
      <c r="L110" s="84">
        <f>K$76*$C$37*0.783</f>
        <v>5167.8</v>
      </c>
      <c r="M110" s="118"/>
      <c r="N110" s="85">
        <f>N$76*$C$37*0.217</f>
        <v>2148.3000000000002</v>
      </c>
      <c r="O110" s="84">
        <f>N$76*$C$37*0.783</f>
        <v>7751.7000000000007</v>
      </c>
      <c r="P110" s="118"/>
      <c r="Q110" s="85">
        <f>Q$76*$C$37*0.217</f>
        <v>2864.4</v>
      </c>
      <c r="R110" s="84">
        <f>Q$76*$C$37*0.783</f>
        <v>10335.6</v>
      </c>
      <c r="S110" s="118"/>
      <c r="T110" s="85">
        <f>T$76*$C$37*0.217</f>
        <v>3580.5</v>
      </c>
      <c r="U110" s="84">
        <f>T$76*$C$37*0.783</f>
        <v>12919.5</v>
      </c>
      <c r="V110" s="118"/>
      <c r="W110" s="85">
        <f>W$76*$C$37*0.217</f>
        <v>7161</v>
      </c>
      <c r="X110" s="84">
        <f>W$76*$C$37*0.783</f>
        <v>25839</v>
      </c>
      <c r="Y110" s="118"/>
    </row>
    <row r="111" spans="1:25" s="139" customFormat="1" x14ac:dyDescent="0.25">
      <c r="A111" s="109" t="s">
        <v>102</v>
      </c>
      <c r="B111" s="85">
        <f>B$76*$C$37*0.4</f>
        <v>660</v>
      </c>
      <c r="C111" s="84">
        <f>B$76*$C$37*0.6</f>
        <v>990</v>
      </c>
      <c r="D111" s="118"/>
      <c r="E111" s="85">
        <f>E$76*$C$37*0.4</f>
        <v>1320</v>
      </c>
      <c r="F111" s="84">
        <f>E$76*$C$37*0.6</f>
        <v>1980</v>
      </c>
      <c r="G111" s="118"/>
      <c r="H111" s="85">
        <f>H$76*$C$37*0.4</f>
        <v>1980</v>
      </c>
      <c r="I111" s="84">
        <f>H$76*$C$37*0.6</f>
        <v>2970</v>
      </c>
      <c r="J111" s="118"/>
      <c r="K111" s="85">
        <f>K$76*$C$37*0.4</f>
        <v>2640</v>
      </c>
      <c r="L111" s="84">
        <f>K$76*$C$37*0.6</f>
        <v>3960</v>
      </c>
      <c r="M111" s="118"/>
      <c r="N111" s="85">
        <f>N$76*$C$37*0.4</f>
        <v>3960</v>
      </c>
      <c r="O111" s="84">
        <f>N$76*$C$37*0.6</f>
        <v>5940</v>
      </c>
      <c r="P111" s="118"/>
      <c r="Q111" s="85">
        <f>Q$76*$C$37*0.4</f>
        <v>5280</v>
      </c>
      <c r="R111" s="84">
        <f>Q$76*$C$37*0.6</f>
        <v>7920</v>
      </c>
      <c r="S111" s="118"/>
      <c r="T111" s="85">
        <f>T$76*$C$37*0.4</f>
        <v>6600</v>
      </c>
      <c r="U111" s="84">
        <f>T$76*$C$37*0.6</f>
        <v>9900</v>
      </c>
      <c r="V111" s="118"/>
      <c r="W111" s="85">
        <f>W$76*$C$37*0.4</f>
        <v>13200</v>
      </c>
      <c r="X111" s="84">
        <f>W$76*$C$37*0.6</f>
        <v>19800</v>
      </c>
      <c r="Y111" s="118"/>
    </row>
    <row r="112" spans="1:25" s="139" customFormat="1" x14ac:dyDescent="0.25">
      <c r="A112" s="109" t="s">
        <v>103</v>
      </c>
      <c r="B112" s="85">
        <f>B$76*$C$37*0.45</f>
        <v>742.5</v>
      </c>
      <c r="C112" s="84">
        <f>B$76*$C$37*0.55</f>
        <v>907.50000000000011</v>
      </c>
      <c r="D112" s="118"/>
      <c r="E112" s="85">
        <f>E$76*$C$37*0.45</f>
        <v>1485</v>
      </c>
      <c r="F112" s="84">
        <f>E$76*$C$37*0.55</f>
        <v>1815.0000000000002</v>
      </c>
      <c r="G112" s="118"/>
      <c r="H112" s="85">
        <f>H$76*$C$37*0.45</f>
        <v>2227.5</v>
      </c>
      <c r="I112" s="84">
        <f>H$76*$C$37*0.55</f>
        <v>2722.5</v>
      </c>
      <c r="J112" s="118"/>
      <c r="K112" s="85">
        <f>K$76*$C$37*0.45</f>
        <v>2970</v>
      </c>
      <c r="L112" s="84">
        <f>K$76*$C$37*0.55</f>
        <v>3630.0000000000005</v>
      </c>
      <c r="M112" s="118"/>
      <c r="N112" s="85">
        <f>N$76*$C$37*0.45</f>
        <v>4455</v>
      </c>
      <c r="O112" s="84">
        <f>N$76*$C$37*0.55</f>
        <v>5445</v>
      </c>
      <c r="P112" s="118"/>
      <c r="Q112" s="85">
        <f>Q$76*$C$37*0.45</f>
        <v>5940</v>
      </c>
      <c r="R112" s="84">
        <f>Q$76*$C$37*0.55</f>
        <v>7260.0000000000009</v>
      </c>
      <c r="S112" s="118"/>
      <c r="T112" s="85">
        <f>T$76*$C$37*0.45</f>
        <v>7425</v>
      </c>
      <c r="U112" s="84">
        <f>T$76*$C$37*0.55</f>
        <v>9075</v>
      </c>
      <c r="V112" s="118"/>
      <c r="W112" s="85">
        <f>W$76*$C$37*0.45</f>
        <v>14850</v>
      </c>
      <c r="X112" s="84">
        <f>W$76*$C$37*0.55</f>
        <v>18150</v>
      </c>
      <c r="Y112" s="118"/>
    </row>
    <row r="113" spans="1:25" s="139" customFormat="1" x14ac:dyDescent="0.25">
      <c r="A113" s="109" t="s">
        <v>104</v>
      </c>
      <c r="B113" s="85">
        <f>B$76*$C$37*0.48</f>
        <v>792</v>
      </c>
      <c r="C113" s="84">
        <f>B$76*$C$37*0.52</f>
        <v>858</v>
      </c>
      <c r="D113" s="118"/>
      <c r="E113" s="85">
        <f>E$76*$C$37*0.48</f>
        <v>1584</v>
      </c>
      <c r="F113" s="84">
        <f>E$76*$C$37*0.52</f>
        <v>1716</v>
      </c>
      <c r="G113" s="118"/>
      <c r="H113" s="85">
        <f>H$76*$C$37*0.48</f>
        <v>2376</v>
      </c>
      <c r="I113" s="84">
        <f>H$76*$C$37*0.52</f>
        <v>2574</v>
      </c>
      <c r="J113" s="118"/>
      <c r="K113" s="85">
        <f>K$76*$C$37*0.48</f>
        <v>3168</v>
      </c>
      <c r="L113" s="84">
        <f>K$76*$C$37*0.52</f>
        <v>3432</v>
      </c>
      <c r="M113" s="118"/>
      <c r="N113" s="85">
        <f>N$76*$C$37*0.48</f>
        <v>4752</v>
      </c>
      <c r="O113" s="84">
        <f>N$76*$C$37*0.52</f>
        <v>5148</v>
      </c>
      <c r="P113" s="118"/>
      <c r="Q113" s="85">
        <f>Q$76*$C$37*0.48</f>
        <v>6336</v>
      </c>
      <c r="R113" s="84">
        <f>Q$76*$C$37*0.52</f>
        <v>6864</v>
      </c>
      <c r="S113" s="118"/>
      <c r="T113" s="85">
        <f>T$76*$C$37*0.48</f>
        <v>7920</v>
      </c>
      <c r="U113" s="84">
        <f>T$76*$C$37*0.52</f>
        <v>8580</v>
      </c>
      <c r="V113" s="118"/>
      <c r="W113" s="85">
        <f>W$76*$C$37*0.48</f>
        <v>15840</v>
      </c>
      <c r="X113" s="84">
        <f>W$76*$C$37*0.52</f>
        <v>17160</v>
      </c>
      <c r="Y113" s="118"/>
    </row>
    <row r="114" spans="1:25" s="139" customFormat="1" x14ac:dyDescent="0.25">
      <c r="A114" s="109" t="s">
        <v>105</v>
      </c>
      <c r="B114" s="85">
        <f>B$76*$C$37*0.52</f>
        <v>858</v>
      </c>
      <c r="C114" s="84">
        <f>B$76*$C$37*0.48</f>
        <v>792</v>
      </c>
      <c r="D114" s="118"/>
      <c r="E114" s="85">
        <f>E$76*$C$37*0.52</f>
        <v>1716</v>
      </c>
      <c r="F114" s="84">
        <f>E$76*$C$37*0.48</f>
        <v>1584</v>
      </c>
      <c r="G114" s="118"/>
      <c r="H114" s="85">
        <f>H$76*$C$37*0.52</f>
        <v>2574</v>
      </c>
      <c r="I114" s="84">
        <f>H$76*$C$37*0.48</f>
        <v>2376</v>
      </c>
      <c r="J114" s="118"/>
      <c r="K114" s="85">
        <f>K$76*$C$37*0.52</f>
        <v>3432</v>
      </c>
      <c r="L114" s="84">
        <f>K$76*$C$37*0.48</f>
        <v>3168</v>
      </c>
      <c r="M114" s="118"/>
      <c r="N114" s="85">
        <f>N$76*$C$37*0.52</f>
        <v>5148</v>
      </c>
      <c r="O114" s="84">
        <f>N$76*$C$37*0.48</f>
        <v>4752</v>
      </c>
      <c r="P114" s="118"/>
      <c r="Q114" s="85">
        <f>Q$76*$C$37*0.52</f>
        <v>6864</v>
      </c>
      <c r="R114" s="84">
        <f>Q$76*$C$37*0.48</f>
        <v>6336</v>
      </c>
      <c r="S114" s="118"/>
      <c r="T114" s="85">
        <f>T$76*$C$37*0.52</f>
        <v>8580</v>
      </c>
      <c r="U114" s="84">
        <f>T$76*$C$37*0.48</f>
        <v>7920</v>
      </c>
      <c r="V114" s="118"/>
      <c r="W114" s="85">
        <f>W$76*$C$37*0.52</f>
        <v>17160</v>
      </c>
      <c r="X114" s="84">
        <f>W$76*$C$37*0.48</f>
        <v>15840</v>
      </c>
      <c r="Y114" s="118"/>
    </row>
    <row r="115" spans="1:25" s="139" customFormat="1" x14ac:dyDescent="0.25">
      <c r="A115" s="109" t="s">
        <v>106</v>
      </c>
      <c r="B115" s="85">
        <f>B$76*$C$37*0.55</f>
        <v>907.50000000000011</v>
      </c>
      <c r="C115" s="84">
        <f>B$76*$C$37*0.45</f>
        <v>742.5</v>
      </c>
      <c r="D115" s="118"/>
      <c r="E115" s="85">
        <f>E$76*$C$37*0.55</f>
        <v>1815.0000000000002</v>
      </c>
      <c r="F115" s="84">
        <f>E$76*$C$37*0.45</f>
        <v>1485</v>
      </c>
      <c r="G115" s="118"/>
      <c r="H115" s="85">
        <f>H$76*$C$37*0.55</f>
        <v>2722.5</v>
      </c>
      <c r="I115" s="84">
        <f>H$76*$C$37*0.45</f>
        <v>2227.5</v>
      </c>
      <c r="J115" s="118"/>
      <c r="K115" s="85">
        <f>K$76*$C$37*0.55</f>
        <v>3630.0000000000005</v>
      </c>
      <c r="L115" s="84">
        <f>K$76*$C$37*0.45</f>
        <v>2970</v>
      </c>
      <c r="M115" s="118"/>
      <c r="N115" s="85">
        <f>N$76*$C$37*0.55</f>
        <v>5445</v>
      </c>
      <c r="O115" s="84">
        <f>N$76*$C$37*0.45</f>
        <v>4455</v>
      </c>
      <c r="P115" s="118"/>
      <c r="Q115" s="85">
        <f>Q$76*$C$37*0.55</f>
        <v>7260.0000000000009</v>
      </c>
      <c r="R115" s="84">
        <f>Q$76*$C$37*0.45</f>
        <v>5940</v>
      </c>
      <c r="S115" s="118"/>
      <c r="T115" s="85">
        <f>T$76*$C$37*0.55</f>
        <v>9075</v>
      </c>
      <c r="U115" s="84">
        <f>T$76*$C$37*0.45</f>
        <v>7425</v>
      </c>
      <c r="V115" s="118"/>
      <c r="W115" s="85">
        <f>W$76*$C$37*0.55</f>
        <v>18150</v>
      </c>
      <c r="X115" s="84">
        <f>W$76*$C$37*0.45</f>
        <v>14850</v>
      </c>
      <c r="Y115" s="118"/>
    </row>
    <row r="116" spans="1:25" s="139" customFormat="1" x14ac:dyDescent="0.25">
      <c r="A116" s="109" t="s">
        <v>107</v>
      </c>
      <c r="B116" s="85">
        <f>B$76*$C$37*0.6</f>
        <v>990</v>
      </c>
      <c r="C116" s="84">
        <f>B$76*$C$37*0.4</f>
        <v>660</v>
      </c>
      <c r="D116" s="118"/>
      <c r="E116" s="85">
        <f>E$76*$C$37*0.6</f>
        <v>1980</v>
      </c>
      <c r="F116" s="84">
        <f>E$76*$C$37*0.4</f>
        <v>1320</v>
      </c>
      <c r="G116" s="118"/>
      <c r="H116" s="85">
        <f>H$76*$C$37*0.6</f>
        <v>2970</v>
      </c>
      <c r="I116" s="84">
        <f>H$76*$C$37*0.4</f>
        <v>1980</v>
      </c>
      <c r="J116" s="118"/>
      <c r="K116" s="85">
        <f>K$76*$C$37*0.6</f>
        <v>3960</v>
      </c>
      <c r="L116" s="84">
        <f>K$76*$C$37*0.4</f>
        <v>2640</v>
      </c>
      <c r="M116" s="118"/>
      <c r="N116" s="85">
        <f>N$76*$C$37*0.6</f>
        <v>5940</v>
      </c>
      <c r="O116" s="84">
        <f>N$76*$C$37*0.4</f>
        <v>3960</v>
      </c>
      <c r="P116" s="118"/>
      <c r="Q116" s="85">
        <f>Q$76*$C$37*0.6</f>
        <v>7920</v>
      </c>
      <c r="R116" s="84">
        <f>Q$76*$C$37*0.4</f>
        <v>5280</v>
      </c>
      <c r="S116" s="118"/>
      <c r="T116" s="85">
        <f>T$76*$C$37*0.6</f>
        <v>9900</v>
      </c>
      <c r="U116" s="84">
        <f>T$76*$C$37*0.4</f>
        <v>6600</v>
      </c>
      <c r="V116" s="118"/>
      <c r="W116" s="85">
        <f>W$76*$C$37*0.6</f>
        <v>19800</v>
      </c>
      <c r="X116" s="84">
        <f>W$76*$C$37*0.4</f>
        <v>13200</v>
      </c>
      <c r="Y116" s="118"/>
    </row>
    <row r="117" spans="1:25" s="139" customFormat="1" x14ac:dyDescent="0.25">
      <c r="A117" s="109" t="s">
        <v>108</v>
      </c>
      <c r="B117" s="85">
        <f>B$76*$C$37*0.8</f>
        <v>1320</v>
      </c>
      <c r="C117" s="84">
        <f>B$76*$C$37*0.2</f>
        <v>330</v>
      </c>
      <c r="D117" s="118"/>
      <c r="E117" s="85">
        <f>E$76*$C$37*0.8</f>
        <v>2640</v>
      </c>
      <c r="F117" s="84">
        <f>E$76*$C$37*0.2</f>
        <v>660</v>
      </c>
      <c r="G117" s="118"/>
      <c r="H117" s="85">
        <f>H$76*$C$37*0.8</f>
        <v>3960</v>
      </c>
      <c r="I117" s="84">
        <f>H$76*$C$37*0.2</f>
        <v>990</v>
      </c>
      <c r="J117" s="118"/>
      <c r="K117" s="85">
        <f>K$76*$C$37*0.8</f>
        <v>5280</v>
      </c>
      <c r="L117" s="84">
        <f>K$76*$C$37*0.2</f>
        <v>1320</v>
      </c>
      <c r="M117" s="118"/>
      <c r="N117" s="85">
        <f>N$76*$C$37*0.8</f>
        <v>7920</v>
      </c>
      <c r="O117" s="84">
        <f>N$76*$C$37*0.2</f>
        <v>1980</v>
      </c>
      <c r="P117" s="118"/>
      <c r="Q117" s="85">
        <f>Q$76*$C$37*0.8</f>
        <v>10560</v>
      </c>
      <c r="R117" s="84">
        <f>Q$76*$C$37*0.2</f>
        <v>2640</v>
      </c>
      <c r="S117" s="118"/>
      <c r="T117" s="85">
        <f>T$76*$C$37*0.8</f>
        <v>13200</v>
      </c>
      <c r="U117" s="84">
        <f>T$76*$C$37*0.2</f>
        <v>3300</v>
      </c>
      <c r="V117" s="118"/>
      <c r="W117" s="85">
        <f>W$76*$C$37*0.8</f>
        <v>26400</v>
      </c>
      <c r="X117" s="84">
        <f>W$76*$C$37*0.2</f>
        <v>6600</v>
      </c>
      <c r="Y117" s="118"/>
    </row>
    <row r="118" spans="1:25" s="139" customFormat="1" ht="15.75" thickBot="1" x14ac:dyDescent="0.3">
      <c r="A118" s="110" t="s">
        <v>109</v>
      </c>
      <c r="B118" s="86">
        <f>B$76*$C$37*0.9</f>
        <v>1485</v>
      </c>
      <c r="C118" s="121">
        <f>B$76*$C$37*0.1</f>
        <v>165</v>
      </c>
      <c r="D118" s="119"/>
      <c r="E118" s="86">
        <f>E$76*$C$37*0.9</f>
        <v>2970</v>
      </c>
      <c r="F118" s="121">
        <f>E$76*$C$37*0.1</f>
        <v>330</v>
      </c>
      <c r="G118" s="119"/>
      <c r="H118" s="86">
        <f>H$76*$C$37*0.9</f>
        <v>4455</v>
      </c>
      <c r="I118" s="121">
        <f>H$76*$C$37*0.1</f>
        <v>495</v>
      </c>
      <c r="J118" s="119"/>
      <c r="K118" s="86">
        <f>K$76*$C$37*0.9</f>
        <v>5940</v>
      </c>
      <c r="L118" s="121">
        <f>K$76*$C$37*0.1</f>
        <v>660</v>
      </c>
      <c r="M118" s="119"/>
      <c r="N118" s="86">
        <f>N$76*$C$37*0.9</f>
        <v>8910</v>
      </c>
      <c r="O118" s="121">
        <f>N$76*$C$37*0.1</f>
        <v>990</v>
      </c>
      <c r="P118" s="119"/>
      <c r="Q118" s="86">
        <f>Q$76*$C$37*0.9</f>
        <v>11880</v>
      </c>
      <c r="R118" s="121">
        <f>Q$76*$C$37*0.1</f>
        <v>1320</v>
      </c>
      <c r="S118" s="119"/>
      <c r="T118" s="86">
        <f>T$76*$C$37*0.9</f>
        <v>14850</v>
      </c>
      <c r="U118" s="121">
        <f>T$76*$C$37*0.1</f>
        <v>1650</v>
      </c>
      <c r="V118" s="119"/>
      <c r="W118" s="86">
        <f>W$76*$C$37*0.9</f>
        <v>29700</v>
      </c>
      <c r="X118" s="121">
        <f>W$76*$C$37*0.1</f>
        <v>3300</v>
      </c>
      <c r="Y118" s="119"/>
    </row>
    <row r="119" spans="1:25" s="139" customFormat="1" x14ac:dyDescent="0.25">
      <c r="A119" s="111"/>
    </row>
    <row r="120" spans="1:25" s="139" customFormat="1" ht="15.75" thickBot="1" x14ac:dyDescent="0.3">
      <c r="A120" s="111"/>
    </row>
    <row r="121" spans="1:25" s="83" customFormat="1" ht="18.75" customHeight="1" x14ac:dyDescent="0.3">
      <c r="A121" s="181" t="s">
        <v>98</v>
      </c>
      <c r="B121" s="184" t="s">
        <v>79</v>
      </c>
      <c r="C121" s="185"/>
      <c r="D121" s="186"/>
      <c r="E121" s="184" t="s">
        <v>80</v>
      </c>
      <c r="F121" s="185"/>
      <c r="G121" s="186"/>
      <c r="H121" s="184" t="s">
        <v>81</v>
      </c>
      <c r="I121" s="185"/>
      <c r="J121" s="186"/>
      <c r="K121" s="184" t="s">
        <v>82</v>
      </c>
      <c r="L121" s="185"/>
      <c r="M121" s="186"/>
      <c r="N121" s="184" t="s">
        <v>83</v>
      </c>
      <c r="O121" s="185"/>
      <c r="P121" s="186"/>
      <c r="Q121" s="184" t="s">
        <v>84</v>
      </c>
      <c r="R121" s="185"/>
      <c r="S121" s="186"/>
      <c r="T121" s="184" t="s">
        <v>85</v>
      </c>
      <c r="U121" s="185"/>
      <c r="V121" s="186"/>
      <c r="W121" s="184" t="s">
        <v>86</v>
      </c>
      <c r="X121" s="185"/>
      <c r="Y121" s="186"/>
    </row>
    <row r="122" spans="1:25" s="83" customFormat="1" ht="19.5" thickBot="1" x14ac:dyDescent="0.35">
      <c r="A122" s="182"/>
      <c r="B122" s="187">
        <v>5000</v>
      </c>
      <c r="C122" s="188"/>
      <c r="D122" s="189"/>
      <c r="E122" s="187">
        <v>10000</v>
      </c>
      <c r="F122" s="188"/>
      <c r="G122" s="189"/>
      <c r="H122" s="187">
        <v>15000</v>
      </c>
      <c r="I122" s="188"/>
      <c r="J122" s="189"/>
      <c r="K122" s="187">
        <v>20000</v>
      </c>
      <c r="L122" s="188"/>
      <c r="M122" s="189"/>
      <c r="N122" s="187">
        <v>30000</v>
      </c>
      <c r="O122" s="188"/>
      <c r="P122" s="189"/>
      <c r="Q122" s="187">
        <v>40000</v>
      </c>
      <c r="R122" s="188"/>
      <c r="S122" s="189"/>
      <c r="T122" s="187">
        <v>50000</v>
      </c>
      <c r="U122" s="188"/>
      <c r="V122" s="189"/>
      <c r="W122" s="187">
        <v>100000</v>
      </c>
      <c r="X122" s="188"/>
      <c r="Y122" s="189"/>
    </row>
    <row r="123" spans="1:25" s="82" customFormat="1" ht="18.75" x14ac:dyDescent="0.3">
      <c r="A123" s="183"/>
      <c r="B123" s="94" t="s">
        <v>77</v>
      </c>
      <c r="C123" s="103" t="s">
        <v>78</v>
      </c>
      <c r="D123" s="117"/>
      <c r="E123" s="94" t="s">
        <v>77</v>
      </c>
      <c r="F123" s="103" t="s">
        <v>78</v>
      </c>
      <c r="G123" s="117"/>
      <c r="H123" s="94" t="s">
        <v>77</v>
      </c>
      <c r="I123" s="103" t="s">
        <v>78</v>
      </c>
      <c r="J123" s="117"/>
      <c r="K123" s="94" t="s">
        <v>77</v>
      </c>
      <c r="L123" s="103" t="s">
        <v>78</v>
      </c>
      <c r="M123" s="117"/>
      <c r="N123" s="94" t="s">
        <v>77</v>
      </c>
      <c r="O123" s="103" t="s">
        <v>78</v>
      </c>
      <c r="P123" s="117"/>
      <c r="Q123" s="94" t="s">
        <v>77</v>
      </c>
      <c r="R123" s="103" t="s">
        <v>78</v>
      </c>
      <c r="S123" s="117"/>
      <c r="T123" s="94" t="s">
        <v>77</v>
      </c>
      <c r="U123" s="103" t="s">
        <v>78</v>
      </c>
      <c r="V123" s="117"/>
      <c r="W123" s="94" t="s">
        <v>77</v>
      </c>
      <c r="X123" s="103" t="s">
        <v>78</v>
      </c>
      <c r="Y123" s="117"/>
    </row>
    <row r="124" spans="1:25" s="139" customFormat="1" x14ac:dyDescent="0.25">
      <c r="A124" s="109" t="s">
        <v>125</v>
      </c>
      <c r="B124" s="88">
        <f t="shared" ref="B124:B134" si="18">($B$38/(1000))*(($B$4/100*(B108*$B$53))+($B$5/100*(B108*$B$55))+($B$6/100*(B108*$B$57))+($B$7/100*(B108*$B$59)))</f>
        <v>0.44701463203434166</v>
      </c>
      <c r="C124" s="87">
        <f t="shared" ref="C124:C134" si="19">($B$38/(1000))*(($B$8/100*(C108*$B$54))+($B$9/100*(C108*$B$56))+($B$10/100*(C108*$B$58))+($B$11/100*(C108*$B$60)))</f>
        <v>2.9499918762349204</v>
      </c>
      <c r="D124" s="118"/>
      <c r="E124" s="88">
        <f t="shared" ref="E124:E134" si="20">($B$38/(1000))*(($B$4/100*(E108*$B$53))+($B$5/100*(E108*$B$55))+($B$6/100*(E108*$B$57))+($B$7/100*(E108*$B$59)))</f>
        <v>0.89402926406868333</v>
      </c>
      <c r="F124" s="87">
        <f t="shared" ref="F124:F134" si="21">($B$38/(1000))*(($B$8/100*(F108*$B$54))+($B$9/100*(F108*$B$56))+($B$10/100*(F108*$B$58))+($B$11/100*(F108*$B$60)))</f>
        <v>5.8999837524698409</v>
      </c>
      <c r="G124" s="118"/>
      <c r="H124" s="88">
        <f t="shared" ref="H124:H134" si="22">($B$38/(1000))*(($B$4/100*(H108*$B$53))+($B$5/100*(H108*$B$55))+($B$6/100*(H108*$B$57))+($B$7/100*(H108*$B$59)))</f>
        <v>1.3410438961030249</v>
      </c>
      <c r="I124" s="87">
        <f t="shared" ref="I124:I134" si="23">($B$38/(1000))*(($B$8/100*(I108*$B$54))+($B$9/100*(I108*$B$56))+($B$10/100*(I108*$B$58))+($B$11/100*(I108*$B$60)))</f>
        <v>8.84997562870476</v>
      </c>
      <c r="J124" s="118"/>
      <c r="K124" s="88">
        <f t="shared" ref="K124:K134" si="24">($B$38/(1000))*(($B$4/100*(K108*$B$53))+($B$5/100*(K108*$B$55))+($B$6/100*(K108*$B$57))+($B$7/100*(K108*$B$59)))</f>
        <v>1.7880585281373667</v>
      </c>
      <c r="L124" s="87">
        <f t="shared" ref="L124:L134" si="25">($B$38/(1000))*(($B$8/100*(L108*$B$54))+($B$9/100*(L108*$B$56))+($B$10/100*(L108*$B$58))+($B$11/100*(L108*$B$60)))</f>
        <v>11.799967504939682</v>
      </c>
      <c r="M124" s="118"/>
      <c r="N124" s="88">
        <f t="shared" ref="N124:N134" si="26">($B$38/(1000))*(($B$4/100*(N108*$B$53))+($B$5/100*(N108*$B$55))+($B$6/100*(N108*$B$57))+($B$7/100*(N108*$B$59)))</f>
        <v>2.6820877922060498</v>
      </c>
      <c r="O124" s="87">
        <f t="shared" ref="O124:O134" si="27">($B$38/(1000))*(($B$8/100*(O108*$B$54))+($B$9/100*(O108*$B$56))+($B$10/100*(O108*$B$58))+($B$11/100*(O108*$B$60)))</f>
        <v>17.69995125740952</v>
      </c>
      <c r="P124" s="118"/>
      <c r="Q124" s="88">
        <f t="shared" ref="Q124:Q134" si="28">($B$38/(1000))*(($B$4/100*(Q108*$B$53))+($B$5/100*(Q108*$B$55))+($B$6/100*(Q108*$B$57))+($B$7/100*(Q108*$B$59)))</f>
        <v>3.5761170562747333</v>
      </c>
      <c r="R124" s="87">
        <f t="shared" ref="R124:R134" si="29">($B$38/(1000))*(($B$8/100*(R108*$B$54))+($B$9/100*(R108*$B$56))+($B$10/100*(R108*$B$58))+($B$11/100*(R108*$B$60)))</f>
        <v>23.599935009879363</v>
      </c>
      <c r="S124" s="118"/>
      <c r="T124" s="88">
        <f t="shared" ref="T124:T134" si="30">($B$38/(1000))*(($B$4/100*(T108*$B$53))+($B$5/100*(T108*$B$55))+($B$6/100*(T108*$B$57))+($B$7/100*(T108*$B$59)))</f>
        <v>4.4701463203434164</v>
      </c>
      <c r="U124" s="87">
        <f t="shared" ref="U124:U134" si="31">($B$38/(1000))*(($B$8/100*(U108*$B$54))+($B$9/100*(U108*$B$56))+($B$10/100*(U108*$B$58))+($B$11/100*(U108*$B$60)))</f>
        <v>29.499918762349207</v>
      </c>
      <c r="V124" s="118"/>
      <c r="W124" s="88">
        <f t="shared" ref="W124:W134" si="32">($B$38/(1000))*(($B$4/100*(W108*$B$53))+($B$5/100*(W108*$B$55))+($B$6/100*(W108*$B$57))+($B$7/100*(W108*$B$59)))</f>
        <v>8.9402926406868328</v>
      </c>
      <c r="X124" s="87">
        <f t="shared" ref="X124:X134" si="33">($B$38/(1000))*(($B$8/100*(X108*$B$54))+($B$9/100*(X108*$B$56))+($B$10/100*(X108*$B$58))+($B$11/100*(X108*$B$60)))</f>
        <v>58.999837524698414</v>
      </c>
      <c r="Y124" s="118"/>
    </row>
    <row r="125" spans="1:25" s="139" customFormat="1" x14ac:dyDescent="0.25">
      <c r="A125" s="109" t="s">
        <v>97</v>
      </c>
      <c r="B125" s="88">
        <f t="shared" si="18"/>
        <v>0.89402926406868333</v>
      </c>
      <c r="C125" s="87">
        <f t="shared" si="19"/>
        <v>2.622215001097707</v>
      </c>
      <c r="D125" s="118"/>
      <c r="E125" s="88">
        <f t="shared" si="20"/>
        <v>1.7880585281373667</v>
      </c>
      <c r="F125" s="87">
        <f t="shared" si="21"/>
        <v>5.244430002195414</v>
      </c>
      <c r="G125" s="118"/>
      <c r="H125" s="88">
        <f t="shared" si="22"/>
        <v>2.6820877922060498</v>
      </c>
      <c r="I125" s="87">
        <f t="shared" si="23"/>
        <v>7.8666450032931214</v>
      </c>
      <c r="J125" s="118"/>
      <c r="K125" s="88">
        <f t="shared" si="24"/>
        <v>3.5761170562747333</v>
      </c>
      <c r="L125" s="87">
        <f t="shared" si="25"/>
        <v>10.488860004390828</v>
      </c>
      <c r="M125" s="118"/>
      <c r="N125" s="88">
        <f t="shared" si="26"/>
        <v>5.3641755844120995</v>
      </c>
      <c r="O125" s="87">
        <f t="shared" si="27"/>
        <v>15.733290006586243</v>
      </c>
      <c r="P125" s="118"/>
      <c r="Q125" s="88">
        <f t="shared" si="28"/>
        <v>7.1522341125494666</v>
      </c>
      <c r="R125" s="87">
        <f t="shared" si="29"/>
        <v>20.977720008781656</v>
      </c>
      <c r="S125" s="118"/>
      <c r="T125" s="88">
        <f t="shared" si="30"/>
        <v>8.9402926406868328</v>
      </c>
      <c r="U125" s="87">
        <f t="shared" si="31"/>
        <v>26.222150010977074</v>
      </c>
      <c r="V125" s="118"/>
      <c r="W125" s="88">
        <f t="shared" si="32"/>
        <v>17.880585281373666</v>
      </c>
      <c r="X125" s="87">
        <f t="shared" si="33"/>
        <v>52.444300021954149</v>
      </c>
      <c r="Y125" s="118"/>
    </row>
    <row r="126" spans="1:25" s="139" customFormat="1" x14ac:dyDescent="0.25">
      <c r="A126" s="122" t="s">
        <v>141</v>
      </c>
      <c r="B126" s="88">
        <f t="shared" si="18"/>
        <v>0.97002175151452164</v>
      </c>
      <c r="C126" s="87">
        <f t="shared" si="19"/>
        <v>2.5664929323243806</v>
      </c>
      <c r="D126" s="118"/>
      <c r="E126" s="88">
        <f t="shared" si="20"/>
        <v>1.9400435030290433</v>
      </c>
      <c r="F126" s="87">
        <f t="shared" si="21"/>
        <v>5.1329858646487612</v>
      </c>
      <c r="G126" s="118"/>
      <c r="H126" s="88">
        <f t="shared" si="22"/>
        <v>2.9100652545435648</v>
      </c>
      <c r="I126" s="87">
        <f t="shared" si="23"/>
        <v>7.6994787969731426</v>
      </c>
      <c r="J126" s="118"/>
      <c r="K126" s="88">
        <f t="shared" si="24"/>
        <v>3.8800870060580865</v>
      </c>
      <c r="L126" s="87">
        <f t="shared" si="25"/>
        <v>10.265971729297522</v>
      </c>
      <c r="M126" s="118"/>
      <c r="N126" s="88">
        <f t="shared" si="26"/>
        <v>5.8201305090871296</v>
      </c>
      <c r="O126" s="87">
        <f t="shared" si="27"/>
        <v>15.398957593946285</v>
      </c>
      <c r="P126" s="118"/>
      <c r="Q126" s="88">
        <f t="shared" si="28"/>
        <v>7.7601740121161731</v>
      </c>
      <c r="R126" s="87">
        <f t="shared" si="29"/>
        <v>20.531943458595045</v>
      </c>
      <c r="S126" s="118"/>
      <c r="T126" s="88">
        <f t="shared" si="30"/>
        <v>9.7002175151452157</v>
      </c>
      <c r="U126" s="87">
        <f t="shared" si="31"/>
        <v>25.664929323243804</v>
      </c>
      <c r="V126" s="118"/>
      <c r="W126" s="88">
        <f t="shared" si="32"/>
        <v>19.400435030290431</v>
      </c>
      <c r="X126" s="87">
        <f t="shared" si="33"/>
        <v>51.329858646487608</v>
      </c>
      <c r="Y126" s="118"/>
    </row>
    <row r="127" spans="1:25" s="139" customFormat="1" x14ac:dyDescent="0.25">
      <c r="A127" s="109" t="s">
        <v>102</v>
      </c>
      <c r="B127" s="88">
        <f t="shared" si="18"/>
        <v>1.7880585281373667</v>
      </c>
      <c r="C127" s="87">
        <f t="shared" si="19"/>
        <v>1.9666612508232804</v>
      </c>
      <c r="D127" s="118"/>
      <c r="E127" s="88">
        <f t="shared" si="20"/>
        <v>3.5761170562747333</v>
      </c>
      <c r="F127" s="87">
        <f t="shared" si="21"/>
        <v>3.9333225016465607</v>
      </c>
      <c r="G127" s="118"/>
      <c r="H127" s="88">
        <f t="shared" si="22"/>
        <v>5.3641755844120995</v>
      </c>
      <c r="I127" s="87">
        <f t="shared" si="23"/>
        <v>5.8999837524698409</v>
      </c>
      <c r="J127" s="118"/>
      <c r="K127" s="88">
        <f t="shared" si="24"/>
        <v>7.1522341125494666</v>
      </c>
      <c r="L127" s="87">
        <f t="shared" si="25"/>
        <v>7.8666450032931214</v>
      </c>
      <c r="M127" s="118"/>
      <c r="N127" s="88">
        <f t="shared" si="26"/>
        <v>10.728351168824199</v>
      </c>
      <c r="O127" s="87">
        <f t="shared" si="27"/>
        <v>11.799967504939682</v>
      </c>
      <c r="P127" s="118"/>
      <c r="Q127" s="88">
        <f t="shared" si="28"/>
        <v>14.304468225098933</v>
      </c>
      <c r="R127" s="87">
        <f t="shared" si="29"/>
        <v>15.733290006586243</v>
      </c>
      <c r="S127" s="118"/>
      <c r="T127" s="88">
        <f t="shared" si="30"/>
        <v>17.880585281373666</v>
      </c>
      <c r="U127" s="87">
        <f t="shared" si="31"/>
        <v>19.666612508232802</v>
      </c>
      <c r="V127" s="118"/>
      <c r="W127" s="88">
        <f t="shared" si="32"/>
        <v>35.761170562747331</v>
      </c>
      <c r="X127" s="87">
        <f t="shared" si="33"/>
        <v>39.333225016465605</v>
      </c>
      <c r="Y127" s="118"/>
    </row>
    <row r="128" spans="1:25" s="139" customFormat="1" x14ac:dyDescent="0.25">
      <c r="A128" s="109" t="s">
        <v>103</v>
      </c>
      <c r="B128" s="88">
        <f t="shared" si="18"/>
        <v>2.0115658441545374</v>
      </c>
      <c r="C128" s="87">
        <f t="shared" si="19"/>
        <v>1.8027728132546734</v>
      </c>
      <c r="D128" s="118"/>
      <c r="E128" s="88">
        <f t="shared" si="20"/>
        <v>4.0231316883090749</v>
      </c>
      <c r="F128" s="87">
        <f t="shared" si="21"/>
        <v>3.6055456265093468</v>
      </c>
      <c r="G128" s="118"/>
      <c r="H128" s="88">
        <f t="shared" si="22"/>
        <v>6.0346975324636123</v>
      </c>
      <c r="I128" s="87">
        <f t="shared" si="23"/>
        <v>5.4083184397640212</v>
      </c>
      <c r="J128" s="118"/>
      <c r="K128" s="88">
        <f t="shared" si="24"/>
        <v>8.0462633766181497</v>
      </c>
      <c r="L128" s="87">
        <f t="shared" si="25"/>
        <v>7.2110912530186937</v>
      </c>
      <c r="M128" s="118"/>
      <c r="N128" s="88">
        <f t="shared" si="26"/>
        <v>12.069395064927225</v>
      </c>
      <c r="O128" s="87">
        <f t="shared" si="27"/>
        <v>10.816636879528042</v>
      </c>
      <c r="P128" s="118"/>
      <c r="Q128" s="88">
        <f t="shared" si="28"/>
        <v>16.092526753236299</v>
      </c>
      <c r="R128" s="87">
        <f t="shared" si="29"/>
        <v>14.422182506037387</v>
      </c>
      <c r="S128" s="118"/>
      <c r="T128" s="88">
        <f t="shared" si="30"/>
        <v>20.115658441545378</v>
      </c>
      <c r="U128" s="87">
        <f t="shared" si="31"/>
        <v>18.027728132546734</v>
      </c>
      <c r="V128" s="118"/>
      <c r="W128" s="88">
        <f t="shared" si="32"/>
        <v>40.231316883090756</v>
      </c>
      <c r="X128" s="87">
        <f t="shared" si="33"/>
        <v>36.055456265093468</v>
      </c>
      <c r="Y128" s="118"/>
    </row>
    <row r="129" spans="1:28" s="139" customFormat="1" x14ac:dyDescent="0.25">
      <c r="A129" s="109" t="s">
        <v>104</v>
      </c>
      <c r="B129" s="88">
        <f t="shared" si="18"/>
        <v>2.1456702337648403</v>
      </c>
      <c r="C129" s="87">
        <f t="shared" si="19"/>
        <v>1.7044397507135096</v>
      </c>
      <c r="D129" s="118"/>
      <c r="E129" s="88">
        <f t="shared" si="20"/>
        <v>4.2913404675296807</v>
      </c>
      <c r="F129" s="87">
        <f t="shared" si="21"/>
        <v>3.4088795014270192</v>
      </c>
      <c r="G129" s="118"/>
      <c r="H129" s="88">
        <f t="shared" si="22"/>
        <v>6.4370107012945201</v>
      </c>
      <c r="I129" s="87">
        <f t="shared" si="23"/>
        <v>5.1133192521405277</v>
      </c>
      <c r="J129" s="118"/>
      <c r="K129" s="88">
        <f t="shared" si="24"/>
        <v>8.5826809350593614</v>
      </c>
      <c r="L129" s="87">
        <f t="shared" si="25"/>
        <v>6.8177590028540385</v>
      </c>
      <c r="M129" s="118"/>
      <c r="N129" s="88">
        <f t="shared" si="26"/>
        <v>12.87402140258904</v>
      </c>
      <c r="O129" s="87">
        <f t="shared" si="27"/>
        <v>10.226638504281055</v>
      </c>
      <c r="P129" s="118"/>
      <c r="Q129" s="88">
        <f t="shared" si="28"/>
        <v>17.165361870118723</v>
      </c>
      <c r="R129" s="87">
        <f t="shared" si="29"/>
        <v>13.635518005708077</v>
      </c>
      <c r="S129" s="118"/>
      <c r="T129" s="88">
        <f t="shared" si="30"/>
        <v>21.456702337648398</v>
      </c>
      <c r="U129" s="87">
        <f t="shared" si="31"/>
        <v>17.044397507135095</v>
      </c>
      <c r="V129" s="118"/>
      <c r="W129" s="88">
        <f t="shared" si="32"/>
        <v>42.913404675296796</v>
      </c>
      <c r="X129" s="87">
        <f t="shared" si="33"/>
        <v>34.08879501427019</v>
      </c>
      <c r="Y129" s="118"/>
    </row>
    <row r="130" spans="1:28" s="139" customFormat="1" x14ac:dyDescent="0.25">
      <c r="A130" s="109" t="s">
        <v>105</v>
      </c>
      <c r="B130" s="88">
        <f t="shared" si="18"/>
        <v>2.3244760865785765</v>
      </c>
      <c r="C130" s="87">
        <f t="shared" si="19"/>
        <v>1.5733290006586242</v>
      </c>
      <c r="D130" s="118"/>
      <c r="E130" s="88">
        <f t="shared" si="20"/>
        <v>4.648952173157153</v>
      </c>
      <c r="F130" s="87">
        <f t="shared" si="21"/>
        <v>3.1466580013172485</v>
      </c>
      <c r="G130" s="118"/>
      <c r="H130" s="88">
        <f t="shared" si="22"/>
        <v>6.97342825973573</v>
      </c>
      <c r="I130" s="87">
        <f t="shared" si="23"/>
        <v>4.7199870019758725</v>
      </c>
      <c r="J130" s="118"/>
      <c r="K130" s="88">
        <f t="shared" si="24"/>
        <v>9.2979043463143061</v>
      </c>
      <c r="L130" s="87">
        <f t="shared" si="25"/>
        <v>6.293316002634497</v>
      </c>
      <c r="M130" s="118"/>
      <c r="N130" s="88">
        <f t="shared" si="26"/>
        <v>13.94685651947146</v>
      </c>
      <c r="O130" s="87">
        <f t="shared" si="27"/>
        <v>9.439974003951745</v>
      </c>
      <c r="P130" s="118"/>
      <c r="Q130" s="88">
        <f t="shared" si="28"/>
        <v>18.595808692628612</v>
      </c>
      <c r="R130" s="87">
        <f t="shared" si="29"/>
        <v>12.586632005268994</v>
      </c>
      <c r="S130" s="118"/>
      <c r="T130" s="88">
        <f t="shared" si="30"/>
        <v>23.244760865785764</v>
      </c>
      <c r="U130" s="87">
        <f t="shared" si="31"/>
        <v>15.733290006586243</v>
      </c>
      <c r="V130" s="118"/>
      <c r="W130" s="88">
        <f t="shared" si="32"/>
        <v>46.489521731571529</v>
      </c>
      <c r="X130" s="87">
        <f t="shared" si="33"/>
        <v>31.466580013172486</v>
      </c>
      <c r="Y130" s="118"/>
    </row>
    <row r="131" spans="1:28" s="139" customFormat="1" x14ac:dyDescent="0.25">
      <c r="A131" s="109" t="s">
        <v>106</v>
      </c>
      <c r="B131" s="88">
        <f t="shared" si="18"/>
        <v>2.4585804761888799</v>
      </c>
      <c r="C131" s="87">
        <f t="shared" si="19"/>
        <v>1.4749959381174602</v>
      </c>
      <c r="D131" s="118"/>
      <c r="E131" s="88">
        <f t="shared" si="20"/>
        <v>4.9171609523777597</v>
      </c>
      <c r="F131" s="87">
        <f t="shared" si="21"/>
        <v>2.9499918762349204</v>
      </c>
      <c r="G131" s="118"/>
      <c r="H131" s="88">
        <f t="shared" si="22"/>
        <v>7.3757414285666378</v>
      </c>
      <c r="I131" s="87">
        <f t="shared" si="23"/>
        <v>4.42498781435238</v>
      </c>
      <c r="J131" s="118"/>
      <c r="K131" s="88">
        <f t="shared" si="24"/>
        <v>9.8343219047555195</v>
      </c>
      <c r="L131" s="87">
        <f t="shared" si="25"/>
        <v>5.8999837524698409</v>
      </c>
      <c r="M131" s="118"/>
      <c r="N131" s="88">
        <f t="shared" si="26"/>
        <v>14.751482857133276</v>
      </c>
      <c r="O131" s="87">
        <f t="shared" si="27"/>
        <v>8.84997562870476</v>
      </c>
      <c r="P131" s="118"/>
      <c r="Q131" s="88">
        <f t="shared" si="28"/>
        <v>19.668643809511039</v>
      </c>
      <c r="R131" s="87">
        <f t="shared" si="29"/>
        <v>11.799967504939682</v>
      </c>
      <c r="S131" s="118"/>
      <c r="T131" s="88">
        <f t="shared" si="30"/>
        <v>24.585804761888795</v>
      </c>
      <c r="U131" s="87">
        <f t="shared" si="31"/>
        <v>14.749959381174603</v>
      </c>
      <c r="V131" s="118"/>
      <c r="W131" s="88">
        <f t="shared" si="32"/>
        <v>49.17160952377759</v>
      </c>
      <c r="X131" s="87">
        <f t="shared" si="33"/>
        <v>29.499918762349207</v>
      </c>
      <c r="Y131" s="118"/>
    </row>
    <row r="132" spans="1:28" s="139" customFormat="1" x14ac:dyDescent="0.25">
      <c r="A132" s="109" t="s">
        <v>107</v>
      </c>
      <c r="B132" s="88">
        <f t="shared" si="18"/>
        <v>2.6820877922060498</v>
      </c>
      <c r="C132" s="87">
        <f t="shared" si="19"/>
        <v>1.3111075005488535</v>
      </c>
      <c r="D132" s="118"/>
      <c r="E132" s="88">
        <f t="shared" si="20"/>
        <v>5.3641755844120995</v>
      </c>
      <c r="F132" s="87">
        <f t="shared" si="21"/>
        <v>2.622215001097707</v>
      </c>
      <c r="G132" s="118"/>
      <c r="H132" s="88">
        <f t="shared" si="22"/>
        <v>8.0462633766181497</v>
      </c>
      <c r="I132" s="87">
        <f t="shared" si="23"/>
        <v>3.9333225016465607</v>
      </c>
      <c r="J132" s="118"/>
      <c r="K132" s="88">
        <f t="shared" si="24"/>
        <v>10.728351168824199</v>
      </c>
      <c r="L132" s="87">
        <f t="shared" si="25"/>
        <v>5.244430002195414</v>
      </c>
      <c r="M132" s="118"/>
      <c r="N132" s="88">
        <f t="shared" si="26"/>
        <v>16.092526753236299</v>
      </c>
      <c r="O132" s="87">
        <f t="shared" si="27"/>
        <v>7.8666450032931214</v>
      </c>
      <c r="P132" s="118"/>
      <c r="Q132" s="88">
        <f t="shared" si="28"/>
        <v>21.456702337648398</v>
      </c>
      <c r="R132" s="87">
        <f t="shared" si="29"/>
        <v>10.488860004390828</v>
      </c>
      <c r="S132" s="118"/>
      <c r="T132" s="88">
        <f t="shared" si="30"/>
        <v>26.8208779220605</v>
      </c>
      <c r="U132" s="87">
        <f t="shared" si="31"/>
        <v>13.111075005488537</v>
      </c>
      <c r="V132" s="118"/>
      <c r="W132" s="88">
        <f t="shared" si="32"/>
        <v>53.641755844121001</v>
      </c>
      <c r="X132" s="87">
        <f t="shared" si="33"/>
        <v>26.222150010977074</v>
      </c>
      <c r="Y132" s="118"/>
    </row>
    <row r="133" spans="1:28" s="139" customFormat="1" x14ac:dyDescent="0.25">
      <c r="A133" s="109" t="s">
        <v>108</v>
      </c>
      <c r="B133" s="88">
        <f t="shared" si="18"/>
        <v>3.5761170562747333</v>
      </c>
      <c r="C133" s="87">
        <f t="shared" si="19"/>
        <v>0.65555375027442675</v>
      </c>
      <c r="D133" s="118"/>
      <c r="E133" s="88">
        <f t="shared" si="20"/>
        <v>7.1522341125494666</v>
      </c>
      <c r="F133" s="87">
        <f t="shared" si="21"/>
        <v>1.3111075005488535</v>
      </c>
      <c r="G133" s="118"/>
      <c r="H133" s="88">
        <f t="shared" si="22"/>
        <v>10.728351168824199</v>
      </c>
      <c r="I133" s="87">
        <f t="shared" si="23"/>
        <v>1.9666612508232804</v>
      </c>
      <c r="J133" s="118"/>
      <c r="K133" s="88">
        <f t="shared" si="24"/>
        <v>14.304468225098933</v>
      </c>
      <c r="L133" s="87">
        <f t="shared" si="25"/>
        <v>2.622215001097707</v>
      </c>
      <c r="M133" s="118"/>
      <c r="N133" s="88">
        <f t="shared" si="26"/>
        <v>21.456702337648398</v>
      </c>
      <c r="O133" s="87">
        <f t="shared" si="27"/>
        <v>3.9333225016465607</v>
      </c>
      <c r="P133" s="118"/>
      <c r="Q133" s="88">
        <f t="shared" si="28"/>
        <v>28.608936450197866</v>
      </c>
      <c r="R133" s="87">
        <f t="shared" si="29"/>
        <v>5.244430002195414</v>
      </c>
      <c r="S133" s="118"/>
      <c r="T133" s="88">
        <f t="shared" si="30"/>
        <v>35.761170562747331</v>
      </c>
      <c r="U133" s="87">
        <f t="shared" si="31"/>
        <v>6.5555375027442686</v>
      </c>
      <c r="V133" s="118"/>
      <c r="W133" s="88">
        <f t="shared" si="32"/>
        <v>71.522341125494663</v>
      </c>
      <c r="X133" s="87">
        <f t="shared" si="33"/>
        <v>13.111075005488537</v>
      </c>
      <c r="Y133" s="118"/>
    </row>
    <row r="134" spans="1:28" s="139" customFormat="1" ht="15.75" thickBot="1" x14ac:dyDescent="0.3">
      <c r="A134" s="110" t="s">
        <v>109</v>
      </c>
      <c r="B134" s="89">
        <f t="shared" si="18"/>
        <v>4.0231316883090749</v>
      </c>
      <c r="C134" s="120">
        <f t="shared" si="19"/>
        <v>0.32777687513721337</v>
      </c>
      <c r="D134" s="119"/>
      <c r="E134" s="89">
        <f t="shared" si="20"/>
        <v>8.0462633766181497</v>
      </c>
      <c r="F134" s="120">
        <f t="shared" si="21"/>
        <v>0.65555375027442675</v>
      </c>
      <c r="G134" s="119"/>
      <c r="H134" s="89">
        <f t="shared" si="22"/>
        <v>12.069395064927225</v>
      </c>
      <c r="I134" s="120">
        <f t="shared" si="23"/>
        <v>0.98333062541164018</v>
      </c>
      <c r="J134" s="119"/>
      <c r="K134" s="89">
        <f t="shared" si="24"/>
        <v>16.092526753236299</v>
      </c>
      <c r="L134" s="120">
        <f t="shared" si="25"/>
        <v>1.3111075005488535</v>
      </c>
      <c r="M134" s="119"/>
      <c r="N134" s="89">
        <f t="shared" si="26"/>
        <v>24.138790129854449</v>
      </c>
      <c r="O134" s="120">
        <f t="shared" si="27"/>
        <v>1.9666612508232804</v>
      </c>
      <c r="P134" s="119"/>
      <c r="Q134" s="89">
        <f t="shared" si="28"/>
        <v>32.185053506472599</v>
      </c>
      <c r="R134" s="120">
        <f t="shared" si="29"/>
        <v>2.622215001097707</v>
      </c>
      <c r="S134" s="119"/>
      <c r="T134" s="89">
        <f t="shared" si="30"/>
        <v>40.231316883090756</v>
      </c>
      <c r="U134" s="120">
        <f t="shared" si="31"/>
        <v>3.2777687513721343</v>
      </c>
      <c r="V134" s="119"/>
      <c r="W134" s="89">
        <f t="shared" si="32"/>
        <v>80.462633766181511</v>
      </c>
      <c r="X134" s="120">
        <f t="shared" si="33"/>
        <v>6.5555375027442686</v>
      </c>
      <c r="Y134" s="119"/>
    </row>
    <row r="135" spans="1:28" s="139" customFormat="1" x14ac:dyDescent="0.25">
      <c r="A135" s="111"/>
    </row>
    <row r="136" spans="1:28" s="139" customFormat="1" ht="15.75" thickBot="1" x14ac:dyDescent="0.3">
      <c r="A136" s="111"/>
      <c r="C136" s="100">
        <f>((B108*$B$38/1000)*((($B$53*$B$4/100)+($B$55*$B$5/100)+($B$57*$B$6/100)+($B$59*$B$7/100))))+((C108*$B$38/1000)*((($B$54*$B$8/100)+($B$56*$B$9/100)+($B$58*$B$10/100)+($B$60*$B$11/100))))</f>
        <v>3.397006508269262</v>
      </c>
      <c r="D136" s="100"/>
    </row>
    <row r="137" spans="1:28" s="83" customFormat="1" ht="18.75" customHeight="1" x14ac:dyDescent="0.3">
      <c r="A137" s="181" t="s">
        <v>98</v>
      </c>
      <c r="B137" s="184" t="s">
        <v>79</v>
      </c>
      <c r="C137" s="185"/>
      <c r="D137" s="186"/>
      <c r="E137" s="184" t="s">
        <v>80</v>
      </c>
      <c r="F137" s="185"/>
      <c r="G137" s="186"/>
      <c r="H137" s="184" t="s">
        <v>81</v>
      </c>
      <c r="I137" s="185"/>
      <c r="J137" s="186"/>
      <c r="K137" s="184" t="s">
        <v>82</v>
      </c>
      <c r="L137" s="185"/>
      <c r="M137" s="186"/>
      <c r="N137" s="184" t="s">
        <v>83</v>
      </c>
      <c r="O137" s="185"/>
      <c r="P137" s="186"/>
      <c r="Q137" s="184" t="s">
        <v>84</v>
      </c>
      <c r="R137" s="185"/>
      <c r="S137" s="186"/>
      <c r="T137" s="184" t="s">
        <v>85</v>
      </c>
      <c r="U137" s="185"/>
      <c r="V137" s="186"/>
      <c r="W137" s="184" t="s">
        <v>86</v>
      </c>
      <c r="X137" s="185"/>
      <c r="Y137" s="186"/>
    </row>
    <row r="138" spans="1:28" s="83" customFormat="1" ht="19.5" thickBot="1" x14ac:dyDescent="0.35">
      <c r="A138" s="182"/>
      <c r="B138" s="187">
        <v>5000</v>
      </c>
      <c r="C138" s="188"/>
      <c r="D138" s="189"/>
      <c r="E138" s="187">
        <v>10000</v>
      </c>
      <c r="F138" s="188"/>
      <c r="G138" s="189"/>
      <c r="H138" s="187">
        <v>15000</v>
      </c>
      <c r="I138" s="188"/>
      <c r="J138" s="189"/>
      <c r="K138" s="187">
        <v>20000</v>
      </c>
      <c r="L138" s="188"/>
      <c r="M138" s="189"/>
      <c r="N138" s="187">
        <v>30000</v>
      </c>
      <c r="O138" s="188"/>
      <c r="P138" s="189"/>
      <c r="Q138" s="187">
        <v>40000</v>
      </c>
      <c r="R138" s="188"/>
      <c r="S138" s="189"/>
      <c r="T138" s="187">
        <v>50000</v>
      </c>
      <c r="U138" s="188"/>
      <c r="V138" s="189"/>
      <c r="W138" s="187">
        <v>100000</v>
      </c>
      <c r="X138" s="188"/>
      <c r="Y138" s="189"/>
    </row>
    <row r="139" spans="1:28" s="82" customFormat="1" ht="37.5" x14ac:dyDescent="0.3">
      <c r="A139" s="183"/>
      <c r="B139" s="94" t="s">
        <v>92</v>
      </c>
      <c r="C139" s="104" t="s">
        <v>93</v>
      </c>
      <c r="D139" s="104" t="s">
        <v>134</v>
      </c>
      <c r="E139" s="105" t="s">
        <v>92</v>
      </c>
      <c r="F139" s="104" t="s">
        <v>93</v>
      </c>
      <c r="G139" s="104" t="s">
        <v>134</v>
      </c>
      <c r="H139" s="92" t="s">
        <v>92</v>
      </c>
      <c r="I139" s="104" t="s">
        <v>93</v>
      </c>
      <c r="J139" s="104" t="s">
        <v>134</v>
      </c>
      <c r="K139" s="92" t="s">
        <v>92</v>
      </c>
      <c r="L139" s="104" t="s">
        <v>93</v>
      </c>
      <c r="M139" s="104" t="s">
        <v>134</v>
      </c>
      <c r="N139" s="92" t="s">
        <v>92</v>
      </c>
      <c r="O139" s="104" t="s">
        <v>93</v>
      </c>
      <c r="P139" s="104" t="s">
        <v>134</v>
      </c>
      <c r="Q139" s="92" t="s">
        <v>92</v>
      </c>
      <c r="R139" s="104" t="s">
        <v>93</v>
      </c>
      <c r="S139" s="104" t="s">
        <v>134</v>
      </c>
      <c r="T139" s="92" t="s">
        <v>92</v>
      </c>
      <c r="U139" s="104" t="s">
        <v>93</v>
      </c>
      <c r="V139" s="104" t="s">
        <v>134</v>
      </c>
      <c r="W139" s="94" t="s">
        <v>92</v>
      </c>
      <c r="X139" s="104" t="s">
        <v>93</v>
      </c>
      <c r="Y139" s="104" t="s">
        <v>134</v>
      </c>
    </row>
    <row r="140" spans="1:28" s="139" customFormat="1" ht="18.75" x14ac:dyDescent="0.3">
      <c r="A140" s="109" t="s">
        <v>125</v>
      </c>
      <c r="B140" s="88">
        <f t="shared" ref="B140:B150" si="34">B124+C124</f>
        <v>3.397006508269262</v>
      </c>
      <c r="C140" s="115">
        <f t="shared" ref="C140:C145" si="35">((B108*$B$38/1000)*((($B$53*$B$8/100)+($B$55*$B$9/100)+($B$57*$B$10/100)+($B$59*$B$11/100))))+((C108*$B$38/1000)*((($B$54*$B$8/100)+($B$56*$B$9/100)+($B$58*$B$10/100)+($B$60*$B$11/100))))</f>
        <v>3.2724037079155752</v>
      </c>
      <c r="D140" s="127">
        <f t="shared" ref="D140:D150" si="36">((B108*$B$38/1000)*(($B$53*$D$4/100)+($B$55*$D$5/100)+($B$57*$D$6/100)+($B$59*$D$7/100)))+((C108*$B$38/1000)*(($B$54*$D$8/100)+($B$56*$D$9/100)+($B$58*$D$10/100)+($B$60*$D$11/100)))</f>
        <v>3.5463322304317866</v>
      </c>
      <c r="E140" s="98">
        <f t="shared" ref="E140:E150" si="37">E124+F124</f>
        <v>6.794013016538524</v>
      </c>
      <c r="F140" s="115">
        <f t="shared" ref="F140:F145" si="38">((E108*$B$38/1000)*((($B$53*$B$8/100)+($B$55*$B$9/100)+($B$57*$B$10/100)+($B$59*$B$11/100))))+((F108*$B$38/1000)*((($B$54*$B$8/100)+($B$56*$B$9/100)+($B$58*$B$10/100)+($B$60*$B$11/100))))</f>
        <v>6.5448074158311504</v>
      </c>
      <c r="G140" s="127">
        <f t="shared" ref="G140:G149" si="39">((E108*$B$38/1000)*(($B$53*$D$4/100)+($B$55*$D$5/100)+($B$57*$D$6/100)+($B$59*$D$7/100)))+((F108*$B$38/1000)*(($B$54*$D$8/100)+($B$56*$D$9/100)+($B$58*$D$10/100)+($B$60*$D$11/100)))</f>
        <v>7.0926644608635732</v>
      </c>
      <c r="H140" s="88">
        <f t="shared" ref="H140:H150" si="40">H124+I124</f>
        <v>10.191019524807786</v>
      </c>
      <c r="I140" s="115">
        <f t="shared" ref="I140:I145" si="41">((H108*$B$38/1000)*((($B$53*$B$8/100)+($B$55*$B$9/100)+($B$57*$B$10/100)+($B$59*$B$11/100))))+((I108*$B$38/1000)*((($B$54*$B$8/100)+($B$56*$B$9/100)+($B$58*$B$10/100)+($B$60*$B$11/100))))</f>
        <v>9.8172111237467252</v>
      </c>
      <c r="J140" s="126">
        <f t="shared" ref="J140:J150" si="42">((H108*$B$38/1000)*(($B$53*$D$4/100)+($B$55*$D$5/100)+($B$57*$D$6/100)+($B$59*$D$7/100)))+((I108*$B$38/1000)*(($B$54*$D$8/100)+($B$56*$D$9/100)+($B$58*$D$10/100)+($B$60*$D$11/100)))</f>
        <v>10.638996691295359</v>
      </c>
      <c r="K140" s="88">
        <f t="shared" ref="K140:K150" si="43">K124+L124</f>
        <v>13.588026033077048</v>
      </c>
      <c r="L140" s="115">
        <f t="shared" ref="L140:L145" si="44">((K108*$B$38/1000)*((($B$53*$B$8/100)+($B$55*$B$9/100)+($B$57*$B$10/100)+($B$59*$B$11/100))))+((L108*$B$38/1000)*((($B$54*$B$8/100)+($B$56*$B$9/100)+($B$58*$B$10/100)+($B$60*$B$11/100))))</f>
        <v>13.089614831662301</v>
      </c>
      <c r="M140" s="126">
        <f t="shared" ref="M140:M150" si="45">((K108*$B$38/1000)*(($B$53*$D$4/100)+($B$55*$D$5/100)+($B$57*$D$6/100)+($B$59*$D$7/100)))+((L108*$B$38/1000)*(($B$54*$D$8/100)+($B$56*$D$9/100)+($B$58*$D$10/100)+($B$60*$D$11/100)))</f>
        <v>14.185328921727146</v>
      </c>
      <c r="N140" s="88">
        <f t="shared" ref="N140:N150" si="46">N124+O124</f>
        <v>20.382039049615571</v>
      </c>
      <c r="O140" s="115">
        <f>((N108*$B$38/1000)*((($B$53*$B$8/100)+($B$55*$B$9/100)+($B$57*$B$10/100)+($B$59*$B$11/100))))+((O108*$B$38/1000)*((($B$54*$B$8/100)+($B$56*$B$9/100)+($B$58*$B$10/100)+($B$60*$B$11/100))))</f>
        <v>19.63442224749345</v>
      </c>
      <c r="P140" s="126">
        <f t="shared" ref="P140:P150" si="47">((N108*$B$38/1000)*(($B$53*$D$4/100)+($B$55*$D$5/100)+($B$57*$D$6/100)+($B$59*$D$7/100)))+((O108*$B$38/1000)*(($B$54*$D$8/100)+($B$56*$D$9/100)+($B$58*$D$10/100)+($B$60*$D$11/100)))</f>
        <v>21.277993382590719</v>
      </c>
      <c r="Q140" s="88">
        <f t="shared" ref="Q140:Q150" si="48">Q124+R124</f>
        <v>27.176052066154096</v>
      </c>
      <c r="R140" s="115">
        <f t="shared" ref="R140:R145" si="49">((Q108*$B$38/1000)*((($B$53*$B$8/100)+($B$55*$B$9/100)+($B$57*$B$10/100)+($B$59*$B$11/100))))+((R108*$B$38/1000)*((($B$54*$B$8/100)+($B$56*$B$9/100)+($B$58*$B$10/100)+($B$60*$B$11/100))))</f>
        <v>26.179229663324602</v>
      </c>
      <c r="S140" s="126">
        <f t="shared" ref="S140:S150" si="50">((Q108*$B$38/1000)*(($B$53*$D$4/100)+($B$55*$D$5/100)+($B$57*$D$6/100)+($B$59*$D$7/100)))+((R108*$B$38/1000)*(($B$54*$D$8/100)+($B$56*$D$9/100)+($B$58*$D$10/100)+($B$60*$D$11/100)))</f>
        <v>28.370657843454293</v>
      </c>
      <c r="T140" s="88">
        <f t="shared" ref="T140:T150" si="51">T124+U124</f>
        <v>33.970065082692621</v>
      </c>
      <c r="U140" s="115">
        <f t="shared" ref="U140:U145" si="52">((T108*$B$38/1000)*((($B$53*$B$8/100)+($B$55*$B$9/100)+($B$57*$B$10/100)+($B$59*$B$11/100))))+((U108*$B$38/1000)*((($B$54*$B$8/100)+($B$56*$B$9/100)+($B$58*$B$10/100)+($B$60*$B$11/100))))</f>
        <v>32.72403707915575</v>
      </c>
      <c r="V140" s="126">
        <f t="shared" ref="V140:V150" si="53">((T108*$B$38/1000)*(($B$53*$D$4/100)+($B$55*$D$5/100)+($B$57*$D$6/100)+($B$59*$D$7/100)))+((U108*$B$38/1000)*(($B$54*$D$8/100)+($B$56*$D$9/100)+($B$58*$D$10/100)+($B$60*$D$11/100)))</f>
        <v>35.463322304317863</v>
      </c>
      <c r="W140" s="88">
        <f t="shared" ref="W140:W150" si="54">W124+X124</f>
        <v>67.940130165385241</v>
      </c>
      <c r="X140" s="115">
        <f t="shared" ref="X140:X145" si="55">((W108*$B$38/1000)*((($B$53*$B$8/100)+($B$55*$B$9/100)+($B$57*$B$10/100)+($B$59*$B$11/100))))+((X108*$B$38/1000)*((($B$54*$B$8/100)+($B$56*$B$9/100)+($B$58*$B$10/100)+($B$60*$B$11/100))))</f>
        <v>65.448074158311499</v>
      </c>
      <c r="Y140" s="126">
        <f t="shared" ref="Y140:Y150" si="56">((W108*$B$38/1000)*(($B$53*$D$4/100)+($B$55*$D$5/100)+($B$57*$D$6/100)+($B$59*$D$7/100)))+((X108*$B$38/1000)*(($B$54*$D$8/100)+($B$56*$D$9/100)+($B$58*$D$10/100)+($B$60*$D$11/100)))</f>
        <v>70.926644608635726</v>
      </c>
      <c r="Z140" s="82"/>
      <c r="AA140" s="82"/>
      <c r="AB140" s="82"/>
    </row>
    <row r="141" spans="1:28" s="139" customFormat="1" ht="18.75" x14ac:dyDescent="0.3">
      <c r="A141" s="109" t="s">
        <v>97</v>
      </c>
      <c r="B141" s="88">
        <f t="shared" si="34"/>
        <v>3.5162442651663905</v>
      </c>
      <c r="C141" s="115">
        <f t="shared" si="35"/>
        <v>3.2670386644590166</v>
      </c>
      <c r="D141" s="127">
        <f t="shared" si="36"/>
        <v>3.5404816798969843</v>
      </c>
      <c r="E141" s="98">
        <f t="shared" si="37"/>
        <v>7.0324885303327811</v>
      </c>
      <c r="F141" s="115">
        <f t="shared" si="38"/>
        <v>6.5340773289180332</v>
      </c>
      <c r="G141" s="127">
        <f t="shared" si="39"/>
        <v>7.0809633597939685</v>
      </c>
      <c r="H141" s="88">
        <f t="shared" si="40"/>
        <v>10.548732795499172</v>
      </c>
      <c r="I141" s="115">
        <f t="shared" si="41"/>
        <v>9.8011159933770493</v>
      </c>
      <c r="J141" s="127">
        <f t="shared" si="42"/>
        <v>10.621445039690954</v>
      </c>
      <c r="K141" s="88">
        <f t="shared" si="43"/>
        <v>14.064977060665562</v>
      </c>
      <c r="L141" s="115">
        <f t="shared" si="44"/>
        <v>13.068154657836066</v>
      </c>
      <c r="M141" s="127">
        <f t="shared" si="45"/>
        <v>14.161926719587937</v>
      </c>
      <c r="N141" s="88">
        <f t="shared" si="46"/>
        <v>21.097465590998343</v>
      </c>
      <c r="O141" s="115">
        <f>((N109*$B$38/1000)*((($B$53*$B$8/100)+($B$55*$B$9/100)+($B$57*$B$10/100)+($B$59*$B$11/100))))+((O109*$B$38/1000)*((($B$54*$B$8/100)+($B$56*$B$9/100)+($B$58*$B$10/100)+($B$60*$B$11/100))))</f>
        <v>19.602231986754099</v>
      </c>
      <c r="P141" s="127">
        <f t="shared" si="47"/>
        <v>21.242890079381908</v>
      </c>
      <c r="Q141" s="88">
        <f t="shared" si="48"/>
        <v>28.129954121331124</v>
      </c>
      <c r="R141" s="115">
        <f t="shared" si="49"/>
        <v>26.136309315672133</v>
      </c>
      <c r="S141" s="127">
        <f t="shared" si="50"/>
        <v>28.323853439175874</v>
      </c>
      <c r="T141" s="88">
        <f t="shared" si="51"/>
        <v>35.162442651663909</v>
      </c>
      <c r="U141" s="115">
        <f t="shared" si="52"/>
        <v>32.670386644590167</v>
      </c>
      <c r="V141" s="127">
        <f t="shared" si="53"/>
        <v>35.40481679896984</v>
      </c>
      <c r="W141" s="88">
        <f t="shared" si="54"/>
        <v>70.324885303327818</v>
      </c>
      <c r="X141" s="115">
        <f t="shared" si="55"/>
        <v>65.340773289180333</v>
      </c>
      <c r="Y141" s="127">
        <f t="shared" si="56"/>
        <v>70.80963359793968</v>
      </c>
      <c r="Z141" s="82"/>
      <c r="AA141" s="82"/>
      <c r="AB141" s="82"/>
    </row>
    <row r="142" spans="1:28" s="139" customFormat="1" ht="18.75" x14ac:dyDescent="0.3">
      <c r="A142" s="122" t="s">
        <v>141</v>
      </c>
      <c r="B142" s="88">
        <f>B126+C126</f>
        <v>3.5365146838389023</v>
      </c>
      <c r="C142" s="115">
        <f t="shared" si="35"/>
        <v>3.2661266070714015</v>
      </c>
      <c r="D142" s="127">
        <f t="shared" si="36"/>
        <v>3.5394870863060679</v>
      </c>
      <c r="E142" s="98">
        <f t="shared" si="37"/>
        <v>7.0730293676778047</v>
      </c>
      <c r="F142" s="115">
        <f t="shared" si="38"/>
        <v>6.5322532141428029</v>
      </c>
      <c r="G142" s="127">
        <f t="shared" si="39"/>
        <v>7.0789741726121358</v>
      </c>
      <c r="H142" s="88">
        <f t="shared" si="40"/>
        <v>10.609544051516707</v>
      </c>
      <c r="I142" s="115">
        <f t="shared" si="41"/>
        <v>9.7983798212142048</v>
      </c>
      <c r="J142" s="127">
        <f t="shared" si="42"/>
        <v>10.618461258918206</v>
      </c>
      <c r="K142" s="88">
        <f t="shared" si="43"/>
        <v>14.146058735355609</v>
      </c>
      <c r="L142" s="115">
        <f t="shared" si="44"/>
        <v>13.064506428285606</v>
      </c>
      <c r="M142" s="127">
        <f t="shared" si="45"/>
        <v>14.157948345224272</v>
      </c>
      <c r="N142" s="88">
        <f t="shared" si="46"/>
        <v>21.219088103033414</v>
      </c>
      <c r="O142" s="115">
        <f>((N110*$B$38/1000)*(($B$53*$B$4/100)+($B$55*$B$5/100)+($B$57*$B$6/100)+($B$59*$B$7/100)))+((O110*$B$38/1000)*(($B$54*$B$4/100)+($B$56*$B$5/100)+($B$58*$B$6/100)+($B$60*$B$7/100)))</f>
        <v>27.170738011131974</v>
      </c>
      <c r="P142" s="127">
        <f t="shared" si="47"/>
        <v>21.236922517836412</v>
      </c>
      <c r="Q142" s="88">
        <f t="shared" si="48"/>
        <v>28.292117470711219</v>
      </c>
      <c r="R142" s="115">
        <f t="shared" si="49"/>
        <v>26.129012856571212</v>
      </c>
      <c r="S142" s="127">
        <f t="shared" si="50"/>
        <v>28.315896690448543</v>
      </c>
      <c r="T142" s="88">
        <f t="shared" si="51"/>
        <v>35.365146838389023</v>
      </c>
      <c r="U142" s="115">
        <f t="shared" si="52"/>
        <v>32.661266070714014</v>
      </c>
      <c r="V142" s="127">
        <f t="shared" si="53"/>
        <v>35.394870863060682</v>
      </c>
      <c r="W142" s="88">
        <f t="shared" si="54"/>
        <v>70.730293676778047</v>
      </c>
      <c r="X142" s="115">
        <f t="shared" si="55"/>
        <v>65.322532141428027</v>
      </c>
      <c r="Y142" s="127">
        <f t="shared" si="56"/>
        <v>70.789741726121363</v>
      </c>
      <c r="Z142" s="82"/>
      <c r="AA142" s="82"/>
      <c r="AB142" s="82"/>
    </row>
    <row r="143" spans="1:28" s="139" customFormat="1" ht="18.75" x14ac:dyDescent="0.3">
      <c r="A143" s="109" t="s">
        <v>102</v>
      </c>
      <c r="B143" s="88">
        <f t="shared" si="34"/>
        <v>3.7547197789606468</v>
      </c>
      <c r="C143" s="115">
        <f t="shared" si="35"/>
        <v>3.2563085775458989</v>
      </c>
      <c r="D143" s="127">
        <f t="shared" si="36"/>
        <v>3.5287805788273796</v>
      </c>
      <c r="E143" s="98">
        <f t="shared" si="37"/>
        <v>7.5094395579212936</v>
      </c>
      <c r="F143" s="115">
        <f t="shared" si="38"/>
        <v>6.5126171550917977</v>
      </c>
      <c r="G143" s="127">
        <f t="shared" si="39"/>
        <v>7.0575611576547592</v>
      </c>
      <c r="H143" s="88">
        <f t="shared" si="40"/>
        <v>11.26415933688194</v>
      </c>
      <c r="I143" s="115">
        <f t="shared" si="41"/>
        <v>9.7689257326376975</v>
      </c>
      <c r="J143" s="127">
        <f t="shared" si="42"/>
        <v>10.586341736482138</v>
      </c>
      <c r="K143" s="88">
        <f t="shared" si="43"/>
        <v>15.018879115842587</v>
      </c>
      <c r="L143" s="115">
        <f t="shared" si="44"/>
        <v>13.025234310183595</v>
      </c>
      <c r="M143" s="127">
        <f t="shared" si="45"/>
        <v>14.115122315309518</v>
      </c>
      <c r="N143" s="88">
        <f t="shared" si="46"/>
        <v>22.528318673763881</v>
      </c>
      <c r="O143" s="115">
        <f>((N111*$B$38/1000)*((($B$53*$B$8/100)+($B$55*$B$9/100)+($B$57*$B$10/100)+($B$59*$B$11/100))))+((O111*$B$38/1000)*((($B$54*$B$8/100)+($B$56*$B$9/100)+($B$58*$B$10/100)+($B$60*$B$11/100))))</f>
        <v>19.537851465275395</v>
      </c>
      <c r="P143" s="127">
        <f t="shared" si="47"/>
        <v>21.172683472964277</v>
      </c>
      <c r="Q143" s="88">
        <f t="shared" si="48"/>
        <v>30.037758231685174</v>
      </c>
      <c r="R143" s="115">
        <f t="shared" si="49"/>
        <v>26.050468620367191</v>
      </c>
      <c r="S143" s="127">
        <f t="shared" si="50"/>
        <v>28.230244630619037</v>
      </c>
      <c r="T143" s="88">
        <f t="shared" si="51"/>
        <v>37.547197789606471</v>
      </c>
      <c r="U143" s="115">
        <f t="shared" si="52"/>
        <v>32.563085775458994</v>
      </c>
      <c r="V143" s="127">
        <f t="shared" si="53"/>
        <v>35.287805788273793</v>
      </c>
      <c r="W143" s="88">
        <f t="shared" si="54"/>
        <v>75.094395579212943</v>
      </c>
      <c r="X143" s="115">
        <f t="shared" si="55"/>
        <v>65.126171550917988</v>
      </c>
      <c r="Y143" s="127">
        <f t="shared" si="56"/>
        <v>70.575611576547587</v>
      </c>
      <c r="Z143" s="82"/>
      <c r="AA143" s="82"/>
      <c r="AB143" s="82"/>
    </row>
    <row r="144" spans="1:28" s="139" customFormat="1" ht="18.75" x14ac:dyDescent="0.3">
      <c r="A144" s="109" t="s">
        <v>103</v>
      </c>
      <c r="B144" s="88">
        <f t="shared" si="34"/>
        <v>3.8143386574092109</v>
      </c>
      <c r="C144" s="115">
        <f t="shared" si="35"/>
        <v>3.2536260558176204</v>
      </c>
      <c r="D144" s="127">
        <f t="shared" si="36"/>
        <v>3.5258553035599789</v>
      </c>
      <c r="E144" s="98">
        <f t="shared" si="37"/>
        <v>7.6286773148184217</v>
      </c>
      <c r="F144" s="115">
        <f t="shared" si="38"/>
        <v>6.5072521116352409</v>
      </c>
      <c r="G144" s="127">
        <f t="shared" si="39"/>
        <v>7.0517106071199578</v>
      </c>
      <c r="H144" s="88">
        <f t="shared" si="40"/>
        <v>11.443015972227634</v>
      </c>
      <c r="I144" s="115">
        <f t="shared" si="41"/>
        <v>9.7608781674528586</v>
      </c>
      <c r="J144" s="127">
        <f t="shared" si="42"/>
        <v>10.577565910679937</v>
      </c>
      <c r="K144" s="88">
        <f t="shared" si="43"/>
        <v>15.257354629636843</v>
      </c>
      <c r="L144" s="115">
        <f t="shared" si="44"/>
        <v>13.014504223270482</v>
      </c>
      <c r="M144" s="127">
        <f t="shared" si="45"/>
        <v>14.103421214239916</v>
      </c>
      <c r="N144" s="88">
        <f t="shared" si="46"/>
        <v>22.886031944455269</v>
      </c>
      <c r="O144" s="115">
        <f>((N112*$B$38/1000)*((($B$53*$B$8/100)+($B$55*$B$9/100)+($B$57*$B$10/100)+($B$59*$B$11/100))))+((O112*$B$38/1000)*((($B$54*$B$8/100)+($B$56*$B$9/100)+($B$58*$B$10/100)+($B$60*$B$11/100))))</f>
        <v>19.521756334905717</v>
      </c>
      <c r="P144" s="127">
        <f t="shared" si="47"/>
        <v>21.155131821359873</v>
      </c>
      <c r="Q144" s="88">
        <f t="shared" si="48"/>
        <v>30.514709259273687</v>
      </c>
      <c r="R144" s="115">
        <f t="shared" si="49"/>
        <v>26.029008446540963</v>
      </c>
      <c r="S144" s="127">
        <f t="shared" si="50"/>
        <v>28.206842428479831</v>
      </c>
      <c r="T144" s="88">
        <f t="shared" si="51"/>
        <v>38.143386574092112</v>
      </c>
      <c r="U144" s="115">
        <f t="shared" si="52"/>
        <v>32.536260558176195</v>
      </c>
      <c r="V144" s="127">
        <f t="shared" si="53"/>
        <v>35.258553035599782</v>
      </c>
      <c r="W144" s="88">
        <f t="shared" si="54"/>
        <v>76.286773148184224</v>
      </c>
      <c r="X144" s="115">
        <f t="shared" si="55"/>
        <v>65.072521116352391</v>
      </c>
      <c r="Y144" s="127">
        <f t="shared" si="56"/>
        <v>70.517106071199564</v>
      </c>
      <c r="Z144" s="82"/>
      <c r="AA144" s="82"/>
      <c r="AB144" s="82"/>
    </row>
    <row r="145" spans="1:28" s="139" customFormat="1" ht="18.75" x14ac:dyDescent="0.3">
      <c r="A145" s="109" t="s">
        <v>104</v>
      </c>
      <c r="B145" s="88">
        <f t="shared" si="34"/>
        <v>3.8501099844783502</v>
      </c>
      <c r="C145" s="115">
        <f t="shared" si="35"/>
        <v>3.2520165427806522</v>
      </c>
      <c r="D145" s="127">
        <f t="shared" si="36"/>
        <v>3.5241001383995378</v>
      </c>
      <c r="E145" s="98">
        <f t="shared" si="37"/>
        <v>7.7002199689567004</v>
      </c>
      <c r="F145" s="115">
        <f t="shared" si="38"/>
        <v>6.5040330855613044</v>
      </c>
      <c r="G145" s="127">
        <f t="shared" si="39"/>
        <v>7.0482002767990757</v>
      </c>
      <c r="H145" s="88">
        <f t="shared" si="40"/>
        <v>11.550329953435048</v>
      </c>
      <c r="I145" s="115">
        <f t="shared" si="41"/>
        <v>9.7560496283419571</v>
      </c>
      <c r="J145" s="127">
        <f t="shared" si="42"/>
        <v>10.572300415198612</v>
      </c>
      <c r="K145" s="88">
        <f t="shared" si="43"/>
        <v>15.400439937913401</v>
      </c>
      <c r="L145" s="115">
        <f t="shared" si="44"/>
        <v>13.008066171122609</v>
      </c>
      <c r="M145" s="127">
        <f t="shared" si="45"/>
        <v>14.096400553598151</v>
      </c>
      <c r="N145" s="88">
        <f t="shared" si="46"/>
        <v>23.100659906870096</v>
      </c>
      <c r="O145" s="115">
        <f>((N113*$B$38/1000)*((($B$53*$B$8/100)+($B$55*$B$9/100)+($B$57*$B$10/100)+($B$59*$B$11/100))))+((O113*$B$38/1000)*((($B$54*$B$8/100)+($B$56*$B$9/100)+($B$58*$B$10/100)+($B$60*$B$11/100))))</f>
        <v>19.512099256683914</v>
      </c>
      <c r="P145" s="127">
        <f t="shared" si="47"/>
        <v>21.144600830397223</v>
      </c>
      <c r="Q145" s="88">
        <f t="shared" si="48"/>
        <v>30.800879875826801</v>
      </c>
      <c r="R145" s="115">
        <f t="shared" si="49"/>
        <v>26.016132342245218</v>
      </c>
      <c r="S145" s="127">
        <f t="shared" si="50"/>
        <v>28.192801107196303</v>
      </c>
      <c r="T145" s="88">
        <f t="shared" si="51"/>
        <v>38.501099844783496</v>
      </c>
      <c r="U145" s="115">
        <f t="shared" si="52"/>
        <v>32.520165427806525</v>
      </c>
      <c r="V145" s="127">
        <f t="shared" si="53"/>
        <v>35.241001383995375</v>
      </c>
      <c r="W145" s="88">
        <f t="shared" si="54"/>
        <v>77.002199689566993</v>
      </c>
      <c r="X145" s="115">
        <f t="shared" si="55"/>
        <v>65.04033085561305</v>
      </c>
      <c r="Y145" s="127">
        <f t="shared" si="56"/>
        <v>70.48200276799075</v>
      </c>
      <c r="Z145" s="82"/>
      <c r="AA145" s="82"/>
      <c r="AB145" s="82"/>
    </row>
    <row r="146" spans="1:28" s="139" customFormat="1" ht="18.75" x14ac:dyDescent="0.3">
      <c r="A146" s="109" t="s">
        <v>105</v>
      </c>
      <c r="B146" s="88">
        <f t="shared" si="34"/>
        <v>3.8978050872372005</v>
      </c>
      <c r="C146" s="115">
        <f>((B114*$B$38/1000)*(($B$53*$B$4/100)+($B$55*$B$5/100)+($B$57*$B$6/100)+($B$59*$B$7/100)))+((C114*$B$38/1000)*(($B$54*$B$4/100)+($B$56*$B$5/100)+($B$58*$B$6/100)+($B$60*$B$7/100)))</f>
        <v>4.5058919233136816</v>
      </c>
      <c r="D146" s="127">
        <f t="shared" si="36"/>
        <v>3.5217599181856167</v>
      </c>
      <c r="E146" s="98">
        <f t="shared" si="37"/>
        <v>7.7956101744744011</v>
      </c>
      <c r="F146" s="115">
        <f>((E114*$B$38/1000)*(($B$53*$B$4/100)+($B$55*$B$5/100)+($B$57*$B$6/100)+($B$59*$B$7/100)))+((F114*$B$38/1000)*(($B$54*$B$4/100)+($B$56*$B$5/100)+($B$58*$B$6/100)+($B$60*$B$7/100)))</f>
        <v>9.0117838466273632</v>
      </c>
      <c r="G146" s="127">
        <f t="shared" si="39"/>
        <v>7.0435198363712335</v>
      </c>
      <c r="H146" s="88">
        <f t="shared" si="40"/>
        <v>11.693415261711603</v>
      </c>
      <c r="I146" s="115">
        <f>((H114*$B$38/1000)*(($B$53*$B$4/100)+($B$55*$B$5/100)+($B$57*$B$6/100)+($B$59*$B$7/100)))+((I114*$B$38/1000)*(($B$54*$B$4/100)+($B$56*$B$5/100)+($B$58*$B$6/100)+($B$60*$B$7/100)))</f>
        <v>13.517675769941045</v>
      </c>
      <c r="J146" s="127">
        <f t="shared" si="42"/>
        <v>10.565279754556851</v>
      </c>
      <c r="K146" s="88">
        <f t="shared" si="43"/>
        <v>15.591220348948802</v>
      </c>
      <c r="L146" s="115">
        <f>((K114*$B$38/1000)*(($B$53*$B$4/100)+($B$55*$B$5/100)+($B$57*$B$6/100)+($B$59*$B$7/100)))+((L114*$B$38/1000)*(($B$54*$B$4/100)+($B$56*$B$5/100)+($B$58*$B$6/100)+($B$60*$B$7/100)))</f>
        <v>18.023567693254726</v>
      </c>
      <c r="M146" s="127">
        <f t="shared" si="45"/>
        <v>14.087039672742467</v>
      </c>
      <c r="N146" s="88">
        <f t="shared" si="46"/>
        <v>23.386830523423207</v>
      </c>
      <c r="O146" s="115">
        <f>((N114*$B$38/1000)*(($B$53*$B$4/100)+($B$55*$B$5/100)+($B$57*$B$6/100)+($B$59*$B$7/100)))+((O114*$B$38/1000)*(($B$54*$B$4/100)+($B$56*$B$5/100)+($B$58*$B$6/100)+($B$60*$B$7/100)))</f>
        <v>27.03535153988209</v>
      </c>
      <c r="P146" s="127">
        <f t="shared" si="47"/>
        <v>21.130559509113702</v>
      </c>
      <c r="Q146" s="88">
        <f t="shared" si="48"/>
        <v>31.182440697897604</v>
      </c>
      <c r="R146" s="115">
        <f>((Q114*$B$38/1000)*(($B$53*$B$4/100)+($B$55*$B$5/100)+($B$57*$B$6/100)+($B$59*$B$7/100)))+((R114*$B$38/1000)*(($B$54*$B$4/100)+($B$56*$B$5/100)+($B$58*$B$6/100)+($B$60*$B$7/100)))</f>
        <v>36.047135386509453</v>
      </c>
      <c r="S146" s="127">
        <f t="shared" si="50"/>
        <v>28.174079345484934</v>
      </c>
      <c r="T146" s="88">
        <f t="shared" si="51"/>
        <v>38.978050872372009</v>
      </c>
      <c r="U146" s="115">
        <f>((T114*$B$38/1000)*(($B$53*$B$4/100)+($B$55*$B$5/100)+($B$57*$B$6/100)+($B$59*$B$7/100)))+((U114*$B$38/1000)*(($B$54*$B$4/100)+($B$56*$B$5/100)+($B$58*$B$6/100)+($B$60*$B$7/100)))</f>
        <v>45.05891923313682</v>
      </c>
      <c r="V146" s="127">
        <f t="shared" si="53"/>
        <v>35.217599181856173</v>
      </c>
      <c r="W146" s="88">
        <f t="shared" si="54"/>
        <v>77.956101744744018</v>
      </c>
      <c r="X146" s="115">
        <f>((W114*$B$38/1000)*(($B$53*$B$4/100)+($B$55*$B$5/100)+($B$57*$B$6/100)+($B$59*$B$7/100)))+((X114*$B$38/1000)*(($B$54*$B$4/100)+($B$56*$B$5/100)+($B$58*$B$6/100)+($B$60*$B$7/100)))</f>
        <v>90.117838466273639</v>
      </c>
      <c r="Y146" s="127">
        <f t="shared" si="56"/>
        <v>70.435198363712345</v>
      </c>
      <c r="Z146" s="82"/>
      <c r="AA146" s="82"/>
      <c r="AB146" s="82"/>
    </row>
    <row r="147" spans="1:28" s="139" customFormat="1" ht="18.75" x14ac:dyDescent="0.3">
      <c r="A147" s="109" t="s">
        <v>106</v>
      </c>
      <c r="B147" s="88">
        <f t="shared" si="34"/>
        <v>3.9335764143063399</v>
      </c>
      <c r="C147" s="115">
        <f>((B115*$B$38/1000)*(($B$53*$B$4/100)+($B$55*$B$5/100)+($B$57*$B$6/100)+($B$59*$B$7/100)))+((C115*$B$38/1000)*(($B$54*$B$4/100)+($B$56*$B$5/100)+($B$58*$B$6/100)+($B$60*$B$7/100)))</f>
        <v>4.5036578231280409</v>
      </c>
      <c r="D147" s="127">
        <f t="shared" si="36"/>
        <v>3.5200047530251766</v>
      </c>
      <c r="E147" s="98">
        <f t="shared" si="37"/>
        <v>7.8671528286126797</v>
      </c>
      <c r="F147" s="115">
        <f>((E115*$B$38/1000)*(($B$53*$B$4/100)+($B$55*$B$5/100)+($B$57*$B$6/100)+($B$59*$B$7/100)))+((F115*$B$38/1000)*(($B$54*$B$4/100)+($B$56*$B$5/100)+($B$58*$B$6/100)+($B$60*$B$7/100)))</f>
        <v>9.0073156462560817</v>
      </c>
      <c r="G147" s="127">
        <f t="shared" si="39"/>
        <v>7.0400095060503531</v>
      </c>
      <c r="H147" s="88">
        <f t="shared" si="40"/>
        <v>11.800729242919019</v>
      </c>
      <c r="I147" s="115">
        <f>((H115*$B$38/1000)*(($B$53*$B$4/100)+($B$55*$B$5/100)+($B$57*$B$6/100)+($B$59*$B$7/100)))+((I115*$B$38/1000)*(($B$54*$B$4/100)+($B$56*$B$5/100)+($B$58*$B$6/100)+($B$60*$B$7/100)))</f>
        <v>13.510973469384123</v>
      </c>
      <c r="J147" s="127">
        <f t="shared" si="42"/>
        <v>10.560014259075528</v>
      </c>
      <c r="K147" s="88">
        <f t="shared" si="43"/>
        <v>15.734305657225359</v>
      </c>
      <c r="L147" s="115">
        <f>((K115*$B$38/1000)*(($B$53*$B$4/100)+($B$55*$B$5/100)+($B$57*$B$6/100)+($B$59*$B$7/100)))+((L115*$B$38/1000)*(($B$54*$B$4/100)+($B$56*$B$5/100)+($B$58*$B$6/100)+($B$60*$B$7/100)))</f>
        <v>18.014631292512163</v>
      </c>
      <c r="M147" s="127">
        <f t="shared" si="45"/>
        <v>14.080019012100706</v>
      </c>
      <c r="N147" s="88">
        <f t="shared" si="46"/>
        <v>23.601458485838037</v>
      </c>
      <c r="O147" s="115">
        <f>((N115*$B$38/1000)*(($B$53*$B$4/100)+($B$55*$B$5/100)+($B$57*$B$6/100)+($B$59*$B$7/100)))+((O115*$B$38/1000)*(($B$54*$B$4/100)+($B$56*$B$5/100)+($B$58*$B$6/100)+($B$60*$B$7/100)))</f>
        <v>27.021946938768245</v>
      </c>
      <c r="P147" s="127">
        <f t="shared" si="47"/>
        <v>21.120028518151056</v>
      </c>
      <c r="Q147" s="88">
        <f t="shared" si="48"/>
        <v>31.468611314450719</v>
      </c>
      <c r="R147" s="115">
        <f>((Q115*$B$38/1000)*(($B$53*$B$4/100)+($B$55*$B$5/100)+($B$57*$B$6/100)+($B$59*$B$7/100)))+((R115*$B$38/1000)*(($B$54*$B$4/100)+($B$56*$B$5/100)+($B$58*$B$6/100)+($B$60*$B$7/100)))</f>
        <v>36.029262585024327</v>
      </c>
      <c r="S147" s="127">
        <f t="shared" si="50"/>
        <v>28.160038024201413</v>
      </c>
      <c r="T147" s="88">
        <f t="shared" si="51"/>
        <v>39.3357641430634</v>
      </c>
      <c r="U147" s="115">
        <f>((T115*$B$38/1000)*(($B$53*$B$4/100)+($B$55*$B$5/100)+($B$57*$B$6/100)+($B$59*$B$7/100)))+((U115*$B$38/1000)*(($B$54*$B$4/100)+($B$56*$B$5/100)+($B$58*$B$6/100)+($B$60*$B$7/100)))</f>
        <v>45.036578231280401</v>
      </c>
      <c r="V147" s="127">
        <f t="shared" si="53"/>
        <v>35.200047530251759</v>
      </c>
      <c r="W147" s="88">
        <f t="shared" si="54"/>
        <v>78.671528286126801</v>
      </c>
      <c r="X147" s="115">
        <f>((W115*$B$38/1000)*(($B$53*$B$4/100)+($B$55*$B$5/100)+($B$57*$B$6/100)+($B$59*$B$7/100)))+((X115*$B$38/1000)*(($B$54*$B$4/100)+($B$56*$B$5/100)+($B$58*$B$6/100)+($B$60*$B$7/100)))</f>
        <v>90.073156462560803</v>
      </c>
      <c r="Y147" s="127">
        <f t="shared" si="56"/>
        <v>70.400095060503517</v>
      </c>
      <c r="Z147" s="82"/>
      <c r="AA147" s="82"/>
      <c r="AB147" s="82"/>
    </row>
    <row r="148" spans="1:28" s="139" customFormat="1" ht="18.75" x14ac:dyDescent="0.3">
      <c r="A148" s="109" t="s">
        <v>107</v>
      </c>
      <c r="B148" s="88">
        <f t="shared" si="34"/>
        <v>3.993195292754903</v>
      </c>
      <c r="C148" s="115">
        <f>((B116*$B$38/1000)*(($B$53*$B$4/100)+($B$55*$B$5/100)+($B$57*$B$6/100)+($B$59*$B$7/100)))+((C116*$B$38/1000)*(($B$54*$B$4/100)+($B$56*$B$5/100)+($B$58*$B$6/100)+($B$60*$B$7/100)))</f>
        <v>4.4999343228186381</v>
      </c>
      <c r="D148" s="127">
        <f t="shared" si="36"/>
        <v>3.5170794777577745</v>
      </c>
      <c r="E148" s="98">
        <f t="shared" si="37"/>
        <v>7.9863905855098061</v>
      </c>
      <c r="F148" s="115">
        <f>((E116*$B$38/1000)*(($B$53*$B$4/100)+($B$55*$B$5/100)+($B$57*$B$6/100)+($B$59*$B$7/100)))+((F116*$B$38/1000)*(($B$54*$B$4/100)+($B$56*$B$5/100)+($B$58*$B$6/100)+($B$60*$B$7/100)))</f>
        <v>8.9998686456372763</v>
      </c>
      <c r="G148" s="127">
        <f t="shared" si="39"/>
        <v>7.034158955515549</v>
      </c>
      <c r="H148" s="88">
        <f t="shared" si="40"/>
        <v>11.979585878264711</v>
      </c>
      <c r="I148" s="115">
        <f>((H116*$B$38/1000)*(($B$53*$B$4/100)+($B$55*$B$5/100)+($B$57*$B$6/100)+($B$59*$B$7/100)))+((I116*$B$38/1000)*(($B$54*$B$4/100)+($B$56*$B$5/100)+($B$58*$B$6/100)+($B$60*$B$7/100)))</f>
        <v>13.499802968455914</v>
      </c>
      <c r="J148" s="127">
        <f t="shared" si="42"/>
        <v>10.551238433273326</v>
      </c>
      <c r="K148" s="88">
        <f t="shared" si="43"/>
        <v>15.972781171019612</v>
      </c>
      <c r="L148" s="115">
        <f>((K116*$B$38/1000)*(($B$53*$B$4/100)+($B$55*$B$5/100)+($B$57*$B$6/100)+($B$59*$B$7/100)))+((L116*$B$38/1000)*(($B$54*$B$4/100)+($B$56*$B$5/100)+($B$58*$B$6/100)+($B$60*$B$7/100)))</f>
        <v>17.999737291274553</v>
      </c>
      <c r="M148" s="127">
        <f t="shared" si="45"/>
        <v>14.068317911031098</v>
      </c>
      <c r="N148" s="88">
        <f t="shared" si="46"/>
        <v>23.959171756529422</v>
      </c>
      <c r="O148" s="115">
        <f>((N116*$B$38/1000)*(($B$53*$B$4/100)+($B$55*$B$5/100)+($B$57*$B$6/100)+($B$59*$B$7/100)))+((O116*$B$38/1000)*(($B$54*$B$4/100)+($B$56*$B$5/100)+($B$58*$B$6/100)+($B$60*$B$7/100)))</f>
        <v>26.999605936911827</v>
      </c>
      <c r="P148" s="127">
        <f t="shared" si="47"/>
        <v>21.102476866546652</v>
      </c>
      <c r="Q148" s="88">
        <f t="shared" si="48"/>
        <v>31.945562342039224</v>
      </c>
      <c r="R148" s="115">
        <f>((Q116*$B$38/1000)*(($B$53*$B$4/100)+($B$55*$B$5/100)+($B$57*$B$6/100)+($B$59*$B$7/100)))+((R116*$B$38/1000)*(($B$54*$B$4/100)+($B$56*$B$5/100)+($B$58*$B$6/100)+($B$60*$B$7/100)))</f>
        <v>35.999474582549105</v>
      </c>
      <c r="S148" s="127">
        <f t="shared" si="50"/>
        <v>28.136635822062196</v>
      </c>
      <c r="T148" s="88">
        <f t="shared" si="51"/>
        <v>39.931952927549034</v>
      </c>
      <c r="U148" s="115">
        <f>((T116*$B$38/1000)*(($B$53*$B$4/100)+($B$55*$B$5/100)+($B$57*$B$6/100)+($B$59*$B$7/100)))+((U116*$B$38/1000)*(($B$54*$B$4/100)+($B$56*$B$5/100)+($B$58*$B$6/100)+($B$60*$B$7/100)))</f>
        <v>44.999343228186376</v>
      </c>
      <c r="V148" s="127">
        <f t="shared" si="53"/>
        <v>35.170794777577747</v>
      </c>
      <c r="W148" s="88">
        <f t="shared" si="54"/>
        <v>79.863905855098068</v>
      </c>
      <c r="X148" s="115">
        <f>((W116*$B$38/1000)*(($B$53*$B$4/100)+($B$55*$B$5/100)+($B$57*$B$6/100)+($B$59*$B$7/100)))+((X116*$B$38/1000)*(($B$54*$B$4/100)+($B$56*$B$5/100)+($B$58*$B$6/100)+($B$60*$B$7/100)))</f>
        <v>89.998686456372752</v>
      </c>
      <c r="Y148" s="127">
        <f t="shared" si="56"/>
        <v>70.341589555155494</v>
      </c>
      <c r="Z148" s="82"/>
      <c r="AA148" s="82"/>
      <c r="AB148" s="82"/>
    </row>
    <row r="149" spans="1:28" s="139" customFormat="1" ht="18.75" x14ac:dyDescent="0.3">
      <c r="A149" s="109" t="s">
        <v>108</v>
      </c>
      <c r="B149" s="88">
        <f t="shared" si="34"/>
        <v>4.2316708065491602</v>
      </c>
      <c r="C149" s="115">
        <f>((B117*$B$38/1000)*(($B$53*$B$4/100)+($B$55*$B$5/100)+($B$57*$B$6/100)+($B$59*$B$7/100)))+((C117*$B$38/1000)*(($B$54*$B$4/100)+($B$56*$B$5/100)+($B$58*$B$6/100)+($B$60*$B$7/100)))</f>
        <v>4.4850403215810273</v>
      </c>
      <c r="D149" s="127">
        <f t="shared" si="36"/>
        <v>3.5053783766881699</v>
      </c>
      <c r="E149" s="98">
        <f t="shared" si="37"/>
        <v>8.4633416130983203</v>
      </c>
      <c r="F149" s="115">
        <f>((E117*$B$38/1000)*(($B$53*$B$4/100)+($B$55*$B$5/100)+($B$57*$B$6/100)+($B$59*$B$7/100)))+((F117*$B$38/1000)*(($B$54*$B$4/100)+($B$56*$B$5/100)+($B$58*$B$6/100)+($B$60*$B$7/100)))</f>
        <v>8.9700806431620546</v>
      </c>
      <c r="G149" s="127">
        <f t="shared" si="39"/>
        <v>7.0107567533763397</v>
      </c>
      <c r="H149" s="88">
        <f t="shared" si="40"/>
        <v>12.69501241964748</v>
      </c>
      <c r="I149" s="115">
        <f>((H117*$B$38/1000)*(($B$53*$B$4/100)+($B$55*$B$5/100)+($B$57*$B$6/100)+($B$59*$B$7/100)))+((I117*$B$38/1000)*(($B$54*$B$4/100)+($B$56*$B$5/100)+($B$58*$B$6/100)+($B$60*$B$7/100)))</f>
        <v>13.455120964743083</v>
      </c>
      <c r="J149" s="127">
        <f t="shared" si="42"/>
        <v>10.516135130064511</v>
      </c>
      <c r="K149" s="88">
        <f t="shared" si="43"/>
        <v>16.926683226196641</v>
      </c>
      <c r="L149" s="115">
        <f>((K117*$B$38/1000)*(($B$53*$B$4/100)+($B$55*$B$5/100)+($B$57*$B$6/100)+($B$59*$B$7/100)))+((L117*$B$38/1000)*(($B$54*$B$4/100)+($B$56*$B$5/100)+($B$58*$B$6/100)+($B$60*$B$7/100)))</f>
        <v>17.940161286324109</v>
      </c>
      <c r="M149" s="127">
        <f t="shared" si="45"/>
        <v>14.021513506752679</v>
      </c>
      <c r="N149" s="88">
        <f t="shared" si="46"/>
        <v>25.390024839294959</v>
      </c>
      <c r="O149" s="115">
        <f>((N117*$B$38/1000)*(($B$53*$B$4/100)+($B$55*$B$5/100)+($B$57*$B$6/100)+($B$59*$B$7/100)))+((O117*$B$38/1000)*(($B$54*$B$4/100)+($B$56*$B$5/100)+($B$58*$B$6/100)+($B$60*$B$7/100)))</f>
        <v>26.910241929486165</v>
      </c>
      <c r="P149" s="127">
        <f t="shared" si="47"/>
        <v>21.032270260129021</v>
      </c>
      <c r="Q149" s="88">
        <f t="shared" si="48"/>
        <v>33.853366452393281</v>
      </c>
      <c r="R149" s="115">
        <f>((Q117*$B$38/1000)*(($B$53*$B$4/100)+($B$55*$B$5/100)+($B$57*$B$6/100)+($B$59*$B$7/100)))+((R117*$B$38/1000)*(($B$54*$B$4/100)+($B$56*$B$5/100)+($B$58*$B$6/100)+($B$60*$B$7/100)))</f>
        <v>35.880322572648218</v>
      </c>
      <c r="S149" s="127">
        <f t="shared" si="50"/>
        <v>28.043027013505359</v>
      </c>
      <c r="T149" s="88">
        <f t="shared" si="51"/>
        <v>42.316708065491596</v>
      </c>
      <c r="U149" s="115">
        <f>((T117*$B$38/1000)*(($B$53*$B$4/100)+($B$55*$B$5/100)+($B$57*$B$6/100)+($B$59*$B$7/100)))+((U117*$B$38/1000)*(($B$54*$B$4/100)+($B$56*$B$5/100)+($B$58*$B$6/100)+($B$60*$B$7/100)))</f>
        <v>44.850403215810267</v>
      </c>
      <c r="V149" s="127">
        <f t="shared" si="53"/>
        <v>35.053783766881701</v>
      </c>
      <c r="W149" s="88">
        <f t="shared" si="54"/>
        <v>84.633416130983193</v>
      </c>
      <c r="X149" s="115">
        <f>((W117*$B$38/1000)*(($B$53*$B$4/100)+($B$55*$B$5/100)+($B$57*$B$6/100)+($B$59*$B$7/100)))+((X117*$B$38/1000)*(($B$54*$B$4/100)+($B$56*$B$5/100)+($B$58*$B$6/100)+($B$60*$B$7/100)))</f>
        <v>89.700806431620535</v>
      </c>
      <c r="Y149" s="127">
        <f t="shared" si="56"/>
        <v>70.107567533763401</v>
      </c>
      <c r="Z149" s="82"/>
      <c r="AA149" s="82"/>
      <c r="AB149" s="82"/>
    </row>
    <row r="150" spans="1:28" s="139" customFormat="1" ht="15.75" thickBot="1" x14ac:dyDescent="0.3">
      <c r="A150" s="110" t="s">
        <v>109</v>
      </c>
      <c r="B150" s="89">
        <f t="shared" si="34"/>
        <v>4.3509085634462883</v>
      </c>
      <c r="C150" s="116">
        <f>((B118*$B$38/1000)*(($B$53*$B$4/100)+($B$55*$B$5/100)+($B$57*$B$6/100)+($B$59*$B$7/100)))+((C118*$B$38/1000)*(($B$54*$B$4/100)+($B$56*$B$5/100)+($B$58*$B$6/100)+($B$60*$B$7/100)))</f>
        <v>4.4775933209622218</v>
      </c>
      <c r="D150" s="128">
        <f t="shared" si="36"/>
        <v>3.499527826153368</v>
      </c>
      <c r="E150" s="99">
        <f t="shared" si="37"/>
        <v>8.7018171268925766</v>
      </c>
      <c r="F150" s="116">
        <f>((E118*$B$38/1000)*(($B$53*$B$4/100)+($B$55*$B$5/100)+($B$57*$B$6/100)+($B$59*$B$7/100)))+((F118*$B$38/1000)*(($B$54*$B$4/100)+($B$56*$B$5/100)+($B$58*$B$6/100)+($B$60*$B$7/100)))</f>
        <v>8.9551866419244437</v>
      </c>
      <c r="G150" s="128">
        <f t="shared" ref="G150" si="57">((E118*$B$38/1000)*(($B$53*$D$4/100)+($B$55*$D$5/100)+($B$57*$D$6/100)+($B$59*$D$7/100)))+((F118*$B$38/1000)*(($B$54*$D$8/100)+($B$56*$D$9/100)+($B$58*$D$10/100)+($B$60*$D$11/100)))</f>
        <v>6.999055652306736</v>
      </c>
      <c r="H150" s="89">
        <f t="shared" si="40"/>
        <v>13.052725690338864</v>
      </c>
      <c r="I150" s="116">
        <f>((H118*$B$38/1000)*(($B$53*$B$4/100)+($B$55*$B$5/100)+($B$57*$B$6/100)+($B$59*$B$7/100)))+((I118*$B$38/1000)*(($B$54*$B$4/100)+($B$56*$B$5/100)+($B$58*$B$6/100)+($B$60*$B$7/100)))</f>
        <v>13.432779962886665</v>
      </c>
      <c r="J150" s="128">
        <f t="shared" si="42"/>
        <v>10.498583478460104</v>
      </c>
      <c r="K150" s="89">
        <f t="shared" si="43"/>
        <v>17.403634253785153</v>
      </c>
      <c r="L150" s="116">
        <f>((K118*$B$38/1000)*(($B$53*$B$4/100)+($B$55*$B$5/100)+($B$57*$B$6/100)+($B$59*$B$7/100)))+((L118*$B$38/1000)*(($B$54*$B$4/100)+($B$56*$B$5/100)+($B$58*$B$6/100)+($B$60*$B$7/100)))</f>
        <v>17.910373283848887</v>
      </c>
      <c r="M150" s="128">
        <f t="shared" si="45"/>
        <v>13.998111304613472</v>
      </c>
      <c r="N150" s="89">
        <f t="shared" si="46"/>
        <v>26.105451380677728</v>
      </c>
      <c r="O150" s="116">
        <f>((N118*$B$38/1000)*(($B$53*$B$4/100)+($B$55*$B$5/100)+($B$57*$B$6/100)+($B$59*$B$7/100)))+((O118*$B$38/1000)*(($B$54*$B$4/100)+($B$56*$B$5/100)+($B$58*$B$6/100)+($B$60*$B$7/100)))</f>
        <v>26.865559925773329</v>
      </c>
      <c r="P150" s="128">
        <f t="shared" si="47"/>
        <v>20.997166956920207</v>
      </c>
      <c r="Q150" s="89">
        <f t="shared" si="48"/>
        <v>34.807268507570306</v>
      </c>
      <c r="R150" s="116">
        <f>((Q118*$B$38/1000)*(($B$53*$B$4/100)+($B$55*$B$5/100)+($B$57*$B$6/100)+($B$59*$B$7/100)))+((R118*$B$38/1000)*(($B$54*$B$4/100)+($B$56*$B$5/100)+($B$58*$B$6/100)+($B$60*$B$7/100)))</f>
        <v>35.820746567697775</v>
      </c>
      <c r="S150" s="128">
        <f t="shared" si="50"/>
        <v>27.996222609226944</v>
      </c>
      <c r="T150" s="89">
        <f t="shared" si="51"/>
        <v>43.509085634462892</v>
      </c>
      <c r="U150" s="116">
        <f>((T118*$B$38/1000)*(($B$53*$B$4/100)+($B$55*$B$5/100)+($B$57*$B$6/100)+($B$59*$B$7/100)))+((U118*$B$38/1000)*(($B$54*$B$4/100)+($B$56*$B$5/100)+($B$58*$B$6/100)+($B$60*$B$7/100)))</f>
        <v>44.775933209622217</v>
      </c>
      <c r="V150" s="128">
        <f t="shared" si="53"/>
        <v>34.995278261533677</v>
      </c>
      <c r="W150" s="89">
        <f t="shared" si="54"/>
        <v>87.018171268925784</v>
      </c>
      <c r="X150" s="116">
        <f>((W118*$B$38/1000)*(($B$53*$B$4/100)+($B$55*$B$5/100)+($B$57*$B$6/100)+($B$59*$B$7/100)))+((X118*$B$38/1000)*(($B$54*$B$4/100)+($B$56*$B$5/100)+($B$58*$B$6/100)+($B$60*$B$7/100)))</f>
        <v>89.551866419244433</v>
      </c>
      <c r="Y150" s="128">
        <f t="shared" si="56"/>
        <v>69.990556523067355</v>
      </c>
    </row>
    <row r="151" spans="1:28" s="139" customFormat="1" x14ac:dyDescent="0.25">
      <c r="A151" s="111"/>
    </row>
    <row r="152" spans="1:28" s="139" customFormat="1" ht="15.75" thickBot="1" x14ac:dyDescent="0.3">
      <c r="A152" s="111"/>
    </row>
    <row r="153" spans="1:28" s="83" customFormat="1" ht="18.75" customHeight="1" x14ac:dyDescent="0.3">
      <c r="A153" s="181" t="s">
        <v>96</v>
      </c>
      <c r="B153" s="184" t="s">
        <v>79</v>
      </c>
      <c r="C153" s="185"/>
      <c r="D153" s="186"/>
      <c r="E153" s="184" t="s">
        <v>80</v>
      </c>
      <c r="F153" s="185"/>
      <c r="G153" s="186"/>
      <c r="H153" s="184" t="s">
        <v>81</v>
      </c>
      <c r="I153" s="185"/>
      <c r="J153" s="186"/>
      <c r="K153" s="184" t="s">
        <v>82</v>
      </c>
      <c r="L153" s="185"/>
      <c r="M153" s="186"/>
      <c r="N153" s="184" t="s">
        <v>83</v>
      </c>
      <c r="O153" s="185"/>
      <c r="P153" s="186"/>
      <c r="Q153" s="184" t="s">
        <v>84</v>
      </c>
      <c r="R153" s="185"/>
      <c r="S153" s="186"/>
      <c r="T153" s="184" t="s">
        <v>85</v>
      </c>
      <c r="U153" s="185"/>
      <c r="V153" s="186"/>
      <c r="W153" s="184" t="s">
        <v>86</v>
      </c>
      <c r="X153" s="185"/>
      <c r="Y153" s="186"/>
    </row>
    <row r="154" spans="1:28" s="83" customFormat="1" ht="19.5" thickBot="1" x14ac:dyDescent="0.35">
      <c r="A154" s="182"/>
      <c r="B154" s="187">
        <v>5000</v>
      </c>
      <c r="C154" s="188"/>
      <c r="D154" s="189"/>
      <c r="E154" s="187">
        <v>10000</v>
      </c>
      <c r="F154" s="188"/>
      <c r="G154" s="189"/>
      <c r="H154" s="187">
        <v>15000</v>
      </c>
      <c r="I154" s="188"/>
      <c r="J154" s="189"/>
      <c r="K154" s="187">
        <v>20000</v>
      </c>
      <c r="L154" s="188"/>
      <c r="M154" s="189"/>
      <c r="N154" s="187">
        <v>30000</v>
      </c>
      <c r="O154" s="188"/>
      <c r="P154" s="189"/>
      <c r="Q154" s="187">
        <v>40000</v>
      </c>
      <c r="R154" s="188"/>
      <c r="S154" s="189"/>
      <c r="T154" s="187">
        <v>50000</v>
      </c>
      <c r="U154" s="188"/>
      <c r="V154" s="189"/>
      <c r="W154" s="187">
        <v>100000</v>
      </c>
      <c r="X154" s="188"/>
      <c r="Y154" s="189"/>
    </row>
    <row r="155" spans="1:28" s="82" customFormat="1" ht="75" x14ac:dyDescent="0.3">
      <c r="A155" s="183"/>
      <c r="B155" s="94" t="s">
        <v>94</v>
      </c>
      <c r="C155" s="103" t="s">
        <v>127</v>
      </c>
      <c r="D155" s="95" t="s">
        <v>128</v>
      </c>
      <c r="E155" s="97" t="s">
        <v>94</v>
      </c>
      <c r="F155" s="103" t="s">
        <v>127</v>
      </c>
      <c r="G155" s="95" t="s">
        <v>128</v>
      </c>
      <c r="H155" s="92" t="s">
        <v>94</v>
      </c>
      <c r="I155" s="93" t="s">
        <v>127</v>
      </c>
      <c r="J155" s="95" t="s">
        <v>128</v>
      </c>
      <c r="K155" s="92" t="s">
        <v>94</v>
      </c>
      <c r="L155" s="93" t="s">
        <v>127</v>
      </c>
      <c r="M155" s="95" t="s">
        <v>128</v>
      </c>
      <c r="N155" s="92" t="s">
        <v>94</v>
      </c>
      <c r="O155" s="93" t="s">
        <v>127</v>
      </c>
      <c r="P155" s="95" t="s">
        <v>128</v>
      </c>
      <c r="Q155" s="92" t="s">
        <v>94</v>
      </c>
      <c r="R155" s="93" t="s">
        <v>127</v>
      </c>
      <c r="S155" s="95" t="s">
        <v>128</v>
      </c>
      <c r="T155" s="92" t="s">
        <v>94</v>
      </c>
      <c r="U155" s="93" t="s">
        <v>127</v>
      </c>
      <c r="V155" s="95" t="s">
        <v>128</v>
      </c>
      <c r="W155" s="92" t="s">
        <v>94</v>
      </c>
      <c r="X155" s="93" t="s">
        <v>127</v>
      </c>
      <c r="Y155" s="95" t="s">
        <v>128</v>
      </c>
    </row>
    <row r="156" spans="1:28" s="139" customFormat="1" x14ac:dyDescent="0.25">
      <c r="A156" s="112" t="s">
        <v>125</v>
      </c>
      <c r="B156" s="88">
        <f t="shared" ref="B156:B166" si="58">B140-C140</f>
        <v>0.12460280035368676</v>
      </c>
      <c r="C156" s="32">
        <f t="shared" ref="C156:C166" si="59">B156/(B140)</f>
        <v>3.6680177106039907E-2</v>
      </c>
      <c r="D156" s="30">
        <f t="shared" ref="D156:D166" si="60">B156/(B93+C93+B140)</f>
        <v>7.011573604727982E-4</v>
      </c>
      <c r="E156" s="98">
        <f t="shared" ref="E156:E166" si="61">E140-F140</f>
        <v>0.24920560070737352</v>
      </c>
      <c r="F156" s="32">
        <f t="shared" ref="F156:F166" si="62">E156/(E140)</f>
        <v>3.6680177106039907E-2</v>
      </c>
      <c r="G156" s="30">
        <f t="shared" ref="G156:G166" si="63">E156/(E93+F93+E140)</f>
        <v>7.011573604727982E-4</v>
      </c>
      <c r="H156" s="88">
        <f t="shared" ref="H156:H166" si="64">H140-I140</f>
        <v>0.37380840106106028</v>
      </c>
      <c r="I156" s="32">
        <f t="shared" ref="I156:I166" si="65">H156/(H140)</f>
        <v>3.6680177106039914E-2</v>
      </c>
      <c r="J156" s="30">
        <f t="shared" ref="J156:J166" si="66">H156/(H93+I93+H140)</f>
        <v>7.0115736047279831E-4</v>
      </c>
      <c r="K156" s="88">
        <f t="shared" ref="K156:K166" si="67">K140-L140</f>
        <v>0.49841120141474704</v>
      </c>
      <c r="L156" s="32">
        <f t="shared" ref="L156:L166" si="68">K156/(K140)</f>
        <v>3.6680177106039907E-2</v>
      </c>
      <c r="M156" s="30">
        <f t="shared" ref="M156:M166" si="69">K156/(K93+L93+K140)</f>
        <v>7.011573604727982E-4</v>
      </c>
      <c r="N156" s="88">
        <f t="shared" ref="N156:N166" si="70">N140-O140</f>
        <v>0.74761680212212056</v>
      </c>
      <c r="O156" s="32">
        <f t="shared" ref="O156:O166" si="71">N156/(N140)</f>
        <v>3.6680177106039914E-2</v>
      </c>
      <c r="P156" s="30">
        <f t="shared" ref="P156:P166" si="72">N156/(N93+O93+N140)</f>
        <v>7.0115736047279831E-4</v>
      </c>
      <c r="Q156" s="88">
        <f t="shared" ref="Q156:Q166" si="73">Q140-R140</f>
        <v>0.99682240282949408</v>
      </c>
      <c r="R156" s="32">
        <f t="shared" ref="R156:R166" si="74">Q156/(Q140)</f>
        <v>3.6680177106039907E-2</v>
      </c>
      <c r="S156" s="30">
        <f t="shared" ref="S156:S166" si="75">Q156/(Q93+R93+Q140)</f>
        <v>7.011573604727982E-4</v>
      </c>
      <c r="T156" s="88">
        <f t="shared" ref="T156:T166" si="76">T140-U140</f>
        <v>1.2460280035368712</v>
      </c>
      <c r="U156" s="32">
        <f t="shared" ref="U156:U166" si="77">T156/(T140)</f>
        <v>3.6680177106040011E-2</v>
      </c>
      <c r="V156" s="30">
        <f t="shared" ref="V156:V166" si="78">T156/(T93+U93+T140)</f>
        <v>7.0115736047280026E-4</v>
      </c>
      <c r="W156" s="88">
        <f t="shared" ref="W156:W166" si="79">W140-X140</f>
        <v>2.4920560070737423</v>
      </c>
      <c r="X156" s="32">
        <f t="shared" ref="X156:X166" si="80">W156/(W140)</f>
        <v>3.6680177106040011E-2</v>
      </c>
      <c r="Y156" s="30">
        <f t="shared" ref="Y156:Y166" si="81">W156/(W93+X93+W140)</f>
        <v>7.0115736047280026E-4</v>
      </c>
    </row>
    <row r="157" spans="1:28" s="139" customFormat="1" x14ac:dyDescent="0.25">
      <c r="A157" s="112" t="s">
        <v>97</v>
      </c>
      <c r="B157" s="88">
        <f t="shared" si="58"/>
        <v>0.24920560070737396</v>
      </c>
      <c r="C157" s="32">
        <f t="shared" si="59"/>
        <v>7.0872664671258676E-2</v>
      </c>
      <c r="D157" s="30">
        <f t="shared" si="60"/>
        <v>1.3520200420182686E-3</v>
      </c>
      <c r="E157" s="98">
        <f t="shared" si="61"/>
        <v>0.49841120141474793</v>
      </c>
      <c r="F157" s="32">
        <f t="shared" si="62"/>
        <v>7.0872664671258676E-2</v>
      </c>
      <c r="G157" s="30">
        <f t="shared" si="63"/>
        <v>1.3520200420182686E-3</v>
      </c>
      <c r="H157" s="88">
        <f t="shared" si="64"/>
        <v>0.74761680212212234</v>
      </c>
      <c r="I157" s="32">
        <f t="shared" si="65"/>
        <v>7.0872664671258717E-2</v>
      </c>
      <c r="J157" s="30">
        <f t="shared" si="66"/>
        <v>1.3520200420182695E-3</v>
      </c>
      <c r="K157" s="88">
        <f t="shared" si="67"/>
        <v>0.99682240282949586</v>
      </c>
      <c r="L157" s="32">
        <f t="shared" si="68"/>
        <v>7.0872664671258676E-2</v>
      </c>
      <c r="M157" s="30">
        <f t="shared" si="69"/>
        <v>1.3520200420182686E-3</v>
      </c>
      <c r="N157" s="88">
        <f t="shared" si="70"/>
        <v>1.4952336042442447</v>
      </c>
      <c r="O157" s="32">
        <f t="shared" si="71"/>
        <v>7.0872664671258717E-2</v>
      </c>
      <c r="P157" s="30">
        <f t="shared" si="72"/>
        <v>1.3520200420182695E-3</v>
      </c>
      <c r="Q157" s="88">
        <f t="shared" si="73"/>
        <v>1.9936448056589917</v>
      </c>
      <c r="R157" s="32">
        <f t="shared" si="74"/>
        <v>7.0872664671258676E-2</v>
      </c>
      <c r="S157" s="30">
        <f t="shared" si="75"/>
        <v>1.3520200420182686E-3</v>
      </c>
      <c r="T157" s="88">
        <f t="shared" si="76"/>
        <v>2.4920560070737423</v>
      </c>
      <c r="U157" s="32">
        <f t="shared" si="77"/>
        <v>7.0872664671258745E-2</v>
      </c>
      <c r="V157" s="30">
        <f t="shared" si="78"/>
        <v>1.3520200420182702E-3</v>
      </c>
      <c r="W157" s="88">
        <f t="shared" si="79"/>
        <v>4.9841120141474846</v>
      </c>
      <c r="X157" s="32">
        <f t="shared" si="80"/>
        <v>7.0872664671258745E-2</v>
      </c>
      <c r="Y157" s="30">
        <f t="shared" si="81"/>
        <v>1.3520200420182702E-3</v>
      </c>
    </row>
    <row r="158" spans="1:28" s="139" customFormat="1" x14ac:dyDescent="0.25">
      <c r="A158" s="113" t="s">
        <v>141</v>
      </c>
      <c r="B158" s="90">
        <f t="shared" si="58"/>
        <v>0.27038807676750087</v>
      </c>
      <c r="C158" s="102">
        <f>B158/(B142)</f>
        <v>7.6456087685176366E-2</v>
      </c>
      <c r="D158" s="91">
        <f t="shared" si="60"/>
        <v>1.4580518138603939E-3</v>
      </c>
      <c r="E158" s="101">
        <f t="shared" si="61"/>
        <v>0.54077615353500175</v>
      </c>
      <c r="F158" s="102">
        <f t="shared" si="62"/>
        <v>7.6456087685176366E-2</v>
      </c>
      <c r="G158" s="91">
        <f t="shared" si="63"/>
        <v>1.4580518138603939E-3</v>
      </c>
      <c r="H158" s="90">
        <f t="shared" si="64"/>
        <v>0.81116423030250218</v>
      </c>
      <c r="I158" s="102">
        <f t="shared" si="65"/>
        <v>7.6456087685176324E-2</v>
      </c>
      <c r="J158" s="91">
        <f t="shared" si="66"/>
        <v>1.4580518138603931E-3</v>
      </c>
      <c r="K158" s="90">
        <f t="shared" si="67"/>
        <v>1.0815523070700035</v>
      </c>
      <c r="L158" s="102">
        <f t="shared" si="68"/>
        <v>7.6456087685176366E-2</v>
      </c>
      <c r="M158" s="91">
        <f t="shared" si="69"/>
        <v>1.4580518138603939E-3</v>
      </c>
      <c r="N158" s="90">
        <f t="shared" si="70"/>
        <v>-5.9516499080985596</v>
      </c>
      <c r="O158" s="102">
        <f t="shared" si="71"/>
        <v>-0.28048565891235122</v>
      </c>
      <c r="P158" s="91">
        <f t="shared" si="72"/>
        <v>-5.3489870606899092E-3</v>
      </c>
      <c r="Q158" s="90">
        <f t="shared" si="73"/>
        <v>2.163104614140007</v>
      </c>
      <c r="R158" s="102">
        <f t="shared" si="74"/>
        <v>7.6456087685176366E-2</v>
      </c>
      <c r="S158" s="91">
        <f t="shared" si="75"/>
        <v>1.4580518138603939E-3</v>
      </c>
      <c r="T158" s="90">
        <f t="shared" si="76"/>
        <v>2.7038807676750096</v>
      </c>
      <c r="U158" s="102">
        <f t="shared" si="77"/>
        <v>7.645608768517638E-2</v>
      </c>
      <c r="V158" s="91">
        <f t="shared" si="78"/>
        <v>1.4580518138603946E-3</v>
      </c>
      <c r="W158" s="90">
        <f t="shared" si="79"/>
        <v>5.4077615353500192</v>
      </c>
      <c r="X158" s="102">
        <f t="shared" si="80"/>
        <v>7.645608768517638E-2</v>
      </c>
      <c r="Y158" s="91">
        <f t="shared" si="81"/>
        <v>1.4580518138603946E-3</v>
      </c>
    </row>
    <row r="159" spans="1:28" s="139" customFormat="1" x14ac:dyDescent="0.25">
      <c r="A159" s="112" t="s">
        <v>102</v>
      </c>
      <c r="B159" s="88">
        <f t="shared" si="58"/>
        <v>0.49841120141474793</v>
      </c>
      <c r="C159" s="32">
        <f t="shared" si="59"/>
        <v>0.13274258287064883</v>
      </c>
      <c r="D159" s="30">
        <f t="shared" si="60"/>
        <v>2.5230587030533754E-3</v>
      </c>
      <c r="E159" s="98">
        <f t="shared" si="61"/>
        <v>0.99682240282949586</v>
      </c>
      <c r="F159" s="32">
        <f t="shared" si="62"/>
        <v>0.13274258287064883</v>
      </c>
      <c r="G159" s="30">
        <f t="shared" si="63"/>
        <v>2.5230587030533754E-3</v>
      </c>
      <c r="H159" s="88">
        <f t="shared" si="64"/>
        <v>1.4952336042442429</v>
      </c>
      <c r="I159" s="32">
        <f t="shared" si="65"/>
        <v>0.13274258287064875</v>
      </c>
      <c r="J159" s="30">
        <f t="shared" si="66"/>
        <v>2.5230587030533737E-3</v>
      </c>
      <c r="K159" s="88">
        <f t="shared" si="67"/>
        <v>1.9936448056589917</v>
      </c>
      <c r="L159" s="32">
        <f t="shared" si="68"/>
        <v>0.13274258287064883</v>
      </c>
      <c r="M159" s="30">
        <f t="shared" si="69"/>
        <v>2.5230587030533754E-3</v>
      </c>
      <c r="N159" s="88">
        <f t="shared" si="70"/>
        <v>2.9904672084884858</v>
      </c>
      <c r="O159" s="32">
        <f t="shared" si="71"/>
        <v>0.13274258287064875</v>
      </c>
      <c r="P159" s="30">
        <f t="shared" si="72"/>
        <v>2.5230587030533737E-3</v>
      </c>
      <c r="Q159" s="88">
        <f t="shared" si="73"/>
        <v>3.9872896113179834</v>
      </c>
      <c r="R159" s="32">
        <f t="shared" si="74"/>
        <v>0.13274258287064883</v>
      </c>
      <c r="S159" s="30">
        <f t="shared" si="75"/>
        <v>2.5230587030533754E-3</v>
      </c>
      <c r="T159" s="88">
        <f t="shared" si="76"/>
        <v>4.9841120141474775</v>
      </c>
      <c r="U159" s="32">
        <f t="shared" si="77"/>
        <v>0.13274258287064877</v>
      </c>
      <c r="V159" s="30">
        <f t="shared" si="78"/>
        <v>2.5230587030533741E-3</v>
      </c>
      <c r="W159" s="88">
        <f t="shared" si="79"/>
        <v>9.968224028294955</v>
      </c>
      <c r="X159" s="32">
        <f t="shared" si="80"/>
        <v>0.13274258287064877</v>
      </c>
      <c r="Y159" s="30">
        <f t="shared" si="81"/>
        <v>2.5230587030533741E-3</v>
      </c>
    </row>
    <row r="160" spans="1:28" s="139" customFormat="1" x14ac:dyDescent="0.25">
      <c r="A160" s="112" t="s">
        <v>103</v>
      </c>
      <c r="B160" s="88">
        <f t="shared" si="58"/>
        <v>0.56071260159159042</v>
      </c>
      <c r="C160" s="32">
        <f t="shared" si="59"/>
        <v>0.14700126337823388</v>
      </c>
      <c r="D160" s="30">
        <f t="shared" si="60"/>
        <v>2.7917284502781848E-3</v>
      </c>
      <c r="E160" s="98">
        <f t="shared" si="61"/>
        <v>1.1214252031831808</v>
      </c>
      <c r="F160" s="32">
        <f t="shared" si="62"/>
        <v>0.14700126337823388</v>
      </c>
      <c r="G160" s="30">
        <f t="shared" si="63"/>
        <v>2.7917284502781848E-3</v>
      </c>
      <c r="H160" s="88">
        <f t="shared" si="64"/>
        <v>1.6821378047747757</v>
      </c>
      <c r="I160" s="32">
        <f t="shared" si="65"/>
        <v>0.14700126337823424</v>
      </c>
      <c r="J160" s="30">
        <f t="shared" si="66"/>
        <v>2.7917284502781926E-3</v>
      </c>
      <c r="K160" s="88">
        <f t="shared" si="67"/>
        <v>2.2428504063663617</v>
      </c>
      <c r="L160" s="32">
        <f t="shared" si="68"/>
        <v>0.14700126337823388</v>
      </c>
      <c r="M160" s="30">
        <f t="shared" si="69"/>
        <v>2.7917284502781848E-3</v>
      </c>
      <c r="N160" s="88">
        <f t="shared" si="70"/>
        <v>3.3642756095495514</v>
      </c>
      <c r="O160" s="32">
        <f t="shared" si="71"/>
        <v>0.14700126337823424</v>
      </c>
      <c r="P160" s="30">
        <f t="shared" si="72"/>
        <v>2.7917284502781926E-3</v>
      </c>
      <c r="Q160" s="88">
        <f t="shared" si="73"/>
        <v>4.4857008127327234</v>
      </c>
      <c r="R160" s="32">
        <f t="shared" si="74"/>
        <v>0.14700126337823388</v>
      </c>
      <c r="S160" s="30">
        <f t="shared" si="75"/>
        <v>2.7917284502781848E-3</v>
      </c>
      <c r="T160" s="88">
        <f t="shared" si="76"/>
        <v>5.6071260159159166</v>
      </c>
      <c r="U160" s="32">
        <f t="shared" si="77"/>
        <v>0.14700126337823419</v>
      </c>
      <c r="V160" s="30">
        <f t="shared" si="78"/>
        <v>2.7917284502781909E-3</v>
      </c>
      <c r="W160" s="88">
        <f t="shared" si="79"/>
        <v>11.214252031831833</v>
      </c>
      <c r="X160" s="32">
        <f t="shared" si="80"/>
        <v>0.14700126337823419</v>
      </c>
      <c r="Y160" s="30">
        <f t="shared" si="81"/>
        <v>2.7917284502781909E-3</v>
      </c>
    </row>
    <row r="161" spans="1:25" s="139" customFormat="1" x14ac:dyDescent="0.25">
      <c r="A161" s="112" t="s">
        <v>104</v>
      </c>
      <c r="B161" s="88">
        <f t="shared" si="58"/>
        <v>0.59809344169769796</v>
      </c>
      <c r="C161" s="32">
        <f t="shared" si="59"/>
        <v>0.15534450810727513</v>
      </c>
      <c r="D161" s="30">
        <f t="shared" si="60"/>
        <v>2.9487271304546492E-3</v>
      </c>
      <c r="E161" s="98">
        <f t="shared" si="61"/>
        <v>1.1961868833953959</v>
      </c>
      <c r="F161" s="32">
        <f t="shared" si="62"/>
        <v>0.15534450810727513</v>
      </c>
      <c r="G161" s="30">
        <f t="shared" si="63"/>
        <v>2.9487271304546492E-3</v>
      </c>
      <c r="H161" s="88">
        <f t="shared" si="64"/>
        <v>1.7942803250930908</v>
      </c>
      <c r="I161" s="32">
        <f t="shared" si="65"/>
        <v>0.15534450810727488</v>
      </c>
      <c r="J161" s="30">
        <f t="shared" si="66"/>
        <v>2.9487271304546436E-3</v>
      </c>
      <c r="K161" s="88">
        <f t="shared" si="67"/>
        <v>2.3923737667907918</v>
      </c>
      <c r="L161" s="32">
        <f t="shared" si="68"/>
        <v>0.15534450810727513</v>
      </c>
      <c r="M161" s="30">
        <f t="shared" si="69"/>
        <v>2.9487271304546492E-3</v>
      </c>
      <c r="N161" s="88">
        <f t="shared" si="70"/>
        <v>3.5885606501861815</v>
      </c>
      <c r="O161" s="32">
        <f t="shared" si="71"/>
        <v>0.15534450810727488</v>
      </c>
      <c r="P161" s="30">
        <f t="shared" si="72"/>
        <v>2.9487271304546436E-3</v>
      </c>
      <c r="Q161" s="88">
        <f t="shared" si="73"/>
        <v>4.7847475335815837</v>
      </c>
      <c r="R161" s="32">
        <f t="shared" si="74"/>
        <v>0.15534450810727513</v>
      </c>
      <c r="S161" s="30">
        <f t="shared" si="75"/>
        <v>2.9487271304546492E-3</v>
      </c>
      <c r="T161" s="88">
        <f t="shared" si="76"/>
        <v>5.9809344169769716</v>
      </c>
      <c r="U161" s="32">
        <f t="shared" si="77"/>
        <v>0.15534450810727493</v>
      </c>
      <c r="V161" s="30">
        <f t="shared" si="78"/>
        <v>2.9487271304546444E-3</v>
      </c>
      <c r="W161" s="88">
        <f t="shared" si="79"/>
        <v>11.961868833953943</v>
      </c>
      <c r="X161" s="32">
        <f t="shared" si="80"/>
        <v>0.15534450810727493</v>
      </c>
      <c r="Y161" s="30">
        <f t="shared" si="81"/>
        <v>2.9487271304546444E-3</v>
      </c>
    </row>
    <row r="162" spans="1:25" s="139" customFormat="1" x14ac:dyDescent="0.25">
      <c r="A162" s="112" t="s">
        <v>105</v>
      </c>
      <c r="B162" s="88">
        <f t="shared" si="58"/>
        <v>-0.60808683607648106</v>
      </c>
      <c r="C162" s="32">
        <f t="shared" si="59"/>
        <v>-0.15600750229085941</v>
      </c>
      <c r="D162" s="30">
        <f t="shared" si="60"/>
        <v>-2.9594148672534111E-3</v>
      </c>
      <c r="E162" s="98">
        <f t="shared" si="61"/>
        <v>-1.2161736721529621</v>
      </c>
      <c r="F162" s="32">
        <f t="shared" si="62"/>
        <v>-0.15600750229085941</v>
      </c>
      <c r="G162" s="30">
        <f t="shared" si="63"/>
        <v>-2.9594148672534111E-3</v>
      </c>
      <c r="H162" s="88">
        <f t="shared" si="64"/>
        <v>-1.8242605082294414</v>
      </c>
      <c r="I162" s="32">
        <f t="shared" si="65"/>
        <v>-0.15600750229085925</v>
      </c>
      <c r="J162" s="30">
        <f t="shared" si="66"/>
        <v>-2.9594148672534085E-3</v>
      </c>
      <c r="K162" s="88">
        <f t="shared" si="67"/>
        <v>-2.4323473443059243</v>
      </c>
      <c r="L162" s="32">
        <f t="shared" si="68"/>
        <v>-0.15600750229085941</v>
      </c>
      <c r="M162" s="30">
        <f t="shared" si="69"/>
        <v>-2.9594148672534111E-3</v>
      </c>
      <c r="N162" s="88">
        <f t="shared" si="70"/>
        <v>-3.6485210164588828</v>
      </c>
      <c r="O162" s="32">
        <f t="shared" si="71"/>
        <v>-0.15600750229085925</v>
      </c>
      <c r="P162" s="30">
        <f t="shared" si="72"/>
        <v>-2.9594148672534085E-3</v>
      </c>
      <c r="Q162" s="88">
        <f t="shared" si="73"/>
        <v>-4.8646946886118485</v>
      </c>
      <c r="R162" s="32">
        <f t="shared" si="74"/>
        <v>-0.15600750229085941</v>
      </c>
      <c r="S162" s="30">
        <f t="shared" si="75"/>
        <v>-2.9594148672534111E-3</v>
      </c>
      <c r="T162" s="88">
        <f t="shared" si="76"/>
        <v>-6.0808683607648106</v>
      </c>
      <c r="U162" s="32">
        <f t="shared" si="77"/>
        <v>-0.15600750229085941</v>
      </c>
      <c r="V162" s="30">
        <f t="shared" si="78"/>
        <v>-2.9594148672534115E-3</v>
      </c>
      <c r="W162" s="88">
        <f t="shared" si="79"/>
        <v>-12.161736721529621</v>
      </c>
      <c r="X162" s="32">
        <f t="shared" si="80"/>
        <v>-0.15600750229085941</v>
      </c>
      <c r="Y162" s="30">
        <f t="shared" si="81"/>
        <v>-2.9594148672534115E-3</v>
      </c>
    </row>
    <row r="163" spans="1:25" s="139" customFormat="1" x14ac:dyDescent="0.25">
      <c r="A163" s="112" t="s">
        <v>106</v>
      </c>
      <c r="B163" s="88">
        <f t="shared" si="58"/>
        <v>-0.570081408821701</v>
      </c>
      <c r="C163" s="32">
        <f t="shared" si="59"/>
        <v>-0.14492699487121341</v>
      </c>
      <c r="D163" s="30">
        <f t="shared" si="60"/>
        <v>-2.7479287106474109E-3</v>
      </c>
      <c r="E163" s="98">
        <f t="shared" si="61"/>
        <v>-1.140162817643402</v>
      </c>
      <c r="F163" s="32">
        <f t="shared" si="62"/>
        <v>-0.14492699487121341</v>
      </c>
      <c r="G163" s="30">
        <f t="shared" si="63"/>
        <v>-2.7479287106474109E-3</v>
      </c>
      <c r="H163" s="88">
        <f t="shared" si="64"/>
        <v>-1.7102442264651039</v>
      </c>
      <c r="I163" s="32">
        <f t="shared" si="65"/>
        <v>-0.14492699487121349</v>
      </c>
      <c r="J163" s="30">
        <f t="shared" si="66"/>
        <v>-2.7479287106474122E-3</v>
      </c>
      <c r="K163" s="88">
        <f t="shared" si="67"/>
        <v>-2.280325635286804</v>
      </c>
      <c r="L163" s="32">
        <f t="shared" si="68"/>
        <v>-0.14492699487121341</v>
      </c>
      <c r="M163" s="30">
        <f t="shared" si="69"/>
        <v>-2.7479287106474109E-3</v>
      </c>
      <c r="N163" s="88">
        <f t="shared" si="70"/>
        <v>-3.4204884529302078</v>
      </c>
      <c r="O163" s="32">
        <f t="shared" si="71"/>
        <v>-0.14492699487121349</v>
      </c>
      <c r="P163" s="30">
        <f t="shared" si="72"/>
        <v>-2.7479287106474122E-3</v>
      </c>
      <c r="Q163" s="88">
        <f t="shared" si="73"/>
        <v>-4.560651270573608</v>
      </c>
      <c r="R163" s="32">
        <f t="shared" si="74"/>
        <v>-0.14492699487121341</v>
      </c>
      <c r="S163" s="30">
        <f t="shared" si="75"/>
        <v>-2.7479287106474109E-3</v>
      </c>
      <c r="T163" s="88">
        <f t="shared" si="76"/>
        <v>-5.7008140882170011</v>
      </c>
      <c r="U163" s="32">
        <f t="shared" si="77"/>
        <v>-0.14492699487121319</v>
      </c>
      <c r="V163" s="30">
        <f t="shared" si="78"/>
        <v>-2.7479287106474061E-3</v>
      </c>
      <c r="W163" s="88">
        <f t="shared" si="79"/>
        <v>-11.401628176434002</v>
      </c>
      <c r="X163" s="32">
        <f t="shared" si="80"/>
        <v>-0.14492699487121319</v>
      </c>
      <c r="Y163" s="30">
        <f t="shared" si="81"/>
        <v>-2.7479287106474061E-3</v>
      </c>
    </row>
    <row r="164" spans="1:25" s="139" customFormat="1" x14ac:dyDescent="0.25">
      <c r="A164" s="112" t="s">
        <v>107</v>
      </c>
      <c r="B164" s="88">
        <f t="shared" si="58"/>
        <v>-0.50673903006373511</v>
      </c>
      <c r="C164" s="32">
        <f t="shared" si="59"/>
        <v>-0.12690063793853071</v>
      </c>
      <c r="D164" s="30">
        <f t="shared" si="60"/>
        <v>-2.4042963287613543E-3</v>
      </c>
      <c r="E164" s="98">
        <f t="shared" si="61"/>
        <v>-1.0134780601274702</v>
      </c>
      <c r="F164" s="32">
        <f t="shared" si="62"/>
        <v>-0.12690063793853071</v>
      </c>
      <c r="G164" s="30">
        <f t="shared" si="63"/>
        <v>-2.4042963287613543E-3</v>
      </c>
      <c r="H164" s="88">
        <f t="shared" si="64"/>
        <v>-1.5202170901912027</v>
      </c>
      <c r="I164" s="32">
        <f t="shared" si="65"/>
        <v>-0.12690063793853049</v>
      </c>
      <c r="J164" s="30">
        <f t="shared" si="66"/>
        <v>-2.40429632876135E-3</v>
      </c>
      <c r="K164" s="88">
        <f t="shared" si="67"/>
        <v>-2.0269561202549404</v>
      </c>
      <c r="L164" s="32">
        <f t="shared" si="68"/>
        <v>-0.12690063793853071</v>
      </c>
      <c r="M164" s="30">
        <f t="shared" si="69"/>
        <v>-2.4042963287613543E-3</v>
      </c>
      <c r="N164" s="88">
        <f t="shared" si="70"/>
        <v>-3.0404341803824053</v>
      </c>
      <c r="O164" s="32">
        <f t="shared" si="71"/>
        <v>-0.12690063793853049</v>
      </c>
      <c r="P164" s="30">
        <f t="shared" si="72"/>
        <v>-2.40429632876135E-3</v>
      </c>
      <c r="Q164" s="88">
        <f t="shared" si="73"/>
        <v>-4.0539122405098809</v>
      </c>
      <c r="R164" s="32">
        <f t="shared" si="74"/>
        <v>-0.12690063793853071</v>
      </c>
      <c r="S164" s="30">
        <f t="shared" si="75"/>
        <v>-2.4042963287613543E-3</v>
      </c>
      <c r="T164" s="88">
        <f t="shared" si="76"/>
        <v>-5.0673903006373422</v>
      </c>
      <c r="U164" s="32">
        <f t="shared" si="77"/>
        <v>-0.12690063793853049</v>
      </c>
      <c r="V164" s="30">
        <f t="shared" si="78"/>
        <v>-2.40429632876135E-3</v>
      </c>
      <c r="W164" s="88">
        <f t="shared" si="79"/>
        <v>-10.134780601274684</v>
      </c>
      <c r="X164" s="32">
        <f t="shared" si="80"/>
        <v>-0.12690063793853049</v>
      </c>
      <c r="Y164" s="30">
        <f t="shared" si="81"/>
        <v>-2.40429632876135E-3</v>
      </c>
    </row>
    <row r="165" spans="1:25" s="139" customFormat="1" x14ac:dyDescent="0.25">
      <c r="A165" s="112" t="s">
        <v>108</v>
      </c>
      <c r="B165" s="88">
        <f t="shared" si="58"/>
        <v>-0.25336951503186711</v>
      </c>
      <c r="C165" s="32">
        <f t="shared" si="59"/>
        <v>-5.9874580659662585E-2</v>
      </c>
      <c r="D165" s="30">
        <f t="shared" si="60"/>
        <v>-1.1311872273353529E-3</v>
      </c>
      <c r="E165" s="98">
        <f t="shared" si="61"/>
        <v>-0.50673903006373422</v>
      </c>
      <c r="F165" s="32">
        <f t="shared" si="62"/>
        <v>-5.9874580659662585E-2</v>
      </c>
      <c r="G165" s="30">
        <f t="shared" si="63"/>
        <v>-1.1311872273353529E-3</v>
      </c>
      <c r="H165" s="88">
        <f t="shared" si="64"/>
        <v>-0.76010854509560311</v>
      </c>
      <c r="I165" s="32">
        <f t="shared" si="65"/>
        <v>-5.9874580659662724E-2</v>
      </c>
      <c r="J165" s="30">
        <f t="shared" si="66"/>
        <v>-1.1311872273353555E-3</v>
      </c>
      <c r="K165" s="88">
        <f t="shared" si="67"/>
        <v>-1.0134780601274684</v>
      </c>
      <c r="L165" s="32">
        <f t="shared" si="68"/>
        <v>-5.9874580659662585E-2</v>
      </c>
      <c r="M165" s="30">
        <f t="shared" si="69"/>
        <v>-1.1311872273353529E-3</v>
      </c>
      <c r="N165" s="88">
        <f t="shared" si="70"/>
        <v>-1.5202170901912062</v>
      </c>
      <c r="O165" s="32">
        <f t="shared" si="71"/>
        <v>-5.9874580659662724E-2</v>
      </c>
      <c r="P165" s="30">
        <f t="shared" si="72"/>
        <v>-1.1311872273353555E-3</v>
      </c>
      <c r="Q165" s="88">
        <f t="shared" si="73"/>
        <v>-2.0269561202549369</v>
      </c>
      <c r="R165" s="32">
        <f t="shared" si="74"/>
        <v>-5.9874580659662585E-2</v>
      </c>
      <c r="S165" s="30">
        <f t="shared" si="75"/>
        <v>-1.1311872273353529E-3</v>
      </c>
      <c r="T165" s="88">
        <f t="shared" si="76"/>
        <v>-2.5336951503186711</v>
      </c>
      <c r="U165" s="32">
        <f t="shared" si="77"/>
        <v>-5.9874580659662592E-2</v>
      </c>
      <c r="V165" s="30">
        <f t="shared" si="78"/>
        <v>-1.1311872273353529E-3</v>
      </c>
      <c r="W165" s="88">
        <f t="shared" si="79"/>
        <v>-5.0673903006373422</v>
      </c>
      <c r="X165" s="32">
        <f t="shared" si="80"/>
        <v>-5.9874580659662592E-2</v>
      </c>
      <c r="Y165" s="30">
        <f t="shared" si="81"/>
        <v>-1.1311872273353529E-3</v>
      </c>
    </row>
    <row r="166" spans="1:25" s="139" customFormat="1" ht="15.75" thickBot="1" x14ac:dyDescent="0.3">
      <c r="A166" s="114" t="s">
        <v>109</v>
      </c>
      <c r="B166" s="89">
        <f t="shared" si="58"/>
        <v>-0.12668475751593355</v>
      </c>
      <c r="C166" s="33">
        <f t="shared" si="59"/>
        <v>-2.9116851266483175E-2</v>
      </c>
      <c r="D166" s="31">
        <f t="shared" si="60"/>
        <v>-5.4937911614164709E-4</v>
      </c>
      <c r="E166" s="99">
        <f t="shared" si="61"/>
        <v>-0.25336951503186711</v>
      </c>
      <c r="F166" s="33">
        <f t="shared" si="62"/>
        <v>-2.9116851266483175E-2</v>
      </c>
      <c r="G166" s="31">
        <f t="shared" si="63"/>
        <v>-5.4937911614164709E-4</v>
      </c>
      <c r="H166" s="89">
        <f t="shared" si="64"/>
        <v>-0.38005427254780066</v>
      </c>
      <c r="I166" s="33">
        <f t="shared" si="65"/>
        <v>-2.9116851266483178E-2</v>
      </c>
      <c r="J166" s="31">
        <f t="shared" si="66"/>
        <v>-5.493791161416472E-4</v>
      </c>
      <c r="K166" s="89">
        <f t="shared" si="67"/>
        <v>-0.50673903006373422</v>
      </c>
      <c r="L166" s="33">
        <f t="shared" si="68"/>
        <v>-2.9116851266483175E-2</v>
      </c>
      <c r="M166" s="31">
        <f t="shared" si="69"/>
        <v>-5.4937911614164709E-4</v>
      </c>
      <c r="N166" s="89">
        <f t="shared" si="70"/>
        <v>-0.76010854509560133</v>
      </c>
      <c r="O166" s="33">
        <f t="shared" si="71"/>
        <v>-2.9116851266483178E-2</v>
      </c>
      <c r="P166" s="31">
        <f t="shared" si="72"/>
        <v>-5.493791161416472E-4</v>
      </c>
      <c r="Q166" s="89">
        <f t="shared" si="73"/>
        <v>-1.0134780601274684</v>
      </c>
      <c r="R166" s="33">
        <f t="shared" si="74"/>
        <v>-2.9116851266483175E-2</v>
      </c>
      <c r="S166" s="31">
        <f t="shared" si="75"/>
        <v>-5.4937911614164709E-4</v>
      </c>
      <c r="T166" s="89">
        <f t="shared" si="76"/>
        <v>-1.2668475751593249</v>
      </c>
      <c r="U166" s="33">
        <f t="shared" si="77"/>
        <v>-2.9116851266482925E-2</v>
      </c>
      <c r="V166" s="31">
        <f t="shared" si="78"/>
        <v>-5.4937911614164254E-4</v>
      </c>
      <c r="W166" s="89">
        <f t="shared" si="79"/>
        <v>-2.5336951503186498</v>
      </c>
      <c r="X166" s="33">
        <f t="shared" si="80"/>
        <v>-2.9116851266482925E-2</v>
      </c>
      <c r="Y166" s="31">
        <f t="shared" si="81"/>
        <v>-5.4937911614164254E-4</v>
      </c>
    </row>
    <row r="167" spans="1:25" s="139" customFormat="1" x14ac:dyDescent="0.25"/>
    <row r="168" spans="1:25" s="139" customFormat="1" ht="15.75" thickBot="1" x14ac:dyDescent="0.3"/>
    <row r="169" spans="1:25" s="83" customFormat="1" ht="18.75" customHeight="1" x14ac:dyDescent="0.3">
      <c r="A169" s="181" t="s">
        <v>135</v>
      </c>
      <c r="B169" s="184" t="s">
        <v>79</v>
      </c>
      <c r="C169" s="185"/>
      <c r="D169" s="186"/>
      <c r="E169" s="184" t="s">
        <v>79</v>
      </c>
      <c r="F169" s="185"/>
      <c r="G169" s="186"/>
      <c r="H169" s="184" t="s">
        <v>81</v>
      </c>
      <c r="I169" s="185"/>
      <c r="J169" s="186"/>
      <c r="K169" s="184" t="s">
        <v>82</v>
      </c>
      <c r="L169" s="185"/>
      <c r="M169" s="186"/>
      <c r="N169" s="184" t="s">
        <v>83</v>
      </c>
      <c r="O169" s="185"/>
      <c r="P169" s="186"/>
      <c r="Q169" s="184" t="s">
        <v>84</v>
      </c>
      <c r="R169" s="185"/>
      <c r="S169" s="186"/>
      <c r="T169" s="184" t="s">
        <v>85</v>
      </c>
      <c r="U169" s="185"/>
      <c r="V169" s="186"/>
      <c r="W169" s="184" t="s">
        <v>86</v>
      </c>
      <c r="X169" s="185"/>
      <c r="Y169" s="186"/>
    </row>
    <row r="170" spans="1:25" s="83" customFormat="1" ht="19.5" thickBot="1" x14ac:dyDescent="0.35">
      <c r="A170" s="182"/>
      <c r="B170" s="187">
        <v>5000</v>
      </c>
      <c r="C170" s="188"/>
      <c r="D170" s="189"/>
      <c r="E170" s="187">
        <v>10000</v>
      </c>
      <c r="F170" s="188"/>
      <c r="G170" s="189"/>
      <c r="H170" s="187">
        <v>15000</v>
      </c>
      <c r="I170" s="188"/>
      <c r="J170" s="189"/>
      <c r="K170" s="187">
        <v>20000</v>
      </c>
      <c r="L170" s="188"/>
      <c r="M170" s="189"/>
      <c r="N170" s="187">
        <v>30000</v>
      </c>
      <c r="O170" s="188"/>
      <c r="P170" s="189"/>
      <c r="Q170" s="187">
        <v>40000</v>
      </c>
      <c r="R170" s="188"/>
      <c r="S170" s="189"/>
      <c r="T170" s="187">
        <v>50000</v>
      </c>
      <c r="U170" s="188"/>
      <c r="V170" s="189"/>
      <c r="W170" s="187">
        <v>100000</v>
      </c>
      <c r="X170" s="188"/>
      <c r="Y170" s="189"/>
    </row>
    <row r="171" spans="1:25" s="82" customFormat="1" ht="75" x14ac:dyDescent="0.3">
      <c r="A171" s="183"/>
      <c r="B171" s="97" t="s">
        <v>94</v>
      </c>
      <c r="C171" s="103" t="s">
        <v>127</v>
      </c>
      <c r="D171" s="95" t="s">
        <v>128</v>
      </c>
      <c r="E171" s="97" t="s">
        <v>94</v>
      </c>
      <c r="F171" s="103" t="s">
        <v>127</v>
      </c>
      <c r="G171" s="95" t="s">
        <v>128</v>
      </c>
      <c r="H171" s="97" t="s">
        <v>94</v>
      </c>
      <c r="I171" s="103" t="s">
        <v>127</v>
      </c>
      <c r="J171" s="95" t="s">
        <v>128</v>
      </c>
      <c r="K171" s="97" t="s">
        <v>94</v>
      </c>
      <c r="L171" s="103" t="s">
        <v>127</v>
      </c>
      <c r="M171" s="95" t="s">
        <v>128</v>
      </c>
      <c r="N171" s="97" t="s">
        <v>94</v>
      </c>
      <c r="O171" s="103" t="s">
        <v>127</v>
      </c>
      <c r="P171" s="95" t="s">
        <v>128</v>
      </c>
      <c r="Q171" s="97" t="s">
        <v>94</v>
      </c>
      <c r="R171" s="103" t="s">
        <v>127</v>
      </c>
      <c r="S171" s="95" t="s">
        <v>128</v>
      </c>
      <c r="T171" s="97" t="s">
        <v>94</v>
      </c>
      <c r="U171" s="103" t="s">
        <v>127</v>
      </c>
      <c r="V171" s="95" t="s">
        <v>128</v>
      </c>
      <c r="W171" s="97" t="s">
        <v>94</v>
      </c>
      <c r="X171" s="103" t="s">
        <v>127</v>
      </c>
      <c r="Y171" s="95" t="s">
        <v>128</v>
      </c>
    </row>
    <row r="172" spans="1:25" s="139" customFormat="1" x14ac:dyDescent="0.25">
      <c r="A172" s="112" t="s">
        <v>125</v>
      </c>
      <c r="B172" s="140">
        <f t="shared" ref="B172:B181" si="82">B140-D140</f>
        <v>-0.1493257221625246</v>
      </c>
      <c r="C172" s="141">
        <f t="shared" ref="C172:C182" si="83">B172/(B140)</f>
        <v>-4.395803240265337E-2</v>
      </c>
      <c r="D172" s="142">
        <f t="shared" ref="D172:D182" si="84">B172/(B93+C93+B140)</f>
        <v>-8.4027669446413273E-4</v>
      </c>
      <c r="E172" s="140">
        <f t="shared" ref="E172:E182" si="85">E140-G140</f>
        <v>-0.2986514443250492</v>
      </c>
      <c r="F172" s="141">
        <f t="shared" ref="F172:F182" si="86">E172/(E140)</f>
        <v>-4.395803240265337E-2</v>
      </c>
      <c r="G172" s="142">
        <f t="shared" ref="G172:G182" si="87">E172/(E93+F93+E140)</f>
        <v>-8.4027669446413273E-4</v>
      </c>
      <c r="H172" s="140">
        <f t="shared" ref="H172:H182" si="88">H140-J140</f>
        <v>-0.4479771664875738</v>
      </c>
      <c r="I172" s="141">
        <f t="shared" ref="I172:I182" si="89">H172/(H140)</f>
        <v>-4.395803240265337E-2</v>
      </c>
      <c r="J172" s="142">
        <f t="shared" ref="J172:J182" si="90">H172/(H93+I93+H140)</f>
        <v>-8.4027669446413273E-4</v>
      </c>
      <c r="K172" s="140">
        <f t="shared" ref="K172:K182" si="91">K140-M140</f>
        <v>-0.5973028886500984</v>
      </c>
      <c r="L172" s="141">
        <f t="shared" ref="L172:L182" si="92">K172/(K140)</f>
        <v>-4.395803240265337E-2</v>
      </c>
      <c r="M172" s="142">
        <f t="shared" ref="M172:M182" si="93">K172/(K93+L93+K140)</f>
        <v>-8.4027669446413273E-4</v>
      </c>
      <c r="N172" s="140">
        <f t="shared" ref="N172:N182" si="94">N140-P140</f>
        <v>-0.89595433297514759</v>
      </c>
      <c r="O172" s="141">
        <f t="shared" ref="O172:O182" si="95">N172/(N140)</f>
        <v>-4.395803240265337E-2</v>
      </c>
      <c r="P172" s="142">
        <f t="shared" ref="P172:P182" si="96">N172/(N93+O93+N140)</f>
        <v>-8.4027669446413273E-4</v>
      </c>
      <c r="Q172" s="140">
        <f t="shared" ref="Q172:Q182" si="97">Q140-S140</f>
        <v>-1.1946057773001968</v>
      </c>
      <c r="R172" s="141">
        <f t="shared" ref="R172:R182" si="98">Q172/(Q140)</f>
        <v>-4.395803240265337E-2</v>
      </c>
      <c r="S172" s="142">
        <f t="shared" ref="S172:S182" si="99">Q172/(Q93+R93+Q140)</f>
        <v>-8.4027669446413273E-4</v>
      </c>
      <c r="T172" s="140">
        <f t="shared" ref="T172:T182" si="100">T140-V140</f>
        <v>-1.4932572216252424</v>
      </c>
      <c r="U172" s="141">
        <f t="shared" ref="U172:U182" si="101">T172/(T140)</f>
        <v>-4.3958032402653266E-2</v>
      </c>
      <c r="V172" s="142">
        <f t="shared" ref="V172:V182" si="102">T172/(T93+U93+T140)</f>
        <v>-8.4027669446413067E-4</v>
      </c>
      <c r="W172" s="140">
        <f t="shared" ref="W172:W182" si="103">W140-Y140</f>
        <v>-2.9865144432504849</v>
      </c>
      <c r="X172" s="141">
        <f t="shared" ref="X172:X182" si="104">W172/(W140)</f>
        <v>-4.3958032402653266E-2</v>
      </c>
      <c r="Y172" s="142">
        <f t="shared" ref="Y172:Y182" si="105">W172/(W93+X93+W140)</f>
        <v>-8.4027669446413067E-4</v>
      </c>
    </row>
    <row r="173" spans="1:25" s="139" customFormat="1" x14ac:dyDescent="0.25">
      <c r="A173" s="112" t="s">
        <v>97</v>
      </c>
      <c r="B173" s="140">
        <f t="shared" si="82"/>
        <v>-2.4237414730593709E-2</v>
      </c>
      <c r="C173" s="141">
        <f t="shared" si="83"/>
        <v>-6.8929837925940513E-3</v>
      </c>
      <c r="D173" s="142">
        <f t="shared" si="84"/>
        <v>-1.3149572236520712E-4</v>
      </c>
      <c r="E173" s="140">
        <f t="shared" si="85"/>
        <v>-4.8474829461187419E-2</v>
      </c>
      <c r="F173" s="141">
        <f t="shared" si="86"/>
        <v>-6.8929837925940513E-3</v>
      </c>
      <c r="G173" s="142">
        <f t="shared" si="87"/>
        <v>-1.3149572236520712E-4</v>
      </c>
      <c r="H173" s="140">
        <f t="shared" si="88"/>
        <v>-7.271224419178246E-2</v>
      </c>
      <c r="I173" s="141">
        <f t="shared" si="89"/>
        <v>-6.8929837925941779E-3</v>
      </c>
      <c r="J173" s="142">
        <f t="shared" si="90"/>
        <v>-1.3149572236520953E-4</v>
      </c>
      <c r="K173" s="140">
        <f t="shared" si="91"/>
        <v>-9.6949658922374837E-2</v>
      </c>
      <c r="L173" s="141">
        <f t="shared" si="92"/>
        <v>-6.8929837925940513E-3</v>
      </c>
      <c r="M173" s="142">
        <f t="shared" si="93"/>
        <v>-1.3149572236520712E-4</v>
      </c>
      <c r="N173" s="140">
        <f t="shared" si="94"/>
        <v>-0.14542448838356492</v>
      </c>
      <c r="O173" s="141">
        <f t="shared" si="95"/>
        <v>-6.8929837925941779E-3</v>
      </c>
      <c r="P173" s="142">
        <f t="shared" si="96"/>
        <v>-1.3149572236520953E-4</v>
      </c>
      <c r="Q173" s="140">
        <f t="shared" si="97"/>
        <v>-0.19389931784474967</v>
      </c>
      <c r="R173" s="141">
        <f t="shared" si="98"/>
        <v>-6.8929837925940513E-3</v>
      </c>
      <c r="S173" s="142">
        <f t="shared" si="99"/>
        <v>-1.3149572236520712E-4</v>
      </c>
      <c r="T173" s="140">
        <f t="shared" si="100"/>
        <v>-0.24237414730593088</v>
      </c>
      <c r="U173" s="141">
        <f t="shared" si="101"/>
        <v>-6.8929837925938734E-3</v>
      </c>
      <c r="V173" s="142">
        <f t="shared" si="102"/>
        <v>-1.3149572236520376E-4</v>
      </c>
      <c r="W173" s="140">
        <f t="shared" si="103"/>
        <v>-0.48474829461186175</v>
      </c>
      <c r="X173" s="141">
        <f t="shared" si="104"/>
        <v>-6.8929837925938734E-3</v>
      </c>
      <c r="Y173" s="142">
        <f t="shared" si="105"/>
        <v>-1.3149572236520376E-4</v>
      </c>
    </row>
    <row r="174" spans="1:25" s="139" customFormat="1" x14ac:dyDescent="0.25">
      <c r="A174" s="113" t="s">
        <v>141</v>
      </c>
      <c r="B174" s="101">
        <f t="shared" si="82"/>
        <v>-2.9724024671655691E-3</v>
      </c>
      <c r="C174" s="102">
        <f t="shared" si="83"/>
        <v>-8.4048921972494487E-4</v>
      </c>
      <c r="D174" s="91">
        <f t="shared" si="84"/>
        <v>-1.602850562268129E-5</v>
      </c>
      <c r="E174" s="101">
        <f t="shared" si="85"/>
        <v>-5.9448049343311382E-3</v>
      </c>
      <c r="F174" s="102">
        <f t="shared" si="86"/>
        <v>-8.4048921972494487E-4</v>
      </c>
      <c r="G174" s="91">
        <f t="shared" si="87"/>
        <v>-1.602850562268129E-5</v>
      </c>
      <c r="H174" s="101">
        <f t="shared" si="88"/>
        <v>-8.9172074014989278E-3</v>
      </c>
      <c r="I174" s="102">
        <f t="shared" si="89"/>
        <v>-8.4048921972515412E-4</v>
      </c>
      <c r="J174" s="91">
        <f t="shared" si="90"/>
        <v>-1.6028505622685281E-5</v>
      </c>
      <c r="K174" s="101">
        <f t="shared" si="91"/>
        <v>-1.1889609868662276E-2</v>
      </c>
      <c r="L174" s="102">
        <f t="shared" si="92"/>
        <v>-8.4048921972494487E-4</v>
      </c>
      <c r="M174" s="91">
        <f t="shared" si="93"/>
        <v>-1.602850562268129E-5</v>
      </c>
      <c r="N174" s="101">
        <f t="shared" si="94"/>
        <v>-1.7834414802997856E-2</v>
      </c>
      <c r="O174" s="102">
        <f t="shared" si="95"/>
        <v>-8.4048921972515412E-4</v>
      </c>
      <c r="P174" s="91">
        <f t="shared" si="96"/>
        <v>-1.6028505622685281E-5</v>
      </c>
      <c r="Q174" s="101">
        <f t="shared" si="97"/>
        <v>-2.3779219737324553E-2</v>
      </c>
      <c r="R174" s="102">
        <f t="shared" si="98"/>
        <v>-8.4048921972494487E-4</v>
      </c>
      <c r="S174" s="91">
        <f t="shared" si="99"/>
        <v>-1.602850562268129E-5</v>
      </c>
      <c r="T174" s="101">
        <f t="shared" si="100"/>
        <v>-2.9724024671658356E-2</v>
      </c>
      <c r="U174" s="102">
        <f t="shared" si="101"/>
        <v>-8.4048921972502022E-4</v>
      </c>
      <c r="V174" s="91">
        <f t="shared" si="102"/>
        <v>-1.602850562268273E-5</v>
      </c>
      <c r="W174" s="101">
        <f t="shared" si="103"/>
        <v>-5.9448049343316711E-2</v>
      </c>
      <c r="X174" s="102">
        <f t="shared" si="104"/>
        <v>-8.4048921972502022E-4</v>
      </c>
      <c r="Y174" s="91">
        <f t="shared" si="105"/>
        <v>-1.602850562268273E-5</v>
      </c>
    </row>
    <row r="175" spans="1:25" s="139" customFormat="1" x14ac:dyDescent="0.25">
      <c r="A175" s="112" t="s">
        <v>102</v>
      </c>
      <c r="B175" s="140">
        <f t="shared" si="82"/>
        <v>0.22593920013326718</v>
      </c>
      <c r="C175" s="141">
        <f t="shared" si="83"/>
        <v>6.0174717005328685E-2</v>
      </c>
      <c r="D175" s="142">
        <f t="shared" si="84"/>
        <v>1.1437501076200535E-3</v>
      </c>
      <c r="E175" s="140">
        <f t="shared" si="85"/>
        <v>0.45187840026653436</v>
      </c>
      <c r="F175" s="141">
        <f t="shared" si="86"/>
        <v>6.0174717005328685E-2</v>
      </c>
      <c r="G175" s="142">
        <f t="shared" si="87"/>
        <v>1.1437501076200535E-3</v>
      </c>
      <c r="H175" s="140">
        <f t="shared" si="88"/>
        <v>0.67781760039980199</v>
      </c>
      <c r="I175" s="141">
        <f t="shared" si="89"/>
        <v>6.0174717005328719E-2</v>
      </c>
      <c r="J175" s="142">
        <f t="shared" si="90"/>
        <v>1.1437501076200542E-3</v>
      </c>
      <c r="K175" s="140">
        <f t="shared" si="91"/>
        <v>0.90375680053306873</v>
      </c>
      <c r="L175" s="141">
        <f t="shared" si="92"/>
        <v>6.0174717005328685E-2</v>
      </c>
      <c r="M175" s="142">
        <f t="shared" si="93"/>
        <v>1.1437501076200535E-3</v>
      </c>
      <c r="N175" s="140">
        <f t="shared" si="94"/>
        <v>1.355635200799604</v>
      </c>
      <c r="O175" s="141">
        <f t="shared" si="95"/>
        <v>6.0174717005328719E-2</v>
      </c>
      <c r="P175" s="142">
        <f t="shared" si="96"/>
        <v>1.1437501076200542E-3</v>
      </c>
      <c r="Q175" s="140">
        <f t="shared" si="97"/>
        <v>1.8075136010661375</v>
      </c>
      <c r="R175" s="141">
        <f t="shared" si="98"/>
        <v>6.0174717005328685E-2</v>
      </c>
      <c r="S175" s="142">
        <f t="shared" si="99"/>
        <v>1.1437501076200535E-3</v>
      </c>
      <c r="T175" s="140">
        <f t="shared" si="100"/>
        <v>2.259392001332678</v>
      </c>
      <c r="U175" s="141">
        <f t="shared" si="101"/>
        <v>6.0174717005328844E-2</v>
      </c>
      <c r="V175" s="142">
        <f t="shared" si="102"/>
        <v>1.1437501076200565E-3</v>
      </c>
      <c r="W175" s="140">
        <f t="shared" si="103"/>
        <v>4.5187840026653561</v>
      </c>
      <c r="X175" s="141">
        <f t="shared" si="104"/>
        <v>6.0174717005328844E-2</v>
      </c>
      <c r="Y175" s="142">
        <f t="shared" si="105"/>
        <v>1.1437501076200565E-3</v>
      </c>
    </row>
    <row r="176" spans="1:25" s="139" customFormat="1" x14ac:dyDescent="0.25">
      <c r="A176" s="112" t="s">
        <v>103</v>
      </c>
      <c r="B176" s="140">
        <f t="shared" si="82"/>
        <v>0.28848335384923196</v>
      </c>
      <c r="C176" s="141">
        <f t="shared" si="83"/>
        <v>7.5631290181553179E-2</v>
      </c>
      <c r="D176" s="142">
        <f t="shared" si="84"/>
        <v>1.4363279585415483E-3</v>
      </c>
      <c r="E176" s="140">
        <f t="shared" si="85"/>
        <v>0.57696670769846392</v>
      </c>
      <c r="F176" s="141">
        <f t="shared" si="86"/>
        <v>7.5631290181553179E-2</v>
      </c>
      <c r="G176" s="142">
        <f t="shared" si="87"/>
        <v>1.4363279585415483E-3</v>
      </c>
      <c r="H176" s="140">
        <f t="shared" si="88"/>
        <v>0.86545006154769766</v>
      </c>
      <c r="I176" s="141">
        <f t="shared" si="89"/>
        <v>7.5631290181553318E-2</v>
      </c>
      <c r="J176" s="142">
        <f t="shared" si="90"/>
        <v>1.4363279585415515E-3</v>
      </c>
      <c r="K176" s="140">
        <f t="shared" si="91"/>
        <v>1.1539334153969278</v>
      </c>
      <c r="L176" s="141">
        <f t="shared" si="92"/>
        <v>7.5631290181553179E-2</v>
      </c>
      <c r="M176" s="142">
        <f t="shared" si="93"/>
        <v>1.4363279585415483E-3</v>
      </c>
      <c r="N176" s="140">
        <f t="shared" si="94"/>
        <v>1.7309001230953953</v>
      </c>
      <c r="O176" s="141">
        <f t="shared" si="95"/>
        <v>7.5631290181553318E-2</v>
      </c>
      <c r="P176" s="142">
        <f t="shared" si="96"/>
        <v>1.4363279585415515E-3</v>
      </c>
      <c r="Q176" s="140">
        <f t="shared" si="97"/>
        <v>2.3078668307938557</v>
      </c>
      <c r="R176" s="141">
        <f t="shared" si="98"/>
        <v>7.5631290181553179E-2</v>
      </c>
      <c r="S176" s="142">
        <f t="shared" si="99"/>
        <v>1.4363279585415483E-3</v>
      </c>
      <c r="T176" s="140">
        <f t="shared" si="100"/>
        <v>2.8848335384923303</v>
      </c>
      <c r="U176" s="141">
        <f t="shared" si="101"/>
        <v>7.5631290181553443E-2</v>
      </c>
      <c r="V176" s="142">
        <f t="shared" si="102"/>
        <v>1.4363279585415535E-3</v>
      </c>
      <c r="W176" s="140">
        <f t="shared" si="103"/>
        <v>5.7696670769846605</v>
      </c>
      <c r="X176" s="141">
        <f t="shared" si="104"/>
        <v>7.5631290181553443E-2</v>
      </c>
      <c r="Y176" s="142">
        <f t="shared" si="105"/>
        <v>1.4363279585415535E-3</v>
      </c>
    </row>
    <row r="177" spans="1:25" s="139" customFormat="1" x14ac:dyDescent="0.25">
      <c r="A177" s="112" t="s">
        <v>104</v>
      </c>
      <c r="B177" s="140">
        <f t="shared" si="82"/>
        <v>0.32600984607881234</v>
      </c>
      <c r="C177" s="141">
        <f t="shared" si="83"/>
        <v>8.4675463140823304E-2</v>
      </c>
      <c r="D177" s="142">
        <f t="shared" si="84"/>
        <v>1.6072974737847525E-3</v>
      </c>
      <c r="E177" s="140">
        <f t="shared" si="85"/>
        <v>0.65201969215762468</v>
      </c>
      <c r="F177" s="141">
        <f t="shared" si="86"/>
        <v>8.4675463140823304E-2</v>
      </c>
      <c r="G177" s="142">
        <f t="shared" si="87"/>
        <v>1.6072974737847525E-3</v>
      </c>
      <c r="H177" s="140">
        <f t="shared" si="88"/>
        <v>0.97802953823643612</v>
      </c>
      <c r="I177" s="141">
        <f t="shared" si="89"/>
        <v>8.4675463140823248E-2</v>
      </c>
      <c r="J177" s="142">
        <f t="shared" si="90"/>
        <v>1.607297473784751E-3</v>
      </c>
      <c r="K177" s="140">
        <f t="shared" si="91"/>
        <v>1.3040393843152494</v>
      </c>
      <c r="L177" s="141">
        <f t="shared" si="92"/>
        <v>8.4675463140823304E-2</v>
      </c>
      <c r="M177" s="142">
        <f t="shared" si="93"/>
        <v>1.6072974737847525E-3</v>
      </c>
      <c r="N177" s="140">
        <f t="shared" si="94"/>
        <v>1.9560590764728722</v>
      </c>
      <c r="O177" s="141">
        <f t="shared" si="95"/>
        <v>8.4675463140823248E-2</v>
      </c>
      <c r="P177" s="142">
        <f t="shared" si="96"/>
        <v>1.607297473784751E-3</v>
      </c>
      <c r="Q177" s="140">
        <f t="shared" si="97"/>
        <v>2.6080787686304987</v>
      </c>
      <c r="R177" s="141">
        <f t="shared" si="98"/>
        <v>8.4675463140823304E-2</v>
      </c>
      <c r="S177" s="142">
        <f t="shared" si="99"/>
        <v>1.6072974737847525E-3</v>
      </c>
      <c r="T177" s="140">
        <f t="shared" si="100"/>
        <v>3.2600984607881216</v>
      </c>
      <c r="U177" s="141">
        <f t="shared" si="101"/>
        <v>8.4675463140823276E-2</v>
      </c>
      <c r="V177" s="142">
        <f t="shared" si="102"/>
        <v>1.6072974737847512E-3</v>
      </c>
      <c r="W177" s="140">
        <f t="shared" si="103"/>
        <v>6.5201969215762432</v>
      </c>
      <c r="X177" s="141">
        <f t="shared" si="104"/>
        <v>8.4675463140823276E-2</v>
      </c>
      <c r="Y177" s="142">
        <f t="shared" si="105"/>
        <v>1.6072974737847512E-3</v>
      </c>
    </row>
    <row r="178" spans="1:25" s="139" customFormat="1" x14ac:dyDescent="0.25">
      <c r="A178" s="112" t="s">
        <v>105</v>
      </c>
      <c r="B178" s="140">
        <f t="shared" si="82"/>
        <v>0.37604516905158381</v>
      </c>
      <c r="C178" s="141">
        <f t="shared" si="83"/>
        <v>9.6476134807994732E-2</v>
      </c>
      <c r="D178" s="142">
        <f t="shared" si="84"/>
        <v>1.8301229331498137E-3</v>
      </c>
      <c r="E178" s="140">
        <f t="shared" si="85"/>
        <v>0.75209033810316761</v>
      </c>
      <c r="F178" s="141">
        <f t="shared" si="86"/>
        <v>9.6476134807994732E-2</v>
      </c>
      <c r="G178" s="142">
        <f t="shared" si="87"/>
        <v>1.8301229331498137E-3</v>
      </c>
      <c r="H178" s="140">
        <f t="shared" si="88"/>
        <v>1.1281355071547523</v>
      </c>
      <c r="I178" s="141">
        <f t="shared" si="89"/>
        <v>9.6476134807994787E-2</v>
      </c>
      <c r="J178" s="142">
        <f t="shared" si="90"/>
        <v>1.8301229331498152E-3</v>
      </c>
      <c r="K178" s="140">
        <f t="shared" si="91"/>
        <v>1.5041806762063352</v>
      </c>
      <c r="L178" s="141">
        <f t="shared" si="92"/>
        <v>9.6476134807994732E-2</v>
      </c>
      <c r="M178" s="142">
        <f t="shared" si="93"/>
        <v>1.8301229331498137E-3</v>
      </c>
      <c r="N178" s="140">
        <f t="shared" si="94"/>
        <v>2.2562710143095046</v>
      </c>
      <c r="O178" s="141">
        <f t="shared" si="95"/>
        <v>9.6476134807994787E-2</v>
      </c>
      <c r="P178" s="142">
        <f t="shared" si="96"/>
        <v>1.8301229331498152E-3</v>
      </c>
      <c r="Q178" s="140">
        <f t="shared" si="97"/>
        <v>3.0083613524126704</v>
      </c>
      <c r="R178" s="141">
        <f t="shared" si="98"/>
        <v>9.6476134807994732E-2</v>
      </c>
      <c r="S178" s="142">
        <f t="shared" si="99"/>
        <v>1.8301229331498137E-3</v>
      </c>
      <c r="T178" s="140">
        <f t="shared" si="100"/>
        <v>3.7604516905158363</v>
      </c>
      <c r="U178" s="141">
        <f t="shared" si="101"/>
        <v>9.6476134807994676E-2</v>
      </c>
      <c r="V178" s="142">
        <f t="shared" si="102"/>
        <v>1.8301229331498128E-3</v>
      </c>
      <c r="W178" s="140">
        <f t="shared" si="103"/>
        <v>7.5209033810316726</v>
      </c>
      <c r="X178" s="141">
        <f t="shared" si="104"/>
        <v>9.6476134807994676E-2</v>
      </c>
      <c r="Y178" s="142">
        <f t="shared" si="105"/>
        <v>1.8301229331498128E-3</v>
      </c>
    </row>
    <row r="179" spans="1:25" s="139" customFormat="1" x14ac:dyDescent="0.25">
      <c r="A179" s="112" t="s">
        <v>106</v>
      </c>
      <c r="B179" s="140">
        <f t="shared" si="82"/>
        <v>0.41357166128116329</v>
      </c>
      <c r="C179" s="141">
        <f t="shared" si="83"/>
        <v>0.10513884000753394</v>
      </c>
      <c r="D179" s="142">
        <f t="shared" si="84"/>
        <v>1.9935143022706365E-3</v>
      </c>
      <c r="E179" s="140">
        <f t="shared" si="85"/>
        <v>0.82714332256232659</v>
      </c>
      <c r="F179" s="141">
        <f t="shared" si="86"/>
        <v>0.10513884000753394</v>
      </c>
      <c r="G179" s="142">
        <f t="shared" si="87"/>
        <v>1.9935143022706365E-3</v>
      </c>
      <c r="H179" s="140">
        <f t="shared" si="88"/>
        <v>1.2407149838434908</v>
      </c>
      <c r="I179" s="141">
        <f t="shared" si="89"/>
        <v>0.10513884000753403</v>
      </c>
      <c r="J179" s="142">
        <f t="shared" si="90"/>
        <v>1.9935143022706378E-3</v>
      </c>
      <c r="K179" s="140">
        <f t="shared" si="91"/>
        <v>1.6542866451246532</v>
      </c>
      <c r="L179" s="141">
        <f t="shared" si="92"/>
        <v>0.10513884000753394</v>
      </c>
      <c r="M179" s="142">
        <f t="shared" si="93"/>
        <v>1.9935143022706365E-3</v>
      </c>
      <c r="N179" s="140">
        <f t="shared" si="94"/>
        <v>2.4814299676869815</v>
      </c>
      <c r="O179" s="141">
        <f t="shared" si="95"/>
        <v>0.10513884000753403</v>
      </c>
      <c r="P179" s="142">
        <f t="shared" si="96"/>
        <v>1.9935143022706378E-3</v>
      </c>
      <c r="Q179" s="140">
        <f t="shared" si="97"/>
        <v>3.3085732902493064</v>
      </c>
      <c r="R179" s="141">
        <f t="shared" si="98"/>
        <v>0.10513884000753394</v>
      </c>
      <c r="S179" s="142">
        <f t="shared" si="99"/>
        <v>1.9935143022706365E-3</v>
      </c>
      <c r="T179" s="140">
        <f t="shared" si="100"/>
        <v>4.1357166128116418</v>
      </c>
      <c r="U179" s="141">
        <f t="shared" si="101"/>
        <v>0.10513884000753415</v>
      </c>
      <c r="V179" s="142">
        <f t="shared" si="102"/>
        <v>1.9935143022706404E-3</v>
      </c>
      <c r="W179" s="140">
        <f t="shared" si="103"/>
        <v>8.2714332256232836</v>
      </c>
      <c r="X179" s="141">
        <f t="shared" si="104"/>
        <v>0.10513884000753415</v>
      </c>
      <c r="Y179" s="142">
        <f t="shared" si="105"/>
        <v>1.9935143022706404E-3</v>
      </c>
    </row>
    <row r="180" spans="1:25" s="139" customFormat="1" x14ac:dyDescent="0.25">
      <c r="A180" s="112" t="s">
        <v>107</v>
      </c>
      <c r="B180" s="140">
        <f t="shared" si="82"/>
        <v>0.47611581499712852</v>
      </c>
      <c r="C180" s="141">
        <f t="shared" si="83"/>
        <v>0.11923178810236865</v>
      </c>
      <c r="D180" s="142">
        <f t="shared" si="84"/>
        <v>2.2590000733096059E-3</v>
      </c>
      <c r="E180" s="140">
        <f t="shared" si="85"/>
        <v>0.95223162999425703</v>
      </c>
      <c r="F180" s="141">
        <f t="shared" si="86"/>
        <v>0.11923178810236865</v>
      </c>
      <c r="G180" s="142">
        <f t="shared" si="87"/>
        <v>2.2590000733096059E-3</v>
      </c>
      <c r="H180" s="140">
        <f t="shared" si="88"/>
        <v>1.4283474449913847</v>
      </c>
      <c r="I180" s="141">
        <f t="shared" si="89"/>
        <v>0.11923178810236855</v>
      </c>
      <c r="J180" s="142">
        <f t="shared" si="90"/>
        <v>2.2590000733096046E-3</v>
      </c>
      <c r="K180" s="140">
        <f t="shared" si="91"/>
        <v>1.9044632599885141</v>
      </c>
      <c r="L180" s="141">
        <f t="shared" si="92"/>
        <v>0.11923178810236865</v>
      </c>
      <c r="M180" s="142">
        <f t="shared" si="93"/>
        <v>2.2590000733096059E-3</v>
      </c>
      <c r="N180" s="140">
        <f t="shared" si="94"/>
        <v>2.8566948899827693</v>
      </c>
      <c r="O180" s="141">
        <f t="shared" si="95"/>
        <v>0.11923178810236855</v>
      </c>
      <c r="P180" s="142">
        <f t="shared" si="96"/>
        <v>2.2590000733096046E-3</v>
      </c>
      <c r="Q180" s="140">
        <f t="shared" si="97"/>
        <v>3.8089265199770281</v>
      </c>
      <c r="R180" s="141">
        <f t="shared" si="98"/>
        <v>0.11923178810236865</v>
      </c>
      <c r="S180" s="142">
        <f t="shared" si="99"/>
        <v>2.2590000733096059E-3</v>
      </c>
      <c r="T180" s="140">
        <f t="shared" si="100"/>
        <v>4.7611581499712869</v>
      </c>
      <c r="U180" s="141">
        <f t="shared" si="101"/>
        <v>0.11923178810236867</v>
      </c>
      <c r="V180" s="142">
        <f t="shared" si="102"/>
        <v>2.2590000733096068E-3</v>
      </c>
      <c r="W180" s="140">
        <f t="shared" si="103"/>
        <v>9.5223162999425739</v>
      </c>
      <c r="X180" s="141">
        <f t="shared" si="104"/>
        <v>0.11923178810236867</v>
      </c>
      <c r="Y180" s="142">
        <f t="shared" si="105"/>
        <v>2.2590000733096068E-3</v>
      </c>
    </row>
    <row r="181" spans="1:25" s="139" customFormat="1" x14ac:dyDescent="0.25">
      <c r="A181" s="112" t="s">
        <v>108</v>
      </c>
      <c r="B181" s="140">
        <f t="shared" si="82"/>
        <v>0.7262924298609903</v>
      </c>
      <c r="C181" s="141">
        <f t="shared" si="83"/>
        <v>0.17163254493637389</v>
      </c>
      <c r="D181" s="142">
        <f t="shared" si="84"/>
        <v>3.2425870960276259E-3</v>
      </c>
      <c r="E181" s="140">
        <f t="shared" si="85"/>
        <v>1.4525848597219806</v>
      </c>
      <c r="F181" s="141">
        <f t="shared" si="86"/>
        <v>0.17163254493637389</v>
      </c>
      <c r="G181" s="142">
        <f t="shared" si="87"/>
        <v>3.2425870960276259E-3</v>
      </c>
      <c r="H181" s="140">
        <f t="shared" si="88"/>
        <v>2.1788772895829691</v>
      </c>
      <c r="I181" s="141">
        <f t="shared" si="89"/>
        <v>0.17163254493637375</v>
      </c>
      <c r="J181" s="142">
        <f t="shared" si="90"/>
        <v>3.2425870960276228E-3</v>
      </c>
      <c r="K181" s="140">
        <f t="shared" si="91"/>
        <v>2.9051697194439612</v>
      </c>
      <c r="L181" s="141">
        <f t="shared" si="92"/>
        <v>0.17163254493637389</v>
      </c>
      <c r="M181" s="142">
        <f t="shared" si="93"/>
        <v>3.2425870960276259E-3</v>
      </c>
      <c r="N181" s="140">
        <f t="shared" si="94"/>
        <v>4.3577545791659382</v>
      </c>
      <c r="O181" s="141">
        <f t="shared" si="95"/>
        <v>0.17163254493637375</v>
      </c>
      <c r="P181" s="142">
        <f t="shared" si="96"/>
        <v>3.2425870960276228E-3</v>
      </c>
      <c r="Q181" s="140">
        <f t="shared" si="97"/>
        <v>5.8103394388879224</v>
      </c>
      <c r="R181" s="141">
        <f t="shared" si="98"/>
        <v>0.17163254493637389</v>
      </c>
      <c r="S181" s="142">
        <f t="shared" si="99"/>
        <v>3.2425870960276259E-3</v>
      </c>
      <c r="T181" s="140">
        <f t="shared" si="100"/>
        <v>7.2629242986098959</v>
      </c>
      <c r="U181" s="141">
        <f t="shared" si="101"/>
        <v>0.17163254493637375</v>
      </c>
      <c r="V181" s="142">
        <f t="shared" si="102"/>
        <v>3.2425870960276228E-3</v>
      </c>
      <c r="W181" s="140">
        <f t="shared" si="103"/>
        <v>14.525848597219792</v>
      </c>
      <c r="X181" s="141">
        <f t="shared" si="104"/>
        <v>0.17163254493637375</v>
      </c>
      <c r="Y181" s="142">
        <f t="shared" si="105"/>
        <v>3.2425870960276228E-3</v>
      </c>
    </row>
    <row r="182" spans="1:25" s="139" customFormat="1" ht="15.75" thickBot="1" x14ac:dyDescent="0.3">
      <c r="A182" s="114" t="s">
        <v>109</v>
      </c>
      <c r="B182" s="143">
        <f>B150-D150</f>
        <v>0.8513807372929203</v>
      </c>
      <c r="C182" s="144">
        <f t="shared" si="83"/>
        <v>0.19567883923043297</v>
      </c>
      <c r="D182" s="145">
        <f t="shared" si="84"/>
        <v>3.6920842422197508E-3</v>
      </c>
      <c r="E182" s="143">
        <f t="shared" si="85"/>
        <v>1.7027614745858406</v>
      </c>
      <c r="F182" s="144">
        <f t="shared" si="86"/>
        <v>0.19567883923043297</v>
      </c>
      <c r="G182" s="145">
        <f t="shared" si="87"/>
        <v>3.6920842422197508E-3</v>
      </c>
      <c r="H182" s="143">
        <f t="shared" si="88"/>
        <v>2.5541422118787604</v>
      </c>
      <c r="I182" s="144">
        <f t="shared" si="89"/>
        <v>0.19567883923043294</v>
      </c>
      <c r="J182" s="145">
        <f t="shared" si="90"/>
        <v>3.6920842422197503E-3</v>
      </c>
      <c r="K182" s="143">
        <f t="shared" si="91"/>
        <v>3.4055229491716812</v>
      </c>
      <c r="L182" s="144">
        <f t="shared" si="92"/>
        <v>0.19567883923043297</v>
      </c>
      <c r="M182" s="145">
        <f t="shared" si="93"/>
        <v>3.6920842422197508E-3</v>
      </c>
      <c r="N182" s="143">
        <f t="shared" si="94"/>
        <v>5.1082844237575209</v>
      </c>
      <c r="O182" s="144">
        <f t="shared" si="95"/>
        <v>0.19567883923043294</v>
      </c>
      <c r="P182" s="145">
        <f t="shared" si="96"/>
        <v>3.6920842422197503E-3</v>
      </c>
      <c r="Q182" s="143">
        <f t="shared" si="97"/>
        <v>6.8110458983433624</v>
      </c>
      <c r="R182" s="144">
        <f t="shared" si="98"/>
        <v>0.19567883923043297</v>
      </c>
      <c r="S182" s="145">
        <f t="shared" si="99"/>
        <v>3.6920842422197508E-3</v>
      </c>
      <c r="T182" s="143">
        <f t="shared" si="100"/>
        <v>8.5138073729292145</v>
      </c>
      <c r="U182" s="144">
        <f t="shared" si="101"/>
        <v>0.19567883923043319</v>
      </c>
      <c r="V182" s="145">
        <f t="shared" si="102"/>
        <v>3.692084242219756E-3</v>
      </c>
      <c r="W182" s="143">
        <f t="shared" si="103"/>
        <v>17.027614745858429</v>
      </c>
      <c r="X182" s="144">
        <f t="shared" si="104"/>
        <v>0.19567883923043319</v>
      </c>
      <c r="Y182" s="145">
        <f t="shared" si="105"/>
        <v>3.692084242219756E-3</v>
      </c>
    </row>
  </sheetData>
  <mergeCells count="134">
    <mergeCell ref="T170:V170"/>
    <mergeCell ref="W170:Y170"/>
    <mergeCell ref="A137:A139"/>
    <mergeCell ref="T154:V154"/>
    <mergeCell ref="W154:Y154"/>
    <mergeCell ref="A169:A171"/>
    <mergeCell ref="B169:D169"/>
    <mergeCell ref="E169:G169"/>
    <mergeCell ref="H169:J169"/>
    <mergeCell ref="K169:M169"/>
    <mergeCell ref="N169:P169"/>
    <mergeCell ref="Q169:S169"/>
    <mergeCell ref="T169:V169"/>
    <mergeCell ref="B154:D154"/>
    <mergeCell ref="E154:G154"/>
    <mergeCell ref="H154:J154"/>
    <mergeCell ref="K154:M154"/>
    <mergeCell ref="N154:P154"/>
    <mergeCell ref="Q154:S154"/>
    <mergeCell ref="W169:Y169"/>
    <mergeCell ref="B170:D170"/>
    <mergeCell ref="E170:G170"/>
    <mergeCell ref="H170:J170"/>
    <mergeCell ref="K170:M170"/>
    <mergeCell ref="N170:P170"/>
    <mergeCell ref="Q170:S170"/>
    <mergeCell ref="A153:A155"/>
    <mergeCell ref="B153:D153"/>
    <mergeCell ref="E153:G153"/>
    <mergeCell ref="H153:J153"/>
    <mergeCell ref="K153:M153"/>
    <mergeCell ref="N153:P153"/>
    <mergeCell ref="Q153:S153"/>
    <mergeCell ref="T153:V153"/>
    <mergeCell ref="W153:Y153"/>
    <mergeCell ref="T122:V122"/>
    <mergeCell ref="W122:Y122"/>
    <mergeCell ref="Q137:S137"/>
    <mergeCell ref="T137:V137"/>
    <mergeCell ref="W137:Y137"/>
    <mergeCell ref="B138:D138"/>
    <mergeCell ref="E138:G138"/>
    <mergeCell ref="H138:J138"/>
    <mergeCell ref="K138:M138"/>
    <mergeCell ref="N138:P138"/>
    <mergeCell ref="Q138:S138"/>
    <mergeCell ref="T138:V138"/>
    <mergeCell ref="B137:D137"/>
    <mergeCell ref="E137:G137"/>
    <mergeCell ref="H137:J137"/>
    <mergeCell ref="K137:M137"/>
    <mergeCell ref="N137:P137"/>
    <mergeCell ref="W138:Y138"/>
    <mergeCell ref="A90:A92"/>
    <mergeCell ref="T106:V106"/>
    <mergeCell ref="W106:Y106"/>
    <mergeCell ref="A121:A123"/>
    <mergeCell ref="B121:D121"/>
    <mergeCell ref="E121:G121"/>
    <mergeCell ref="H121:J121"/>
    <mergeCell ref="K121:M121"/>
    <mergeCell ref="N121:P121"/>
    <mergeCell ref="Q121:S121"/>
    <mergeCell ref="T121:V121"/>
    <mergeCell ref="B106:D106"/>
    <mergeCell ref="E106:G106"/>
    <mergeCell ref="H106:J106"/>
    <mergeCell ref="K106:M106"/>
    <mergeCell ref="N106:P106"/>
    <mergeCell ref="Q106:S106"/>
    <mergeCell ref="W121:Y121"/>
    <mergeCell ref="B122:D122"/>
    <mergeCell ref="E122:G122"/>
    <mergeCell ref="H122:J122"/>
    <mergeCell ref="K122:M122"/>
    <mergeCell ref="N122:P122"/>
    <mergeCell ref="Q122:S122"/>
    <mergeCell ref="A105:A107"/>
    <mergeCell ref="B105:D105"/>
    <mergeCell ref="E105:G105"/>
    <mergeCell ref="H105:J105"/>
    <mergeCell ref="K105:M105"/>
    <mergeCell ref="N105:P105"/>
    <mergeCell ref="Q105:S105"/>
    <mergeCell ref="T105:V105"/>
    <mergeCell ref="W105:Y105"/>
    <mergeCell ref="Q90:S90"/>
    <mergeCell ref="T90:V90"/>
    <mergeCell ref="W90:Y90"/>
    <mergeCell ref="B91:D91"/>
    <mergeCell ref="E91:G91"/>
    <mergeCell ref="H91:J91"/>
    <mergeCell ref="K91:M91"/>
    <mergeCell ref="N91:P91"/>
    <mergeCell ref="Q91:S91"/>
    <mergeCell ref="T91:V91"/>
    <mergeCell ref="B90:D90"/>
    <mergeCell ref="E90:G90"/>
    <mergeCell ref="H90:J90"/>
    <mergeCell ref="K90:M90"/>
    <mergeCell ref="N90:P90"/>
    <mergeCell ref="W91:Y91"/>
    <mergeCell ref="E72:H72"/>
    <mergeCell ref="A74:X74"/>
    <mergeCell ref="A75:A77"/>
    <mergeCell ref="B75:D75"/>
    <mergeCell ref="E75:G75"/>
    <mergeCell ref="H75:J75"/>
    <mergeCell ref="K75:M75"/>
    <mergeCell ref="N75:P75"/>
    <mergeCell ref="Q75:S75"/>
    <mergeCell ref="T75:V75"/>
    <mergeCell ref="W75:Y75"/>
    <mergeCell ref="B76:D76"/>
    <mergeCell ref="E76:G76"/>
    <mergeCell ref="H76:J76"/>
    <mergeCell ref="K76:M76"/>
    <mergeCell ref="N76:P76"/>
    <mergeCell ref="Q76:S76"/>
    <mergeCell ref="T76:V76"/>
    <mergeCell ref="W76:Y76"/>
    <mergeCell ref="E67:H67"/>
    <mergeCell ref="L67:O67"/>
    <mergeCell ref="E68:H68"/>
    <mergeCell ref="L68:O68"/>
    <mergeCell ref="E69:H69"/>
    <mergeCell ref="E70:H70"/>
    <mergeCell ref="L70:O70"/>
    <mergeCell ref="A64:R64"/>
    <mergeCell ref="A65:B65"/>
    <mergeCell ref="E65:I65"/>
    <mergeCell ref="L65:Q65"/>
    <mergeCell ref="E66:H66"/>
    <mergeCell ref="L66:O66"/>
  </mergeCells>
  <pageMargins left="0.7" right="0.7" top="0.75" bottom="0.75" header="0.3" footer="0.3"/>
  <pageSetup paperSize="8" scale="4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opLeftCell="A2" zoomScaleNormal="75" workbookViewId="0">
      <selection activeCell="A9" sqref="A9"/>
    </sheetView>
  </sheetViews>
  <sheetFormatPr defaultColWidth="8.85546875" defaultRowHeight="12.75" x14ac:dyDescent="0.2"/>
  <cols>
    <col min="1" max="1" width="44" style="2" customWidth="1"/>
    <col min="2" max="2" width="32.42578125" style="2" customWidth="1"/>
    <col min="3" max="3" width="28" style="2" customWidth="1"/>
    <col min="4" max="4" width="27.28515625" style="2" customWidth="1"/>
    <col min="5" max="5" width="25.140625" style="2" customWidth="1"/>
    <col min="6" max="6" width="13.42578125" style="2" customWidth="1"/>
    <col min="7" max="7" width="27.5703125" style="2" customWidth="1"/>
    <col min="8" max="8" width="28.5703125" style="2" customWidth="1"/>
    <col min="9" max="9" width="27.85546875" style="2" customWidth="1"/>
    <col min="10" max="10" width="24" style="2" customWidth="1"/>
    <col min="11" max="16384" width="8.85546875" style="2"/>
  </cols>
  <sheetData>
    <row r="1" spans="1:10" ht="18.75" thickBot="1" x14ac:dyDescent="0.3">
      <c r="A1" s="3" t="s">
        <v>5</v>
      </c>
    </row>
    <row r="2" spans="1:10" ht="77.25" thickBot="1" x14ac:dyDescent="0.3">
      <c r="A2" s="4" t="s">
        <v>6</v>
      </c>
      <c r="B2" s="5" t="s">
        <v>7</v>
      </c>
      <c r="C2" s="6" t="s">
        <v>8</v>
      </c>
      <c r="D2" s="7" t="s">
        <v>9</v>
      </c>
      <c r="E2" s="6" t="s">
        <v>8</v>
      </c>
      <c r="G2" s="8" t="s">
        <v>10</v>
      </c>
      <c r="H2" s="9" t="s">
        <v>11</v>
      </c>
      <c r="I2" s="9" t="s">
        <v>12</v>
      </c>
      <c r="J2" s="5" t="s">
        <v>4</v>
      </c>
    </row>
    <row r="3" spans="1:10" ht="42" customHeight="1" thickBot="1" x14ac:dyDescent="0.25">
      <c r="A3" s="10" t="s">
        <v>13</v>
      </c>
      <c r="B3" s="11">
        <v>0</v>
      </c>
      <c r="C3" s="12" t="s">
        <v>14</v>
      </c>
      <c r="D3" s="13">
        <v>0.94982699272846949</v>
      </c>
      <c r="E3" s="14" t="s">
        <v>15</v>
      </c>
      <c r="G3" s="15">
        <v>1</v>
      </c>
      <c r="H3" s="16">
        <f>B3*$G$3</f>
        <v>0</v>
      </c>
      <c r="I3" s="16">
        <f>H3*D3</f>
        <v>0</v>
      </c>
      <c r="J3" s="17">
        <f>I15/H15</f>
        <v>0.39489078600977812</v>
      </c>
    </row>
    <row r="4" spans="1:10" ht="26.25" thickBot="1" x14ac:dyDescent="0.25">
      <c r="A4" s="10" t="s">
        <v>16</v>
      </c>
      <c r="B4" s="11">
        <v>0</v>
      </c>
      <c r="C4" s="12" t="s">
        <v>17</v>
      </c>
      <c r="D4" s="13">
        <v>0.87897421514086893</v>
      </c>
      <c r="E4" s="14" t="s">
        <v>18</v>
      </c>
      <c r="H4" s="16">
        <f t="shared" ref="H4:H7" si="0">B4*$G$3</f>
        <v>0</v>
      </c>
      <c r="I4" s="16">
        <f t="shared" ref="I4:I7" si="1">H4*D4</f>
        <v>0</v>
      </c>
    </row>
    <row r="5" spans="1:10" ht="26.25" thickBot="1" x14ac:dyDescent="0.25">
      <c r="A5" s="10" t="s">
        <v>19</v>
      </c>
      <c r="B5" s="11">
        <v>0</v>
      </c>
      <c r="C5" s="12" t="s">
        <v>20</v>
      </c>
      <c r="D5" s="13">
        <v>0.82603963475743203</v>
      </c>
      <c r="E5" s="14" t="s">
        <v>21</v>
      </c>
      <c r="H5" s="16">
        <f t="shared" si="0"/>
        <v>0</v>
      </c>
      <c r="I5" s="16">
        <f t="shared" si="1"/>
        <v>0</v>
      </c>
    </row>
    <row r="6" spans="1:10" ht="26.25" thickBot="1" x14ac:dyDescent="0.25">
      <c r="A6" s="10" t="s">
        <v>22</v>
      </c>
      <c r="B6" s="11">
        <v>0</v>
      </c>
      <c r="C6" s="12" t="s">
        <v>23</v>
      </c>
      <c r="D6" s="13">
        <v>0.7722365871105803</v>
      </c>
      <c r="E6" s="14" t="s">
        <v>24</v>
      </c>
      <c r="H6" s="16">
        <f t="shared" si="0"/>
        <v>0</v>
      </c>
      <c r="I6" s="16">
        <f t="shared" si="1"/>
        <v>0</v>
      </c>
    </row>
    <row r="7" spans="1:10" ht="26.25" thickBot="1" x14ac:dyDescent="0.25">
      <c r="A7" s="18" t="s">
        <v>25</v>
      </c>
      <c r="B7" s="11">
        <v>0</v>
      </c>
      <c r="C7" s="12" t="s">
        <v>26</v>
      </c>
      <c r="D7" s="13">
        <v>0.70725751910079016</v>
      </c>
      <c r="E7" s="14" t="s">
        <v>27</v>
      </c>
      <c r="H7" s="16">
        <f t="shared" si="0"/>
        <v>0</v>
      </c>
      <c r="I7" s="16">
        <f t="shared" si="1"/>
        <v>0</v>
      </c>
    </row>
    <row r="8" spans="1:10" x14ac:dyDescent="0.2">
      <c r="A8" s="19"/>
      <c r="B8" s="19"/>
      <c r="C8" s="19"/>
      <c r="D8" s="19"/>
      <c r="E8" s="19"/>
      <c r="H8" s="20"/>
      <c r="I8" s="20"/>
    </row>
    <row r="9" spans="1:10" ht="18.75" thickBot="1" x14ac:dyDescent="0.3">
      <c r="A9" s="3" t="s">
        <v>28</v>
      </c>
      <c r="H9" s="21"/>
      <c r="I9" s="21"/>
    </row>
    <row r="10" spans="1:10" ht="77.25" thickBot="1" x14ac:dyDescent="0.25">
      <c r="A10" s="4" t="s">
        <v>6</v>
      </c>
      <c r="B10" s="22" t="s">
        <v>29</v>
      </c>
      <c r="C10" s="23" t="s">
        <v>30</v>
      </c>
      <c r="D10" s="24" t="s">
        <v>31</v>
      </c>
      <c r="E10" s="23" t="s">
        <v>30</v>
      </c>
      <c r="F10" s="24" t="s">
        <v>129</v>
      </c>
      <c r="H10" s="9" t="s">
        <v>11</v>
      </c>
      <c r="I10" s="9" t="s">
        <v>12</v>
      </c>
    </row>
    <row r="11" spans="1:10" ht="39" thickBot="1" x14ac:dyDescent="0.25">
      <c r="A11" s="25" t="s">
        <v>32</v>
      </c>
      <c r="B11" s="11">
        <v>4164</v>
      </c>
      <c r="C11" s="12" t="s">
        <v>33</v>
      </c>
      <c r="D11" s="13">
        <v>0.56389999999999996</v>
      </c>
      <c r="E11" s="26" t="s">
        <v>34</v>
      </c>
      <c r="F11" s="13">
        <f>B11/SUM(B11:B12)</f>
        <v>0.26100037608123355</v>
      </c>
      <c r="H11" s="16">
        <f>B11*$G$3</f>
        <v>4164</v>
      </c>
      <c r="I11" s="16">
        <f>H11*D11</f>
        <v>2348.0796</v>
      </c>
    </row>
    <row r="12" spans="1:10" ht="39" thickBot="1" x14ac:dyDescent="0.25">
      <c r="A12" s="27" t="s">
        <v>35</v>
      </c>
      <c r="B12" s="11">
        <v>11790</v>
      </c>
      <c r="C12" s="12" t="s">
        <v>36</v>
      </c>
      <c r="D12" s="13">
        <v>0.3352</v>
      </c>
      <c r="E12" s="26" t="s">
        <v>37</v>
      </c>
      <c r="F12" s="13">
        <f>B12/SUM(B11:B12)</f>
        <v>0.7389996239187665</v>
      </c>
      <c r="H12" s="16">
        <f>B12*$G$3</f>
        <v>11790</v>
      </c>
      <c r="I12" s="16">
        <f>H12*D12</f>
        <v>3952.0079999999998</v>
      </c>
    </row>
    <row r="13" spans="1:10" x14ac:dyDescent="0.2">
      <c r="B13" s="21"/>
      <c r="H13" s="21"/>
      <c r="I13" s="21"/>
    </row>
    <row r="14" spans="1:10" ht="13.5" thickBot="1" x14ac:dyDescent="0.25">
      <c r="A14" s="19"/>
      <c r="B14" s="20"/>
      <c r="C14" s="19"/>
      <c r="D14" s="19"/>
      <c r="E14" s="19"/>
      <c r="H14" s="20"/>
      <c r="I14" s="20"/>
    </row>
    <row r="15" spans="1:10" ht="39" thickBot="1" x14ac:dyDescent="0.25">
      <c r="A15" s="28" t="s">
        <v>7</v>
      </c>
      <c r="B15" s="29">
        <f>SUM(B3:B7,B11:B12)</f>
        <v>15954</v>
      </c>
      <c r="H15" s="29">
        <f>SUM(H3:H7,H11:H12)</f>
        <v>15954</v>
      </c>
      <c r="I15" s="29">
        <f>SUM(I3:I7,I11:I12)</f>
        <v>6300.0875999999998</v>
      </c>
    </row>
  </sheetData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Footer>&amp;L&amp;Z&amp;F&amp;R&amp;D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2"/>
  <sheetViews>
    <sheetView view="pageBreakPreview" zoomScaleNormal="70" zoomScaleSheetLayoutView="100" workbookViewId="0">
      <selection activeCell="D20" sqref="D20"/>
    </sheetView>
  </sheetViews>
  <sheetFormatPr defaultRowHeight="15" x14ac:dyDescent="0.25"/>
  <cols>
    <col min="1" max="1" width="52.42578125" customWidth="1"/>
    <col min="2" max="3" width="25.7109375" customWidth="1"/>
    <col min="4" max="4" width="25.7109375" style="72" customWidth="1"/>
    <col min="5" max="6" width="25.7109375" customWidth="1"/>
    <col min="7" max="7" width="25.7109375" style="72" customWidth="1"/>
    <col min="8" max="9" width="25.7109375" customWidth="1"/>
    <col min="10" max="10" width="25.7109375" style="72" customWidth="1"/>
    <col min="11" max="12" width="25.7109375" customWidth="1"/>
    <col min="13" max="13" width="25.7109375" style="72" customWidth="1"/>
    <col min="14" max="15" width="25.7109375" customWidth="1"/>
    <col min="16" max="16" width="25.7109375" style="72" customWidth="1"/>
    <col min="17" max="18" width="25.7109375" customWidth="1"/>
    <col min="19" max="19" width="25.7109375" style="72" customWidth="1"/>
    <col min="20" max="21" width="25.7109375" customWidth="1"/>
    <col min="22" max="22" width="25.7109375" style="72" customWidth="1"/>
    <col min="23" max="24" width="25.7109375" customWidth="1"/>
    <col min="25" max="25" width="25.7109375" style="72" customWidth="1"/>
  </cols>
  <sheetData>
    <row r="1" spans="1:25" ht="19.5" x14ac:dyDescent="0.3">
      <c r="A1" s="34" t="s">
        <v>45</v>
      </c>
    </row>
    <row r="2" spans="1:25" ht="19.5" x14ac:dyDescent="0.3">
      <c r="A2" s="34" t="s">
        <v>46</v>
      </c>
      <c r="B2" s="1" t="s">
        <v>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Y2" s="1"/>
    </row>
    <row r="3" spans="1:25" s="1" customFormat="1" ht="19.5" x14ac:dyDescent="0.3">
      <c r="A3" s="34" t="s">
        <v>44</v>
      </c>
      <c r="C3" s="1" t="s">
        <v>133</v>
      </c>
      <c r="D3" s="1" t="s">
        <v>131</v>
      </c>
    </row>
    <row r="4" spans="1:25" x14ac:dyDescent="0.25">
      <c r="A4" t="s">
        <v>59</v>
      </c>
      <c r="B4" s="39">
        <v>1.978</v>
      </c>
      <c r="C4">
        <f>B4/(1-$B$46)</f>
        <v>2.9753338988311797</v>
      </c>
      <c r="D4">
        <f>C4*(1-$D$37)</f>
        <v>1.8004019568801974</v>
      </c>
      <c r="E4" s="1"/>
      <c r="F4" s="1"/>
    </row>
    <row r="5" spans="1:25" x14ac:dyDescent="0.25">
      <c r="A5" t="s">
        <v>51</v>
      </c>
      <c r="B5" s="39">
        <v>2.2160000000000002</v>
      </c>
      <c r="C5" s="72">
        <f t="shared" ref="C5:C7" si="0">B5/(1-$B$46)</f>
        <v>3.3333366632001491</v>
      </c>
      <c r="D5" s="72">
        <f t="shared" ref="D5:D11" si="1">C5*(1-$D$37)</f>
        <v>2.0170327282338314</v>
      </c>
      <c r="E5" s="1"/>
      <c r="F5" s="1"/>
    </row>
    <row r="6" spans="1:25" x14ac:dyDescent="0.25">
      <c r="A6" t="s">
        <v>52</v>
      </c>
      <c r="B6" s="39">
        <v>3.198</v>
      </c>
      <c r="C6" s="72">
        <f t="shared" si="0"/>
        <v>4.810474119546063</v>
      </c>
      <c r="D6" s="72">
        <f t="shared" si="1"/>
        <v>2.9108622133988229</v>
      </c>
      <c r="E6" s="1"/>
      <c r="F6" s="1"/>
    </row>
    <row r="7" spans="1:25" x14ac:dyDescent="0.25">
      <c r="A7" t="s">
        <v>53</v>
      </c>
      <c r="B7" s="39">
        <v>1.867</v>
      </c>
      <c r="C7" s="72">
        <f t="shared" si="0"/>
        <v>2.8083662230120385</v>
      </c>
      <c r="D7" s="72">
        <f t="shared" si="1"/>
        <v>1.6993682778035029</v>
      </c>
      <c r="E7" s="1"/>
      <c r="F7" s="1"/>
    </row>
    <row r="8" spans="1:25" s="40" customFormat="1" x14ac:dyDescent="0.25">
      <c r="A8" s="40" t="s">
        <v>60</v>
      </c>
      <c r="B8" s="41">
        <v>1.2969999999999999</v>
      </c>
      <c r="C8" s="72">
        <f>B8/(1-$B$47)</f>
        <v>2.9742598504878472</v>
      </c>
      <c r="D8" s="72">
        <f t="shared" si="1"/>
        <v>1.799752040331376</v>
      </c>
      <c r="E8" s="1"/>
      <c r="F8" s="1"/>
      <c r="G8" s="72"/>
      <c r="J8" s="72"/>
      <c r="M8" s="72"/>
      <c r="P8" s="72"/>
      <c r="S8" s="72"/>
      <c r="V8" s="72"/>
      <c r="Y8" s="72"/>
    </row>
    <row r="9" spans="1:25" s="40" customFormat="1" x14ac:dyDescent="0.25">
      <c r="A9" s="40" t="s">
        <v>54</v>
      </c>
      <c r="B9" s="41">
        <v>1.454</v>
      </c>
      <c r="C9" s="72">
        <f>B9/(1-$B$47)</f>
        <v>3.3342897629987127</v>
      </c>
      <c r="D9" s="72">
        <f t="shared" si="1"/>
        <v>2.0176094577037942</v>
      </c>
      <c r="G9" s="72"/>
      <c r="J9" s="72"/>
      <c r="M9" s="72"/>
      <c r="P9" s="72"/>
      <c r="S9" s="72"/>
      <c r="V9" s="72"/>
      <c r="Y9" s="72"/>
    </row>
    <row r="10" spans="1:25" s="40" customFormat="1" x14ac:dyDescent="0.25">
      <c r="A10" s="40" t="s">
        <v>55</v>
      </c>
      <c r="B10" s="41">
        <v>2.0979999999999999</v>
      </c>
      <c r="C10" s="72">
        <f>B10/(1-$B$47)</f>
        <v>4.8111003595400952</v>
      </c>
      <c r="D10" s="72">
        <f t="shared" si="1"/>
        <v>2.911241156989381</v>
      </c>
      <c r="G10" s="72"/>
      <c r="J10" s="72"/>
      <c r="M10" s="72"/>
      <c r="P10" s="72"/>
      <c r="S10" s="72"/>
      <c r="V10" s="72"/>
      <c r="Y10" s="72"/>
    </row>
    <row r="11" spans="1:25" s="40" customFormat="1" x14ac:dyDescent="0.25">
      <c r="A11" s="40" t="s">
        <v>56</v>
      </c>
      <c r="B11" s="41">
        <v>1.2250000000000001</v>
      </c>
      <c r="C11" s="72">
        <f>B11/(1-$B$47)</f>
        <v>2.8091505912471963</v>
      </c>
      <c r="D11" s="72">
        <f t="shared" si="1"/>
        <v>1.699842906249758</v>
      </c>
      <c r="G11" s="72"/>
      <c r="J11" s="72"/>
      <c r="M11" s="72"/>
      <c r="P11" s="72"/>
      <c r="S11" s="72"/>
      <c r="V11" s="72"/>
      <c r="Y11" s="72"/>
    </row>
    <row r="12" spans="1:25" s="49" customFormat="1" x14ac:dyDescent="0.25">
      <c r="D12" s="50" t="s">
        <v>40</v>
      </c>
      <c r="E12" s="50" t="s">
        <v>41</v>
      </c>
      <c r="F12" s="50" t="s">
        <v>42</v>
      </c>
      <c r="J12" s="72"/>
      <c r="M12" s="72"/>
      <c r="P12" s="72"/>
      <c r="S12" s="72"/>
      <c r="V12" s="72"/>
      <c r="Y12" s="72"/>
    </row>
    <row r="13" spans="1:25" s="44" customFormat="1" x14ac:dyDescent="0.25">
      <c r="A13" s="52" t="s">
        <v>67</v>
      </c>
      <c r="B13" s="53"/>
      <c r="C13" s="54"/>
      <c r="D13" s="51">
        <v>21.382999999999999</v>
      </c>
      <c r="E13" s="51">
        <v>1.82</v>
      </c>
      <c r="F13" s="51">
        <v>1.147</v>
      </c>
      <c r="J13" s="72"/>
      <c r="M13" s="72"/>
      <c r="P13" s="72"/>
      <c r="S13" s="72"/>
      <c r="V13" s="72"/>
      <c r="Y13" s="72"/>
    </row>
    <row r="14" spans="1:25" s="49" customFormat="1" x14ac:dyDescent="0.25">
      <c r="A14" s="52" t="s">
        <v>68</v>
      </c>
      <c r="B14" s="53"/>
      <c r="C14" s="54"/>
      <c r="D14" s="57">
        <v>14.026</v>
      </c>
      <c r="E14" s="57">
        <v>1.194</v>
      </c>
      <c r="F14" s="57">
        <v>0.752</v>
      </c>
      <c r="J14" s="72"/>
      <c r="M14" s="72"/>
      <c r="P14" s="72"/>
      <c r="S14" s="72"/>
      <c r="V14" s="72"/>
      <c r="Y14" s="72"/>
    </row>
    <row r="15" spans="1:25" ht="39" x14ac:dyDescent="0.3">
      <c r="A15" s="36" t="s">
        <v>43</v>
      </c>
    </row>
    <row r="16" spans="1:25" x14ac:dyDescent="0.25">
      <c r="A16" t="s">
        <v>58</v>
      </c>
      <c r="B16" s="74">
        <v>147.80000000000001</v>
      </c>
    </row>
    <row r="17" spans="1:25" x14ac:dyDescent="0.25">
      <c r="A17" t="s">
        <v>57</v>
      </c>
      <c r="B17" s="74">
        <v>92.7</v>
      </c>
    </row>
    <row r="18" spans="1:25" x14ac:dyDescent="0.25">
      <c r="A18" t="s">
        <v>61</v>
      </c>
      <c r="B18" s="42">
        <v>48.2</v>
      </c>
    </row>
    <row r="19" spans="1:25" x14ac:dyDescent="0.25">
      <c r="A19" t="s">
        <v>62</v>
      </c>
      <c r="B19" s="42">
        <v>30.3</v>
      </c>
    </row>
    <row r="20" spans="1:25" x14ac:dyDescent="0.25">
      <c r="A20" t="s">
        <v>63</v>
      </c>
      <c r="B20" s="43">
        <v>0</v>
      </c>
    </row>
    <row r="21" spans="1:25" x14ac:dyDescent="0.25">
      <c r="A21" t="s">
        <v>64</v>
      </c>
      <c r="B21" s="43">
        <v>0</v>
      </c>
    </row>
    <row r="22" spans="1:25" x14ac:dyDescent="0.25">
      <c r="A22" t="s">
        <v>65</v>
      </c>
      <c r="B22" s="43">
        <v>0</v>
      </c>
    </row>
    <row r="23" spans="1:25" x14ac:dyDescent="0.25">
      <c r="A23" t="s">
        <v>66</v>
      </c>
      <c r="B23" s="43">
        <v>0</v>
      </c>
    </row>
    <row r="24" spans="1:25" s="55" customFormat="1" x14ac:dyDescent="0.25">
      <c r="A24" s="58" t="s">
        <v>67</v>
      </c>
      <c r="B24" s="56">
        <v>0</v>
      </c>
      <c r="D24" s="72"/>
      <c r="G24" s="72"/>
      <c r="J24" s="72"/>
      <c r="M24" s="72"/>
      <c r="P24" s="72"/>
      <c r="S24" s="72"/>
      <c r="V24" s="72"/>
      <c r="Y24" s="72"/>
    </row>
    <row r="25" spans="1:25" s="55" customFormat="1" x14ac:dyDescent="0.25">
      <c r="A25" s="58" t="s">
        <v>68</v>
      </c>
      <c r="B25" s="56">
        <v>0</v>
      </c>
      <c r="D25" s="72"/>
      <c r="G25" s="72"/>
      <c r="J25" s="72"/>
      <c r="M25" s="72"/>
      <c r="P25" s="72"/>
      <c r="S25" s="72"/>
      <c r="V25" s="72"/>
      <c r="Y25" s="72"/>
    </row>
    <row r="26" spans="1:25" ht="19.5" x14ac:dyDescent="0.3">
      <c r="A26" s="45" t="s">
        <v>39</v>
      </c>
      <c r="B26" s="44"/>
      <c r="C26" s="44"/>
      <c r="E26" s="44"/>
    </row>
    <row r="28" spans="1:25" x14ac:dyDescent="0.25">
      <c r="A28" s="44"/>
      <c r="B28" s="46" t="s">
        <v>40</v>
      </c>
      <c r="C28" s="46" t="s">
        <v>41</v>
      </c>
      <c r="D28" s="46" t="s">
        <v>42</v>
      </c>
    </row>
    <row r="29" spans="1:25" x14ac:dyDescent="0.25">
      <c r="A29" s="47" t="s">
        <v>0</v>
      </c>
      <c r="B29" s="48">
        <v>2.9452054794520548E-2</v>
      </c>
      <c r="C29" s="48">
        <v>0.34880136986301369</v>
      </c>
      <c r="D29" s="48">
        <v>0.6217465753424658</v>
      </c>
    </row>
    <row r="30" spans="1:25" x14ac:dyDescent="0.25">
      <c r="A30" s="47" t="s">
        <v>1</v>
      </c>
      <c r="B30" s="48">
        <v>5.0057870607719233E-2</v>
      </c>
      <c r="C30" s="48">
        <v>8.3818049231440456E-2</v>
      </c>
      <c r="D30" s="48">
        <v>0.8661240801608393</v>
      </c>
    </row>
    <row r="31" spans="1:25" x14ac:dyDescent="0.25">
      <c r="A31" s="47" t="s">
        <v>2</v>
      </c>
      <c r="B31" s="48">
        <v>9.5878636666533956E-2</v>
      </c>
      <c r="C31" s="48">
        <v>0.16459011566293605</v>
      </c>
      <c r="D31" s="48">
        <v>0.73953124767052947</v>
      </c>
    </row>
    <row r="32" spans="1:25" x14ac:dyDescent="0.25">
      <c r="A32" s="47" t="s">
        <v>3</v>
      </c>
      <c r="B32" s="48">
        <v>1.6712476111251484E-2</v>
      </c>
      <c r="C32" s="48">
        <v>0.56747668517515604</v>
      </c>
      <c r="D32" s="48">
        <v>0.41581083871359342</v>
      </c>
    </row>
    <row r="33" spans="1:25" x14ac:dyDescent="0.25">
      <c r="A33" s="44"/>
    </row>
    <row r="34" spans="1:25" x14ac:dyDescent="0.25">
      <c r="A34" s="44"/>
      <c r="B34" s="44"/>
    </row>
    <row r="35" spans="1:25" ht="19.5" x14ac:dyDescent="0.3">
      <c r="A35" s="44"/>
      <c r="B35" s="36"/>
      <c r="C35" s="36"/>
      <c r="D35" s="36"/>
    </row>
    <row r="36" spans="1:25" ht="39" x14ac:dyDescent="0.3">
      <c r="A36" s="44"/>
      <c r="B36" s="36" t="s">
        <v>88</v>
      </c>
      <c r="C36" s="36" t="s">
        <v>89</v>
      </c>
      <c r="D36" s="36" t="s">
        <v>131</v>
      </c>
    </row>
    <row r="37" spans="1:25" ht="78" x14ac:dyDescent="0.3">
      <c r="A37" s="36" t="s">
        <v>87</v>
      </c>
      <c r="B37" s="75" t="s">
        <v>110</v>
      </c>
      <c r="C37" s="76">
        <f>33%</f>
        <v>0.33</v>
      </c>
      <c r="D37" s="76">
        <f>'ENW UMS ALL Discount '!J3</f>
        <v>0.39489078600977812</v>
      </c>
      <c r="E37" s="72"/>
      <c r="F37" s="72"/>
      <c r="H37" s="72"/>
      <c r="I37" s="72"/>
      <c r="K37" s="72"/>
      <c r="L37" s="72"/>
      <c r="N37" s="72"/>
      <c r="O37" s="72"/>
      <c r="Q37" s="72"/>
      <c r="R37" s="72"/>
      <c r="T37" s="72"/>
      <c r="U37" s="72"/>
      <c r="W37" s="72"/>
    </row>
    <row r="38" spans="1:25" ht="39" x14ac:dyDescent="0.3">
      <c r="A38" s="36" t="s">
        <v>47</v>
      </c>
      <c r="B38" s="37">
        <v>200</v>
      </c>
      <c r="C38" s="72"/>
      <c r="E38" s="72"/>
      <c r="F38" s="72"/>
      <c r="H38" s="72"/>
      <c r="I38" s="72"/>
      <c r="K38" s="72"/>
      <c r="L38" s="72"/>
      <c r="N38" s="72"/>
      <c r="O38" s="72"/>
      <c r="Q38" s="72"/>
      <c r="R38" s="72"/>
      <c r="T38" s="72"/>
      <c r="U38" s="72"/>
      <c r="W38" s="72"/>
    </row>
    <row r="39" spans="1:25" s="72" customFormat="1" ht="19.5" x14ac:dyDescent="0.3">
      <c r="A39" s="36"/>
      <c r="B39" s="37"/>
    </row>
    <row r="40" spans="1:25" ht="19.5" x14ac:dyDescent="0.3">
      <c r="A40" s="70" t="s">
        <v>44</v>
      </c>
      <c r="B40" s="1" t="s">
        <v>111</v>
      </c>
      <c r="C40" s="1"/>
      <c r="D40" s="1"/>
      <c r="E40" s="1" t="s">
        <v>50</v>
      </c>
      <c r="F40" s="1"/>
    </row>
    <row r="41" spans="1:25" x14ac:dyDescent="0.25">
      <c r="A41" s="35" t="s">
        <v>48</v>
      </c>
      <c r="B41" s="60">
        <v>1.536</v>
      </c>
      <c r="C41" s="60">
        <v>0</v>
      </c>
      <c r="D41" s="63"/>
      <c r="E41" s="62">
        <v>2.23</v>
      </c>
      <c r="F41" s="64"/>
    </row>
    <row r="42" spans="1:25" s="59" customFormat="1" x14ac:dyDescent="0.25">
      <c r="A42" s="61" t="s">
        <v>49</v>
      </c>
      <c r="B42" s="63">
        <v>1.008</v>
      </c>
      <c r="C42" s="63">
        <v>0</v>
      </c>
      <c r="D42" s="63"/>
      <c r="E42" s="64">
        <v>1.46</v>
      </c>
      <c r="F42" s="64"/>
      <c r="J42" s="72"/>
      <c r="M42" s="72"/>
      <c r="P42" s="72"/>
      <c r="S42" s="72"/>
      <c r="V42" s="72"/>
      <c r="Y42" s="72"/>
    </row>
    <row r="44" spans="1:25" ht="19.5" x14ac:dyDescent="0.3">
      <c r="A44" s="70" t="s">
        <v>69</v>
      </c>
    </row>
    <row r="45" spans="1:25" s="69" customFormat="1" ht="30" x14ac:dyDescent="0.3">
      <c r="A45" s="70"/>
      <c r="B45" s="71" t="s">
        <v>70</v>
      </c>
      <c r="C45" s="71" t="s">
        <v>71</v>
      </c>
      <c r="D45" s="71" t="s">
        <v>72</v>
      </c>
      <c r="E45" s="73" t="s">
        <v>74</v>
      </c>
      <c r="F45" s="73" t="s">
        <v>75</v>
      </c>
      <c r="G45" s="73" t="s">
        <v>76</v>
      </c>
      <c r="H45" s="73" t="s">
        <v>76</v>
      </c>
      <c r="J45" s="72"/>
      <c r="M45" s="72"/>
      <c r="P45" s="72"/>
      <c r="S45" s="72"/>
      <c r="V45" s="72"/>
      <c r="Y45" s="72"/>
    </row>
    <row r="46" spans="1:25" x14ac:dyDescent="0.25">
      <c r="A46" s="66" t="s">
        <v>48</v>
      </c>
      <c r="B46" s="67">
        <v>0.33520066410797422</v>
      </c>
      <c r="C46" s="68">
        <v>0.33520066410797422</v>
      </c>
      <c r="D46" s="65">
        <v>36586.336666620977</v>
      </c>
      <c r="E46" s="74">
        <v>0</v>
      </c>
      <c r="F46" s="74">
        <v>0</v>
      </c>
      <c r="G46" s="74">
        <v>11790.216222045077</v>
      </c>
      <c r="H46" s="135">
        <f>ROUND(G46,0)</f>
        <v>11790</v>
      </c>
    </row>
    <row r="47" spans="1:25" x14ac:dyDescent="0.25">
      <c r="A47" s="66" t="s">
        <v>49</v>
      </c>
      <c r="B47" s="67">
        <v>0.56392512248475468</v>
      </c>
      <c r="C47" s="68">
        <v>0.56392512248475468</v>
      </c>
      <c r="D47" s="65">
        <v>13917.901648919536</v>
      </c>
      <c r="E47" s="74">
        <v>0</v>
      </c>
      <c r="F47" s="74">
        <v>0</v>
      </c>
      <c r="G47" s="74">
        <v>4164.9511551481082</v>
      </c>
      <c r="H47" s="135">
        <f>ROUND(G47,0)</f>
        <v>4165</v>
      </c>
    </row>
    <row r="48" spans="1:25" ht="39" x14ac:dyDescent="0.3">
      <c r="A48" s="36" t="s">
        <v>73</v>
      </c>
      <c r="B48" s="38">
        <f>(D46+D47)*1000/(G46+G47)</f>
        <v>3165.3844250943334</v>
      </c>
      <c r="C48" s="37"/>
      <c r="D48" s="37"/>
      <c r="E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Y48" s="37"/>
    </row>
    <row r="49" spans="1:19" ht="58.5" x14ac:dyDescent="0.25">
      <c r="A49" s="79" t="s">
        <v>95</v>
      </c>
    </row>
    <row r="51" spans="1:19" ht="29.25" customHeight="1" x14ac:dyDescent="0.3">
      <c r="A51" s="36" t="s">
        <v>112</v>
      </c>
    </row>
    <row r="52" spans="1:19" s="72" customFormat="1" ht="78" x14ac:dyDescent="0.3">
      <c r="A52" s="36" t="s">
        <v>126</v>
      </c>
    </row>
    <row r="53" spans="1:19" s="72" customFormat="1" x14ac:dyDescent="0.25">
      <c r="A53" s="72" t="s">
        <v>58</v>
      </c>
      <c r="B53" s="96">
        <f>$B$16/($B$16+$B$18+$B$20+$B$22)</f>
        <v>0.75408163265306127</v>
      </c>
    </row>
    <row r="54" spans="1:19" s="72" customFormat="1" x14ac:dyDescent="0.25">
      <c r="A54" s="72" t="s">
        <v>57</v>
      </c>
      <c r="B54" s="96">
        <f>$B$17/($B$17+$B$19+$B$21+$B$23)</f>
        <v>0.75365853658536586</v>
      </c>
    </row>
    <row r="55" spans="1:19" s="72" customFormat="1" x14ac:dyDescent="0.25">
      <c r="A55" s="72" t="s">
        <v>61</v>
      </c>
      <c r="B55" s="96">
        <f>$B$18/($B$16+$B$18+$B$20+$B$22)</f>
        <v>0.24591836734693878</v>
      </c>
    </row>
    <row r="56" spans="1:19" s="72" customFormat="1" x14ac:dyDescent="0.25">
      <c r="A56" s="72" t="s">
        <v>62</v>
      </c>
      <c r="B56" s="96">
        <f>$B$19/($B$17+$B$19+$B$21+$B$23)</f>
        <v>0.24634146341463414</v>
      </c>
      <c r="S56" s="80"/>
    </row>
    <row r="57" spans="1:19" s="72" customFormat="1" x14ac:dyDescent="0.25">
      <c r="A57" s="72" t="s">
        <v>63</v>
      </c>
      <c r="B57" s="96">
        <f>$B$20/($B$16+$B$18+$B$20+$B$22)</f>
        <v>0</v>
      </c>
      <c r="S57" s="80"/>
    </row>
    <row r="58" spans="1:19" s="72" customFormat="1" x14ac:dyDescent="0.25">
      <c r="A58" s="72" t="s">
        <v>64</v>
      </c>
      <c r="B58" s="96">
        <f>$B$21/($B$17+$B$19+$B$21+$B$23)</f>
        <v>0</v>
      </c>
      <c r="S58" s="80"/>
    </row>
    <row r="59" spans="1:19" s="72" customFormat="1" x14ac:dyDescent="0.25">
      <c r="A59" s="72" t="s">
        <v>65</v>
      </c>
      <c r="B59" s="96">
        <f>$B$22/($B$16+$B$18+$B$20+$B$22)</f>
        <v>0</v>
      </c>
      <c r="S59" s="80"/>
    </row>
    <row r="60" spans="1:19" s="72" customFormat="1" x14ac:dyDescent="0.25">
      <c r="A60" s="72" t="s">
        <v>66</v>
      </c>
      <c r="B60" s="96">
        <f>$B$23/($B$17+$B$19+$B$21+$B$23)</f>
        <v>0</v>
      </c>
      <c r="S60" s="80"/>
    </row>
    <row r="61" spans="1:19" s="72" customFormat="1" x14ac:dyDescent="0.25">
      <c r="A61" s="66" t="s">
        <v>67</v>
      </c>
      <c r="B61" s="74">
        <v>0</v>
      </c>
      <c r="S61" s="80"/>
    </row>
    <row r="62" spans="1:19" s="72" customFormat="1" x14ac:dyDescent="0.25">
      <c r="A62" s="66" t="s">
        <v>68</v>
      </c>
      <c r="B62" s="74">
        <v>0</v>
      </c>
      <c r="S62" s="80"/>
    </row>
    <row r="63" spans="1:19" s="72" customFormat="1" ht="58.5" x14ac:dyDescent="0.25">
      <c r="A63" s="79" t="s">
        <v>132</v>
      </c>
      <c r="B63" s="76">
        <f>G47/G46</f>
        <v>0.35325485781682081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</row>
    <row r="64" spans="1:19" s="72" customFormat="1" ht="39" customHeight="1" x14ac:dyDescent="0.25">
      <c r="A64" s="178" t="s">
        <v>123</v>
      </c>
      <c r="B64" s="178"/>
      <c r="C64" s="178"/>
      <c r="D64" s="178"/>
      <c r="E64" s="178"/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80"/>
    </row>
    <row r="65" spans="1:27" s="72" customFormat="1" ht="42" customHeight="1" x14ac:dyDescent="0.3">
      <c r="A65" s="179" t="s">
        <v>116</v>
      </c>
      <c r="B65" s="179"/>
      <c r="E65" s="179" t="s">
        <v>117</v>
      </c>
      <c r="F65" s="179"/>
      <c r="G65" s="179"/>
      <c r="H65" s="179"/>
      <c r="I65" s="179"/>
      <c r="J65" s="77"/>
      <c r="L65" s="179" t="s">
        <v>121</v>
      </c>
      <c r="M65" s="179"/>
      <c r="N65" s="179"/>
      <c r="O65" s="179"/>
      <c r="P65" s="179"/>
      <c r="Q65" s="179"/>
      <c r="S65" s="80"/>
    </row>
    <row r="66" spans="1:27" ht="61.5" customHeight="1" x14ac:dyDescent="0.25">
      <c r="A66" s="79" t="s">
        <v>90</v>
      </c>
      <c r="B66" s="78">
        <f>(B16*1000*B4/100)+(B18*1000*B5/100)+(B20*1000*B6/100)+(B22*1000*B7/100)</f>
        <v>3991.5960000000005</v>
      </c>
      <c r="C66" s="80"/>
      <c r="D66" s="80"/>
      <c r="E66" s="177" t="s">
        <v>114</v>
      </c>
      <c r="F66" s="177"/>
      <c r="G66" s="177"/>
      <c r="H66" s="177"/>
      <c r="I66" s="78">
        <f>(B16*1000*B4/100)+(B18*1000*B5/100)+(B20*1000*B6/100)+(B22*1000*B7/100)</f>
        <v>3991.5960000000005</v>
      </c>
      <c r="J66" s="78"/>
      <c r="K66" s="80"/>
      <c r="L66" s="177" t="s">
        <v>114</v>
      </c>
      <c r="M66" s="177"/>
      <c r="N66" s="177"/>
      <c r="O66" s="177"/>
      <c r="P66" s="79"/>
      <c r="Q66" s="78">
        <f>(D46*1000*B41/100)+(365*G46*E41/100)</f>
        <v>657932.59613863414</v>
      </c>
      <c r="R66" s="80"/>
      <c r="S66" s="80"/>
      <c r="T66" s="72"/>
      <c r="U66" s="72"/>
      <c r="W66" s="72"/>
      <c r="X66" s="72"/>
      <c r="Z66" s="72"/>
      <c r="AA66" s="72"/>
    </row>
    <row r="67" spans="1:27" ht="39" x14ac:dyDescent="0.25">
      <c r="A67" s="79" t="s">
        <v>91</v>
      </c>
      <c r="B67" s="78">
        <f>(B17*1000*B8/100)+(B19*1000*B9/100)+(B21*1000*B10/100)+(B23*1000*B11/100)</f>
        <v>1642.8809999999999</v>
      </c>
      <c r="C67" s="80"/>
      <c r="D67" s="80"/>
      <c r="E67" s="177" t="s">
        <v>91</v>
      </c>
      <c r="F67" s="177"/>
      <c r="G67" s="177"/>
      <c r="H67" s="177"/>
      <c r="I67" s="78">
        <f>(B17*1000*B4/100)+(B19*1000*B5/100)+(B21*1000*B6/100)+(B23*1000*B7/100)</f>
        <v>2505.0540000000001</v>
      </c>
      <c r="J67" s="78"/>
      <c r="K67" s="80"/>
      <c r="L67" s="177" t="s">
        <v>136</v>
      </c>
      <c r="M67" s="177"/>
      <c r="N67" s="177"/>
      <c r="O67" s="177"/>
      <c r="P67" s="79"/>
      <c r="Q67" s="78">
        <f>(D47*1000*B42/100)+(365*G47*E42/100)</f>
        <v>162487.4733268932</v>
      </c>
      <c r="R67" s="80"/>
      <c r="S67" s="80"/>
      <c r="T67" s="72"/>
      <c r="U67" s="72"/>
      <c r="W67" s="72"/>
      <c r="X67" s="72"/>
      <c r="Z67" s="72"/>
      <c r="AA67" s="72"/>
    </row>
    <row r="68" spans="1:27" s="72" customFormat="1" ht="39" x14ac:dyDescent="0.25">
      <c r="A68" s="79" t="s">
        <v>113</v>
      </c>
      <c r="B68" s="78">
        <f>SUM(B66:B67)</f>
        <v>5634.4770000000008</v>
      </c>
      <c r="C68" s="80"/>
      <c r="D68" s="80"/>
      <c r="E68" s="177" t="s">
        <v>113</v>
      </c>
      <c r="F68" s="177"/>
      <c r="G68" s="177"/>
      <c r="H68" s="177"/>
      <c r="I68" s="78">
        <f>SUM(I66:I67)</f>
        <v>6496.6500000000005</v>
      </c>
      <c r="J68" s="78"/>
      <c r="K68" s="80"/>
      <c r="L68" s="177" t="s">
        <v>137</v>
      </c>
      <c r="M68" s="177"/>
      <c r="N68" s="177"/>
      <c r="O68" s="177"/>
      <c r="P68" s="79"/>
      <c r="Q68" s="78">
        <f>SUM(Q66:Q67)</f>
        <v>820420.06946552731</v>
      </c>
      <c r="R68" s="80"/>
      <c r="S68" s="80"/>
    </row>
    <row r="69" spans="1:27" s="72" customFormat="1" ht="58.5" x14ac:dyDescent="0.25">
      <c r="A69" s="79" t="s">
        <v>122</v>
      </c>
      <c r="B69" s="76">
        <f>B68/Q68</f>
        <v>6.8677951816447516E-3</v>
      </c>
      <c r="C69" s="80"/>
      <c r="D69" s="80"/>
      <c r="E69" s="177" t="s">
        <v>96</v>
      </c>
      <c r="F69" s="177"/>
      <c r="G69" s="177"/>
      <c r="H69" s="177"/>
      <c r="I69" s="78">
        <f>B68-I68</f>
        <v>-862.17299999999977</v>
      </c>
      <c r="J69" s="78"/>
      <c r="K69" s="80"/>
      <c r="L69" s="80"/>
      <c r="M69" s="80"/>
      <c r="N69" s="80"/>
      <c r="O69" s="80"/>
      <c r="P69" s="80"/>
      <c r="Q69" s="80"/>
      <c r="R69" s="80"/>
      <c r="S69" s="80"/>
    </row>
    <row r="70" spans="1:27" s="72" customFormat="1" ht="58.5" x14ac:dyDescent="0.25">
      <c r="A70" s="79" t="s">
        <v>118</v>
      </c>
      <c r="B70" s="78">
        <f>B68-I68</f>
        <v>-862.17299999999977</v>
      </c>
      <c r="C70" s="80"/>
      <c r="D70" s="80"/>
      <c r="E70" s="177" t="s">
        <v>119</v>
      </c>
      <c r="F70" s="177"/>
      <c r="G70" s="177"/>
      <c r="H70" s="177"/>
      <c r="I70" s="76">
        <f>B70/B68</f>
        <v>-0.15301739629072933</v>
      </c>
      <c r="J70" s="76"/>
      <c r="K70" s="80"/>
      <c r="L70" s="177" t="s">
        <v>120</v>
      </c>
      <c r="M70" s="177"/>
      <c r="N70" s="177"/>
      <c r="O70" s="177"/>
      <c r="P70" s="79"/>
      <c r="Q70" s="76">
        <f>B70/Q68</f>
        <v>-1.0508921369532962E-3</v>
      </c>
      <c r="R70" s="80"/>
      <c r="S70" s="80"/>
    </row>
    <row r="71" spans="1:27" s="72" customFormat="1" ht="19.5" x14ac:dyDescent="0.25">
      <c r="A71" s="79"/>
      <c r="B71" s="78"/>
      <c r="C71" s="80"/>
      <c r="D71" s="80"/>
      <c r="E71" s="79"/>
      <c r="F71" s="79"/>
      <c r="G71" s="79"/>
      <c r="H71" s="79"/>
      <c r="I71" s="76"/>
      <c r="J71" s="76"/>
      <c r="K71" s="80"/>
      <c r="L71" s="79"/>
      <c r="M71" s="79"/>
      <c r="N71" s="79"/>
      <c r="O71" s="79"/>
      <c r="P71" s="79"/>
      <c r="Q71" s="76"/>
      <c r="R71" s="80"/>
      <c r="S71" s="80"/>
    </row>
    <row r="72" spans="1:27" s="72" customFormat="1" ht="39" customHeight="1" x14ac:dyDescent="0.25">
      <c r="A72" s="79" t="s">
        <v>115</v>
      </c>
      <c r="B72" s="76">
        <f>B68/Q68</f>
        <v>6.8677951816447516E-3</v>
      </c>
      <c r="C72" s="80"/>
      <c r="D72" s="80"/>
      <c r="E72" s="177"/>
      <c r="F72" s="177"/>
      <c r="G72" s="177"/>
      <c r="H72" s="177"/>
      <c r="I72" s="78"/>
      <c r="J72" s="78"/>
      <c r="K72" s="80"/>
      <c r="L72" s="80"/>
      <c r="M72" s="80"/>
      <c r="N72" s="80"/>
      <c r="O72" s="80"/>
      <c r="P72" s="80"/>
      <c r="Q72" s="80"/>
      <c r="R72" s="80"/>
      <c r="S72" s="80"/>
    </row>
    <row r="73" spans="1:27" s="72" customFormat="1" ht="19.5" x14ac:dyDescent="0.25">
      <c r="A73" s="79"/>
      <c r="B73" s="76"/>
      <c r="C73" s="80"/>
      <c r="D73" s="80"/>
      <c r="E73" s="79"/>
      <c r="F73" s="79"/>
      <c r="G73" s="79"/>
      <c r="H73" s="79"/>
      <c r="I73" s="78"/>
      <c r="J73" s="78"/>
      <c r="K73" s="80"/>
      <c r="L73" s="80"/>
      <c r="M73" s="80"/>
      <c r="N73" s="80"/>
      <c r="O73" s="80"/>
      <c r="P73" s="80"/>
      <c r="Q73" s="80"/>
      <c r="R73" s="80"/>
      <c r="S73" s="80"/>
    </row>
    <row r="74" spans="1:27" s="72" customFormat="1" ht="19.5" customHeight="1" thickBot="1" x14ac:dyDescent="0.3">
      <c r="A74" s="180" t="s">
        <v>124</v>
      </c>
      <c r="B74" s="18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81"/>
    </row>
    <row r="75" spans="1:27" s="83" customFormat="1" ht="18.75" customHeight="1" x14ac:dyDescent="0.3">
      <c r="A75" s="181" t="s">
        <v>101</v>
      </c>
      <c r="B75" s="184" t="s">
        <v>79</v>
      </c>
      <c r="C75" s="185"/>
      <c r="D75" s="186"/>
      <c r="E75" s="184" t="s">
        <v>80</v>
      </c>
      <c r="F75" s="185"/>
      <c r="G75" s="186"/>
      <c r="H75" s="184" t="s">
        <v>81</v>
      </c>
      <c r="I75" s="185"/>
      <c r="J75" s="186"/>
      <c r="K75" s="184" t="s">
        <v>82</v>
      </c>
      <c r="L75" s="185"/>
      <c r="M75" s="186"/>
      <c r="N75" s="184" t="s">
        <v>83</v>
      </c>
      <c r="O75" s="185"/>
      <c r="P75" s="186"/>
      <c r="Q75" s="184" t="s">
        <v>84</v>
      </c>
      <c r="R75" s="185"/>
      <c r="S75" s="186"/>
      <c r="T75" s="184" t="s">
        <v>85</v>
      </c>
      <c r="U75" s="185"/>
      <c r="V75" s="186"/>
      <c r="W75" s="184" t="s">
        <v>86</v>
      </c>
      <c r="X75" s="185"/>
      <c r="Y75" s="186"/>
    </row>
    <row r="76" spans="1:27" s="83" customFormat="1" ht="19.5" thickBot="1" x14ac:dyDescent="0.35">
      <c r="A76" s="182"/>
      <c r="B76" s="187">
        <v>5000</v>
      </c>
      <c r="C76" s="188"/>
      <c r="D76" s="189"/>
      <c r="E76" s="187">
        <v>10000</v>
      </c>
      <c r="F76" s="188"/>
      <c r="G76" s="189"/>
      <c r="H76" s="187">
        <v>15000</v>
      </c>
      <c r="I76" s="188"/>
      <c r="J76" s="189"/>
      <c r="K76" s="187">
        <v>20000</v>
      </c>
      <c r="L76" s="188"/>
      <c r="M76" s="189"/>
      <c r="N76" s="187">
        <v>30000</v>
      </c>
      <c r="O76" s="188"/>
      <c r="P76" s="189"/>
      <c r="Q76" s="187">
        <v>40000</v>
      </c>
      <c r="R76" s="188"/>
      <c r="S76" s="189"/>
      <c r="T76" s="187">
        <v>50000</v>
      </c>
      <c r="U76" s="188"/>
      <c r="V76" s="189"/>
      <c r="W76" s="187">
        <v>100000</v>
      </c>
      <c r="X76" s="188"/>
      <c r="Y76" s="189"/>
    </row>
    <row r="77" spans="1:27" s="82" customFormat="1" ht="18.75" x14ac:dyDescent="0.3">
      <c r="A77" s="183"/>
      <c r="B77" s="92" t="s">
        <v>77</v>
      </c>
      <c r="C77" s="103" t="s">
        <v>78</v>
      </c>
      <c r="D77" s="117"/>
      <c r="E77" s="92" t="s">
        <v>77</v>
      </c>
      <c r="F77" s="103" t="s">
        <v>78</v>
      </c>
      <c r="G77" s="117"/>
      <c r="H77" s="92" t="s">
        <v>77</v>
      </c>
      <c r="I77" s="103" t="s">
        <v>78</v>
      </c>
      <c r="J77" s="117"/>
      <c r="K77" s="92" t="s">
        <v>77</v>
      </c>
      <c r="L77" s="103" t="s">
        <v>78</v>
      </c>
      <c r="M77" s="117"/>
      <c r="N77" s="92" t="s">
        <v>77</v>
      </c>
      <c r="O77" s="103" t="s">
        <v>78</v>
      </c>
      <c r="P77" s="117"/>
      <c r="Q77" s="92" t="s">
        <v>77</v>
      </c>
      <c r="R77" s="103" t="s">
        <v>78</v>
      </c>
      <c r="S77" s="117"/>
      <c r="T77" s="92" t="s">
        <v>77</v>
      </c>
      <c r="U77" s="103" t="s">
        <v>78</v>
      </c>
      <c r="V77" s="117"/>
      <c r="W77" s="92" t="s">
        <v>77</v>
      </c>
      <c r="X77" s="103" t="s">
        <v>78</v>
      </c>
      <c r="Y77" s="117"/>
    </row>
    <row r="78" spans="1:27" x14ac:dyDescent="0.25">
      <c r="A78" s="109" t="s">
        <v>125</v>
      </c>
      <c r="B78" s="85">
        <f>B$76*0.1</f>
        <v>500</v>
      </c>
      <c r="C78" s="84">
        <f>B$76*0.9</f>
        <v>4500</v>
      </c>
      <c r="D78" s="118"/>
      <c r="E78" s="85">
        <f>E$76*0.1</f>
        <v>1000</v>
      </c>
      <c r="F78" s="84">
        <f>E$76*0.9</f>
        <v>9000</v>
      </c>
      <c r="G78" s="118"/>
      <c r="H78" s="85">
        <f>H$76*0.1</f>
        <v>1500</v>
      </c>
      <c r="I78" s="84">
        <f>H$76*0.9</f>
        <v>13500</v>
      </c>
      <c r="J78" s="118"/>
      <c r="K78" s="85">
        <f>K$76*0.1</f>
        <v>2000</v>
      </c>
      <c r="L78" s="84">
        <f>K$76*0.9</f>
        <v>18000</v>
      </c>
      <c r="M78" s="118"/>
      <c r="N78" s="85">
        <f>N$76*0.1</f>
        <v>3000</v>
      </c>
      <c r="O78" s="84">
        <f>N$76*0.9</f>
        <v>27000</v>
      </c>
      <c r="P78" s="118"/>
      <c r="Q78" s="85">
        <f>Q$76*0.1</f>
        <v>4000</v>
      </c>
      <c r="R78" s="84">
        <f>Q$76*0.9</f>
        <v>36000</v>
      </c>
      <c r="S78" s="118"/>
      <c r="T78" s="85">
        <f>T$76*0.1</f>
        <v>5000</v>
      </c>
      <c r="U78" s="84">
        <f>T$76*0.9</f>
        <v>45000</v>
      </c>
      <c r="V78" s="118"/>
      <c r="W78" s="85">
        <f>W$76*0.1</f>
        <v>10000</v>
      </c>
      <c r="X78" s="84">
        <f>W$76*0.9</f>
        <v>90000</v>
      </c>
      <c r="Y78" s="118"/>
    </row>
    <row r="79" spans="1:27" x14ac:dyDescent="0.25">
      <c r="A79" s="109" t="s">
        <v>97</v>
      </c>
      <c r="B79" s="85">
        <f>B$76*0.2</f>
        <v>1000</v>
      </c>
      <c r="C79" s="84">
        <f>B$76*0.8</f>
        <v>4000</v>
      </c>
      <c r="D79" s="118"/>
      <c r="E79" s="85">
        <f>E$76*0.2</f>
        <v>2000</v>
      </c>
      <c r="F79" s="84">
        <f>E$76*0.8</f>
        <v>8000</v>
      </c>
      <c r="G79" s="118"/>
      <c r="H79" s="85">
        <f>H$76*0.2</f>
        <v>3000</v>
      </c>
      <c r="I79" s="84">
        <f>H$76*0.8</f>
        <v>12000</v>
      </c>
      <c r="J79" s="118"/>
      <c r="K79" s="85">
        <f>K$76*0.2</f>
        <v>4000</v>
      </c>
      <c r="L79" s="84">
        <f>K$76*0.8</f>
        <v>16000</v>
      </c>
      <c r="M79" s="118"/>
      <c r="N79" s="85">
        <f>N$76*0.2</f>
        <v>6000</v>
      </c>
      <c r="O79" s="84">
        <f>N$76*0.8</f>
        <v>24000</v>
      </c>
      <c r="P79" s="118"/>
      <c r="Q79" s="85">
        <f>Q$76*0.2</f>
        <v>8000</v>
      </c>
      <c r="R79" s="84">
        <f>Q$76*0.8</f>
        <v>32000</v>
      </c>
      <c r="S79" s="118"/>
      <c r="T79" s="85">
        <f>T$76*0.2</f>
        <v>10000</v>
      </c>
      <c r="U79" s="84">
        <f>T$76*0.8</f>
        <v>40000</v>
      </c>
      <c r="V79" s="118"/>
      <c r="W79" s="85">
        <f>W$76*0.2</f>
        <v>20000</v>
      </c>
      <c r="X79" s="84">
        <f>W$76*0.8</f>
        <v>80000</v>
      </c>
      <c r="Y79" s="118"/>
    </row>
    <row r="80" spans="1:27" x14ac:dyDescent="0.25">
      <c r="A80" s="109" t="s">
        <v>102</v>
      </c>
      <c r="B80" s="85">
        <f>B$76*0.4</f>
        <v>2000</v>
      </c>
      <c r="C80" s="84">
        <f>B$76*0.6</f>
        <v>3000</v>
      </c>
      <c r="D80" s="118"/>
      <c r="E80" s="85">
        <f>E$76*0.4</f>
        <v>4000</v>
      </c>
      <c r="F80" s="84">
        <f>E$76*0.6</f>
        <v>6000</v>
      </c>
      <c r="G80" s="118"/>
      <c r="H80" s="85">
        <f>H$76*0.4</f>
        <v>6000</v>
      </c>
      <c r="I80" s="84">
        <f>H$76*0.6</f>
        <v>9000</v>
      </c>
      <c r="J80" s="118"/>
      <c r="K80" s="85">
        <f>K$76*0.4</f>
        <v>8000</v>
      </c>
      <c r="L80" s="84">
        <f>K$76*0.6</f>
        <v>12000</v>
      </c>
      <c r="M80" s="118"/>
      <c r="N80" s="85">
        <f>N$76*0.4</f>
        <v>12000</v>
      </c>
      <c r="O80" s="84">
        <f>N$76*0.6</f>
        <v>18000</v>
      </c>
      <c r="P80" s="118"/>
      <c r="Q80" s="85">
        <f>Q$76*0.4</f>
        <v>16000</v>
      </c>
      <c r="R80" s="84">
        <f>Q$76*0.6</f>
        <v>24000</v>
      </c>
      <c r="S80" s="118"/>
      <c r="T80" s="85">
        <f>T$76*0.4</f>
        <v>20000</v>
      </c>
      <c r="U80" s="84">
        <f>T$76*0.6</f>
        <v>30000</v>
      </c>
      <c r="V80" s="118"/>
      <c r="W80" s="85">
        <f>W$76*0.4</f>
        <v>40000</v>
      </c>
      <c r="X80" s="84">
        <f>W$76*0.6</f>
        <v>60000</v>
      </c>
      <c r="Y80" s="118"/>
    </row>
    <row r="81" spans="1:25" x14ac:dyDescent="0.25">
      <c r="A81" s="109" t="s">
        <v>103</v>
      </c>
      <c r="B81" s="85">
        <f>B$76*0.45</f>
        <v>2250</v>
      </c>
      <c r="C81" s="84">
        <f>B$76*0.55</f>
        <v>2750</v>
      </c>
      <c r="D81" s="118"/>
      <c r="E81" s="85">
        <f>E$76*0.45</f>
        <v>4500</v>
      </c>
      <c r="F81" s="84">
        <f>E$76*0.55</f>
        <v>5500</v>
      </c>
      <c r="G81" s="118"/>
      <c r="H81" s="85">
        <f>H$76*0.45</f>
        <v>6750</v>
      </c>
      <c r="I81" s="84">
        <f>H$76*0.55</f>
        <v>8250</v>
      </c>
      <c r="J81" s="118"/>
      <c r="K81" s="85">
        <f>K$76*0.45</f>
        <v>9000</v>
      </c>
      <c r="L81" s="84">
        <f>K$76*0.55</f>
        <v>11000</v>
      </c>
      <c r="M81" s="118"/>
      <c r="N81" s="85">
        <f>N$76*0.45</f>
        <v>13500</v>
      </c>
      <c r="O81" s="84">
        <f>N$76*0.55</f>
        <v>16500</v>
      </c>
      <c r="P81" s="118"/>
      <c r="Q81" s="85">
        <f>Q$76*0.45</f>
        <v>18000</v>
      </c>
      <c r="R81" s="84">
        <f>Q$76*0.55</f>
        <v>22000</v>
      </c>
      <c r="S81" s="118"/>
      <c r="T81" s="85">
        <f>T$76*0.45</f>
        <v>22500</v>
      </c>
      <c r="U81" s="84">
        <f>T$76*0.55</f>
        <v>27500.000000000004</v>
      </c>
      <c r="V81" s="118"/>
      <c r="W81" s="85">
        <f>W$76*0.45</f>
        <v>45000</v>
      </c>
      <c r="X81" s="84">
        <f>W$76*0.55</f>
        <v>55000.000000000007</v>
      </c>
      <c r="Y81" s="118"/>
    </row>
    <row r="82" spans="1:25" x14ac:dyDescent="0.25">
      <c r="A82" s="109" t="s">
        <v>104</v>
      </c>
      <c r="B82" s="85">
        <f>B$76*0.48</f>
        <v>2400</v>
      </c>
      <c r="C82" s="84">
        <f>B$76*0.52</f>
        <v>2600</v>
      </c>
      <c r="D82" s="118"/>
      <c r="E82" s="85">
        <f>E$76*0.48</f>
        <v>4800</v>
      </c>
      <c r="F82" s="84">
        <f>E$76*0.52</f>
        <v>5200</v>
      </c>
      <c r="G82" s="118"/>
      <c r="H82" s="85">
        <f>H$76*0.48</f>
        <v>7200</v>
      </c>
      <c r="I82" s="84">
        <f>H$76*0.52</f>
        <v>7800</v>
      </c>
      <c r="J82" s="118"/>
      <c r="K82" s="85">
        <f>K$76*0.48</f>
        <v>9600</v>
      </c>
      <c r="L82" s="84">
        <f>K$76*0.52</f>
        <v>10400</v>
      </c>
      <c r="M82" s="118"/>
      <c r="N82" s="85">
        <f>N$76*0.48</f>
        <v>14400</v>
      </c>
      <c r="O82" s="84">
        <f>N$76*0.52</f>
        <v>15600</v>
      </c>
      <c r="P82" s="118"/>
      <c r="Q82" s="85">
        <f>Q$76*0.48</f>
        <v>19200</v>
      </c>
      <c r="R82" s="84">
        <f>Q$76*0.52</f>
        <v>20800</v>
      </c>
      <c r="S82" s="118"/>
      <c r="T82" s="85">
        <f>T$76*0.48</f>
        <v>24000</v>
      </c>
      <c r="U82" s="84">
        <f>T$76*0.52</f>
        <v>26000</v>
      </c>
      <c r="V82" s="118"/>
      <c r="W82" s="85">
        <f>W$76*0.48</f>
        <v>48000</v>
      </c>
      <c r="X82" s="84">
        <f>W$76*0.52</f>
        <v>52000</v>
      </c>
      <c r="Y82" s="118"/>
    </row>
    <row r="83" spans="1:25" x14ac:dyDescent="0.25">
      <c r="A83" s="109" t="s">
        <v>105</v>
      </c>
      <c r="B83" s="85">
        <f>B$76*0.52</f>
        <v>2600</v>
      </c>
      <c r="C83" s="84">
        <f>B$76*0.48</f>
        <v>2400</v>
      </c>
      <c r="D83" s="118"/>
      <c r="E83" s="85">
        <f>E$76*0.52</f>
        <v>5200</v>
      </c>
      <c r="F83" s="84">
        <f>E$76*0.48</f>
        <v>4800</v>
      </c>
      <c r="G83" s="118"/>
      <c r="H83" s="85">
        <f>H$76*0.52</f>
        <v>7800</v>
      </c>
      <c r="I83" s="84">
        <f>H$76*0.48</f>
        <v>7200</v>
      </c>
      <c r="J83" s="118"/>
      <c r="K83" s="85">
        <f>K$76*0.52</f>
        <v>10400</v>
      </c>
      <c r="L83" s="84">
        <f>K$76*0.48</f>
        <v>9600</v>
      </c>
      <c r="M83" s="118"/>
      <c r="N83" s="85">
        <f>N$76*0.52</f>
        <v>15600</v>
      </c>
      <c r="O83" s="84">
        <f>N$76*0.48</f>
        <v>14400</v>
      </c>
      <c r="P83" s="118"/>
      <c r="Q83" s="85">
        <f>Q$76*0.52</f>
        <v>20800</v>
      </c>
      <c r="R83" s="84">
        <f>Q$76*0.48</f>
        <v>19200</v>
      </c>
      <c r="S83" s="118"/>
      <c r="T83" s="85">
        <f>T$76*0.52</f>
        <v>26000</v>
      </c>
      <c r="U83" s="84">
        <f>T$76*0.48</f>
        <v>24000</v>
      </c>
      <c r="V83" s="118"/>
      <c r="W83" s="85">
        <f>W$76*0.52</f>
        <v>52000</v>
      </c>
      <c r="X83" s="84">
        <f>W$76*0.48</f>
        <v>48000</v>
      </c>
      <c r="Y83" s="118"/>
    </row>
    <row r="84" spans="1:25" x14ac:dyDescent="0.25">
      <c r="A84" s="109" t="s">
        <v>106</v>
      </c>
      <c r="B84" s="85">
        <f>B$76*0.55</f>
        <v>2750</v>
      </c>
      <c r="C84" s="84">
        <f>B$76*0.45</f>
        <v>2250</v>
      </c>
      <c r="D84" s="118"/>
      <c r="E84" s="85">
        <f>E$76*0.55</f>
        <v>5500</v>
      </c>
      <c r="F84" s="84">
        <f>E$76*0.45</f>
        <v>4500</v>
      </c>
      <c r="G84" s="118"/>
      <c r="H84" s="85">
        <f>H$76*0.55</f>
        <v>8250</v>
      </c>
      <c r="I84" s="84">
        <f>H$76*0.45</f>
        <v>6750</v>
      </c>
      <c r="J84" s="118"/>
      <c r="K84" s="85">
        <f>K$76*0.55</f>
        <v>11000</v>
      </c>
      <c r="L84" s="84">
        <f>K$76*0.45</f>
        <v>9000</v>
      </c>
      <c r="M84" s="118"/>
      <c r="N84" s="85">
        <f>N$76*0.55</f>
        <v>16500</v>
      </c>
      <c r="O84" s="84">
        <f>N$76*0.45</f>
        <v>13500</v>
      </c>
      <c r="P84" s="118"/>
      <c r="Q84" s="85">
        <f>Q$76*0.55</f>
        <v>22000</v>
      </c>
      <c r="R84" s="84">
        <f>Q$76*0.45</f>
        <v>18000</v>
      </c>
      <c r="S84" s="118"/>
      <c r="T84" s="85">
        <f>T$76*0.55</f>
        <v>27500.000000000004</v>
      </c>
      <c r="U84" s="84">
        <f>T$76*0.45</f>
        <v>22500</v>
      </c>
      <c r="V84" s="118"/>
      <c r="W84" s="85">
        <f>W$76*0.55</f>
        <v>55000.000000000007</v>
      </c>
      <c r="X84" s="84">
        <f>W$76*0.45</f>
        <v>45000</v>
      </c>
      <c r="Y84" s="118"/>
    </row>
    <row r="85" spans="1:25" x14ac:dyDescent="0.25">
      <c r="A85" s="109" t="s">
        <v>107</v>
      </c>
      <c r="B85" s="85">
        <f>B$76*0.6</f>
        <v>3000</v>
      </c>
      <c r="C85" s="84">
        <f>B$76*0.4</f>
        <v>2000</v>
      </c>
      <c r="D85" s="118"/>
      <c r="E85" s="85">
        <f>E$76*0.6</f>
        <v>6000</v>
      </c>
      <c r="F85" s="84">
        <f>E$76*0.4</f>
        <v>4000</v>
      </c>
      <c r="G85" s="118"/>
      <c r="H85" s="85">
        <f>H$76*0.6</f>
        <v>9000</v>
      </c>
      <c r="I85" s="84">
        <f>H$76*0.4</f>
        <v>6000</v>
      </c>
      <c r="J85" s="118"/>
      <c r="K85" s="85">
        <f>K$76*0.6</f>
        <v>12000</v>
      </c>
      <c r="L85" s="84">
        <f>K$76*0.4</f>
        <v>8000</v>
      </c>
      <c r="M85" s="118"/>
      <c r="N85" s="85">
        <f>N$76*0.6</f>
        <v>18000</v>
      </c>
      <c r="O85" s="84">
        <f>N$76*0.4</f>
        <v>12000</v>
      </c>
      <c r="P85" s="118"/>
      <c r="Q85" s="85">
        <f>Q$76*0.6</f>
        <v>24000</v>
      </c>
      <c r="R85" s="84">
        <f>Q$76*0.4</f>
        <v>16000</v>
      </c>
      <c r="S85" s="118"/>
      <c r="T85" s="85">
        <f>T$76*0.6</f>
        <v>30000</v>
      </c>
      <c r="U85" s="84">
        <f>T$76*0.4</f>
        <v>20000</v>
      </c>
      <c r="V85" s="118"/>
      <c r="W85" s="85">
        <f>W$76*0.6</f>
        <v>60000</v>
      </c>
      <c r="X85" s="84">
        <f>W$76*0.4</f>
        <v>40000</v>
      </c>
      <c r="Y85" s="118"/>
    </row>
    <row r="86" spans="1:25" s="72" customFormat="1" x14ac:dyDescent="0.25">
      <c r="A86" s="122" t="s">
        <v>130</v>
      </c>
      <c r="B86" s="85">
        <f>B$76*0.739</f>
        <v>3695</v>
      </c>
      <c r="C86" s="84">
        <f>B$76*0.261</f>
        <v>1305</v>
      </c>
      <c r="D86" s="118"/>
      <c r="E86" s="85">
        <f>E$76*0.739</f>
        <v>7390</v>
      </c>
      <c r="F86" s="84">
        <f>E$76*0.261</f>
        <v>2610</v>
      </c>
      <c r="G86" s="118"/>
      <c r="H86" s="85">
        <f>H$76*0.739</f>
        <v>11085</v>
      </c>
      <c r="I86" s="84">
        <f>H$76*0.261</f>
        <v>3915</v>
      </c>
      <c r="J86" s="118"/>
      <c r="K86" s="85">
        <f>K$76*0.739</f>
        <v>14780</v>
      </c>
      <c r="L86" s="84">
        <f>K$76*0.261</f>
        <v>5220</v>
      </c>
      <c r="M86" s="118"/>
      <c r="N86" s="85">
        <f>N$76*0.739</f>
        <v>22170</v>
      </c>
      <c r="O86" s="84">
        <f>N$76*0.261</f>
        <v>7830</v>
      </c>
      <c r="P86" s="118"/>
      <c r="Q86" s="85">
        <f>Q$76*0.739</f>
        <v>29560</v>
      </c>
      <c r="R86" s="84">
        <f>Q$76*0.261</f>
        <v>10440</v>
      </c>
      <c r="S86" s="118"/>
      <c r="T86" s="85">
        <f>T$76*0.739</f>
        <v>36950</v>
      </c>
      <c r="U86" s="84">
        <f>T$76*0.261</f>
        <v>13050</v>
      </c>
      <c r="V86" s="118"/>
      <c r="W86" s="85">
        <f>W$76*0.739</f>
        <v>73900</v>
      </c>
      <c r="X86" s="84">
        <f>W$76*0.261</f>
        <v>26100</v>
      </c>
      <c r="Y86" s="118"/>
    </row>
    <row r="87" spans="1:25" x14ac:dyDescent="0.25">
      <c r="A87" s="109" t="s">
        <v>108</v>
      </c>
      <c r="B87" s="85">
        <f>B$76*0.8</f>
        <v>4000</v>
      </c>
      <c r="C87" s="84">
        <f>B$76*0.2</f>
        <v>1000</v>
      </c>
      <c r="D87" s="118"/>
      <c r="E87" s="85">
        <f>E$76*0.8</f>
        <v>8000</v>
      </c>
      <c r="F87" s="84">
        <f>E$76*0.2</f>
        <v>2000</v>
      </c>
      <c r="G87" s="118"/>
      <c r="H87" s="85">
        <f>H$76*0.8</f>
        <v>12000</v>
      </c>
      <c r="I87" s="84">
        <f>H$76*0.2</f>
        <v>3000</v>
      </c>
      <c r="J87" s="118"/>
      <c r="K87" s="85">
        <f>K$76*0.8</f>
        <v>16000</v>
      </c>
      <c r="L87" s="84">
        <f>K$76*0.2</f>
        <v>4000</v>
      </c>
      <c r="M87" s="118"/>
      <c r="N87" s="85">
        <f>N$76*0.8</f>
        <v>24000</v>
      </c>
      <c r="O87" s="84">
        <f>N$76*0.2</f>
        <v>6000</v>
      </c>
      <c r="P87" s="118"/>
      <c r="Q87" s="85">
        <f>Q$76*0.8</f>
        <v>32000</v>
      </c>
      <c r="R87" s="84">
        <f>Q$76*0.2</f>
        <v>8000</v>
      </c>
      <c r="S87" s="118"/>
      <c r="T87" s="85">
        <f>T$76*0.8</f>
        <v>40000</v>
      </c>
      <c r="U87" s="84">
        <f>T$76*0.2</f>
        <v>10000</v>
      </c>
      <c r="V87" s="118"/>
      <c r="W87" s="85">
        <f>W$76*0.8</f>
        <v>80000</v>
      </c>
      <c r="X87" s="84">
        <f>W$76*0.2</f>
        <v>20000</v>
      </c>
      <c r="Y87" s="118"/>
    </row>
    <row r="88" spans="1:25" ht="15.75" thickBot="1" x14ac:dyDescent="0.3">
      <c r="A88" s="110" t="s">
        <v>109</v>
      </c>
      <c r="B88" s="86">
        <f>B$76*0.9</f>
        <v>4500</v>
      </c>
      <c r="C88" s="121">
        <f>B$76*0.1</f>
        <v>500</v>
      </c>
      <c r="D88" s="119"/>
      <c r="E88" s="86">
        <f>E$76*0.9</f>
        <v>9000</v>
      </c>
      <c r="F88" s="121">
        <f>E$76*0.1</f>
        <v>1000</v>
      </c>
      <c r="G88" s="119"/>
      <c r="H88" s="86">
        <f>H$76*0.9</f>
        <v>13500</v>
      </c>
      <c r="I88" s="121">
        <f>H$76*0.1</f>
        <v>1500</v>
      </c>
      <c r="J88" s="119"/>
      <c r="K88" s="86">
        <f>K$76*0.9</f>
        <v>18000</v>
      </c>
      <c r="L88" s="121">
        <f>K$76*0.1</f>
        <v>2000</v>
      </c>
      <c r="M88" s="119"/>
      <c r="N88" s="86">
        <f>N$76*0.9</f>
        <v>27000</v>
      </c>
      <c r="O88" s="121">
        <f>N$76*0.1</f>
        <v>3000</v>
      </c>
      <c r="P88" s="119"/>
      <c r="Q88" s="86">
        <f>Q$76*0.9</f>
        <v>36000</v>
      </c>
      <c r="R88" s="121">
        <f>Q$76*0.1</f>
        <v>4000</v>
      </c>
      <c r="S88" s="119"/>
      <c r="T88" s="86">
        <f>T$76*0.9</f>
        <v>45000</v>
      </c>
      <c r="U88" s="121">
        <f>T$76*0.1</f>
        <v>5000</v>
      </c>
      <c r="V88" s="119"/>
      <c r="W88" s="86">
        <f>W$76*0.9</f>
        <v>90000</v>
      </c>
      <c r="X88" s="121">
        <f>W$76*0.1</f>
        <v>10000</v>
      </c>
      <c r="Y88" s="119"/>
    </row>
    <row r="89" spans="1:25" ht="15.75" thickBot="1" x14ac:dyDescent="0.3">
      <c r="A89" s="111"/>
    </row>
    <row r="90" spans="1:25" s="83" customFormat="1" ht="18.75" customHeight="1" x14ac:dyDescent="0.3">
      <c r="A90" s="181" t="s">
        <v>100</v>
      </c>
      <c r="B90" s="184" t="s">
        <v>79</v>
      </c>
      <c r="C90" s="185"/>
      <c r="D90" s="186"/>
      <c r="E90" s="184" t="s">
        <v>80</v>
      </c>
      <c r="F90" s="185"/>
      <c r="G90" s="186"/>
      <c r="H90" s="184" t="s">
        <v>81</v>
      </c>
      <c r="I90" s="185"/>
      <c r="J90" s="186"/>
      <c r="K90" s="184" t="s">
        <v>82</v>
      </c>
      <c r="L90" s="185"/>
      <c r="M90" s="186"/>
      <c r="N90" s="184" t="s">
        <v>83</v>
      </c>
      <c r="O90" s="185"/>
      <c r="P90" s="186"/>
      <c r="Q90" s="184" t="s">
        <v>84</v>
      </c>
      <c r="R90" s="185"/>
      <c r="S90" s="186"/>
      <c r="T90" s="184" t="s">
        <v>85</v>
      </c>
      <c r="U90" s="185"/>
      <c r="V90" s="186"/>
      <c r="W90" s="184" t="s">
        <v>86</v>
      </c>
      <c r="X90" s="185"/>
      <c r="Y90" s="186"/>
    </row>
    <row r="91" spans="1:25" s="83" customFormat="1" ht="19.5" thickBot="1" x14ac:dyDescent="0.35">
      <c r="A91" s="182"/>
      <c r="B91" s="187">
        <v>5000</v>
      </c>
      <c r="C91" s="188"/>
      <c r="D91" s="189"/>
      <c r="E91" s="187">
        <v>10000</v>
      </c>
      <c r="F91" s="188"/>
      <c r="G91" s="189"/>
      <c r="H91" s="187">
        <v>15000</v>
      </c>
      <c r="I91" s="188"/>
      <c r="J91" s="189"/>
      <c r="K91" s="187">
        <v>20000</v>
      </c>
      <c r="L91" s="188"/>
      <c r="M91" s="189"/>
      <c r="N91" s="187">
        <v>30000</v>
      </c>
      <c r="O91" s="188"/>
      <c r="P91" s="189"/>
      <c r="Q91" s="187">
        <v>40000</v>
      </c>
      <c r="R91" s="188"/>
      <c r="S91" s="189"/>
      <c r="T91" s="187">
        <v>50000</v>
      </c>
      <c r="U91" s="188"/>
      <c r="V91" s="189"/>
      <c r="W91" s="187">
        <v>100000</v>
      </c>
      <c r="X91" s="188"/>
      <c r="Y91" s="189"/>
    </row>
    <row r="92" spans="1:25" s="82" customFormat="1" ht="18.75" x14ac:dyDescent="0.3">
      <c r="A92" s="183"/>
      <c r="B92" s="94" t="s">
        <v>77</v>
      </c>
      <c r="C92" s="103" t="s">
        <v>78</v>
      </c>
      <c r="D92" s="106"/>
      <c r="E92" s="94" t="s">
        <v>77</v>
      </c>
      <c r="F92" s="103" t="s">
        <v>78</v>
      </c>
      <c r="G92" s="117"/>
      <c r="H92" s="94" t="s">
        <v>77</v>
      </c>
      <c r="I92" s="103" t="s">
        <v>78</v>
      </c>
      <c r="J92" s="117"/>
      <c r="K92" s="94" t="s">
        <v>77</v>
      </c>
      <c r="L92" s="103" t="s">
        <v>78</v>
      </c>
      <c r="M92" s="117"/>
      <c r="N92" s="94" t="s">
        <v>77</v>
      </c>
      <c r="O92" s="103" t="s">
        <v>78</v>
      </c>
      <c r="P92" s="117"/>
      <c r="Q92" s="94" t="s">
        <v>77</v>
      </c>
      <c r="R92" s="103" t="s">
        <v>78</v>
      </c>
      <c r="S92" s="117"/>
      <c r="T92" s="94" t="s">
        <v>77</v>
      </c>
      <c r="U92" s="103" t="s">
        <v>78</v>
      </c>
      <c r="V92" s="117"/>
      <c r="W92" s="94" t="s">
        <v>77</v>
      </c>
      <c r="X92" s="103" t="s">
        <v>78</v>
      </c>
      <c r="Y92" s="117"/>
    </row>
    <row r="93" spans="1:25" s="72" customFormat="1" x14ac:dyDescent="0.25">
      <c r="A93" s="109" t="s">
        <v>125</v>
      </c>
      <c r="B93" s="88">
        <f t="shared" ref="B93:B103" si="2">B78/1000*(((365*$E$41/100)+($B$48*$B$41/100)))</f>
        <v>28.379902384724481</v>
      </c>
      <c r="C93" s="87">
        <f t="shared" ref="C93:C103" si="3">(C78/(1000))*((365*$E$42/100)+($B$48*$B$42/100))</f>
        <v>167.56233752227894</v>
      </c>
      <c r="D93" s="107"/>
      <c r="E93" s="88">
        <f t="shared" ref="E93:E103" si="4">E78/1000*(((365*$E$41/100)+($B$48*$B$41/100)))</f>
        <v>56.759804769448962</v>
      </c>
      <c r="F93" s="87">
        <f t="shared" ref="F93:F103" si="5">(F78/(1000))*((365*$E$42/100)+($B$48*$B$42/100))</f>
        <v>335.12467504455788</v>
      </c>
      <c r="G93" s="118"/>
      <c r="H93" s="88">
        <f t="shared" ref="H93:H103" si="6">H78/1000*(((365*$E$41/100)+($B$48*$B$41/100)))</f>
        <v>85.139707154173436</v>
      </c>
      <c r="I93" s="87">
        <f t="shared" ref="I93:I103" si="7">(I78/(1000))*((365*$E$42/100)+($B$48*$B$42/100))</f>
        <v>502.68701256683681</v>
      </c>
      <c r="J93" s="118"/>
      <c r="K93" s="88">
        <f t="shared" ref="K93:K103" si="8">K78/1000*(((365*$E$41/100)+($B$48*$B$41/100)))</f>
        <v>113.51960953889792</v>
      </c>
      <c r="L93" s="87">
        <f t="shared" ref="L93:L103" si="9">(L78/(1000))*((365*$E$42/100)+($B$48*$B$42/100))</f>
        <v>670.24935008911575</v>
      </c>
      <c r="M93" s="118"/>
      <c r="N93" s="88">
        <f t="shared" ref="N93:N103" si="10">N78/1000*(((365*$E$41/100)+($B$48*$B$41/100)))</f>
        <v>170.27941430834687</v>
      </c>
      <c r="O93" s="87">
        <f t="shared" ref="O93:O103" si="11">(O78/(1000))*((365*$E$42/100)+($B$48*$B$42/100))</f>
        <v>1005.3740251336736</v>
      </c>
      <c r="P93" s="118"/>
      <c r="Q93" s="88">
        <f t="shared" ref="Q93:Q103" si="12">Q78/1000*(((365*$E$41/100)+($B$48*$B$41/100)))</f>
        <v>227.03921907779585</v>
      </c>
      <c r="R93" s="87">
        <f t="shared" ref="R93:R103" si="13">(R78/(1000))*((365*$E$42/100)+($B$48*$B$42/100))</f>
        <v>1340.4987001782315</v>
      </c>
      <c r="S93" s="118"/>
      <c r="T93" s="88">
        <f t="shared" ref="T93:T103" si="14">T78/1000*(((365*$E$41/100)+($B$48*$B$41/100)))</f>
        <v>283.79902384724483</v>
      </c>
      <c r="U93" s="87">
        <f t="shared" ref="U93:U103" si="15">(U78/(1000))*((365*$E$42/100)+($B$48*$B$42/100))</f>
        <v>1675.6233752227895</v>
      </c>
      <c r="V93" s="118"/>
      <c r="W93" s="88">
        <f t="shared" ref="W93:W103" si="16">W78/1000*(((365*$E$41/100)+($B$48*$B$41/100)))</f>
        <v>567.59804769448965</v>
      </c>
      <c r="X93" s="87">
        <f t="shared" ref="X93:X103" si="17">(X78/(1000))*((365*$E$42/100)+($B$48*$B$42/100))</f>
        <v>3351.246750445579</v>
      </c>
      <c r="Y93" s="118"/>
    </row>
    <row r="94" spans="1:25" s="72" customFormat="1" x14ac:dyDescent="0.25">
      <c r="A94" s="109" t="s">
        <v>97</v>
      </c>
      <c r="B94" s="88">
        <f t="shared" si="2"/>
        <v>56.759804769448962</v>
      </c>
      <c r="C94" s="87">
        <f t="shared" si="3"/>
        <v>148.94430001980351</v>
      </c>
      <c r="D94" s="107"/>
      <c r="E94" s="88">
        <f t="shared" si="4"/>
        <v>113.51960953889792</v>
      </c>
      <c r="F94" s="87">
        <f t="shared" si="5"/>
        <v>297.88860003960701</v>
      </c>
      <c r="G94" s="118"/>
      <c r="H94" s="88">
        <f t="shared" si="6"/>
        <v>170.27941430834687</v>
      </c>
      <c r="I94" s="87">
        <f t="shared" si="7"/>
        <v>446.83290005941052</v>
      </c>
      <c r="J94" s="118"/>
      <c r="K94" s="88">
        <f t="shared" si="8"/>
        <v>227.03921907779585</v>
      </c>
      <c r="L94" s="87">
        <f t="shared" si="9"/>
        <v>595.77720007921403</v>
      </c>
      <c r="M94" s="118"/>
      <c r="N94" s="88">
        <f t="shared" si="10"/>
        <v>340.55882861669375</v>
      </c>
      <c r="O94" s="87">
        <f t="shared" si="11"/>
        <v>893.66580011882104</v>
      </c>
      <c r="P94" s="118"/>
      <c r="Q94" s="88">
        <f t="shared" si="12"/>
        <v>454.0784381555917</v>
      </c>
      <c r="R94" s="87">
        <f t="shared" si="13"/>
        <v>1191.5544001584281</v>
      </c>
      <c r="S94" s="118"/>
      <c r="T94" s="88">
        <f t="shared" si="14"/>
        <v>567.59804769448965</v>
      </c>
      <c r="U94" s="87">
        <f t="shared" si="15"/>
        <v>1489.443000198035</v>
      </c>
      <c r="V94" s="118"/>
      <c r="W94" s="88">
        <f t="shared" si="16"/>
        <v>1135.1960953889793</v>
      </c>
      <c r="X94" s="87">
        <f t="shared" si="17"/>
        <v>2978.8860003960699</v>
      </c>
      <c r="Y94" s="118"/>
    </row>
    <row r="95" spans="1:25" s="72" customFormat="1" x14ac:dyDescent="0.25">
      <c r="A95" s="109" t="s">
        <v>102</v>
      </c>
      <c r="B95" s="88">
        <f t="shared" si="2"/>
        <v>113.51960953889792</v>
      </c>
      <c r="C95" s="87">
        <f t="shared" si="3"/>
        <v>111.70822501485263</v>
      </c>
      <c r="D95" s="107"/>
      <c r="E95" s="88">
        <f t="shared" si="4"/>
        <v>227.03921907779585</v>
      </c>
      <c r="F95" s="87">
        <f t="shared" si="5"/>
        <v>223.41645002970526</v>
      </c>
      <c r="G95" s="118"/>
      <c r="H95" s="88">
        <f t="shared" si="6"/>
        <v>340.55882861669375</v>
      </c>
      <c r="I95" s="87">
        <f t="shared" si="7"/>
        <v>335.12467504455788</v>
      </c>
      <c r="J95" s="118"/>
      <c r="K95" s="88">
        <f t="shared" si="8"/>
        <v>454.0784381555917</v>
      </c>
      <c r="L95" s="87">
        <f t="shared" si="9"/>
        <v>446.83290005941052</v>
      </c>
      <c r="M95" s="118"/>
      <c r="N95" s="88">
        <f t="shared" si="10"/>
        <v>681.11765723338749</v>
      </c>
      <c r="O95" s="87">
        <f t="shared" si="11"/>
        <v>670.24935008911575</v>
      </c>
      <c r="P95" s="118"/>
      <c r="Q95" s="88">
        <f t="shared" si="12"/>
        <v>908.1568763111834</v>
      </c>
      <c r="R95" s="87">
        <f t="shared" si="13"/>
        <v>893.66580011882104</v>
      </c>
      <c r="S95" s="118"/>
      <c r="T95" s="88">
        <f t="shared" si="14"/>
        <v>1135.1960953889793</v>
      </c>
      <c r="U95" s="87">
        <f t="shared" si="15"/>
        <v>1117.0822501485263</v>
      </c>
      <c r="V95" s="118"/>
      <c r="W95" s="88">
        <f t="shared" si="16"/>
        <v>2270.3921907779586</v>
      </c>
      <c r="X95" s="87">
        <f t="shared" si="17"/>
        <v>2234.1645002970527</v>
      </c>
      <c r="Y95" s="118"/>
    </row>
    <row r="96" spans="1:25" s="72" customFormat="1" x14ac:dyDescent="0.25">
      <c r="A96" s="109" t="s">
        <v>103</v>
      </c>
      <c r="B96" s="88">
        <f t="shared" si="2"/>
        <v>127.70956073126017</v>
      </c>
      <c r="C96" s="87">
        <f t="shared" si="3"/>
        <v>102.39920626361491</v>
      </c>
      <c r="D96" s="107"/>
      <c r="E96" s="88">
        <f t="shared" si="4"/>
        <v>255.41912146252034</v>
      </c>
      <c r="F96" s="87">
        <f t="shared" si="5"/>
        <v>204.79841252722983</v>
      </c>
      <c r="G96" s="118"/>
      <c r="H96" s="88">
        <f t="shared" si="6"/>
        <v>383.12868219378049</v>
      </c>
      <c r="I96" s="87">
        <f t="shared" si="7"/>
        <v>307.19761879084473</v>
      </c>
      <c r="J96" s="118"/>
      <c r="K96" s="88">
        <f t="shared" si="8"/>
        <v>510.83824292504067</v>
      </c>
      <c r="L96" s="87">
        <f t="shared" si="9"/>
        <v>409.59682505445966</v>
      </c>
      <c r="M96" s="118"/>
      <c r="N96" s="88">
        <f t="shared" si="10"/>
        <v>766.25736438756098</v>
      </c>
      <c r="O96" s="87">
        <f t="shared" si="11"/>
        <v>614.39523758168946</v>
      </c>
      <c r="P96" s="118"/>
      <c r="Q96" s="88">
        <f t="shared" si="12"/>
        <v>1021.6764858500813</v>
      </c>
      <c r="R96" s="87">
        <f t="shared" si="13"/>
        <v>819.19365010891931</v>
      </c>
      <c r="S96" s="118"/>
      <c r="T96" s="88">
        <f t="shared" si="14"/>
        <v>1277.0956073126017</v>
      </c>
      <c r="U96" s="87">
        <f t="shared" si="15"/>
        <v>1023.9920626361493</v>
      </c>
      <c r="V96" s="118"/>
      <c r="W96" s="88">
        <f t="shared" si="16"/>
        <v>2554.1912146252034</v>
      </c>
      <c r="X96" s="87">
        <f t="shared" si="17"/>
        <v>2047.9841252722986</v>
      </c>
      <c r="Y96" s="118"/>
    </row>
    <row r="97" spans="1:25" s="72" customFormat="1" x14ac:dyDescent="0.25">
      <c r="A97" s="109" t="s">
        <v>104</v>
      </c>
      <c r="B97" s="88">
        <f t="shared" si="2"/>
        <v>136.2235314466775</v>
      </c>
      <c r="C97" s="87">
        <f t="shared" si="3"/>
        <v>96.813795012872276</v>
      </c>
      <c r="D97" s="107"/>
      <c r="E97" s="88">
        <f t="shared" si="4"/>
        <v>272.447062893355</v>
      </c>
      <c r="F97" s="87">
        <f t="shared" si="5"/>
        <v>193.62759002574455</v>
      </c>
      <c r="G97" s="118"/>
      <c r="H97" s="88">
        <f t="shared" si="6"/>
        <v>408.67059434003255</v>
      </c>
      <c r="I97" s="87">
        <f t="shared" si="7"/>
        <v>290.44138503861683</v>
      </c>
      <c r="J97" s="118"/>
      <c r="K97" s="88">
        <f t="shared" si="8"/>
        <v>544.89412578670999</v>
      </c>
      <c r="L97" s="87">
        <f t="shared" si="9"/>
        <v>387.25518005148911</v>
      </c>
      <c r="M97" s="118"/>
      <c r="N97" s="88">
        <f t="shared" si="10"/>
        <v>817.3411886800651</v>
      </c>
      <c r="O97" s="87">
        <f t="shared" si="11"/>
        <v>580.88277007723366</v>
      </c>
      <c r="P97" s="118"/>
      <c r="Q97" s="88">
        <f t="shared" si="12"/>
        <v>1089.78825157342</v>
      </c>
      <c r="R97" s="87">
        <f t="shared" si="13"/>
        <v>774.51036010297821</v>
      </c>
      <c r="S97" s="118"/>
      <c r="T97" s="88">
        <f t="shared" si="14"/>
        <v>1362.235314466775</v>
      </c>
      <c r="U97" s="87">
        <f t="shared" si="15"/>
        <v>968.13795012872276</v>
      </c>
      <c r="V97" s="118"/>
      <c r="W97" s="88">
        <f t="shared" si="16"/>
        <v>2724.47062893355</v>
      </c>
      <c r="X97" s="87">
        <f t="shared" si="17"/>
        <v>1936.2759002574455</v>
      </c>
      <c r="Y97" s="118"/>
    </row>
    <row r="98" spans="1:25" s="72" customFormat="1" x14ac:dyDescent="0.25">
      <c r="A98" s="109" t="s">
        <v>105</v>
      </c>
      <c r="B98" s="88">
        <f t="shared" si="2"/>
        <v>147.5754924005673</v>
      </c>
      <c r="C98" s="87">
        <f t="shared" si="3"/>
        <v>89.366580011882107</v>
      </c>
      <c r="D98" s="107"/>
      <c r="E98" s="88">
        <f t="shared" si="4"/>
        <v>295.1509848011346</v>
      </c>
      <c r="F98" s="87">
        <f t="shared" si="5"/>
        <v>178.73316002376421</v>
      </c>
      <c r="G98" s="118"/>
      <c r="H98" s="88">
        <f t="shared" si="6"/>
        <v>442.72647720170187</v>
      </c>
      <c r="I98" s="87">
        <f t="shared" si="7"/>
        <v>268.09974003564633</v>
      </c>
      <c r="J98" s="118"/>
      <c r="K98" s="88">
        <f t="shared" si="8"/>
        <v>590.3019696022692</v>
      </c>
      <c r="L98" s="87">
        <f t="shared" si="9"/>
        <v>357.46632004752843</v>
      </c>
      <c r="M98" s="118"/>
      <c r="N98" s="88">
        <f t="shared" si="10"/>
        <v>885.45295440340374</v>
      </c>
      <c r="O98" s="87">
        <f t="shared" si="11"/>
        <v>536.19948007129267</v>
      </c>
      <c r="P98" s="118"/>
      <c r="Q98" s="88">
        <f t="shared" si="12"/>
        <v>1180.6039392045384</v>
      </c>
      <c r="R98" s="87">
        <f t="shared" si="13"/>
        <v>714.93264009505685</v>
      </c>
      <c r="S98" s="118"/>
      <c r="T98" s="88">
        <f t="shared" si="14"/>
        <v>1475.754924005673</v>
      </c>
      <c r="U98" s="87">
        <f t="shared" si="15"/>
        <v>893.66580011882104</v>
      </c>
      <c r="V98" s="118"/>
      <c r="W98" s="88">
        <f t="shared" si="16"/>
        <v>2951.5098480113461</v>
      </c>
      <c r="X98" s="87">
        <f t="shared" si="17"/>
        <v>1787.3316002376421</v>
      </c>
      <c r="Y98" s="118"/>
    </row>
    <row r="99" spans="1:25" s="72" customFormat="1" x14ac:dyDescent="0.25">
      <c r="A99" s="109" t="s">
        <v>106</v>
      </c>
      <c r="B99" s="88">
        <f t="shared" si="2"/>
        <v>156.08946311598464</v>
      </c>
      <c r="C99" s="87">
        <f t="shared" si="3"/>
        <v>83.781168761139469</v>
      </c>
      <c r="D99" s="107"/>
      <c r="E99" s="88">
        <f t="shared" si="4"/>
        <v>312.17892623196929</v>
      </c>
      <c r="F99" s="87">
        <f t="shared" si="5"/>
        <v>167.56233752227894</v>
      </c>
      <c r="G99" s="118"/>
      <c r="H99" s="88">
        <f t="shared" si="6"/>
        <v>468.26838934795393</v>
      </c>
      <c r="I99" s="87">
        <f t="shared" si="7"/>
        <v>251.34350628341841</v>
      </c>
      <c r="J99" s="118"/>
      <c r="K99" s="88">
        <f t="shared" si="8"/>
        <v>624.35785246393857</v>
      </c>
      <c r="L99" s="87">
        <f t="shared" si="9"/>
        <v>335.12467504455788</v>
      </c>
      <c r="M99" s="118"/>
      <c r="N99" s="88">
        <f t="shared" si="10"/>
        <v>936.53677869590786</v>
      </c>
      <c r="O99" s="87">
        <f t="shared" si="11"/>
        <v>502.68701256683681</v>
      </c>
      <c r="P99" s="118"/>
      <c r="Q99" s="88">
        <f t="shared" si="12"/>
        <v>1248.7157049278771</v>
      </c>
      <c r="R99" s="87">
        <f t="shared" si="13"/>
        <v>670.24935008911575</v>
      </c>
      <c r="S99" s="118"/>
      <c r="T99" s="88">
        <f t="shared" si="14"/>
        <v>1560.8946311598468</v>
      </c>
      <c r="U99" s="87">
        <f t="shared" si="15"/>
        <v>837.81168761139475</v>
      </c>
      <c r="V99" s="118"/>
      <c r="W99" s="88">
        <f t="shared" si="16"/>
        <v>3121.7892623196935</v>
      </c>
      <c r="X99" s="87">
        <f t="shared" si="17"/>
        <v>1675.6233752227895</v>
      </c>
      <c r="Y99" s="118"/>
    </row>
    <row r="100" spans="1:25" s="72" customFormat="1" x14ac:dyDescent="0.25">
      <c r="A100" s="109" t="s">
        <v>107</v>
      </c>
      <c r="B100" s="88">
        <f t="shared" si="2"/>
        <v>170.27941430834687</v>
      </c>
      <c r="C100" s="87">
        <f t="shared" si="3"/>
        <v>74.472150009901753</v>
      </c>
      <c r="D100" s="107"/>
      <c r="E100" s="88">
        <f t="shared" si="4"/>
        <v>340.55882861669375</v>
      </c>
      <c r="F100" s="87">
        <f t="shared" si="5"/>
        <v>148.94430001980351</v>
      </c>
      <c r="G100" s="118"/>
      <c r="H100" s="88">
        <f t="shared" si="6"/>
        <v>510.83824292504067</v>
      </c>
      <c r="I100" s="87">
        <f t="shared" si="7"/>
        <v>223.41645002970526</v>
      </c>
      <c r="J100" s="118"/>
      <c r="K100" s="88">
        <f t="shared" si="8"/>
        <v>681.11765723338749</v>
      </c>
      <c r="L100" s="87">
        <f t="shared" si="9"/>
        <v>297.88860003960701</v>
      </c>
      <c r="M100" s="118"/>
      <c r="N100" s="88">
        <f t="shared" si="10"/>
        <v>1021.6764858500813</v>
      </c>
      <c r="O100" s="87">
        <f t="shared" si="11"/>
        <v>446.83290005941052</v>
      </c>
      <c r="P100" s="118"/>
      <c r="Q100" s="88">
        <f t="shared" si="12"/>
        <v>1362.235314466775</v>
      </c>
      <c r="R100" s="87">
        <f t="shared" si="13"/>
        <v>595.77720007921403</v>
      </c>
      <c r="S100" s="118"/>
      <c r="T100" s="88">
        <f t="shared" si="14"/>
        <v>1702.794143083469</v>
      </c>
      <c r="U100" s="87">
        <f t="shared" si="15"/>
        <v>744.72150009901748</v>
      </c>
      <c r="V100" s="118"/>
      <c r="W100" s="88">
        <f t="shared" si="16"/>
        <v>3405.5882861669379</v>
      </c>
      <c r="X100" s="87">
        <f t="shared" si="17"/>
        <v>1489.443000198035</v>
      </c>
      <c r="Y100" s="118"/>
    </row>
    <row r="101" spans="1:25" s="72" customFormat="1" x14ac:dyDescent="0.25">
      <c r="A101" s="122" t="s">
        <v>130</v>
      </c>
      <c r="B101" s="88">
        <f>B86/1000*(((365*$E$41/100)+($B$48*$B$41/100)))</f>
        <v>209.72747862311391</v>
      </c>
      <c r="C101" s="87">
        <f t="shared" si="3"/>
        <v>48.593077881460893</v>
      </c>
      <c r="D101" s="107"/>
      <c r="E101" s="88">
        <f t="shared" si="4"/>
        <v>419.45495724622782</v>
      </c>
      <c r="F101" s="87">
        <f t="shared" si="5"/>
        <v>97.186155762921786</v>
      </c>
      <c r="G101" s="118"/>
      <c r="H101" s="88">
        <f t="shared" si="6"/>
        <v>629.18243586934182</v>
      </c>
      <c r="I101" s="87">
        <f t="shared" si="7"/>
        <v>145.77923364438269</v>
      </c>
      <c r="J101" s="118"/>
      <c r="K101" s="88">
        <f t="shared" si="8"/>
        <v>838.90991449245564</v>
      </c>
      <c r="L101" s="87">
        <f t="shared" si="9"/>
        <v>194.37231152584357</v>
      </c>
      <c r="M101" s="118"/>
      <c r="N101" s="88">
        <f t="shared" si="10"/>
        <v>1258.3648717386836</v>
      </c>
      <c r="O101" s="87">
        <f t="shared" si="11"/>
        <v>291.55846728876537</v>
      </c>
      <c r="P101" s="118"/>
      <c r="Q101" s="88">
        <f t="shared" si="12"/>
        <v>1677.8198289849113</v>
      </c>
      <c r="R101" s="87">
        <f t="shared" si="13"/>
        <v>388.74462305168714</v>
      </c>
      <c r="S101" s="118"/>
      <c r="T101" s="88">
        <f t="shared" si="14"/>
        <v>2097.2747862311394</v>
      </c>
      <c r="U101" s="87">
        <f t="shared" si="15"/>
        <v>485.93077881460897</v>
      </c>
      <c r="V101" s="118"/>
      <c r="W101" s="88">
        <f t="shared" si="16"/>
        <v>4194.5495724622788</v>
      </c>
      <c r="X101" s="87">
        <f t="shared" si="17"/>
        <v>971.86155762921794</v>
      </c>
      <c r="Y101" s="118"/>
    </row>
    <row r="102" spans="1:25" s="72" customFormat="1" x14ac:dyDescent="0.25">
      <c r="A102" s="109" t="s">
        <v>108</v>
      </c>
      <c r="B102" s="88">
        <f t="shared" si="2"/>
        <v>227.03921907779585</v>
      </c>
      <c r="C102" s="87">
        <f t="shared" si="3"/>
        <v>37.236075004950877</v>
      </c>
      <c r="D102" s="107"/>
      <c r="E102" s="88">
        <f t="shared" si="4"/>
        <v>454.0784381555917</v>
      </c>
      <c r="F102" s="87">
        <f t="shared" si="5"/>
        <v>74.472150009901753</v>
      </c>
      <c r="G102" s="118"/>
      <c r="H102" s="88">
        <f t="shared" si="6"/>
        <v>681.11765723338749</v>
      </c>
      <c r="I102" s="87">
        <f t="shared" si="7"/>
        <v>111.70822501485263</v>
      </c>
      <c r="J102" s="118"/>
      <c r="K102" s="88">
        <f t="shared" si="8"/>
        <v>908.1568763111834</v>
      </c>
      <c r="L102" s="87">
        <f t="shared" si="9"/>
        <v>148.94430001980351</v>
      </c>
      <c r="M102" s="118"/>
      <c r="N102" s="88">
        <f t="shared" si="10"/>
        <v>1362.235314466775</v>
      </c>
      <c r="O102" s="87">
        <f t="shared" si="11"/>
        <v>223.41645002970526</v>
      </c>
      <c r="P102" s="118"/>
      <c r="Q102" s="88">
        <f t="shared" si="12"/>
        <v>1816.3137526223668</v>
      </c>
      <c r="R102" s="87">
        <f t="shared" si="13"/>
        <v>297.88860003960701</v>
      </c>
      <c r="S102" s="118"/>
      <c r="T102" s="88">
        <f t="shared" si="14"/>
        <v>2270.3921907779586</v>
      </c>
      <c r="U102" s="87">
        <f t="shared" si="15"/>
        <v>372.36075004950874</v>
      </c>
      <c r="V102" s="118"/>
      <c r="W102" s="88">
        <f t="shared" si="16"/>
        <v>4540.7843815559172</v>
      </c>
      <c r="X102" s="87">
        <f t="shared" si="17"/>
        <v>744.72150009901748</v>
      </c>
      <c r="Y102" s="118"/>
    </row>
    <row r="103" spans="1:25" s="72" customFormat="1" ht="15.75" thickBot="1" x14ac:dyDescent="0.3">
      <c r="A103" s="110" t="s">
        <v>109</v>
      </c>
      <c r="B103" s="89">
        <f t="shared" si="2"/>
        <v>255.41912146252034</v>
      </c>
      <c r="C103" s="120">
        <f t="shared" si="3"/>
        <v>18.618037502475438</v>
      </c>
      <c r="D103" s="108"/>
      <c r="E103" s="89">
        <f t="shared" si="4"/>
        <v>510.83824292504067</v>
      </c>
      <c r="F103" s="120">
        <f t="shared" si="5"/>
        <v>37.236075004950877</v>
      </c>
      <c r="G103" s="119"/>
      <c r="H103" s="89">
        <f t="shared" si="6"/>
        <v>766.25736438756098</v>
      </c>
      <c r="I103" s="120">
        <f t="shared" si="7"/>
        <v>55.854112507426315</v>
      </c>
      <c r="J103" s="119"/>
      <c r="K103" s="89">
        <f t="shared" si="8"/>
        <v>1021.6764858500813</v>
      </c>
      <c r="L103" s="120">
        <f t="shared" si="9"/>
        <v>74.472150009901753</v>
      </c>
      <c r="M103" s="119"/>
      <c r="N103" s="89">
        <f t="shared" si="10"/>
        <v>1532.514728775122</v>
      </c>
      <c r="O103" s="120">
        <f t="shared" si="11"/>
        <v>111.70822501485263</v>
      </c>
      <c r="P103" s="119"/>
      <c r="Q103" s="89">
        <f t="shared" si="12"/>
        <v>2043.3529717001627</v>
      </c>
      <c r="R103" s="120">
        <f t="shared" si="13"/>
        <v>148.94430001980351</v>
      </c>
      <c r="S103" s="119"/>
      <c r="T103" s="89">
        <f t="shared" si="14"/>
        <v>2554.1912146252034</v>
      </c>
      <c r="U103" s="120">
        <f t="shared" si="15"/>
        <v>186.18037502475437</v>
      </c>
      <c r="V103" s="119"/>
      <c r="W103" s="89">
        <f t="shared" si="16"/>
        <v>5108.3824292504069</v>
      </c>
      <c r="X103" s="120">
        <f t="shared" si="17"/>
        <v>372.36075004950874</v>
      </c>
      <c r="Y103" s="119"/>
    </row>
    <row r="104" spans="1:25" ht="15.75" thickBot="1" x14ac:dyDescent="0.3">
      <c r="A104" s="111"/>
    </row>
    <row r="105" spans="1:25" s="83" customFormat="1" ht="18.75" customHeight="1" x14ac:dyDescent="0.3">
      <c r="A105" s="181" t="s">
        <v>99</v>
      </c>
      <c r="B105" s="184" t="s">
        <v>79</v>
      </c>
      <c r="C105" s="185"/>
      <c r="D105" s="186"/>
      <c r="E105" s="184" t="s">
        <v>80</v>
      </c>
      <c r="F105" s="185"/>
      <c r="G105" s="186"/>
      <c r="H105" s="184" t="s">
        <v>81</v>
      </c>
      <c r="I105" s="185"/>
      <c r="J105" s="186"/>
      <c r="K105" s="184" t="s">
        <v>82</v>
      </c>
      <c r="L105" s="185"/>
      <c r="M105" s="186"/>
      <c r="N105" s="184" t="s">
        <v>83</v>
      </c>
      <c r="O105" s="185"/>
      <c r="P105" s="186"/>
      <c r="Q105" s="184" t="s">
        <v>84</v>
      </c>
      <c r="R105" s="185"/>
      <c r="S105" s="186"/>
      <c r="T105" s="184" t="s">
        <v>85</v>
      </c>
      <c r="U105" s="185"/>
      <c r="V105" s="186"/>
      <c r="W105" s="184" t="s">
        <v>86</v>
      </c>
      <c r="X105" s="185"/>
      <c r="Y105" s="186"/>
    </row>
    <row r="106" spans="1:25" s="83" customFormat="1" ht="19.5" thickBot="1" x14ac:dyDescent="0.35">
      <c r="A106" s="182"/>
      <c r="B106" s="187">
        <v>5000</v>
      </c>
      <c r="C106" s="188"/>
      <c r="D106" s="189"/>
      <c r="E106" s="187">
        <v>10000</v>
      </c>
      <c r="F106" s="188"/>
      <c r="G106" s="189"/>
      <c r="H106" s="187">
        <v>15000</v>
      </c>
      <c r="I106" s="188"/>
      <c r="J106" s="189"/>
      <c r="K106" s="187">
        <v>20000</v>
      </c>
      <c r="L106" s="188"/>
      <c r="M106" s="189"/>
      <c r="N106" s="187">
        <v>30000</v>
      </c>
      <c r="O106" s="188"/>
      <c r="P106" s="189"/>
      <c r="Q106" s="187">
        <v>40000</v>
      </c>
      <c r="R106" s="188"/>
      <c r="S106" s="189"/>
      <c r="T106" s="187">
        <v>50000</v>
      </c>
      <c r="U106" s="188"/>
      <c r="V106" s="189"/>
      <c r="W106" s="187">
        <v>100000</v>
      </c>
      <c r="X106" s="188"/>
      <c r="Y106" s="189"/>
    </row>
    <row r="107" spans="1:25" s="82" customFormat="1" ht="18.75" x14ac:dyDescent="0.3">
      <c r="A107" s="183"/>
      <c r="B107" s="92" t="s">
        <v>77</v>
      </c>
      <c r="C107" s="103" t="s">
        <v>78</v>
      </c>
      <c r="D107" s="117"/>
      <c r="E107" s="92" t="s">
        <v>77</v>
      </c>
      <c r="F107" s="103" t="s">
        <v>78</v>
      </c>
      <c r="G107" s="117"/>
      <c r="H107" s="92" t="s">
        <v>77</v>
      </c>
      <c r="I107" s="103" t="s">
        <v>78</v>
      </c>
      <c r="J107" s="117"/>
      <c r="K107" s="92" t="s">
        <v>77</v>
      </c>
      <c r="L107" s="103" t="s">
        <v>78</v>
      </c>
      <c r="M107" s="117"/>
      <c r="N107" s="92" t="s">
        <v>77</v>
      </c>
      <c r="O107" s="103" t="s">
        <v>78</v>
      </c>
      <c r="P107" s="117"/>
      <c r="Q107" s="92" t="s">
        <v>77</v>
      </c>
      <c r="R107" s="103" t="s">
        <v>78</v>
      </c>
      <c r="S107" s="117"/>
      <c r="T107" s="92" t="s">
        <v>77</v>
      </c>
      <c r="U107" s="103" t="s">
        <v>78</v>
      </c>
      <c r="V107" s="117"/>
      <c r="W107" s="92" t="s">
        <v>77</v>
      </c>
      <c r="X107" s="103" t="s">
        <v>78</v>
      </c>
      <c r="Y107" s="117"/>
    </row>
    <row r="108" spans="1:25" s="72" customFormat="1" x14ac:dyDescent="0.25">
      <c r="A108" s="109" t="s">
        <v>125</v>
      </c>
      <c r="B108" s="85">
        <f>B$76*$C$37*0.1</f>
        <v>165</v>
      </c>
      <c r="C108" s="84">
        <f>B$76*$C$37*0.9</f>
        <v>1485</v>
      </c>
      <c r="D108" s="118"/>
      <c r="E108" s="85">
        <f>E$76*$C$37*0.1</f>
        <v>330</v>
      </c>
      <c r="F108" s="84">
        <f>E$76*$C$37*0.9</f>
        <v>2970</v>
      </c>
      <c r="G108" s="118"/>
      <c r="H108" s="85">
        <f>H$76*$C$37*0.1</f>
        <v>495</v>
      </c>
      <c r="I108" s="84">
        <f>H$76*$C$37*0.9</f>
        <v>4455</v>
      </c>
      <c r="J108" s="118"/>
      <c r="K108" s="85">
        <f>K$76*$C$37*0.1</f>
        <v>660</v>
      </c>
      <c r="L108" s="84">
        <f>K$76*$C$37*0.9</f>
        <v>5940</v>
      </c>
      <c r="M108" s="118"/>
      <c r="N108" s="85">
        <f>N$76*$C$37*0.1</f>
        <v>990</v>
      </c>
      <c r="O108" s="84">
        <f>N$76*$C$37*0.9</f>
        <v>8910</v>
      </c>
      <c r="P108" s="118"/>
      <c r="Q108" s="85">
        <f>Q$76*$C$37*0.1</f>
        <v>1320</v>
      </c>
      <c r="R108" s="84">
        <f>Q$76*$C$37*0.9</f>
        <v>11880</v>
      </c>
      <c r="S108" s="118"/>
      <c r="T108" s="85">
        <f>T$76*$C$37*0.1</f>
        <v>1650</v>
      </c>
      <c r="U108" s="84">
        <f>T$76*$C$37*0.9</f>
        <v>14850</v>
      </c>
      <c r="V108" s="118"/>
      <c r="W108" s="85">
        <f>W$76*$C$37*0.1</f>
        <v>3300</v>
      </c>
      <c r="X108" s="84">
        <f>W$76*$C$37*0.9</f>
        <v>29700</v>
      </c>
      <c r="Y108" s="118"/>
    </row>
    <row r="109" spans="1:25" s="72" customFormat="1" x14ac:dyDescent="0.25">
      <c r="A109" s="109" t="s">
        <v>97</v>
      </c>
      <c r="B109" s="85">
        <f>B$76*$C$37*0.2</f>
        <v>330</v>
      </c>
      <c r="C109" s="84">
        <f>B$76*$C$37*0.8</f>
        <v>1320</v>
      </c>
      <c r="D109" s="118"/>
      <c r="E109" s="85">
        <f>E$76*$C$37*0.2</f>
        <v>660</v>
      </c>
      <c r="F109" s="84">
        <f>E$76*$C$37*0.8</f>
        <v>2640</v>
      </c>
      <c r="G109" s="118"/>
      <c r="H109" s="85">
        <f>H$76*$C$37*0.2</f>
        <v>990</v>
      </c>
      <c r="I109" s="84">
        <f>H$76*$C$37*0.8</f>
        <v>3960</v>
      </c>
      <c r="J109" s="118"/>
      <c r="K109" s="85">
        <f>K$76*$C$37*0.2</f>
        <v>1320</v>
      </c>
      <c r="L109" s="84">
        <f>K$76*$C$37*0.8</f>
        <v>5280</v>
      </c>
      <c r="M109" s="118"/>
      <c r="N109" s="85">
        <f>N$76*$C$37*0.2</f>
        <v>1980</v>
      </c>
      <c r="O109" s="84">
        <f>N$76*$C$37*0.8</f>
        <v>7920</v>
      </c>
      <c r="P109" s="118"/>
      <c r="Q109" s="85">
        <f>Q$76*$C$37*0.2</f>
        <v>2640</v>
      </c>
      <c r="R109" s="84">
        <f>Q$76*$C$37*0.8</f>
        <v>10560</v>
      </c>
      <c r="S109" s="118"/>
      <c r="T109" s="85">
        <f>T$76*$C$37*0.2</f>
        <v>3300</v>
      </c>
      <c r="U109" s="84">
        <f>T$76*$C$37*0.8</f>
        <v>13200</v>
      </c>
      <c r="V109" s="118"/>
      <c r="W109" s="85">
        <f>W$76*$C$37*0.2</f>
        <v>6600</v>
      </c>
      <c r="X109" s="84">
        <f>W$76*$C$37*0.8</f>
        <v>26400</v>
      </c>
      <c r="Y109" s="118"/>
    </row>
    <row r="110" spans="1:25" s="72" customFormat="1" x14ac:dyDescent="0.25">
      <c r="A110" s="109" t="s">
        <v>102</v>
      </c>
      <c r="B110" s="85">
        <f>B$76*$C$37*0.4</f>
        <v>660</v>
      </c>
      <c r="C110" s="84">
        <f>B$76*$C$37*0.6</f>
        <v>990</v>
      </c>
      <c r="D110" s="118"/>
      <c r="E110" s="85">
        <f>E$76*$C$37*0.4</f>
        <v>1320</v>
      </c>
      <c r="F110" s="84">
        <f>E$76*$C$37*0.6</f>
        <v>1980</v>
      </c>
      <c r="G110" s="118"/>
      <c r="H110" s="85">
        <f>H$76*$C$37*0.4</f>
        <v>1980</v>
      </c>
      <c r="I110" s="84">
        <f>H$76*$C$37*0.6</f>
        <v>2970</v>
      </c>
      <c r="J110" s="118"/>
      <c r="K110" s="85">
        <f>K$76*$C$37*0.4</f>
        <v>2640</v>
      </c>
      <c r="L110" s="84">
        <f>K$76*$C$37*0.6</f>
        <v>3960</v>
      </c>
      <c r="M110" s="118"/>
      <c r="N110" s="85">
        <f>N$76*$C$37*0.4</f>
        <v>3960</v>
      </c>
      <c r="O110" s="84">
        <f>N$76*$C$37*0.6</f>
        <v>5940</v>
      </c>
      <c r="P110" s="118"/>
      <c r="Q110" s="85">
        <f>Q$76*$C$37*0.4</f>
        <v>5280</v>
      </c>
      <c r="R110" s="84">
        <f>Q$76*$C$37*0.6</f>
        <v>7920</v>
      </c>
      <c r="S110" s="118"/>
      <c r="T110" s="85">
        <f>T$76*$C$37*0.4</f>
        <v>6600</v>
      </c>
      <c r="U110" s="84">
        <f>T$76*$C$37*0.6</f>
        <v>9900</v>
      </c>
      <c r="V110" s="118"/>
      <c r="W110" s="85">
        <f>W$76*$C$37*0.4</f>
        <v>13200</v>
      </c>
      <c r="X110" s="84">
        <f>W$76*$C$37*0.6</f>
        <v>19800</v>
      </c>
      <c r="Y110" s="118"/>
    </row>
    <row r="111" spans="1:25" s="72" customFormat="1" x14ac:dyDescent="0.25">
      <c r="A111" s="109" t="s">
        <v>103</v>
      </c>
      <c r="B111" s="85">
        <f>B$76*$C$37*0.45</f>
        <v>742.5</v>
      </c>
      <c r="C111" s="84">
        <f>B$76*$C$37*0.55</f>
        <v>907.50000000000011</v>
      </c>
      <c r="D111" s="118"/>
      <c r="E111" s="85">
        <f>E$76*$C$37*0.45</f>
        <v>1485</v>
      </c>
      <c r="F111" s="84">
        <f>E$76*$C$37*0.55</f>
        <v>1815.0000000000002</v>
      </c>
      <c r="G111" s="118"/>
      <c r="H111" s="85">
        <f>H$76*$C$37*0.45</f>
        <v>2227.5</v>
      </c>
      <c r="I111" s="84">
        <f>H$76*$C$37*0.55</f>
        <v>2722.5</v>
      </c>
      <c r="J111" s="118"/>
      <c r="K111" s="85">
        <f>K$76*$C$37*0.45</f>
        <v>2970</v>
      </c>
      <c r="L111" s="84">
        <f>K$76*$C$37*0.55</f>
        <v>3630.0000000000005</v>
      </c>
      <c r="M111" s="118"/>
      <c r="N111" s="85">
        <f>N$76*$C$37*0.45</f>
        <v>4455</v>
      </c>
      <c r="O111" s="84">
        <f>N$76*$C$37*0.55</f>
        <v>5445</v>
      </c>
      <c r="P111" s="118"/>
      <c r="Q111" s="85">
        <f>Q$76*$C$37*0.45</f>
        <v>5940</v>
      </c>
      <c r="R111" s="84">
        <f>Q$76*$C$37*0.55</f>
        <v>7260.0000000000009</v>
      </c>
      <c r="S111" s="118"/>
      <c r="T111" s="85">
        <f>T$76*$C$37*0.45</f>
        <v>7425</v>
      </c>
      <c r="U111" s="84">
        <f>T$76*$C$37*0.55</f>
        <v>9075</v>
      </c>
      <c r="V111" s="118"/>
      <c r="W111" s="85">
        <f>W$76*$C$37*0.45</f>
        <v>14850</v>
      </c>
      <c r="X111" s="84">
        <f>W$76*$C$37*0.55</f>
        <v>18150</v>
      </c>
      <c r="Y111" s="118"/>
    </row>
    <row r="112" spans="1:25" s="72" customFormat="1" x14ac:dyDescent="0.25">
      <c r="A112" s="109" t="s">
        <v>104</v>
      </c>
      <c r="B112" s="85">
        <f>B$76*$C$37*0.48</f>
        <v>792</v>
      </c>
      <c r="C112" s="84">
        <f>B$76*$C$37*0.52</f>
        <v>858</v>
      </c>
      <c r="D112" s="118"/>
      <c r="E112" s="85">
        <f>E$76*$C$37*0.48</f>
        <v>1584</v>
      </c>
      <c r="F112" s="84">
        <f>E$76*$C$37*0.52</f>
        <v>1716</v>
      </c>
      <c r="G112" s="118"/>
      <c r="H112" s="85">
        <f>H$76*$C$37*0.48</f>
        <v>2376</v>
      </c>
      <c r="I112" s="84">
        <f>H$76*$C$37*0.52</f>
        <v>2574</v>
      </c>
      <c r="J112" s="118"/>
      <c r="K112" s="85">
        <f>K$76*$C$37*0.48</f>
        <v>3168</v>
      </c>
      <c r="L112" s="84">
        <f>K$76*$C$37*0.52</f>
        <v>3432</v>
      </c>
      <c r="M112" s="118"/>
      <c r="N112" s="85">
        <f>N$76*$C$37*0.48</f>
        <v>4752</v>
      </c>
      <c r="O112" s="84">
        <f>N$76*$C$37*0.52</f>
        <v>5148</v>
      </c>
      <c r="P112" s="118"/>
      <c r="Q112" s="85">
        <f>Q$76*$C$37*0.48</f>
        <v>6336</v>
      </c>
      <c r="R112" s="84">
        <f>Q$76*$C$37*0.52</f>
        <v>6864</v>
      </c>
      <c r="S112" s="118"/>
      <c r="T112" s="85">
        <f>T$76*$C$37*0.48</f>
        <v>7920</v>
      </c>
      <c r="U112" s="84">
        <f>T$76*$C$37*0.52</f>
        <v>8580</v>
      </c>
      <c r="V112" s="118"/>
      <c r="W112" s="85">
        <f>W$76*$C$37*0.48</f>
        <v>15840</v>
      </c>
      <c r="X112" s="84">
        <f>W$76*$C$37*0.52</f>
        <v>17160</v>
      </c>
      <c r="Y112" s="118"/>
    </row>
    <row r="113" spans="1:25" s="72" customFormat="1" x14ac:dyDescent="0.25">
      <c r="A113" s="109" t="s">
        <v>105</v>
      </c>
      <c r="B113" s="85">
        <f>B$76*$C$37*0.52</f>
        <v>858</v>
      </c>
      <c r="C113" s="84">
        <f>B$76*$C$37*0.48</f>
        <v>792</v>
      </c>
      <c r="D113" s="118"/>
      <c r="E113" s="85">
        <f>E$76*$C$37*0.52</f>
        <v>1716</v>
      </c>
      <c r="F113" s="84">
        <f>E$76*$C$37*0.48</f>
        <v>1584</v>
      </c>
      <c r="G113" s="118"/>
      <c r="H113" s="85">
        <f>H$76*$C$37*0.52</f>
        <v>2574</v>
      </c>
      <c r="I113" s="84">
        <f>H$76*$C$37*0.48</f>
        <v>2376</v>
      </c>
      <c r="J113" s="118"/>
      <c r="K113" s="85">
        <f>K$76*$C$37*0.52</f>
        <v>3432</v>
      </c>
      <c r="L113" s="84">
        <f>K$76*$C$37*0.48</f>
        <v>3168</v>
      </c>
      <c r="M113" s="118"/>
      <c r="N113" s="85">
        <f>N$76*$C$37*0.52</f>
        <v>5148</v>
      </c>
      <c r="O113" s="84">
        <f>N$76*$C$37*0.48</f>
        <v>4752</v>
      </c>
      <c r="P113" s="118"/>
      <c r="Q113" s="85">
        <f>Q$76*$C$37*0.52</f>
        <v>6864</v>
      </c>
      <c r="R113" s="84">
        <f>Q$76*$C$37*0.48</f>
        <v>6336</v>
      </c>
      <c r="S113" s="118"/>
      <c r="T113" s="85">
        <f>T$76*$C$37*0.52</f>
        <v>8580</v>
      </c>
      <c r="U113" s="84">
        <f>T$76*$C$37*0.48</f>
        <v>7920</v>
      </c>
      <c r="V113" s="118"/>
      <c r="W113" s="85">
        <f>W$76*$C$37*0.52</f>
        <v>17160</v>
      </c>
      <c r="X113" s="84">
        <f>W$76*$C$37*0.48</f>
        <v>15840</v>
      </c>
      <c r="Y113" s="118"/>
    </row>
    <row r="114" spans="1:25" s="72" customFormat="1" x14ac:dyDescent="0.25">
      <c r="A114" s="109" t="s">
        <v>106</v>
      </c>
      <c r="B114" s="85">
        <f>B$76*$C$37*0.55</f>
        <v>907.50000000000011</v>
      </c>
      <c r="C114" s="84">
        <f>B$76*$C$37*0.45</f>
        <v>742.5</v>
      </c>
      <c r="D114" s="118"/>
      <c r="E114" s="85">
        <f>E$76*$C$37*0.55</f>
        <v>1815.0000000000002</v>
      </c>
      <c r="F114" s="84">
        <f>E$76*$C$37*0.45</f>
        <v>1485</v>
      </c>
      <c r="G114" s="118"/>
      <c r="H114" s="85">
        <f>H$76*$C$37*0.55</f>
        <v>2722.5</v>
      </c>
      <c r="I114" s="84">
        <f>H$76*$C$37*0.45</f>
        <v>2227.5</v>
      </c>
      <c r="J114" s="118"/>
      <c r="K114" s="85">
        <f>K$76*$C$37*0.55</f>
        <v>3630.0000000000005</v>
      </c>
      <c r="L114" s="84">
        <f>K$76*$C$37*0.45</f>
        <v>2970</v>
      </c>
      <c r="M114" s="118"/>
      <c r="N114" s="85">
        <f>N$76*$C$37*0.55</f>
        <v>5445</v>
      </c>
      <c r="O114" s="84">
        <f>N$76*$C$37*0.45</f>
        <v>4455</v>
      </c>
      <c r="P114" s="118"/>
      <c r="Q114" s="85">
        <f>Q$76*$C$37*0.55</f>
        <v>7260.0000000000009</v>
      </c>
      <c r="R114" s="84">
        <f>Q$76*$C$37*0.45</f>
        <v>5940</v>
      </c>
      <c r="S114" s="118"/>
      <c r="T114" s="85">
        <f>T$76*$C$37*0.55</f>
        <v>9075</v>
      </c>
      <c r="U114" s="84">
        <f>T$76*$C$37*0.45</f>
        <v>7425</v>
      </c>
      <c r="V114" s="118"/>
      <c r="W114" s="85">
        <f>W$76*$C$37*0.55</f>
        <v>18150</v>
      </c>
      <c r="X114" s="84">
        <f>W$76*$C$37*0.45</f>
        <v>14850</v>
      </c>
      <c r="Y114" s="118"/>
    </row>
    <row r="115" spans="1:25" s="72" customFormat="1" x14ac:dyDescent="0.25">
      <c r="A115" s="109" t="s">
        <v>107</v>
      </c>
      <c r="B115" s="85">
        <f>B$76*$C$37*0.6</f>
        <v>990</v>
      </c>
      <c r="C115" s="84">
        <f>B$76*$C$37*0.4</f>
        <v>660</v>
      </c>
      <c r="D115" s="118"/>
      <c r="E115" s="85">
        <f>E$76*$C$37*0.6</f>
        <v>1980</v>
      </c>
      <c r="F115" s="84">
        <f>E$76*$C$37*0.4</f>
        <v>1320</v>
      </c>
      <c r="G115" s="118"/>
      <c r="H115" s="85">
        <f>H$76*$C$37*0.6</f>
        <v>2970</v>
      </c>
      <c r="I115" s="84">
        <f>H$76*$C$37*0.4</f>
        <v>1980</v>
      </c>
      <c r="J115" s="118"/>
      <c r="K115" s="85">
        <f>K$76*$C$37*0.6</f>
        <v>3960</v>
      </c>
      <c r="L115" s="84">
        <f>K$76*$C$37*0.4</f>
        <v>2640</v>
      </c>
      <c r="M115" s="118"/>
      <c r="N115" s="85">
        <f>N$76*$C$37*0.6</f>
        <v>5940</v>
      </c>
      <c r="O115" s="84">
        <f>N$76*$C$37*0.4</f>
        <v>3960</v>
      </c>
      <c r="P115" s="118"/>
      <c r="Q115" s="85">
        <f>Q$76*$C$37*0.6</f>
        <v>7920</v>
      </c>
      <c r="R115" s="84">
        <f>Q$76*$C$37*0.4</f>
        <v>5280</v>
      </c>
      <c r="S115" s="118"/>
      <c r="T115" s="85">
        <f>T$76*$C$37*0.6</f>
        <v>9900</v>
      </c>
      <c r="U115" s="84">
        <f>T$76*$C$37*0.4</f>
        <v>6600</v>
      </c>
      <c r="V115" s="118"/>
      <c r="W115" s="85">
        <f>W$76*$C$37*0.6</f>
        <v>19800</v>
      </c>
      <c r="X115" s="84">
        <f>W$76*$C$37*0.4</f>
        <v>13200</v>
      </c>
      <c r="Y115" s="118"/>
    </row>
    <row r="116" spans="1:25" s="72" customFormat="1" x14ac:dyDescent="0.25">
      <c r="A116" s="122" t="s">
        <v>130</v>
      </c>
      <c r="B116" s="85">
        <f>B$76*$C$37*0.739</f>
        <v>1219.3499999999999</v>
      </c>
      <c r="C116" s="84">
        <f>B$76*$C$37*0.261</f>
        <v>430.65000000000003</v>
      </c>
      <c r="D116" s="118"/>
      <c r="E116" s="85">
        <f>E$76*$C$37*0.739</f>
        <v>2438.6999999999998</v>
      </c>
      <c r="F116" s="84">
        <f>E$76*$C$37*0.261</f>
        <v>861.30000000000007</v>
      </c>
      <c r="G116" s="118"/>
      <c r="H116" s="85">
        <f>H$76*$C$37*0.739</f>
        <v>3658.0499999999997</v>
      </c>
      <c r="I116" s="84">
        <f>H$76*$C$37*0.261</f>
        <v>1291.95</v>
      </c>
      <c r="J116" s="118"/>
      <c r="K116" s="85">
        <f>K$76*$C$37*0.739</f>
        <v>4877.3999999999996</v>
      </c>
      <c r="L116" s="84">
        <f>K$76*$C$37*0.261</f>
        <v>1722.6000000000001</v>
      </c>
      <c r="M116" s="118"/>
      <c r="N116" s="85">
        <f>N$76*$C$37*0.739</f>
        <v>7316.0999999999995</v>
      </c>
      <c r="O116" s="84">
        <f>N$76*$C$37*0.261</f>
        <v>2583.9</v>
      </c>
      <c r="P116" s="118"/>
      <c r="Q116" s="85">
        <f>Q$76*$C$37*0.739</f>
        <v>9754.7999999999993</v>
      </c>
      <c r="R116" s="84">
        <f>Q$76*$C$37*0.261</f>
        <v>3445.2000000000003</v>
      </c>
      <c r="S116" s="118"/>
      <c r="T116" s="85">
        <f>T$76*$C$37*0.739</f>
        <v>12193.5</v>
      </c>
      <c r="U116" s="84">
        <f>T$76*$C$37*0.261</f>
        <v>4306.5</v>
      </c>
      <c r="V116" s="118"/>
      <c r="W116" s="85">
        <f>W$76*$C$37*0.739</f>
        <v>24387</v>
      </c>
      <c r="X116" s="84">
        <f>W$76*$C$37*0.261</f>
        <v>8613</v>
      </c>
      <c r="Y116" s="118"/>
    </row>
    <row r="117" spans="1:25" s="72" customFormat="1" x14ac:dyDescent="0.25">
      <c r="A117" s="109" t="s">
        <v>108</v>
      </c>
      <c r="B117" s="85">
        <f>B$76*$C$37*0.8</f>
        <v>1320</v>
      </c>
      <c r="C117" s="84">
        <f>B$76*$C$37*0.2</f>
        <v>330</v>
      </c>
      <c r="D117" s="118"/>
      <c r="E117" s="85">
        <f>E$76*$C$37*0.8</f>
        <v>2640</v>
      </c>
      <c r="F117" s="84">
        <f>E$76*$C$37*0.2</f>
        <v>660</v>
      </c>
      <c r="G117" s="118"/>
      <c r="H117" s="85">
        <f>H$76*$C$37*0.8</f>
        <v>3960</v>
      </c>
      <c r="I117" s="84">
        <f>H$76*$C$37*0.2</f>
        <v>990</v>
      </c>
      <c r="J117" s="118"/>
      <c r="K117" s="85">
        <f>K$76*$C$37*0.8</f>
        <v>5280</v>
      </c>
      <c r="L117" s="84">
        <f>K$76*$C$37*0.2</f>
        <v>1320</v>
      </c>
      <c r="M117" s="118"/>
      <c r="N117" s="85">
        <f>N$76*$C$37*0.8</f>
        <v>7920</v>
      </c>
      <c r="O117" s="84">
        <f>N$76*$C$37*0.2</f>
        <v>1980</v>
      </c>
      <c r="P117" s="118"/>
      <c r="Q117" s="85">
        <f>Q$76*$C$37*0.8</f>
        <v>10560</v>
      </c>
      <c r="R117" s="84">
        <f>Q$76*$C$37*0.2</f>
        <v>2640</v>
      </c>
      <c r="S117" s="118"/>
      <c r="T117" s="85">
        <f>T$76*$C$37*0.8</f>
        <v>13200</v>
      </c>
      <c r="U117" s="84">
        <f>T$76*$C$37*0.2</f>
        <v>3300</v>
      </c>
      <c r="V117" s="118"/>
      <c r="W117" s="85">
        <f>W$76*$C$37*0.8</f>
        <v>26400</v>
      </c>
      <c r="X117" s="84">
        <f>W$76*$C$37*0.2</f>
        <v>6600</v>
      </c>
      <c r="Y117" s="118"/>
    </row>
    <row r="118" spans="1:25" s="72" customFormat="1" ht="15.75" thickBot="1" x14ac:dyDescent="0.3">
      <c r="A118" s="110" t="s">
        <v>109</v>
      </c>
      <c r="B118" s="86">
        <f>B$76*$C$37*0.9</f>
        <v>1485</v>
      </c>
      <c r="C118" s="121">
        <f>B$76*$C$37*0.1</f>
        <v>165</v>
      </c>
      <c r="D118" s="119"/>
      <c r="E118" s="86">
        <f>E$76*$C$37*0.9</f>
        <v>2970</v>
      </c>
      <c r="F118" s="121">
        <f>E$76*$C$37*0.1</f>
        <v>330</v>
      </c>
      <c r="G118" s="119"/>
      <c r="H118" s="86">
        <f>H$76*$C$37*0.9</f>
        <v>4455</v>
      </c>
      <c r="I118" s="121">
        <f>H$76*$C$37*0.1</f>
        <v>495</v>
      </c>
      <c r="J118" s="119"/>
      <c r="K118" s="86">
        <f>K$76*$C$37*0.9</f>
        <v>5940</v>
      </c>
      <c r="L118" s="121">
        <f>K$76*$C$37*0.1</f>
        <v>660</v>
      </c>
      <c r="M118" s="119"/>
      <c r="N118" s="86">
        <f>N$76*$C$37*0.9</f>
        <v>8910</v>
      </c>
      <c r="O118" s="121">
        <f>N$76*$C$37*0.1</f>
        <v>990</v>
      </c>
      <c r="P118" s="119"/>
      <c r="Q118" s="86">
        <f>Q$76*$C$37*0.9</f>
        <v>11880</v>
      </c>
      <c r="R118" s="121">
        <f>Q$76*$C$37*0.1</f>
        <v>1320</v>
      </c>
      <c r="S118" s="119"/>
      <c r="T118" s="86">
        <f>T$76*$C$37*0.9</f>
        <v>14850</v>
      </c>
      <c r="U118" s="121">
        <f>T$76*$C$37*0.1</f>
        <v>1650</v>
      </c>
      <c r="V118" s="119"/>
      <c r="W118" s="86">
        <f>W$76*$C$37*0.9</f>
        <v>29700</v>
      </c>
      <c r="X118" s="121">
        <f>W$76*$C$37*0.1</f>
        <v>3300</v>
      </c>
      <c r="Y118" s="119"/>
    </row>
    <row r="119" spans="1:25" x14ac:dyDescent="0.25">
      <c r="A119" s="111"/>
    </row>
    <row r="120" spans="1:25" ht="15.75" thickBot="1" x14ac:dyDescent="0.3">
      <c r="A120" s="111"/>
    </row>
    <row r="121" spans="1:25" s="83" customFormat="1" ht="18.75" customHeight="1" x14ac:dyDescent="0.3">
      <c r="A121" s="181" t="s">
        <v>98</v>
      </c>
      <c r="B121" s="184" t="s">
        <v>79</v>
      </c>
      <c r="C121" s="185"/>
      <c r="D121" s="186"/>
      <c r="E121" s="184" t="s">
        <v>80</v>
      </c>
      <c r="F121" s="185"/>
      <c r="G121" s="186"/>
      <c r="H121" s="184" t="s">
        <v>81</v>
      </c>
      <c r="I121" s="185"/>
      <c r="J121" s="186"/>
      <c r="K121" s="184" t="s">
        <v>82</v>
      </c>
      <c r="L121" s="185"/>
      <c r="M121" s="186"/>
      <c r="N121" s="184" t="s">
        <v>83</v>
      </c>
      <c r="O121" s="185"/>
      <c r="P121" s="186"/>
      <c r="Q121" s="184" t="s">
        <v>84</v>
      </c>
      <c r="R121" s="185"/>
      <c r="S121" s="186"/>
      <c r="T121" s="184" t="s">
        <v>85</v>
      </c>
      <c r="U121" s="185"/>
      <c r="V121" s="186"/>
      <c r="W121" s="184" t="s">
        <v>86</v>
      </c>
      <c r="X121" s="185"/>
      <c r="Y121" s="186"/>
    </row>
    <row r="122" spans="1:25" s="83" customFormat="1" ht="19.5" thickBot="1" x14ac:dyDescent="0.35">
      <c r="A122" s="182"/>
      <c r="B122" s="187">
        <v>5000</v>
      </c>
      <c r="C122" s="188"/>
      <c r="D122" s="189"/>
      <c r="E122" s="187">
        <v>10000</v>
      </c>
      <c r="F122" s="188"/>
      <c r="G122" s="189"/>
      <c r="H122" s="187">
        <v>15000</v>
      </c>
      <c r="I122" s="188"/>
      <c r="J122" s="189"/>
      <c r="K122" s="187">
        <v>20000</v>
      </c>
      <c r="L122" s="188"/>
      <c r="M122" s="189"/>
      <c r="N122" s="187">
        <v>30000</v>
      </c>
      <c r="O122" s="188"/>
      <c r="P122" s="189"/>
      <c r="Q122" s="187">
        <v>40000</v>
      </c>
      <c r="R122" s="188"/>
      <c r="S122" s="189"/>
      <c r="T122" s="187">
        <v>50000</v>
      </c>
      <c r="U122" s="188"/>
      <c r="V122" s="189"/>
      <c r="W122" s="187">
        <v>100000</v>
      </c>
      <c r="X122" s="188"/>
      <c r="Y122" s="189"/>
    </row>
    <row r="123" spans="1:25" s="82" customFormat="1" ht="18.75" x14ac:dyDescent="0.3">
      <c r="A123" s="183"/>
      <c r="B123" s="94" t="s">
        <v>77</v>
      </c>
      <c r="C123" s="103" t="s">
        <v>78</v>
      </c>
      <c r="D123" s="117"/>
      <c r="E123" s="94" t="s">
        <v>77</v>
      </c>
      <c r="F123" s="103" t="s">
        <v>78</v>
      </c>
      <c r="G123" s="117"/>
      <c r="H123" s="94" t="s">
        <v>77</v>
      </c>
      <c r="I123" s="103" t="s">
        <v>78</v>
      </c>
      <c r="J123" s="117"/>
      <c r="K123" s="94" t="s">
        <v>77</v>
      </c>
      <c r="L123" s="103" t="s">
        <v>78</v>
      </c>
      <c r="M123" s="117"/>
      <c r="N123" s="94" t="s">
        <v>77</v>
      </c>
      <c r="O123" s="103" t="s">
        <v>78</v>
      </c>
      <c r="P123" s="117"/>
      <c r="Q123" s="94" t="s">
        <v>77</v>
      </c>
      <c r="R123" s="103" t="s">
        <v>78</v>
      </c>
      <c r="S123" s="117"/>
      <c r="T123" s="94" t="s">
        <v>77</v>
      </c>
      <c r="U123" s="103" t="s">
        <v>78</v>
      </c>
      <c r="V123" s="117"/>
      <c r="W123" s="94" t="s">
        <v>77</v>
      </c>
      <c r="X123" s="103" t="s">
        <v>78</v>
      </c>
      <c r="Y123" s="117"/>
    </row>
    <row r="124" spans="1:25" s="72" customFormat="1" x14ac:dyDescent="0.25">
      <c r="A124" s="109" t="s">
        <v>125</v>
      </c>
      <c r="B124" s="88">
        <f>($B$38/(1000))*(($B$4/100*(B108*$B$53))+($B$5/100*(B108*$B$55))+($B$6/100*(B108*$B$57))+($B$7/100*(B108*$B$59)))</f>
        <v>0.67205442857142872</v>
      </c>
      <c r="C124" s="87">
        <f t="shared" ref="C124:C134" si="18">($B$38/(1000))*(($B$8/100*(C108*$B$54))+($B$9/100*(C108*$B$56))+($B$10/100*(C108*$B$58))+($B$11/100*(C108*$B$60)))</f>
        <v>3.9669565609756101</v>
      </c>
      <c r="D124" s="118"/>
      <c r="E124" s="88">
        <f>($B$38/(1000))*(($B$4/100*(E108*$B$53))+($B$5/100*(E108*$B$55))+($B$6/100*(E108*$B$57))+($B$7/100*(E108*$B$59)))</f>
        <v>1.3441088571428574</v>
      </c>
      <c r="F124" s="87">
        <f t="shared" ref="F124:F134" si="19">($B$38/(1000))*(($B$8/100*(F108*$B$54))+($B$9/100*(F108*$B$56))+($B$10/100*(F108*$B$58))+($B$11/100*(F108*$B$60)))</f>
        <v>7.9339131219512202</v>
      </c>
      <c r="G124" s="118"/>
      <c r="H124" s="88">
        <f>($B$38/(1000))*(($B$4/100*(H108*$B$53))+($B$5/100*(H108*$B$55))+($B$6/100*(H108*$B$57))+($B$7/100*(H108*$B$59)))</f>
        <v>2.0161632857142862</v>
      </c>
      <c r="I124" s="87">
        <f t="shared" ref="I124:I134" si="20">($B$38/(1000))*(($B$8/100*(I108*$B$54))+($B$9/100*(I108*$B$56))+($B$10/100*(I108*$B$58))+($B$11/100*(I108*$B$60)))</f>
        <v>11.900869682926828</v>
      </c>
      <c r="J124" s="118"/>
      <c r="K124" s="88">
        <f>($B$38/(1000))*(($B$4/100*(K108*$B$53))+($B$5/100*(K108*$B$55))+($B$6/100*(K108*$B$57))+($B$7/100*(K108*$B$59)))</f>
        <v>2.6882177142857149</v>
      </c>
      <c r="L124" s="87">
        <f t="shared" ref="L124:L134" si="21">($B$38/(1000))*(($B$8/100*(L108*$B$54))+($B$9/100*(L108*$B$56))+($B$10/100*(L108*$B$58))+($B$11/100*(L108*$B$60)))</f>
        <v>15.86782624390244</v>
      </c>
      <c r="M124" s="118"/>
      <c r="N124" s="88">
        <f>($B$38/(1000))*(($B$4/100*(N108*$B$53))+($B$5/100*(N108*$B$55))+($B$6/100*(N108*$B$57))+($B$7/100*(N108*$B$59)))</f>
        <v>4.0323265714285723</v>
      </c>
      <c r="O124" s="87">
        <f t="shared" ref="O124:O134" si="22">($B$38/(1000))*(($B$8/100*(O108*$B$54))+($B$9/100*(O108*$B$56))+($B$10/100*(O108*$B$58))+($B$11/100*(O108*$B$60)))</f>
        <v>23.801739365853656</v>
      </c>
      <c r="P124" s="118"/>
      <c r="Q124" s="88">
        <f>($B$38/(1000))*(($B$4/100*(Q108*$B$53))+($B$5/100*(Q108*$B$55))+($B$6/100*(Q108*$B$57))+($B$7/100*(Q108*$B$59)))</f>
        <v>5.3764354285714298</v>
      </c>
      <c r="R124" s="87">
        <f t="shared" ref="R124:R134" si="23">($B$38/(1000))*(($B$8/100*(R108*$B$54))+($B$9/100*(R108*$B$56))+($B$10/100*(R108*$B$58))+($B$11/100*(R108*$B$60)))</f>
        <v>31.735652487804881</v>
      </c>
      <c r="S124" s="118"/>
      <c r="T124" s="88">
        <f>($B$38/(1000))*(($B$4/100*(T108*$B$53))+($B$5/100*(T108*$B$55))+($B$6/100*(T108*$B$57))+($B$7/100*(T108*$B$59)))</f>
        <v>6.7205442857142863</v>
      </c>
      <c r="U124" s="87">
        <f t="shared" ref="U124:U134" si="24">($B$38/(1000))*(($B$8/100*(U108*$B$54))+($B$9/100*(U108*$B$56))+($B$10/100*(U108*$B$58))+($B$11/100*(U108*$B$60)))</f>
        <v>39.669565609756091</v>
      </c>
      <c r="V124" s="118"/>
      <c r="W124" s="88">
        <f>($B$38/(1000))*(($B$4/100*(W108*$B$53))+($B$5/100*(W108*$B$55))+($B$6/100*(W108*$B$57))+($B$7/100*(W108*$B$59)))</f>
        <v>13.441088571428573</v>
      </c>
      <c r="X124" s="87">
        <f>($B$38/(1000))*(($B$8/100*(X108*$B$54))+($B$9/100*(X108*$B$56))+($B$10/100*(X108*$B$58))+($B$11/100*(X108*$B$60)))</f>
        <v>79.339131219512183</v>
      </c>
      <c r="Y124" s="118"/>
    </row>
    <row r="125" spans="1:25" s="72" customFormat="1" x14ac:dyDescent="0.25">
      <c r="A125" s="109" t="s">
        <v>97</v>
      </c>
      <c r="B125" s="88">
        <f t="shared" ref="B125:B134" si="25">($B$38/(1000))*(($B$4/100*(B109*$B$53))+($B$5/100*(B109*$B$55))+($B$6/100*(B109*$B$57))+($B$7/100*(B109*$B$59)))</f>
        <v>1.3441088571428574</v>
      </c>
      <c r="C125" s="87">
        <f t="shared" si="18"/>
        <v>3.5261836097560977</v>
      </c>
      <c r="D125" s="118"/>
      <c r="E125" s="88">
        <f t="shared" ref="E125:E134" si="26">($B$38/(1000))*(($B$4/100*(E109*$B$53))+($B$5/100*(E109*$B$55))+($B$6/100*(E109*$B$57))+($B$7/100*(E109*$B$59)))</f>
        <v>2.6882177142857149</v>
      </c>
      <c r="F125" s="87">
        <f t="shared" si="19"/>
        <v>7.0523672195121954</v>
      </c>
      <c r="G125" s="118"/>
      <c r="H125" s="88">
        <f t="shared" ref="H125:H134" si="27">($B$38/(1000))*(($B$4/100*(H109*$B$53))+($B$5/100*(H109*$B$55))+($B$6/100*(H109*$B$57))+($B$7/100*(H109*$B$59)))</f>
        <v>4.0323265714285723</v>
      </c>
      <c r="I125" s="87">
        <f t="shared" si="20"/>
        <v>10.578550829268293</v>
      </c>
      <c r="J125" s="118"/>
      <c r="K125" s="88">
        <f t="shared" ref="K125:K134" si="28">($B$38/(1000))*(($B$4/100*(K109*$B$53))+($B$5/100*(K109*$B$55))+($B$6/100*(K109*$B$57))+($B$7/100*(K109*$B$59)))</f>
        <v>5.3764354285714298</v>
      </c>
      <c r="L125" s="87">
        <f t="shared" si="21"/>
        <v>14.104734439024391</v>
      </c>
      <c r="M125" s="118"/>
      <c r="N125" s="88">
        <f t="shared" ref="N125:N134" si="29">($B$38/(1000))*(($B$4/100*(N109*$B$53))+($B$5/100*(N109*$B$55))+($B$6/100*(N109*$B$57))+($B$7/100*(N109*$B$59)))</f>
        <v>8.0646531428571446</v>
      </c>
      <c r="O125" s="87">
        <f t="shared" si="22"/>
        <v>21.157101658536586</v>
      </c>
      <c r="P125" s="118"/>
      <c r="Q125" s="88">
        <f t="shared" ref="Q125:Q134" si="30">($B$38/(1000))*(($B$4/100*(Q109*$B$53))+($B$5/100*(Q109*$B$55))+($B$6/100*(Q109*$B$57))+($B$7/100*(Q109*$B$59)))</f>
        <v>10.75287085714286</v>
      </c>
      <c r="R125" s="87">
        <f t="shared" si="23"/>
        <v>28.209468878048781</v>
      </c>
      <c r="S125" s="118"/>
      <c r="T125" s="88">
        <f t="shared" ref="T125:T134" si="31">($B$38/(1000))*(($B$4/100*(T109*$B$53))+($B$5/100*(T109*$B$55))+($B$6/100*(T109*$B$57))+($B$7/100*(T109*$B$59)))</f>
        <v>13.441088571428573</v>
      </c>
      <c r="U125" s="87">
        <f t="shared" si="24"/>
        <v>35.261836097560973</v>
      </c>
      <c r="V125" s="118"/>
      <c r="W125" s="88">
        <f t="shared" ref="W125:W134" si="32">($B$38/(1000))*(($B$4/100*(W109*$B$53))+($B$5/100*(W109*$B$55))+($B$6/100*(W109*$B$57))+($B$7/100*(W109*$B$59)))</f>
        <v>26.882177142857145</v>
      </c>
      <c r="X125" s="87">
        <f t="shared" ref="X125:X134" si="33">($B$38/(1000))*(($B$8/100*(X109*$B$54))+($B$9/100*(X109*$B$56))+($B$10/100*(X109*$B$58))+($B$11/100*(X109*$B$60)))</f>
        <v>70.523672195121947</v>
      </c>
      <c r="Y125" s="118"/>
    </row>
    <row r="126" spans="1:25" s="72" customFormat="1" x14ac:dyDescent="0.25">
      <c r="A126" s="109" t="s">
        <v>102</v>
      </c>
      <c r="B126" s="88">
        <f t="shared" si="25"/>
        <v>2.6882177142857149</v>
      </c>
      <c r="C126" s="87">
        <f t="shared" si="18"/>
        <v>2.6446377073170733</v>
      </c>
      <c r="D126" s="118"/>
      <c r="E126" s="88">
        <f t="shared" si="26"/>
        <v>5.3764354285714298</v>
      </c>
      <c r="F126" s="87">
        <f t="shared" si="19"/>
        <v>5.2892754146341465</v>
      </c>
      <c r="G126" s="118"/>
      <c r="H126" s="88">
        <f t="shared" si="27"/>
        <v>8.0646531428571446</v>
      </c>
      <c r="I126" s="87">
        <f t="shared" si="20"/>
        <v>7.9339131219512202</v>
      </c>
      <c r="J126" s="118"/>
      <c r="K126" s="88">
        <f t="shared" si="28"/>
        <v>10.75287085714286</v>
      </c>
      <c r="L126" s="87">
        <f t="shared" si="21"/>
        <v>10.578550829268293</v>
      </c>
      <c r="M126" s="118"/>
      <c r="N126" s="88">
        <f t="shared" si="29"/>
        <v>16.129306285714289</v>
      </c>
      <c r="O126" s="87">
        <f t="shared" si="22"/>
        <v>15.86782624390244</v>
      </c>
      <c r="P126" s="118"/>
      <c r="Q126" s="88">
        <f t="shared" si="30"/>
        <v>21.505741714285719</v>
      </c>
      <c r="R126" s="87">
        <f t="shared" si="23"/>
        <v>21.157101658536586</v>
      </c>
      <c r="S126" s="118"/>
      <c r="T126" s="88">
        <f t="shared" si="31"/>
        <v>26.882177142857145</v>
      </c>
      <c r="U126" s="87">
        <f t="shared" si="24"/>
        <v>26.446377073170726</v>
      </c>
      <c r="V126" s="118"/>
      <c r="W126" s="88">
        <f t="shared" si="32"/>
        <v>53.76435428571429</v>
      </c>
      <c r="X126" s="87">
        <f t="shared" si="33"/>
        <v>52.892754146341453</v>
      </c>
      <c r="Y126" s="118"/>
    </row>
    <row r="127" spans="1:25" s="72" customFormat="1" x14ac:dyDescent="0.25">
      <c r="A127" s="109" t="s">
        <v>103</v>
      </c>
      <c r="B127" s="88">
        <f t="shared" si="25"/>
        <v>3.024244928571429</v>
      </c>
      <c r="C127" s="87">
        <f t="shared" si="18"/>
        <v>2.4242512317073173</v>
      </c>
      <c r="D127" s="118"/>
      <c r="E127" s="88">
        <f t="shared" si="26"/>
        <v>6.048489857142858</v>
      </c>
      <c r="F127" s="87">
        <f t="shared" si="19"/>
        <v>4.8485024634146345</v>
      </c>
      <c r="G127" s="118"/>
      <c r="H127" s="88">
        <f t="shared" si="27"/>
        <v>9.072734785714287</v>
      </c>
      <c r="I127" s="87">
        <f t="shared" si="20"/>
        <v>7.2727536951219509</v>
      </c>
      <c r="J127" s="118"/>
      <c r="K127" s="88">
        <f t="shared" si="28"/>
        <v>12.096979714285716</v>
      </c>
      <c r="L127" s="87">
        <f t="shared" si="21"/>
        <v>9.6970049268292691</v>
      </c>
      <c r="M127" s="118"/>
      <c r="N127" s="88">
        <f t="shared" si="29"/>
        <v>18.145469571428574</v>
      </c>
      <c r="O127" s="87">
        <f t="shared" si="22"/>
        <v>14.545507390243902</v>
      </c>
      <c r="P127" s="118"/>
      <c r="Q127" s="88">
        <f t="shared" si="30"/>
        <v>24.193959428571432</v>
      </c>
      <c r="R127" s="87">
        <f t="shared" si="23"/>
        <v>19.394009853658538</v>
      </c>
      <c r="S127" s="118"/>
      <c r="T127" s="88">
        <f t="shared" si="31"/>
        <v>30.242449285714294</v>
      </c>
      <c r="U127" s="87">
        <f t="shared" si="24"/>
        <v>24.242512317073171</v>
      </c>
      <c r="V127" s="118"/>
      <c r="W127" s="88">
        <f t="shared" si="32"/>
        <v>60.484898571428587</v>
      </c>
      <c r="X127" s="87">
        <f t="shared" si="33"/>
        <v>48.485024634146342</v>
      </c>
      <c r="Y127" s="118"/>
    </row>
    <row r="128" spans="1:25" s="72" customFormat="1" x14ac:dyDescent="0.25">
      <c r="A128" s="109" t="s">
        <v>104</v>
      </c>
      <c r="B128" s="88">
        <f t="shared" si="25"/>
        <v>3.2258612571428573</v>
      </c>
      <c r="C128" s="87">
        <f t="shared" si="18"/>
        <v>2.2920193463414633</v>
      </c>
      <c r="D128" s="118"/>
      <c r="E128" s="88">
        <f t="shared" si="26"/>
        <v>6.4517225142857146</v>
      </c>
      <c r="F128" s="87">
        <f t="shared" si="19"/>
        <v>4.5840386926829266</v>
      </c>
      <c r="G128" s="118"/>
      <c r="H128" s="88">
        <f t="shared" si="27"/>
        <v>9.6775837714285728</v>
      </c>
      <c r="I128" s="87">
        <f t="shared" si="20"/>
        <v>6.8760580390243904</v>
      </c>
      <c r="J128" s="118"/>
      <c r="K128" s="88">
        <f t="shared" si="28"/>
        <v>12.903445028571429</v>
      </c>
      <c r="L128" s="87">
        <f t="shared" si="21"/>
        <v>9.1680773853658533</v>
      </c>
      <c r="M128" s="118"/>
      <c r="N128" s="88">
        <f t="shared" si="29"/>
        <v>19.355167542857146</v>
      </c>
      <c r="O128" s="87">
        <f t="shared" si="22"/>
        <v>13.752116078048781</v>
      </c>
      <c r="P128" s="118"/>
      <c r="Q128" s="88">
        <f t="shared" si="30"/>
        <v>25.806890057142859</v>
      </c>
      <c r="R128" s="87">
        <f t="shared" si="23"/>
        <v>18.336154770731707</v>
      </c>
      <c r="S128" s="118"/>
      <c r="T128" s="88">
        <f t="shared" si="31"/>
        <v>32.258612571428579</v>
      </c>
      <c r="U128" s="87">
        <f t="shared" si="24"/>
        <v>22.920193463414634</v>
      </c>
      <c r="V128" s="118"/>
      <c r="W128" s="88">
        <f t="shared" si="32"/>
        <v>64.517225142857157</v>
      </c>
      <c r="X128" s="87">
        <f t="shared" si="33"/>
        <v>45.840386926829268</v>
      </c>
      <c r="Y128" s="118"/>
    </row>
    <row r="129" spans="1:28" s="72" customFormat="1" x14ac:dyDescent="0.25">
      <c r="A129" s="109" t="s">
        <v>105</v>
      </c>
      <c r="B129" s="88">
        <f t="shared" si="25"/>
        <v>3.4946830285714285</v>
      </c>
      <c r="C129" s="87">
        <f t="shared" si="18"/>
        <v>2.1157101658536583</v>
      </c>
      <c r="D129" s="118"/>
      <c r="E129" s="88">
        <f t="shared" si="26"/>
        <v>6.9893660571428571</v>
      </c>
      <c r="F129" s="87">
        <f t="shared" si="19"/>
        <v>4.2314203317073167</v>
      </c>
      <c r="G129" s="118"/>
      <c r="H129" s="88">
        <f t="shared" si="27"/>
        <v>10.484049085714288</v>
      </c>
      <c r="I129" s="87">
        <f t="shared" si="20"/>
        <v>6.3471304975609755</v>
      </c>
      <c r="J129" s="118"/>
      <c r="K129" s="88">
        <f t="shared" si="28"/>
        <v>13.978732114285714</v>
      </c>
      <c r="L129" s="87">
        <f t="shared" si="21"/>
        <v>8.4628406634146334</v>
      </c>
      <c r="M129" s="118"/>
      <c r="N129" s="88">
        <f t="shared" si="29"/>
        <v>20.968098171428576</v>
      </c>
      <c r="O129" s="87">
        <f t="shared" si="22"/>
        <v>12.694260995121951</v>
      </c>
      <c r="P129" s="118"/>
      <c r="Q129" s="88">
        <f t="shared" si="30"/>
        <v>27.957464228571428</v>
      </c>
      <c r="R129" s="87">
        <f t="shared" si="23"/>
        <v>16.925681326829267</v>
      </c>
      <c r="S129" s="118"/>
      <c r="T129" s="88">
        <f t="shared" si="31"/>
        <v>34.946830285714292</v>
      </c>
      <c r="U129" s="87">
        <f t="shared" si="24"/>
        <v>21.157101658536586</v>
      </c>
      <c r="V129" s="118"/>
      <c r="W129" s="88">
        <f t="shared" si="32"/>
        <v>69.893660571428583</v>
      </c>
      <c r="X129" s="87">
        <f t="shared" si="33"/>
        <v>42.314203317073172</v>
      </c>
      <c r="Y129" s="118"/>
    </row>
    <row r="130" spans="1:28" s="72" customFormat="1" x14ac:dyDescent="0.25">
      <c r="A130" s="109" t="s">
        <v>106</v>
      </c>
      <c r="B130" s="88">
        <f t="shared" si="25"/>
        <v>3.6962993571428586</v>
      </c>
      <c r="C130" s="87">
        <f t="shared" si="18"/>
        <v>1.9834782804878051</v>
      </c>
      <c r="D130" s="118"/>
      <c r="E130" s="88">
        <f t="shared" si="26"/>
        <v>7.3925987142857172</v>
      </c>
      <c r="F130" s="87">
        <f t="shared" si="19"/>
        <v>3.9669565609756101</v>
      </c>
      <c r="G130" s="118"/>
      <c r="H130" s="88">
        <f t="shared" si="27"/>
        <v>11.088898071428574</v>
      </c>
      <c r="I130" s="87">
        <f t="shared" si="20"/>
        <v>5.9504348414634141</v>
      </c>
      <c r="J130" s="118"/>
      <c r="K130" s="88">
        <f t="shared" si="28"/>
        <v>14.785197428571434</v>
      </c>
      <c r="L130" s="87">
        <f t="shared" si="21"/>
        <v>7.9339131219512202</v>
      </c>
      <c r="M130" s="118"/>
      <c r="N130" s="88">
        <f t="shared" si="29"/>
        <v>22.177796142857147</v>
      </c>
      <c r="O130" s="87">
        <f t="shared" si="22"/>
        <v>11.900869682926828</v>
      </c>
      <c r="P130" s="118"/>
      <c r="Q130" s="88">
        <f t="shared" si="30"/>
        <v>29.570394857142869</v>
      </c>
      <c r="R130" s="87">
        <f t="shared" si="23"/>
        <v>15.86782624390244</v>
      </c>
      <c r="S130" s="118"/>
      <c r="T130" s="88">
        <f t="shared" si="31"/>
        <v>36.962993571428569</v>
      </c>
      <c r="U130" s="87">
        <f t="shared" si="24"/>
        <v>19.834782804878046</v>
      </c>
      <c r="V130" s="118"/>
      <c r="W130" s="88">
        <f t="shared" si="32"/>
        <v>73.925987142857139</v>
      </c>
      <c r="X130" s="87">
        <f t="shared" si="33"/>
        <v>39.669565609756091</v>
      </c>
      <c r="Y130" s="118"/>
    </row>
    <row r="131" spans="1:28" s="72" customFormat="1" x14ac:dyDescent="0.25">
      <c r="A131" s="109" t="s">
        <v>107</v>
      </c>
      <c r="B131" s="88">
        <f t="shared" si="25"/>
        <v>4.0323265714285723</v>
      </c>
      <c r="C131" s="87">
        <f t="shared" si="18"/>
        <v>1.7630918048780488</v>
      </c>
      <c r="D131" s="118"/>
      <c r="E131" s="88">
        <f t="shared" si="26"/>
        <v>8.0646531428571446</v>
      </c>
      <c r="F131" s="87">
        <f t="shared" si="19"/>
        <v>3.5261836097560977</v>
      </c>
      <c r="G131" s="118"/>
      <c r="H131" s="88">
        <f t="shared" si="27"/>
        <v>12.096979714285716</v>
      </c>
      <c r="I131" s="87">
        <f t="shared" si="20"/>
        <v>5.2892754146341465</v>
      </c>
      <c r="J131" s="118"/>
      <c r="K131" s="88">
        <f t="shared" si="28"/>
        <v>16.129306285714289</v>
      </c>
      <c r="L131" s="87">
        <f t="shared" si="21"/>
        <v>7.0523672195121954</v>
      </c>
      <c r="M131" s="118"/>
      <c r="N131" s="88">
        <f t="shared" si="29"/>
        <v>24.193959428571432</v>
      </c>
      <c r="O131" s="87">
        <f t="shared" si="22"/>
        <v>10.578550829268293</v>
      </c>
      <c r="P131" s="118"/>
      <c r="Q131" s="88">
        <f t="shared" si="30"/>
        <v>32.258612571428579</v>
      </c>
      <c r="R131" s="87">
        <f t="shared" si="23"/>
        <v>14.104734439024391</v>
      </c>
      <c r="S131" s="118"/>
      <c r="T131" s="88">
        <f t="shared" si="31"/>
        <v>40.323265714285725</v>
      </c>
      <c r="U131" s="87">
        <f t="shared" si="24"/>
        <v>17.630918048780487</v>
      </c>
      <c r="V131" s="118"/>
      <c r="W131" s="88">
        <f t="shared" si="32"/>
        <v>80.64653142857145</v>
      </c>
      <c r="X131" s="87">
        <f t="shared" si="33"/>
        <v>35.261836097560973</v>
      </c>
      <c r="Y131" s="118"/>
    </row>
    <row r="132" spans="1:28" s="72" customFormat="1" x14ac:dyDescent="0.25">
      <c r="A132" s="122" t="s">
        <v>130</v>
      </c>
      <c r="B132" s="88">
        <f t="shared" si="25"/>
        <v>4.9664822271428584</v>
      </c>
      <c r="C132" s="87">
        <f t="shared" si="18"/>
        <v>1.1504174026829268</v>
      </c>
      <c r="D132" s="118"/>
      <c r="E132" s="88">
        <f t="shared" si="26"/>
        <v>9.9329644542857167</v>
      </c>
      <c r="F132" s="87">
        <f t="shared" si="19"/>
        <v>2.3008348053658536</v>
      </c>
      <c r="G132" s="118"/>
      <c r="H132" s="88">
        <f t="shared" si="27"/>
        <v>14.89944668142857</v>
      </c>
      <c r="I132" s="87">
        <f t="shared" si="20"/>
        <v>3.4512522080487802</v>
      </c>
      <c r="J132" s="118"/>
      <c r="K132" s="88">
        <f t="shared" si="28"/>
        <v>19.865928908571433</v>
      </c>
      <c r="L132" s="87">
        <f t="shared" si="21"/>
        <v>4.6016696107317072</v>
      </c>
      <c r="M132" s="118"/>
      <c r="N132" s="88">
        <f t="shared" si="29"/>
        <v>29.79889336285714</v>
      </c>
      <c r="O132" s="87">
        <f t="shared" si="22"/>
        <v>6.9025044160975604</v>
      </c>
      <c r="P132" s="118"/>
      <c r="Q132" s="88">
        <f t="shared" si="30"/>
        <v>39.731857817142867</v>
      </c>
      <c r="R132" s="87">
        <f t="shared" si="23"/>
        <v>9.2033392214634144</v>
      </c>
      <c r="S132" s="118"/>
      <c r="T132" s="88">
        <f t="shared" si="31"/>
        <v>49.664822271428577</v>
      </c>
      <c r="U132" s="87">
        <f t="shared" si="24"/>
        <v>11.504174026829268</v>
      </c>
      <c r="V132" s="118"/>
      <c r="W132" s="88">
        <f t="shared" si="32"/>
        <v>99.329644542857153</v>
      </c>
      <c r="X132" s="87">
        <f t="shared" si="33"/>
        <v>23.008348053658537</v>
      </c>
      <c r="Y132" s="118"/>
    </row>
    <row r="133" spans="1:28" s="72" customFormat="1" x14ac:dyDescent="0.25">
      <c r="A133" s="109" t="s">
        <v>108</v>
      </c>
      <c r="B133" s="88">
        <f t="shared" si="25"/>
        <v>5.3764354285714298</v>
      </c>
      <c r="C133" s="87">
        <f t="shared" si="18"/>
        <v>0.88154590243902442</v>
      </c>
      <c r="D133" s="118"/>
      <c r="E133" s="88">
        <f t="shared" si="26"/>
        <v>10.75287085714286</v>
      </c>
      <c r="F133" s="87">
        <f t="shared" si="19"/>
        <v>1.7630918048780488</v>
      </c>
      <c r="G133" s="118"/>
      <c r="H133" s="88">
        <f t="shared" si="27"/>
        <v>16.129306285714289</v>
      </c>
      <c r="I133" s="87">
        <f t="shared" si="20"/>
        <v>2.6446377073170733</v>
      </c>
      <c r="J133" s="118"/>
      <c r="K133" s="88">
        <f t="shared" si="28"/>
        <v>21.505741714285719</v>
      </c>
      <c r="L133" s="87">
        <f t="shared" si="21"/>
        <v>3.5261836097560977</v>
      </c>
      <c r="M133" s="118"/>
      <c r="N133" s="88">
        <f t="shared" si="29"/>
        <v>32.258612571428579</v>
      </c>
      <c r="O133" s="87">
        <f t="shared" si="22"/>
        <v>5.2892754146341465</v>
      </c>
      <c r="P133" s="118"/>
      <c r="Q133" s="88">
        <f t="shared" si="30"/>
        <v>43.011483428571438</v>
      </c>
      <c r="R133" s="87">
        <f t="shared" si="23"/>
        <v>7.0523672195121954</v>
      </c>
      <c r="S133" s="118"/>
      <c r="T133" s="88">
        <f t="shared" si="31"/>
        <v>53.76435428571429</v>
      </c>
      <c r="U133" s="87">
        <f t="shared" si="24"/>
        <v>8.8154590243902433</v>
      </c>
      <c r="V133" s="118"/>
      <c r="W133" s="88">
        <f t="shared" si="32"/>
        <v>107.52870857142858</v>
      </c>
      <c r="X133" s="87">
        <f t="shared" si="33"/>
        <v>17.630918048780487</v>
      </c>
      <c r="Y133" s="118"/>
    </row>
    <row r="134" spans="1:28" s="72" customFormat="1" ht="15.75" thickBot="1" x14ac:dyDescent="0.3">
      <c r="A134" s="110" t="s">
        <v>109</v>
      </c>
      <c r="B134" s="89">
        <f t="shared" si="25"/>
        <v>6.048489857142858</v>
      </c>
      <c r="C134" s="120">
        <f t="shared" si="18"/>
        <v>0.44077295121951221</v>
      </c>
      <c r="D134" s="119"/>
      <c r="E134" s="89">
        <f t="shared" si="26"/>
        <v>12.096979714285716</v>
      </c>
      <c r="F134" s="120">
        <f t="shared" si="19"/>
        <v>0.88154590243902442</v>
      </c>
      <c r="G134" s="119"/>
      <c r="H134" s="89">
        <f t="shared" si="27"/>
        <v>18.145469571428574</v>
      </c>
      <c r="I134" s="120">
        <f t="shared" si="20"/>
        <v>1.3223188536585366</v>
      </c>
      <c r="J134" s="119"/>
      <c r="K134" s="89">
        <f t="shared" si="28"/>
        <v>24.193959428571432</v>
      </c>
      <c r="L134" s="120">
        <f t="shared" si="21"/>
        <v>1.7630918048780488</v>
      </c>
      <c r="M134" s="119"/>
      <c r="N134" s="89">
        <f t="shared" si="29"/>
        <v>36.290939142857148</v>
      </c>
      <c r="O134" s="120">
        <f t="shared" si="22"/>
        <v>2.6446377073170733</v>
      </c>
      <c r="P134" s="119"/>
      <c r="Q134" s="89">
        <f t="shared" si="30"/>
        <v>48.387918857142864</v>
      </c>
      <c r="R134" s="120">
        <f t="shared" si="23"/>
        <v>3.5261836097560977</v>
      </c>
      <c r="S134" s="119"/>
      <c r="T134" s="89">
        <f t="shared" si="31"/>
        <v>60.484898571428587</v>
      </c>
      <c r="U134" s="120">
        <f t="shared" si="24"/>
        <v>4.4077295121951217</v>
      </c>
      <c r="V134" s="119"/>
      <c r="W134" s="89">
        <f t="shared" si="32"/>
        <v>120.96979714285717</v>
      </c>
      <c r="X134" s="120">
        <f t="shared" si="33"/>
        <v>8.8154590243902433</v>
      </c>
      <c r="Y134" s="119"/>
    </row>
    <row r="135" spans="1:28" x14ac:dyDescent="0.25">
      <c r="A135" s="111"/>
    </row>
    <row r="136" spans="1:28" ht="15.75" thickBot="1" x14ac:dyDescent="0.3">
      <c r="A136" s="111"/>
      <c r="C136" s="100">
        <f>((B108*$B$38/1000)*((($B$53*$B$4/100)+($B$55*$B$5/100)+($B$57*$B$6/100)+($B$59*$B$7/100))))+((C108*$B$38/1000)*((($B$54*$B$8/100)+($B$56*$B$9/100)+($B$58*$B$10/100)+($B$60*$B$11/100))))</f>
        <v>4.6390109895470379</v>
      </c>
      <c r="D136" s="100"/>
    </row>
    <row r="137" spans="1:28" s="83" customFormat="1" ht="18.75" customHeight="1" x14ac:dyDescent="0.3">
      <c r="A137" s="181" t="s">
        <v>98</v>
      </c>
      <c r="B137" s="184" t="s">
        <v>79</v>
      </c>
      <c r="C137" s="185"/>
      <c r="D137" s="186"/>
      <c r="E137" s="184" t="s">
        <v>80</v>
      </c>
      <c r="F137" s="185"/>
      <c r="G137" s="186"/>
      <c r="H137" s="184" t="s">
        <v>81</v>
      </c>
      <c r="I137" s="185"/>
      <c r="J137" s="186"/>
      <c r="K137" s="184" t="s">
        <v>82</v>
      </c>
      <c r="L137" s="185"/>
      <c r="M137" s="186"/>
      <c r="N137" s="184" t="s">
        <v>83</v>
      </c>
      <c r="O137" s="185"/>
      <c r="P137" s="186"/>
      <c r="Q137" s="184" t="s">
        <v>84</v>
      </c>
      <c r="R137" s="185"/>
      <c r="S137" s="186"/>
      <c r="T137" s="184" t="s">
        <v>85</v>
      </c>
      <c r="U137" s="185"/>
      <c r="V137" s="186"/>
      <c r="W137" s="184" t="s">
        <v>86</v>
      </c>
      <c r="X137" s="185"/>
      <c r="Y137" s="186"/>
    </row>
    <row r="138" spans="1:28" s="83" customFormat="1" ht="19.5" thickBot="1" x14ac:dyDescent="0.35">
      <c r="A138" s="182"/>
      <c r="B138" s="187">
        <v>5000</v>
      </c>
      <c r="C138" s="188"/>
      <c r="D138" s="189"/>
      <c r="E138" s="187">
        <v>10000</v>
      </c>
      <c r="F138" s="188"/>
      <c r="G138" s="189"/>
      <c r="H138" s="187">
        <v>15000</v>
      </c>
      <c r="I138" s="188"/>
      <c r="J138" s="189"/>
      <c r="K138" s="187">
        <v>20000</v>
      </c>
      <c r="L138" s="188"/>
      <c r="M138" s="189"/>
      <c r="N138" s="187">
        <v>30000</v>
      </c>
      <c r="O138" s="188"/>
      <c r="P138" s="189"/>
      <c r="Q138" s="187">
        <v>40000</v>
      </c>
      <c r="R138" s="188"/>
      <c r="S138" s="189"/>
      <c r="T138" s="187">
        <v>50000</v>
      </c>
      <c r="U138" s="188"/>
      <c r="V138" s="189"/>
      <c r="W138" s="187">
        <v>100000</v>
      </c>
      <c r="X138" s="188"/>
      <c r="Y138" s="189"/>
    </row>
    <row r="139" spans="1:28" s="82" customFormat="1" ht="37.5" x14ac:dyDescent="0.3">
      <c r="A139" s="183"/>
      <c r="B139" s="94" t="s">
        <v>92</v>
      </c>
      <c r="C139" s="104" t="s">
        <v>93</v>
      </c>
      <c r="D139" s="104" t="s">
        <v>134</v>
      </c>
      <c r="E139" s="105" t="s">
        <v>92</v>
      </c>
      <c r="F139" s="104" t="s">
        <v>93</v>
      </c>
      <c r="G139" s="104" t="s">
        <v>134</v>
      </c>
      <c r="H139" s="92" t="s">
        <v>92</v>
      </c>
      <c r="I139" s="104" t="s">
        <v>93</v>
      </c>
      <c r="J139" s="104" t="s">
        <v>134</v>
      </c>
      <c r="K139" s="92" t="s">
        <v>92</v>
      </c>
      <c r="L139" s="104" t="s">
        <v>93</v>
      </c>
      <c r="M139" s="104" t="s">
        <v>134</v>
      </c>
      <c r="N139" s="92" t="s">
        <v>92</v>
      </c>
      <c r="O139" s="104" t="s">
        <v>93</v>
      </c>
      <c r="P139" s="104" t="s">
        <v>134</v>
      </c>
      <c r="Q139" s="92" t="s">
        <v>92</v>
      </c>
      <c r="R139" s="104" t="s">
        <v>93</v>
      </c>
      <c r="S139" s="104" t="s">
        <v>134</v>
      </c>
      <c r="T139" s="92" t="s">
        <v>92</v>
      </c>
      <c r="U139" s="104" t="s">
        <v>93</v>
      </c>
      <c r="V139" s="104" t="s">
        <v>134</v>
      </c>
      <c r="W139" s="94" t="s">
        <v>92</v>
      </c>
      <c r="X139" s="104" t="s">
        <v>93</v>
      </c>
      <c r="Y139" s="104" t="s">
        <v>134</v>
      </c>
    </row>
    <row r="140" spans="1:28" s="72" customFormat="1" ht="18.75" x14ac:dyDescent="0.3">
      <c r="A140" s="109" t="s">
        <v>125</v>
      </c>
      <c r="B140" s="88">
        <f>B124+C124</f>
        <v>4.6390109895470388</v>
      </c>
      <c r="C140" s="115">
        <f>((B108*$B$38/1000)*((($B$53*$B$8/100)+($B$55*$B$9/100)+($B$57*$B$10/100)+($B$59*$B$11/100))))+((C108*$B$38/1000)*((($B$54*$B$8/100)+($B$56*$B$9/100)+($B$58*$B$10/100)+($B$60*$B$11/100))))</f>
        <v>4.4077075915878545</v>
      </c>
      <c r="D140" s="126">
        <f t="shared" ref="D140:D150" si="34">((B108*$B$38/1000)*(($B$53*$D$4/100)+($B$55*$D$5/100)+($B$57*$D$6/100)+($B$59*$D$7/100)))+((C108*$B$38/1000)*(($B$54*$D$8/100)+($B$56*$D$9/100)+($B$58*$D$10/100)+($B$60*$D$11/100)))</f>
        <v>6.1163683813888463</v>
      </c>
      <c r="E140" s="98">
        <f t="shared" ref="E140:E148" si="35">E124+F124</f>
        <v>9.2780219790940777</v>
      </c>
      <c r="F140" s="115">
        <f>((E108*$B$38/1000)*((($B$53*$B$8/100)+($B$55*$B$9/100)+($B$57*$B$10/100)+($B$59*$B$11/100))))+((F108*$B$38/1000)*((($B$54*$B$8/100)+($B$56*$B$9/100)+($B$58*$B$10/100)+($B$60*$B$11/100))))</f>
        <v>8.815415183175709</v>
      </c>
      <c r="G140" s="126">
        <f t="shared" ref="G140:G150" si="36">((E108*$B$38/1000)*(($B$53*$D$4/100)+($B$55*$D$5/100)+($B$57*$D$6/100)+($B$59*$D$7/100)))+((F108*$B$38/1000)*(($B$54*$D$8/100)+($B$56*$D$9/100)+($B$58*$D$10/100)+($B$60*$D$11/100)))</f>
        <v>12.232736762777693</v>
      </c>
      <c r="H140" s="88">
        <f t="shared" ref="H140:H148" si="37">H124+I124</f>
        <v>13.917032968641115</v>
      </c>
      <c r="I140" s="115">
        <f>((H108*$B$38/1000)*((($B$53*$B$8/100)+($B$55*$B$9/100)+($B$57*$B$10/100)+($B$59*$B$11/100))))+((I108*$B$38/1000)*((($B$54*$B$8/100)+($B$56*$B$9/100)+($B$58*$B$10/100)+($B$60*$B$11/100))))</f>
        <v>13.223122774763564</v>
      </c>
      <c r="J140" s="126">
        <f t="shared" ref="J140:J150" si="38">((H108*$B$38/1000)*(($B$53*$D$4/100)+($B$55*$D$5/100)+($B$57*$D$6/100)+($B$59*$D$7/100)))+((I108*$B$38/1000)*(($B$54*$D$8/100)+($B$56*$D$9/100)+($B$58*$D$10/100)+($B$60*$D$11/100)))</f>
        <v>18.34910514416654</v>
      </c>
      <c r="K140" s="88">
        <f t="shared" ref="K140:K148" si="39">K124+L124</f>
        <v>18.556043958188155</v>
      </c>
      <c r="L140" s="115">
        <f>((K108*$B$38/1000)*((($B$53*$B$8/100)+($B$55*$B$9/100)+($B$57*$B$10/100)+($B$59*$B$11/100))))+((L108*$B$38/1000)*((($B$54*$B$8/100)+($B$56*$B$9/100)+($B$58*$B$10/100)+($B$60*$B$11/100))))</f>
        <v>17.630830366351418</v>
      </c>
      <c r="M140" s="126">
        <f t="shared" ref="M140:M150" si="40">((K108*$B$38/1000)*(($B$53*$D$4/100)+($B$55*$D$5/100)+($B$57*$D$6/100)+($B$59*$D$7/100)))+((L108*$B$38/1000)*(($B$54*$D$8/100)+($B$56*$D$9/100)+($B$58*$D$10/100)+($B$60*$D$11/100)))</f>
        <v>24.465473525555385</v>
      </c>
      <c r="N140" s="88">
        <f t="shared" ref="N140:N148" si="41">N124+O124</f>
        <v>27.834065937282229</v>
      </c>
      <c r="O140" s="115">
        <f>((N108*$B$38/1000)*((($B$53*$B$8/100)+($B$55*$B$9/100)+($B$57*$B$10/100)+($B$59*$B$11/100))))+((O108*$B$38/1000)*((($B$54*$B$8/100)+($B$56*$B$9/100)+($B$58*$B$10/100)+($B$60*$B$11/100))))</f>
        <v>26.446245549527127</v>
      </c>
      <c r="P140" s="126">
        <f t="shared" ref="P140:P150" si="42">((N108*$B$38/1000)*(($B$53*$D$4/100)+($B$55*$D$5/100)+($B$57*$D$6/100)+($B$59*$D$7/100)))+((O108*$B$38/1000)*(($B$54*$D$8/100)+($B$56*$D$9/100)+($B$58*$D$10/100)+($B$60*$D$11/100)))</f>
        <v>36.69821028833308</v>
      </c>
      <c r="Q140" s="88">
        <f t="shared" ref="Q140:Q148" si="43">Q124+R124</f>
        <v>37.112087916376311</v>
      </c>
      <c r="R140" s="115">
        <f>((Q108*$B$38/1000)*((($B$53*$B$8/100)+($B$55*$B$9/100)+($B$57*$B$10/100)+($B$59*$B$11/100))))+((R108*$B$38/1000)*((($B$54*$B$8/100)+($B$56*$B$9/100)+($B$58*$B$10/100)+($B$60*$B$11/100))))</f>
        <v>35.261660732702836</v>
      </c>
      <c r="S140" s="126">
        <f t="shared" ref="S140:S150" si="44">((Q108*$B$38/1000)*(($B$53*$D$4/100)+($B$55*$D$5/100)+($B$57*$D$6/100)+($B$59*$D$7/100)))+((R108*$B$38/1000)*(($B$54*$D$8/100)+($B$56*$D$9/100)+($B$58*$D$10/100)+($B$60*$D$11/100)))</f>
        <v>48.93094705111077</v>
      </c>
      <c r="T140" s="88">
        <f t="shared" ref="T140:T148" si="45">T124+U124</f>
        <v>46.390109895470374</v>
      </c>
      <c r="U140" s="115">
        <f>((T108*$B$38/1000)*((($B$53*$B$8/100)+($B$55*$B$9/100)+($B$57*$B$10/100)+($B$59*$B$11/100))))+((U108*$B$38/1000)*((($B$54*$B$8/100)+($B$56*$B$9/100)+($B$58*$B$10/100)+($B$60*$B$11/100))))</f>
        <v>44.077075915878545</v>
      </c>
      <c r="V140" s="126">
        <f t="shared" ref="V140:V150" si="46">((T108*$B$38/1000)*(($B$53*$D$4/100)+($B$55*$D$5/100)+($B$57*$D$6/100)+($B$59*$D$7/100)))+((U108*$B$38/1000)*(($B$54*$D$8/100)+($B$56*$D$9/100)+($B$58*$D$10/100)+($B$60*$D$11/100)))</f>
        <v>61.163683813888468</v>
      </c>
      <c r="W140" s="88">
        <f t="shared" ref="W140:W148" si="47">W124+X124</f>
        <v>92.780219790940748</v>
      </c>
      <c r="X140" s="115">
        <f>((W108*$B$38/1000)*((($B$53*$B$8/100)+($B$55*$B$9/100)+($B$57*$B$10/100)+($B$59*$B$11/100))))+((X108*$B$38/1000)*((($B$54*$B$8/100)+($B$56*$B$9/100)+($B$58*$B$10/100)+($B$60*$B$11/100))))</f>
        <v>88.15415183175709</v>
      </c>
      <c r="Y140" s="126">
        <f t="shared" ref="Y140:Y150" si="48">((W108*$B$38/1000)*(($B$53*$D$4/100)+($B$55*$D$5/100)+($B$57*$D$6/100)+($B$59*$D$7/100)))+((X108*$B$38/1000)*(($B$54*$D$8/100)+($B$56*$D$9/100)+($B$58*$D$10/100)+($B$60*$D$11/100)))</f>
        <v>122.32736762777694</v>
      </c>
      <c r="Z140" s="82"/>
      <c r="AA140" s="82"/>
      <c r="AB140" s="82"/>
    </row>
    <row r="141" spans="1:28" s="72" customFormat="1" ht="18.75" x14ac:dyDescent="0.3">
      <c r="A141" s="109" t="s">
        <v>97</v>
      </c>
      <c r="B141" s="88">
        <f t="shared" ref="B141:B150" si="49">B125+C125</f>
        <v>4.8702924668989551</v>
      </c>
      <c r="C141" s="115">
        <f t="shared" ref="C141:C144" si="50">((B109*$B$38/1000)*((($B$53*$B$8/100)+($B$55*$B$9/100)+($B$57*$B$10/100)+($B$59*$B$11/100))))+((C109*$B$38/1000)*((($B$54*$B$8/100)+($B$56*$B$9/100)+($B$58*$B$10/100)+($B$60*$B$11/100))))</f>
        <v>4.4076856709805874</v>
      </c>
      <c r="D141" s="127">
        <f t="shared" si="34"/>
        <v>6.1164528901470145</v>
      </c>
      <c r="E141" s="98">
        <f t="shared" si="35"/>
        <v>9.7405849337979102</v>
      </c>
      <c r="F141" s="115">
        <f t="shared" ref="F141:F144" si="51">((E109*$B$38/1000)*((($B$53*$B$8/100)+($B$55*$B$9/100)+($B$57*$B$10/100)+($B$59*$B$11/100))))+((F109*$B$38/1000)*((($B$54*$B$8/100)+($B$56*$B$9/100)+($B$58*$B$10/100)+($B$60*$B$11/100))))</f>
        <v>8.8153713419611748</v>
      </c>
      <c r="G141" s="127">
        <f t="shared" si="36"/>
        <v>12.232905780294029</v>
      </c>
      <c r="H141" s="88">
        <f t="shared" si="37"/>
        <v>14.610877400696864</v>
      </c>
      <c r="I141" s="115">
        <f t="shared" ref="I141:I144" si="52">((H109*$B$38/1000)*((($B$53*$B$8/100)+($B$55*$B$9/100)+($B$57*$B$10/100)+($B$59*$B$11/100))))+((I109*$B$38/1000)*((($B$54*$B$8/100)+($B$56*$B$9/100)+($B$58*$B$10/100)+($B$60*$B$11/100))))</f>
        <v>13.223057012941762</v>
      </c>
      <c r="J141" s="127">
        <f t="shared" si="38"/>
        <v>18.349358670441042</v>
      </c>
      <c r="K141" s="88">
        <f t="shared" si="39"/>
        <v>19.48116986759582</v>
      </c>
      <c r="L141" s="115">
        <f t="shared" ref="L141:L144" si="53">((K109*$B$38/1000)*((($B$53*$B$8/100)+($B$55*$B$9/100)+($B$57*$B$10/100)+($B$59*$B$11/100))))+((L109*$B$38/1000)*((($B$54*$B$8/100)+($B$56*$B$9/100)+($B$58*$B$10/100)+($B$60*$B$11/100))))</f>
        <v>17.63074268392235</v>
      </c>
      <c r="M141" s="127">
        <f t="shared" si="40"/>
        <v>24.465811560588058</v>
      </c>
      <c r="N141" s="88">
        <f t="shared" si="41"/>
        <v>29.221754801393729</v>
      </c>
      <c r="O141" s="115">
        <f t="shared" ref="O141:O144" si="54">((N109*$B$38/1000)*((($B$53*$B$8/100)+($B$55*$B$9/100)+($B$57*$B$10/100)+($B$59*$B$11/100))))+((O109*$B$38/1000)*((($B$54*$B$8/100)+($B$56*$B$9/100)+($B$58*$B$10/100)+($B$60*$B$11/100))))</f>
        <v>26.446114025883524</v>
      </c>
      <c r="P141" s="127">
        <f t="shared" si="42"/>
        <v>36.698717340882084</v>
      </c>
      <c r="Q141" s="88">
        <f t="shared" si="43"/>
        <v>38.962339735191641</v>
      </c>
      <c r="R141" s="115">
        <f t="shared" ref="R141:R144" si="55">((Q109*$B$38/1000)*((($B$53*$B$8/100)+($B$55*$B$9/100)+($B$57*$B$10/100)+($B$59*$B$11/100))))+((R109*$B$38/1000)*((($B$54*$B$8/100)+($B$56*$B$9/100)+($B$58*$B$10/100)+($B$60*$B$11/100))))</f>
        <v>35.261485367844699</v>
      </c>
      <c r="S141" s="127">
        <f t="shared" si="44"/>
        <v>48.931623121176116</v>
      </c>
      <c r="T141" s="88">
        <f t="shared" si="45"/>
        <v>48.702924668989546</v>
      </c>
      <c r="U141" s="115">
        <f t="shared" ref="U141:U144" si="56">((T109*$B$38/1000)*((($B$53*$B$8/100)+($B$55*$B$9/100)+($B$57*$B$10/100)+($B$59*$B$11/100))))+((U109*$B$38/1000)*((($B$54*$B$8/100)+($B$56*$B$9/100)+($B$58*$B$10/100)+($B$60*$B$11/100))))</f>
        <v>44.076856709805867</v>
      </c>
      <c r="V141" s="127">
        <f t="shared" si="46"/>
        <v>61.164528901470142</v>
      </c>
      <c r="W141" s="88">
        <f t="shared" si="47"/>
        <v>97.405849337979092</v>
      </c>
      <c r="X141" s="115">
        <f t="shared" ref="X141:X144" si="57">((W109*$B$38/1000)*((($B$53*$B$8/100)+($B$55*$B$9/100)+($B$57*$B$10/100)+($B$59*$B$11/100))))+((X109*$B$38/1000)*((($B$54*$B$8/100)+($B$56*$B$9/100)+($B$58*$B$10/100)+($B$60*$B$11/100))))</f>
        <v>88.153713419611734</v>
      </c>
      <c r="Y141" s="127">
        <f t="shared" si="48"/>
        <v>122.32905780294028</v>
      </c>
      <c r="Z141" s="82"/>
      <c r="AA141" s="82"/>
      <c r="AB141" s="82"/>
    </row>
    <row r="142" spans="1:28" s="72" customFormat="1" ht="18.75" x14ac:dyDescent="0.3">
      <c r="A142" s="109" t="s">
        <v>102</v>
      </c>
      <c r="B142" s="88">
        <f t="shared" si="49"/>
        <v>5.3328554216027886</v>
      </c>
      <c r="C142" s="115">
        <f t="shared" si="50"/>
        <v>4.4076418297660531</v>
      </c>
      <c r="D142" s="127">
        <f t="shared" si="34"/>
        <v>6.1166219076633483</v>
      </c>
      <c r="E142" s="98">
        <f t="shared" si="35"/>
        <v>10.665710843205577</v>
      </c>
      <c r="F142" s="115">
        <f t="shared" si="51"/>
        <v>8.8152836595321062</v>
      </c>
      <c r="G142" s="127">
        <f t="shared" si="36"/>
        <v>12.233243815326697</v>
      </c>
      <c r="H142" s="88">
        <f t="shared" si="37"/>
        <v>15.998566264808364</v>
      </c>
      <c r="I142" s="115">
        <f t="shared" si="52"/>
        <v>13.222925489298158</v>
      </c>
      <c r="J142" s="127">
        <f t="shared" si="38"/>
        <v>18.349865722990046</v>
      </c>
      <c r="K142" s="88">
        <f t="shared" si="39"/>
        <v>21.331421686411154</v>
      </c>
      <c r="L142" s="115">
        <f t="shared" si="53"/>
        <v>17.630567319064212</v>
      </c>
      <c r="M142" s="127">
        <f t="shared" si="40"/>
        <v>24.466487630653393</v>
      </c>
      <c r="N142" s="88">
        <f t="shared" si="41"/>
        <v>31.997132529616728</v>
      </c>
      <c r="O142" s="115">
        <f t="shared" si="54"/>
        <v>26.445850978596315</v>
      </c>
      <c r="P142" s="127">
        <f t="shared" si="42"/>
        <v>36.699731445980092</v>
      </c>
      <c r="Q142" s="88">
        <f t="shared" si="43"/>
        <v>42.662843372822309</v>
      </c>
      <c r="R142" s="115">
        <f t="shared" si="55"/>
        <v>35.261134638128425</v>
      </c>
      <c r="S142" s="127">
        <f t="shared" si="44"/>
        <v>48.932975261306787</v>
      </c>
      <c r="T142" s="88">
        <f t="shared" si="45"/>
        <v>53.328554216027868</v>
      </c>
      <c r="U142" s="115">
        <f t="shared" si="56"/>
        <v>44.076418297660524</v>
      </c>
      <c r="V142" s="127">
        <f t="shared" si="46"/>
        <v>61.166219076633482</v>
      </c>
      <c r="W142" s="88">
        <f t="shared" si="47"/>
        <v>106.65710843205574</v>
      </c>
      <c r="X142" s="115">
        <f t="shared" si="57"/>
        <v>88.152836595321048</v>
      </c>
      <c r="Y142" s="127">
        <f t="shared" si="48"/>
        <v>122.33243815326696</v>
      </c>
      <c r="Z142" s="82"/>
      <c r="AA142" s="82"/>
      <c r="AB142" s="82"/>
    </row>
    <row r="143" spans="1:28" s="72" customFormat="1" ht="18.75" x14ac:dyDescent="0.3">
      <c r="A143" s="109" t="s">
        <v>103</v>
      </c>
      <c r="B143" s="88">
        <f t="shared" si="49"/>
        <v>5.4484961602787463</v>
      </c>
      <c r="C143" s="115">
        <f t="shared" si="50"/>
        <v>4.4076308694624196</v>
      </c>
      <c r="D143" s="127">
        <f t="shared" si="34"/>
        <v>6.1166641620424329</v>
      </c>
      <c r="E143" s="98">
        <f t="shared" si="35"/>
        <v>10.896992320557493</v>
      </c>
      <c r="F143" s="115">
        <f t="shared" si="51"/>
        <v>8.8152617389248391</v>
      </c>
      <c r="G143" s="127">
        <f t="shared" si="36"/>
        <v>12.233328324084866</v>
      </c>
      <c r="H143" s="88">
        <f t="shared" si="37"/>
        <v>16.345488480836238</v>
      </c>
      <c r="I143" s="115">
        <f t="shared" si="52"/>
        <v>13.222892608387255</v>
      </c>
      <c r="J143" s="127">
        <f t="shared" si="38"/>
        <v>18.349992486127299</v>
      </c>
      <c r="K143" s="88">
        <f t="shared" si="39"/>
        <v>21.793984641114985</v>
      </c>
      <c r="L143" s="115">
        <f t="shared" si="53"/>
        <v>17.630523477849678</v>
      </c>
      <c r="M143" s="127">
        <f t="shared" si="40"/>
        <v>24.466656648169732</v>
      </c>
      <c r="N143" s="88">
        <f t="shared" si="41"/>
        <v>32.690976961672476</v>
      </c>
      <c r="O143" s="115">
        <f t="shared" si="54"/>
        <v>26.44578521677451</v>
      </c>
      <c r="P143" s="127">
        <f t="shared" si="42"/>
        <v>36.699984972254597</v>
      </c>
      <c r="Q143" s="88">
        <f t="shared" si="43"/>
        <v>43.58796928222997</v>
      </c>
      <c r="R143" s="115">
        <f t="shared" si="55"/>
        <v>35.261046955699356</v>
      </c>
      <c r="S143" s="127">
        <f t="shared" si="44"/>
        <v>48.933313296339463</v>
      </c>
      <c r="T143" s="88">
        <f t="shared" si="45"/>
        <v>54.484961602787465</v>
      </c>
      <c r="U143" s="115">
        <f t="shared" si="56"/>
        <v>44.076308694624188</v>
      </c>
      <c r="V143" s="127">
        <f t="shared" si="46"/>
        <v>61.166641620424315</v>
      </c>
      <c r="W143" s="88">
        <f t="shared" si="47"/>
        <v>108.96992320557493</v>
      </c>
      <c r="X143" s="115">
        <f t="shared" si="57"/>
        <v>88.152617389248377</v>
      </c>
      <c r="Y143" s="127">
        <f t="shared" si="48"/>
        <v>122.33328324084863</v>
      </c>
      <c r="Z143" s="82"/>
      <c r="AA143" s="82"/>
      <c r="AB143" s="82"/>
    </row>
    <row r="144" spans="1:28" s="72" customFormat="1" ht="18.75" x14ac:dyDescent="0.3">
      <c r="A144" s="109" t="s">
        <v>104</v>
      </c>
      <c r="B144" s="88">
        <f t="shared" si="49"/>
        <v>5.5178806034843202</v>
      </c>
      <c r="C144" s="115">
        <f t="shared" si="50"/>
        <v>4.4076242932802385</v>
      </c>
      <c r="D144" s="127">
        <f t="shared" si="34"/>
        <v>6.1166895146698828</v>
      </c>
      <c r="E144" s="98">
        <f t="shared" si="35"/>
        <v>11.03576120696864</v>
      </c>
      <c r="F144" s="115">
        <f t="shared" si="51"/>
        <v>8.8152485865604771</v>
      </c>
      <c r="G144" s="127">
        <f t="shared" si="36"/>
        <v>12.233379029339766</v>
      </c>
      <c r="H144" s="88">
        <f t="shared" si="37"/>
        <v>16.553641810452962</v>
      </c>
      <c r="I144" s="115">
        <f t="shared" si="52"/>
        <v>13.222872879840715</v>
      </c>
      <c r="J144" s="127">
        <f t="shared" si="38"/>
        <v>18.350068544009645</v>
      </c>
      <c r="K144" s="88">
        <f t="shared" si="39"/>
        <v>22.071522413937281</v>
      </c>
      <c r="L144" s="115">
        <f t="shared" si="53"/>
        <v>17.630497173120954</v>
      </c>
      <c r="M144" s="127">
        <f t="shared" si="40"/>
        <v>24.466758058679531</v>
      </c>
      <c r="N144" s="88">
        <f t="shared" si="41"/>
        <v>33.107283620905925</v>
      </c>
      <c r="O144" s="115">
        <f t="shared" si="54"/>
        <v>26.445745759681429</v>
      </c>
      <c r="P144" s="127">
        <f t="shared" si="42"/>
        <v>36.700137088019289</v>
      </c>
      <c r="Q144" s="88">
        <f t="shared" si="43"/>
        <v>44.143044827874562</v>
      </c>
      <c r="R144" s="115">
        <f t="shared" si="55"/>
        <v>35.260994346241908</v>
      </c>
      <c r="S144" s="127">
        <f t="shared" si="44"/>
        <v>48.933516117359062</v>
      </c>
      <c r="T144" s="88">
        <f t="shared" si="45"/>
        <v>55.178806034843213</v>
      </c>
      <c r="U144" s="115">
        <f t="shared" si="56"/>
        <v>44.076242932802387</v>
      </c>
      <c r="V144" s="127">
        <f t="shared" si="46"/>
        <v>61.16689514669882</v>
      </c>
      <c r="W144" s="88">
        <f t="shared" si="47"/>
        <v>110.35761206968643</v>
      </c>
      <c r="X144" s="115">
        <f t="shared" si="57"/>
        <v>88.152485865604774</v>
      </c>
      <c r="Y144" s="127">
        <f t="shared" si="48"/>
        <v>122.33379029339764</v>
      </c>
      <c r="Z144" s="82"/>
      <c r="AA144" s="82"/>
      <c r="AB144" s="82"/>
    </row>
    <row r="145" spans="1:28" s="72" customFormat="1" ht="18.75" x14ac:dyDescent="0.3">
      <c r="A145" s="109" t="s">
        <v>105</v>
      </c>
      <c r="B145" s="88">
        <f t="shared" si="49"/>
        <v>5.6103931944250869</v>
      </c>
      <c r="C145" s="115">
        <f>((B113*$B$38/1000)*(($B$53*$B$4/100)+($B$55*$B$5/100)+($B$57*$B$6/100)+($B$59*$B$7/100)))+((C113*$B$38/1000)*(($B$54*$B$4/100)+($B$56*$B$5/100)+($B$58*$B$6/100)+($B$60*$B$7/100)))</f>
        <v>6.7207037895470387</v>
      </c>
      <c r="D145" s="127">
        <f t="shared" si="34"/>
        <v>6.1167233181731486</v>
      </c>
      <c r="E145" s="98">
        <f t="shared" si="35"/>
        <v>11.220786388850174</v>
      </c>
      <c r="F145" s="115">
        <f>((E113*$B$38/1000)*(($B$53*$B$4/100)+($B$55*$B$5/100)+($B$57*$B$6/100)+($B$59*$B$7/100)))+((F113*$B$38/1000)*(($B$54*$B$4/100)+($B$56*$B$5/100)+($B$58*$B$6/100)+($B$60*$B$7/100)))</f>
        <v>13.441407579094077</v>
      </c>
      <c r="G145" s="127">
        <f t="shared" si="36"/>
        <v>12.233446636346297</v>
      </c>
      <c r="H145" s="88">
        <f t="shared" si="37"/>
        <v>16.831179583275265</v>
      </c>
      <c r="I145" s="115">
        <f>((H113*$B$38/1000)*(($B$53*$B$4/100)+($B$55*$B$5/100)+($B$57*$B$6/100)+($B$59*$B$7/100)))+((I113*$B$38/1000)*(($B$54*$B$4/100)+($B$56*$B$5/100)+($B$58*$B$6/100)+($B$60*$B$7/100)))</f>
        <v>20.162111368641114</v>
      </c>
      <c r="J145" s="127">
        <f t="shared" si="38"/>
        <v>18.350169954519444</v>
      </c>
      <c r="K145" s="88">
        <f t="shared" si="39"/>
        <v>22.441572777700348</v>
      </c>
      <c r="L145" s="115">
        <f>((K113*$B$38/1000)*(($B$53*$B$4/100)+($B$55*$B$5/100)+($B$57*$B$6/100)+($B$59*$B$7/100)))+((L113*$B$38/1000)*(($B$54*$B$4/100)+($B$56*$B$5/100)+($B$58*$B$6/100)+($B$60*$B$7/100)))</f>
        <v>26.882815158188155</v>
      </c>
      <c r="M145" s="127">
        <f t="shared" si="40"/>
        <v>24.466893272692595</v>
      </c>
      <c r="N145" s="88">
        <f t="shared" si="41"/>
        <v>33.66235916655053</v>
      </c>
      <c r="O145" s="115">
        <f>((N113*$B$38/1000)*(($B$53*$B$4/100)+($B$55*$B$5/100)+($B$57*$B$6/100)+($B$59*$B$7/100)))+((O113*$B$38/1000)*(($B$54*$B$4/100)+($B$56*$B$5/100)+($B$58*$B$6/100)+($B$60*$B$7/100)))</f>
        <v>40.324222737282227</v>
      </c>
      <c r="P145" s="127">
        <f t="shared" si="42"/>
        <v>36.700339909038888</v>
      </c>
      <c r="Q145" s="88">
        <f t="shared" si="43"/>
        <v>44.883145555400695</v>
      </c>
      <c r="R145" s="115">
        <f>((Q113*$B$38/1000)*(($B$53*$B$4/100)+($B$55*$B$5/100)+($B$57*$B$6/100)+($B$59*$B$7/100)))+((R113*$B$38/1000)*(($B$54*$B$4/100)+($B$56*$B$5/100)+($B$58*$B$6/100)+($B$60*$B$7/100)))</f>
        <v>53.76563031637631</v>
      </c>
      <c r="S145" s="127">
        <f t="shared" si="44"/>
        <v>48.933786545385189</v>
      </c>
      <c r="T145" s="88">
        <f t="shared" si="45"/>
        <v>56.103931944250874</v>
      </c>
      <c r="U145" s="115">
        <f>((T113*$B$38/1000)*(($B$53*$B$4/100)+($B$55*$B$5/100)+($B$57*$B$6/100)+($B$59*$B$7/100)))+((U113*$B$38/1000)*(($B$54*$B$4/100)+($B$56*$B$5/100)+($B$58*$B$6/100)+($B$60*$B$7/100)))</f>
        <v>67.207037895470393</v>
      </c>
      <c r="V145" s="127">
        <f t="shared" si="46"/>
        <v>61.16723318173149</v>
      </c>
      <c r="W145" s="88">
        <f t="shared" si="47"/>
        <v>112.20786388850175</v>
      </c>
      <c r="X145" s="115">
        <f>((W113*$B$38/1000)*(($B$53*$B$4/100)+($B$55*$B$5/100)+($B$57*$B$6/100)+($B$59*$B$7/100)))+((X113*$B$38/1000)*(($B$54*$B$4/100)+($B$56*$B$5/100)+($B$58*$B$6/100)+($B$60*$B$7/100)))</f>
        <v>134.41407579094079</v>
      </c>
      <c r="Y145" s="127">
        <f t="shared" si="48"/>
        <v>122.33446636346298</v>
      </c>
      <c r="Z145" s="82"/>
      <c r="AA145" s="82"/>
      <c r="AB145" s="82"/>
    </row>
    <row r="146" spans="1:28" s="72" customFormat="1" ht="18.75" x14ac:dyDescent="0.3">
      <c r="A146" s="109" t="s">
        <v>106</v>
      </c>
      <c r="B146" s="88">
        <f t="shared" si="49"/>
        <v>5.6797776376306635</v>
      </c>
      <c r="C146" s="115">
        <f t="shared" ref="C146:C150" si="58">((B114*$B$38/1000)*(($B$53*$B$4/100)+($B$55*$B$5/100)+($B$57*$B$6/100)+($B$59*$B$7/100)))+((C114*$B$38/1000)*(($B$54*$B$4/100)+($B$56*$B$5/100)+($B$58*$B$6/100)+($B$60*$B$7/100)))</f>
        <v>6.720693820557492</v>
      </c>
      <c r="D146" s="127">
        <f t="shared" si="34"/>
        <v>6.1167486708006003</v>
      </c>
      <c r="E146" s="98">
        <f>E130+F130</f>
        <v>11.359555275261327</v>
      </c>
      <c r="F146" s="115">
        <f t="shared" ref="F146:F150" si="59">((E114*$B$38/1000)*(($B$53*$B$4/100)+($B$55*$B$5/100)+($B$57*$B$6/100)+($B$59*$B$7/100)))+((F114*$B$38/1000)*(($B$54*$B$4/100)+($B$56*$B$5/100)+($B$58*$B$6/100)+($B$60*$B$7/100)))</f>
        <v>13.441387641114984</v>
      </c>
      <c r="G146" s="127">
        <f t="shared" si="36"/>
        <v>12.233497341601201</v>
      </c>
      <c r="H146" s="88">
        <f t="shared" si="37"/>
        <v>17.039332912891986</v>
      </c>
      <c r="I146" s="115">
        <f t="shared" ref="I146:I150" si="60">((H114*$B$38/1000)*(($B$53*$B$4/100)+($B$55*$B$5/100)+($B$57*$B$6/100)+($B$59*$B$7/100)))+((I114*$B$38/1000)*(($B$54*$B$4/100)+($B$56*$B$5/100)+($B$58*$B$6/100)+($B$60*$B$7/100)))</f>
        <v>20.162081461672475</v>
      </c>
      <c r="J146" s="127">
        <f t="shared" si="38"/>
        <v>18.350246012401797</v>
      </c>
      <c r="K146" s="88">
        <f t="shared" si="39"/>
        <v>22.719110550522654</v>
      </c>
      <c r="L146" s="115">
        <f t="shared" ref="L146:L150" si="61">((K114*$B$38/1000)*(($B$53*$B$4/100)+($B$55*$B$5/100)+($B$57*$B$6/100)+($B$59*$B$7/100)))+((L114*$B$38/1000)*(($B$54*$B$4/100)+($B$56*$B$5/100)+($B$58*$B$6/100)+($B$60*$B$7/100)))</f>
        <v>26.882775282229968</v>
      </c>
      <c r="M146" s="127">
        <f t="shared" si="40"/>
        <v>24.466994683202401</v>
      </c>
      <c r="N146" s="88">
        <f t="shared" si="41"/>
        <v>34.078665825783972</v>
      </c>
      <c r="O146" s="115">
        <f t="shared" ref="O146:O150" si="62">((N114*$B$38/1000)*(($B$53*$B$4/100)+($B$55*$B$5/100)+($B$57*$B$6/100)+($B$59*$B$7/100)))+((O114*$B$38/1000)*(($B$54*$B$4/100)+($B$56*$B$5/100)+($B$58*$B$6/100)+($B$60*$B$7/100)))</f>
        <v>40.32416292334495</v>
      </c>
      <c r="P146" s="127">
        <f t="shared" si="42"/>
        <v>36.700492024803594</v>
      </c>
      <c r="Q146" s="88">
        <f t="shared" si="43"/>
        <v>45.438221101045308</v>
      </c>
      <c r="R146" s="115">
        <f t="shared" ref="R146:R150" si="63">((Q114*$B$38/1000)*(($B$53*$B$4/100)+($B$55*$B$5/100)+($B$57*$B$6/100)+($B$59*$B$7/100)))+((R114*$B$38/1000)*(($B$54*$B$4/100)+($B$56*$B$5/100)+($B$58*$B$6/100)+($B$60*$B$7/100)))</f>
        <v>53.765550564459936</v>
      </c>
      <c r="S146" s="127">
        <f t="shared" si="44"/>
        <v>48.933989366404802</v>
      </c>
      <c r="T146" s="88">
        <f t="shared" si="45"/>
        <v>56.797776376306615</v>
      </c>
      <c r="U146" s="115">
        <f t="shared" ref="U146:U150" si="64">((T114*$B$38/1000)*(($B$53*$B$4/100)+($B$55*$B$5/100)+($B$57*$B$6/100)+($B$59*$B$7/100)))+((U114*$B$38/1000)*(($B$54*$B$4/100)+($B$56*$B$5/100)+($B$58*$B$6/100)+($B$60*$B$7/100)))</f>
        <v>67.206938205574914</v>
      </c>
      <c r="V146" s="127">
        <f t="shared" si="46"/>
        <v>61.167486708005995</v>
      </c>
      <c r="W146" s="88">
        <f t="shared" si="47"/>
        <v>113.59555275261323</v>
      </c>
      <c r="X146" s="115">
        <f t="shared" ref="X146:X150" si="65">((W114*$B$38/1000)*(($B$53*$B$4/100)+($B$55*$B$5/100)+($B$57*$B$6/100)+($B$59*$B$7/100)))+((X114*$B$38/1000)*(($B$54*$B$4/100)+($B$56*$B$5/100)+($B$58*$B$6/100)+($B$60*$B$7/100)))</f>
        <v>134.41387641114983</v>
      </c>
      <c r="Y146" s="127">
        <f t="shared" si="48"/>
        <v>122.33497341601199</v>
      </c>
      <c r="Z146" s="82"/>
      <c r="AA146" s="82"/>
      <c r="AB146" s="82"/>
    </row>
    <row r="147" spans="1:28" s="72" customFormat="1" ht="18.75" x14ac:dyDescent="0.3">
      <c r="A147" s="109" t="s">
        <v>107</v>
      </c>
      <c r="B147" s="88">
        <f t="shared" si="49"/>
        <v>5.7954183763066212</v>
      </c>
      <c r="C147" s="115">
        <f t="shared" si="58"/>
        <v>6.7206772055749129</v>
      </c>
      <c r="D147" s="127">
        <f t="shared" si="34"/>
        <v>6.116790925179683</v>
      </c>
      <c r="E147" s="98">
        <f t="shared" si="35"/>
        <v>11.590836752613242</v>
      </c>
      <c r="F147" s="115">
        <f t="shared" si="59"/>
        <v>13.441354411149826</v>
      </c>
      <c r="G147" s="127">
        <f t="shared" si="36"/>
        <v>12.233581850359366</v>
      </c>
      <c r="H147" s="88">
        <f t="shared" si="37"/>
        <v>17.386255128919863</v>
      </c>
      <c r="I147" s="115">
        <f t="shared" si="60"/>
        <v>20.16203161672474</v>
      </c>
      <c r="J147" s="127">
        <f t="shared" si="38"/>
        <v>18.35037277553905</v>
      </c>
      <c r="K147" s="88">
        <f t="shared" si="39"/>
        <v>23.181673505226485</v>
      </c>
      <c r="L147" s="115">
        <f t="shared" si="61"/>
        <v>26.882708822299652</v>
      </c>
      <c r="M147" s="127">
        <f t="shared" si="40"/>
        <v>24.467163700718732</v>
      </c>
      <c r="N147" s="88">
        <f t="shared" si="41"/>
        <v>34.772510257839727</v>
      </c>
      <c r="O147" s="115">
        <f t="shared" si="62"/>
        <v>40.324063233449479</v>
      </c>
      <c r="P147" s="127">
        <f t="shared" si="42"/>
        <v>36.7007455510781</v>
      </c>
      <c r="Q147" s="88">
        <f t="shared" si="43"/>
        <v>46.363347010452969</v>
      </c>
      <c r="R147" s="115">
        <f t="shared" si="63"/>
        <v>53.765417644599303</v>
      </c>
      <c r="S147" s="127">
        <f t="shared" si="44"/>
        <v>48.934327401437464</v>
      </c>
      <c r="T147" s="88">
        <f t="shared" si="45"/>
        <v>57.954183763066212</v>
      </c>
      <c r="U147" s="115">
        <f t="shared" si="64"/>
        <v>67.206772055749127</v>
      </c>
      <c r="V147" s="127">
        <f t="shared" si="46"/>
        <v>61.167909251796829</v>
      </c>
      <c r="W147" s="88">
        <f t="shared" si="47"/>
        <v>115.90836752613242</v>
      </c>
      <c r="X147" s="115">
        <f t="shared" si="65"/>
        <v>134.41354411149825</v>
      </c>
      <c r="Y147" s="127">
        <f t="shared" si="48"/>
        <v>122.33581850359366</v>
      </c>
      <c r="Z147" s="82"/>
      <c r="AA147" s="82"/>
      <c r="AB147" s="82"/>
    </row>
    <row r="148" spans="1:28" s="72" customFormat="1" ht="18.75" x14ac:dyDescent="0.3">
      <c r="A148" s="122" t="s">
        <v>130</v>
      </c>
      <c r="B148" s="88">
        <f t="shared" si="49"/>
        <v>6.1168996298257854</v>
      </c>
      <c r="C148" s="115">
        <f t="shared" si="58"/>
        <v>6.7206310159233444</v>
      </c>
      <c r="D148" s="127">
        <f t="shared" si="34"/>
        <v>6.116908392353535</v>
      </c>
      <c r="E148" s="98">
        <f t="shared" si="35"/>
        <v>12.233799259651571</v>
      </c>
      <c r="F148" s="115">
        <f t="shared" si="59"/>
        <v>13.441262031846689</v>
      </c>
      <c r="G148" s="127">
        <f t="shared" si="36"/>
        <v>12.23381678470707</v>
      </c>
      <c r="H148" s="88">
        <f t="shared" si="37"/>
        <v>18.35069888947735</v>
      </c>
      <c r="I148" s="115">
        <f t="shared" si="60"/>
        <v>20.161893047770036</v>
      </c>
      <c r="J148" s="127">
        <f t="shared" si="38"/>
        <v>18.350725177060603</v>
      </c>
      <c r="K148" s="88">
        <f t="shared" si="39"/>
        <v>24.467598519303142</v>
      </c>
      <c r="L148" s="115">
        <f t="shared" si="61"/>
        <v>26.882524063693378</v>
      </c>
      <c r="M148" s="127">
        <f t="shared" si="40"/>
        <v>24.46763356941414</v>
      </c>
      <c r="N148" s="88">
        <f t="shared" si="41"/>
        <v>36.7013977789547</v>
      </c>
      <c r="O148" s="115">
        <f t="shared" si="62"/>
        <v>40.323786095540072</v>
      </c>
      <c r="P148" s="127">
        <f t="shared" si="42"/>
        <v>36.701450354121206</v>
      </c>
      <c r="Q148" s="88">
        <f t="shared" si="43"/>
        <v>48.935197038606283</v>
      </c>
      <c r="R148" s="115">
        <f t="shared" si="63"/>
        <v>53.765048127386756</v>
      </c>
      <c r="S148" s="127">
        <f t="shared" si="44"/>
        <v>48.93526713882828</v>
      </c>
      <c r="T148" s="88">
        <f t="shared" si="45"/>
        <v>61.168996298257845</v>
      </c>
      <c r="U148" s="115">
        <f t="shared" si="64"/>
        <v>67.206310159233453</v>
      </c>
      <c r="V148" s="127">
        <f t="shared" si="46"/>
        <v>61.169083923535347</v>
      </c>
      <c r="W148" s="88">
        <f t="shared" si="47"/>
        <v>122.33799259651569</v>
      </c>
      <c r="X148" s="115">
        <f t="shared" si="65"/>
        <v>134.41262031846691</v>
      </c>
      <c r="Y148" s="127">
        <f t="shared" si="48"/>
        <v>122.33816784707069</v>
      </c>
      <c r="Z148" s="82"/>
      <c r="AA148" s="82"/>
      <c r="AB148" s="82"/>
    </row>
    <row r="149" spans="1:28" s="72" customFormat="1" ht="18.75" x14ac:dyDescent="0.3">
      <c r="A149" s="109" t="s">
        <v>108</v>
      </c>
      <c r="B149" s="88">
        <f t="shared" si="49"/>
        <v>6.2579813310104537</v>
      </c>
      <c r="C149" s="115">
        <f t="shared" si="58"/>
        <v>6.7206107456445991</v>
      </c>
      <c r="D149" s="127">
        <f t="shared" si="34"/>
        <v>6.1169599426960168</v>
      </c>
      <c r="E149" s="98">
        <f t="shared" ref="E149:E150" si="66">E133+F133</f>
        <v>12.515962662020907</v>
      </c>
      <c r="F149" s="115">
        <f t="shared" si="59"/>
        <v>13.441221491289198</v>
      </c>
      <c r="G149" s="127">
        <f t="shared" si="36"/>
        <v>12.233919885392034</v>
      </c>
      <c r="H149" s="88">
        <f t="shared" ref="H149:H150" si="67">H133+I133</f>
        <v>18.773943993031363</v>
      </c>
      <c r="I149" s="115">
        <f t="shared" si="60"/>
        <v>20.161832236933797</v>
      </c>
      <c r="J149" s="127">
        <f t="shared" si="38"/>
        <v>18.350879828088051</v>
      </c>
      <c r="K149" s="88">
        <f t="shared" ref="K149:K150" si="68">K133+L133</f>
        <v>25.031925324041815</v>
      </c>
      <c r="L149" s="115">
        <f t="shared" si="61"/>
        <v>26.882442982578397</v>
      </c>
      <c r="M149" s="127">
        <f t="shared" si="40"/>
        <v>24.467839770784067</v>
      </c>
      <c r="N149" s="88">
        <f t="shared" ref="N149:N150" si="69">N133+O133</f>
        <v>37.547887986062726</v>
      </c>
      <c r="O149" s="115">
        <f t="shared" si="62"/>
        <v>40.323664473867595</v>
      </c>
      <c r="P149" s="127">
        <f t="shared" si="42"/>
        <v>36.701759656176101</v>
      </c>
      <c r="Q149" s="88">
        <f t="shared" ref="Q149:Q150" si="70">Q133+R133</f>
        <v>50.06385064808363</v>
      </c>
      <c r="R149" s="115">
        <f t="shared" si="63"/>
        <v>53.764885965156793</v>
      </c>
      <c r="S149" s="127">
        <f t="shared" si="44"/>
        <v>48.935679541568135</v>
      </c>
      <c r="T149" s="88">
        <f t="shared" ref="T149:T150" si="71">T133+U133</f>
        <v>62.579813310104534</v>
      </c>
      <c r="U149" s="115">
        <f t="shared" si="64"/>
        <v>67.206107456445991</v>
      </c>
      <c r="V149" s="127">
        <f t="shared" si="46"/>
        <v>61.169599426960175</v>
      </c>
      <c r="W149" s="88">
        <f t="shared" ref="W149:W150" si="72">W133+X133</f>
        <v>125.15962662020907</v>
      </c>
      <c r="X149" s="115">
        <f t="shared" si="65"/>
        <v>134.41221491289198</v>
      </c>
      <c r="Y149" s="127">
        <f t="shared" si="48"/>
        <v>122.33919885392035</v>
      </c>
      <c r="Z149" s="82"/>
      <c r="AA149" s="82"/>
      <c r="AB149" s="82"/>
    </row>
    <row r="150" spans="1:28" s="72" customFormat="1" ht="15.75" thickBot="1" x14ac:dyDescent="0.3">
      <c r="A150" s="110" t="s">
        <v>109</v>
      </c>
      <c r="B150" s="89">
        <f t="shared" si="49"/>
        <v>6.48926280836237</v>
      </c>
      <c r="C150" s="116">
        <f t="shared" si="58"/>
        <v>6.7205775156794427</v>
      </c>
      <c r="D150" s="128">
        <f t="shared" si="34"/>
        <v>6.1170444514541851</v>
      </c>
      <c r="E150" s="99">
        <f t="shared" si="66"/>
        <v>12.97852561672474</v>
      </c>
      <c r="F150" s="116">
        <f t="shared" si="59"/>
        <v>13.441155031358885</v>
      </c>
      <c r="G150" s="128">
        <f t="shared" si="36"/>
        <v>12.23408890290837</v>
      </c>
      <c r="H150" s="89">
        <f t="shared" si="67"/>
        <v>19.467788425087111</v>
      </c>
      <c r="I150" s="116">
        <f t="shared" si="60"/>
        <v>20.161732547038326</v>
      </c>
      <c r="J150" s="128">
        <f t="shared" si="38"/>
        <v>18.351133354362553</v>
      </c>
      <c r="K150" s="89">
        <f t="shared" si="68"/>
        <v>25.95705123344948</v>
      </c>
      <c r="L150" s="116">
        <f t="shared" si="61"/>
        <v>26.882310062717771</v>
      </c>
      <c r="M150" s="128">
        <f t="shared" si="40"/>
        <v>24.46817780581674</v>
      </c>
      <c r="N150" s="89">
        <f t="shared" si="69"/>
        <v>38.935576850174222</v>
      </c>
      <c r="O150" s="116">
        <f t="shared" si="62"/>
        <v>40.323465094076653</v>
      </c>
      <c r="P150" s="128">
        <f t="shared" si="42"/>
        <v>36.702266708725105</v>
      </c>
      <c r="Q150" s="89">
        <f t="shared" si="70"/>
        <v>51.91410246689896</v>
      </c>
      <c r="R150" s="116">
        <f t="shared" si="63"/>
        <v>53.764620125435542</v>
      </c>
      <c r="S150" s="128">
        <f t="shared" si="44"/>
        <v>48.936355611633481</v>
      </c>
      <c r="T150" s="89">
        <f t="shared" si="71"/>
        <v>64.892628083623705</v>
      </c>
      <c r="U150" s="116">
        <f t="shared" si="64"/>
        <v>67.205775156794431</v>
      </c>
      <c r="V150" s="128">
        <f t="shared" si="46"/>
        <v>61.170444514541842</v>
      </c>
      <c r="W150" s="89">
        <f t="shared" si="72"/>
        <v>129.78525616724741</v>
      </c>
      <c r="X150" s="116">
        <f t="shared" si="65"/>
        <v>134.41155031358886</v>
      </c>
      <c r="Y150" s="128">
        <f t="shared" si="48"/>
        <v>122.34088902908368</v>
      </c>
    </row>
    <row r="151" spans="1:28" x14ac:dyDescent="0.25">
      <c r="A151" s="111"/>
    </row>
    <row r="152" spans="1:28" ht="15.75" thickBot="1" x14ac:dyDescent="0.3">
      <c r="A152" s="111"/>
    </row>
    <row r="153" spans="1:28" s="83" customFormat="1" ht="18.75" customHeight="1" x14ac:dyDescent="0.3">
      <c r="A153" s="181" t="s">
        <v>96</v>
      </c>
      <c r="B153" s="184" t="s">
        <v>79</v>
      </c>
      <c r="C153" s="185"/>
      <c r="D153" s="186"/>
      <c r="E153" s="184" t="s">
        <v>80</v>
      </c>
      <c r="F153" s="185"/>
      <c r="G153" s="186"/>
      <c r="H153" s="184" t="s">
        <v>81</v>
      </c>
      <c r="I153" s="185"/>
      <c r="J153" s="186"/>
      <c r="K153" s="184" t="s">
        <v>82</v>
      </c>
      <c r="L153" s="185"/>
      <c r="M153" s="186"/>
      <c r="N153" s="184" t="s">
        <v>83</v>
      </c>
      <c r="O153" s="185"/>
      <c r="P153" s="186"/>
      <c r="Q153" s="184" t="s">
        <v>84</v>
      </c>
      <c r="R153" s="185"/>
      <c r="S153" s="186"/>
      <c r="T153" s="184" t="s">
        <v>85</v>
      </c>
      <c r="U153" s="185"/>
      <c r="V153" s="186"/>
      <c r="W153" s="184" t="s">
        <v>86</v>
      </c>
      <c r="X153" s="185"/>
      <c r="Y153" s="186"/>
    </row>
    <row r="154" spans="1:28" s="83" customFormat="1" ht="19.5" thickBot="1" x14ac:dyDescent="0.35">
      <c r="A154" s="182"/>
      <c r="B154" s="187">
        <v>5000</v>
      </c>
      <c r="C154" s="188"/>
      <c r="D154" s="189"/>
      <c r="E154" s="187">
        <v>10000</v>
      </c>
      <c r="F154" s="188"/>
      <c r="G154" s="189"/>
      <c r="H154" s="187">
        <v>15000</v>
      </c>
      <c r="I154" s="188"/>
      <c r="J154" s="189"/>
      <c r="K154" s="187">
        <v>20000</v>
      </c>
      <c r="L154" s="188"/>
      <c r="M154" s="189"/>
      <c r="N154" s="187">
        <v>30000</v>
      </c>
      <c r="O154" s="188"/>
      <c r="P154" s="189"/>
      <c r="Q154" s="187">
        <v>40000</v>
      </c>
      <c r="R154" s="188"/>
      <c r="S154" s="189"/>
      <c r="T154" s="187">
        <v>50000</v>
      </c>
      <c r="U154" s="188"/>
      <c r="V154" s="189"/>
      <c r="W154" s="187">
        <v>100000</v>
      </c>
      <c r="X154" s="188"/>
      <c r="Y154" s="189"/>
    </row>
    <row r="155" spans="1:28" s="82" customFormat="1" ht="75" x14ac:dyDescent="0.3">
      <c r="A155" s="183"/>
      <c r="B155" s="94" t="s">
        <v>94</v>
      </c>
      <c r="C155" s="103" t="s">
        <v>127</v>
      </c>
      <c r="D155" s="95" t="s">
        <v>128</v>
      </c>
      <c r="E155" s="97" t="s">
        <v>94</v>
      </c>
      <c r="F155" s="103" t="s">
        <v>127</v>
      </c>
      <c r="G155" s="95" t="s">
        <v>128</v>
      </c>
      <c r="H155" s="92" t="s">
        <v>94</v>
      </c>
      <c r="I155" s="93" t="s">
        <v>127</v>
      </c>
      <c r="J155" s="95" t="s">
        <v>128</v>
      </c>
      <c r="K155" s="92" t="s">
        <v>94</v>
      </c>
      <c r="L155" s="93" t="s">
        <v>127</v>
      </c>
      <c r="M155" s="95" t="s">
        <v>128</v>
      </c>
      <c r="N155" s="92" t="s">
        <v>94</v>
      </c>
      <c r="O155" s="93" t="s">
        <v>127</v>
      </c>
      <c r="P155" s="95" t="s">
        <v>128</v>
      </c>
      <c r="Q155" s="92" t="s">
        <v>94</v>
      </c>
      <c r="R155" s="93" t="s">
        <v>127</v>
      </c>
      <c r="S155" s="95" t="s">
        <v>128</v>
      </c>
      <c r="T155" s="92" t="s">
        <v>94</v>
      </c>
      <c r="U155" s="93" t="s">
        <v>127</v>
      </c>
      <c r="V155" s="95" t="s">
        <v>128</v>
      </c>
      <c r="W155" s="92" t="s">
        <v>94</v>
      </c>
      <c r="X155" s="93" t="s">
        <v>127</v>
      </c>
      <c r="Y155" s="95" t="s">
        <v>128</v>
      </c>
    </row>
    <row r="156" spans="1:28" s="72" customFormat="1" x14ac:dyDescent="0.25">
      <c r="A156" s="112" t="s">
        <v>125</v>
      </c>
      <c r="B156" s="88">
        <f>B140-C140</f>
        <v>0.23130339795918431</v>
      </c>
      <c r="C156" s="32">
        <f>B156/(B140)</f>
        <v>4.9860497955356034E-2</v>
      </c>
      <c r="D156" s="30">
        <f t="shared" ref="D156:D166" si="73">B156/(B93+C93+B140)</f>
        <v>1.1531655971099648E-3</v>
      </c>
      <c r="E156" s="98">
        <f>E140-F140</f>
        <v>0.46260679591836862</v>
      </c>
      <c r="F156" s="32">
        <f>E156/(E140)</f>
        <v>4.9860497955356034E-2</v>
      </c>
      <c r="G156" s="30">
        <f t="shared" ref="G156:G166" si="74">E156/(E93+F93+E140)</f>
        <v>1.1531655971099648E-3</v>
      </c>
      <c r="H156" s="88">
        <f t="shared" ref="H156:H166" si="75">H140-I140</f>
        <v>0.69391019387755115</v>
      </c>
      <c r="I156" s="32">
        <f>H156/(H140)</f>
        <v>4.9860497955355916E-2</v>
      </c>
      <c r="J156" s="30">
        <f t="shared" ref="J156:J166" si="76">H156/(H93+I93+H140)</f>
        <v>1.153165597109962E-3</v>
      </c>
      <c r="K156" s="88">
        <f t="shared" ref="K156:K166" si="77">K140-L140</f>
        <v>0.92521359183673724</v>
      </c>
      <c r="L156" s="32">
        <f>K156/(K140)</f>
        <v>4.9860497955356034E-2</v>
      </c>
      <c r="M156" s="30">
        <f t="shared" ref="M156:M166" si="78">K156/(K93+L93+K140)</f>
        <v>1.1531655971099648E-3</v>
      </c>
      <c r="N156" s="88">
        <f t="shared" ref="N156:N166" si="79">N140-O140</f>
        <v>1.3878203877551023</v>
      </c>
      <c r="O156" s="32">
        <f>N156/(N140)</f>
        <v>4.9860497955355916E-2</v>
      </c>
      <c r="P156" s="30">
        <f t="shared" ref="P156:P166" si="80">N156/(N93+O93+N140)</f>
        <v>1.153165597109962E-3</v>
      </c>
      <c r="Q156" s="88">
        <f t="shared" ref="Q156:Q166" si="81">Q140-R140</f>
        <v>1.8504271836734745</v>
      </c>
      <c r="R156" s="32">
        <f>Q156/(Q140)</f>
        <v>4.9860497955356034E-2</v>
      </c>
      <c r="S156" s="30">
        <f t="shared" ref="S156:S166" si="82">Q156/(Q93+R93+Q140)</f>
        <v>1.1531655971099648E-3</v>
      </c>
      <c r="T156" s="88">
        <f t="shared" ref="T156:T166" si="83">T140-U140</f>
        <v>2.3130339795918289</v>
      </c>
      <c r="U156" s="32">
        <f>T156/(T140)</f>
        <v>4.9860497955355743E-2</v>
      </c>
      <c r="V156" s="30">
        <f t="shared" ref="V156:V166" si="84">T156/(T93+U93+T140)</f>
        <v>1.1531655971099579E-3</v>
      </c>
      <c r="W156" s="88">
        <f t="shared" ref="W156:W166" si="85">W140-X140</f>
        <v>4.6260679591836578</v>
      </c>
      <c r="X156" s="32">
        <f>W156/(W140)</f>
        <v>4.9860497955355743E-2</v>
      </c>
      <c r="Y156" s="30">
        <f t="shared" ref="Y156:Y166" si="86">W156/(W93+X93+W140)</f>
        <v>1.1531655971099579E-3</v>
      </c>
    </row>
    <row r="157" spans="1:28" s="72" customFormat="1" x14ac:dyDescent="0.25">
      <c r="A157" s="112" t="s">
        <v>97</v>
      </c>
      <c r="B157" s="88">
        <f t="shared" ref="B157:B166" si="87">B141-C141</f>
        <v>0.46260679591836773</v>
      </c>
      <c r="C157" s="32">
        <f t="shared" ref="C157:C166" si="88">B157/(B141)</f>
        <v>9.498542419423156E-2</v>
      </c>
      <c r="D157" s="30">
        <f t="shared" si="73"/>
        <v>2.1968805417290765E-3</v>
      </c>
      <c r="E157" s="98">
        <f t="shared" ref="E157:E166" si="89">E141-F141</f>
        <v>0.92521359183673546</v>
      </c>
      <c r="F157" s="32">
        <f t="shared" ref="F157:F166" si="90">E157/(E141)</f>
        <v>9.498542419423156E-2</v>
      </c>
      <c r="G157" s="30">
        <f t="shared" si="74"/>
        <v>2.1968805417290765E-3</v>
      </c>
      <c r="H157" s="88">
        <f t="shared" si="75"/>
        <v>1.3878203877551023</v>
      </c>
      <c r="I157" s="32">
        <f t="shared" ref="I157:I166" si="91">H157/(H141)</f>
        <v>9.4985424194231505E-2</v>
      </c>
      <c r="J157" s="30">
        <f t="shared" si="76"/>
        <v>2.1968805417290757E-3</v>
      </c>
      <c r="K157" s="88">
        <f t="shared" si="77"/>
        <v>1.8504271836734709</v>
      </c>
      <c r="L157" s="32">
        <f t="shared" ref="L157:L166" si="92">K157/(K141)</f>
        <v>9.498542419423156E-2</v>
      </c>
      <c r="M157" s="30">
        <f t="shared" si="78"/>
        <v>2.1968805417290765E-3</v>
      </c>
      <c r="N157" s="88">
        <f t="shared" si="79"/>
        <v>2.7756407755102046</v>
      </c>
      <c r="O157" s="32">
        <f t="shared" ref="O157:O166" si="93">N157/(N141)</f>
        <v>9.4985424194231505E-2</v>
      </c>
      <c r="P157" s="30">
        <f t="shared" si="80"/>
        <v>2.1968805417290757E-3</v>
      </c>
      <c r="Q157" s="88">
        <f t="shared" si="81"/>
        <v>3.7008543673469418</v>
      </c>
      <c r="R157" s="32">
        <f t="shared" ref="R157:R166" si="94">Q157/(Q141)</f>
        <v>9.498542419423156E-2</v>
      </c>
      <c r="S157" s="30">
        <f t="shared" si="82"/>
        <v>2.1968805417290765E-3</v>
      </c>
      <c r="T157" s="88">
        <f t="shared" si="83"/>
        <v>4.6260679591836791</v>
      </c>
      <c r="U157" s="32">
        <f t="shared" ref="U157:U166" si="95">T157/(T141)</f>
        <v>9.4985424194231616E-2</v>
      </c>
      <c r="V157" s="30">
        <f t="shared" si="84"/>
        <v>2.1968805417290778E-3</v>
      </c>
      <c r="W157" s="88">
        <f t="shared" si="85"/>
        <v>9.2521359183673582</v>
      </c>
      <c r="X157" s="32">
        <f t="shared" ref="X157:X166" si="96">W157/(W141)</f>
        <v>9.4985424194231616E-2</v>
      </c>
      <c r="Y157" s="30">
        <f t="shared" si="86"/>
        <v>2.1968805417290778E-3</v>
      </c>
    </row>
    <row r="158" spans="1:28" s="72" customFormat="1" x14ac:dyDescent="0.25">
      <c r="A158" s="112" t="s">
        <v>102</v>
      </c>
      <c r="B158" s="88">
        <f t="shared" si="87"/>
        <v>0.92521359183673546</v>
      </c>
      <c r="C158" s="32">
        <f t="shared" si="88"/>
        <v>0.17349309491661838</v>
      </c>
      <c r="D158" s="30">
        <f t="shared" si="73"/>
        <v>4.0128852491534426E-3</v>
      </c>
      <c r="E158" s="98">
        <f t="shared" si="89"/>
        <v>1.8504271836734709</v>
      </c>
      <c r="F158" s="32">
        <f t="shared" si="90"/>
        <v>0.17349309491661838</v>
      </c>
      <c r="G158" s="30">
        <f t="shared" si="74"/>
        <v>4.0128852491534426E-3</v>
      </c>
      <c r="H158" s="88">
        <f t="shared" si="75"/>
        <v>2.7756407755102064</v>
      </c>
      <c r="I158" s="32">
        <f t="shared" si="91"/>
        <v>0.17349309491661838</v>
      </c>
      <c r="J158" s="30">
        <f t="shared" si="76"/>
        <v>4.0128852491534434E-3</v>
      </c>
      <c r="K158" s="88">
        <f t="shared" si="77"/>
        <v>3.7008543673469418</v>
      </c>
      <c r="L158" s="32">
        <f t="shared" si="92"/>
        <v>0.17349309491661838</v>
      </c>
      <c r="M158" s="30">
        <f t="shared" si="78"/>
        <v>4.0128852491534426E-3</v>
      </c>
      <c r="N158" s="88">
        <f t="shared" si="79"/>
        <v>5.5512815510204128</v>
      </c>
      <c r="O158" s="32">
        <f t="shared" si="93"/>
        <v>0.17349309491661838</v>
      </c>
      <c r="P158" s="30">
        <f t="shared" si="80"/>
        <v>4.0128852491534434E-3</v>
      </c>
      <c r="Q158" s="88">
        <f t="shared" si="81"/>
        <v>7.4017087346938837</v>
      </c>
      <c r="R158" s="32">
        <f t="shared" si="94"/>
        <v>0.17349309491661838</v>
      </c>
      <c r="S158" s="30">
        <f t="shared" si="82"/>
        <v>4.0128852491534426E-3</v>
      </c>
      <c r="T158" s="88">
        <f t="shared" si="83"/>
        <v>9.2521359183673439</v>
      </c>
      <c r="U158" s="32">
        <f t="shared" si="95"/>
        <v>0.17349309491661821</v>
      </c>
      <c r="V158" s="30">
        <f t="shared" si="84"/>
        <v>4.0128852491534382E-3</v>
      </c>
      <c r="W158" s="88">
        <f t="shared" si="85"/>
        <v>18.504271836734688</v>
      </c>
      <c r="X158" s="32">
        <f t="shared" si="96"/>
        <v>0.17349309491661821</v>
      </c>
      <c r="Y158" s="30">
        <f t="shared" si="86"/>
        <v>4.0128852491534382E-3</v>
      </c>
    </row>
    <row r="159" spans="1:28" s="72" customFormat="1" x14ac:dyDescent="0.25">
      <c r="A159" s="112" t="s">
        <v>103</v>
      </c>
      <c r="B159" s="88">
        <f t="shared" si="87"/>
        <v>1.0408652908163267</v>
      </c>
      <c r="C159" s="32">
        <f t="shared" si="88"/>
        <v>0.19103717066088119</v>
      </c>
      <c r="D159" s="30">
        <f t="shared" si="73"/>
        <v>4.4187357115400977E-3</v>
      </c>
      <c r="E159" s="98">
        <f t="shared" si="89"/>
        <v>2.0817305816326535</v>
      </c>
      <c r="F159" s="32">
        <f t="shared" si="90"/>
        <v>0.19103717066088119</v>
      </c>
      <c r="G159" s="30">
        <f t="shared" si="74"/>
        <v>4.4187357115400977E-3</v>
      </c>
      <c r="H159" s="88">
        <f t="shared" si="75"/>
        <v>3.1225958724489828</v>
      </c>
      <c r="I159" s="32">
        <f t="shared" si="91"/>
        <v>0.19103717066088136</v>
      </c>
      <c r="J159" s="30">
        <f t="shared" si="76"/>
        <v>4.4187357115401012E-3</v>
      </c>
      <c r="K159" s="88">
        <f t="shared" si="77"/>
        <v>4.1634611632653069</v>
      </c>
      <c r="L159" s="32">
        <f t="shared" si="92"/>
        <v>0.19103717066088119</v>
      </c>
      <c r="M159" s="30">
        <f t="shared" si="78"/>
        <v>4.4187357115400977E-3</v>
      </c>
      <c r="N159" s="88">
        <f t="shared" si="79"/>
        <v>6.2451917448979657</v>
      </c>
      <c r="O159" s="32">
        <f t="shared" si="93"/>
        <v>0.19103717066088136</v>
      </c>
      <c r="P159" s="30">
        <f t="shared" si="80"/>
        <v>4.4187357115401012E-3</v>
      </c>
      <c r="Q159" s="88">
        <f t="shared" si="81"/>
        <v>8.3269223265306138</v>
      </c>
      <c r="R159" s="32">
        <f t="shared" si="94"/>
        <v>0.19103717066088119</v>
      </c>
      <c r="S159" s="30">
        <f t="shared" si="82"/>
        <v>4.4187357115400977E-3</v>
      </c>
      <c r="T159" s="88">
        <f t="shared" si="83"/>
        <v>10.408652908163276</v>
      </c>
      <c r="U159" s="32">
        <f t="shared" si="95"/>
        <v>0.19103717066088136</v>
      </c>
      <c r="V159" s="30">
        <f t="shared" si="84"/>
        <v>4.418735711540102E-3</v>
      </c>
      <c r="W159" s="88">
        <f t="shared" si="85"/>
        <v>20.817305816326552</v>
      </c>
      <c r="X159" s="32">
        <f t="shared" si="96"/>
        <v>0.19103717066088136</v>
      </c>
      <c r="Y159" s="30">
        <f t="shared" si="86"/>
        <v>4.418735711540102E-3</v>
      </c>
    </row>
    <row r="160" spans="1:28" s="72" customFormat="1" x14ac:dyDescent="0.25">
      <c r="A160" s="112" t="s">
        <v>104</v>
      </c>
      <c r="B160" s="88">
        <f t="shared" si="87"/>
        <v>1.1102563102040817</v>
      </c>
      <c r="C160" s="32">
        <f t="shared" si="88"/>
        <v>0.2012106440837084</v>
      </c>
      <c r="D160" s="30">
        <f t="shared" si="73"/>
        <v>4.6540854164240295E-3</v>
      </c>
      <c r="E160" s="98">
        <f t="shared" si="89"/>
        <v>2.2205126204081633</v>
      </c>
      <c r="F160" s="32">
        <f t="shared" si="90"/>
        <v>0.2012106440837084</v>
      </c>
      <c r="G160" s="30">
        <f t="shared" si="74"/>
        <v>4.6540854164240295E-3</v>
      </c>
      <c r="H160" s="88">
        <f t="shared" si="75"/>
        <v>3.3307689306122477</v>
      </c>
      <c r="I160" s="32">
        <f t="shared" si="91"/>
        <v>0.20121064408370853</v>
      </c>
      <c r="J160" s="30">
        <f t="shared" si="76"/>
        <v>4.6540854164240329E-3</v>
      </c>
      <c r="K160" s="88">
        <f t="shared" si="77"/>
        <v>4.4410252408163267</v>
      </c>
      <c r="L160" s="32">
        <f t="shared" si="92"/>
        <v>0.2012106440837084</v>
      </c>
      <c r="M160" s="30">
        <f t="shared" si="78"/>
        <v>4.6540854164240295E-3</v>
      </c>
      <c r="N160" s="88">
        <f t="shared" si="79"/>
        <v>6.6615378612244953</v>
      </c>
      <c r="O160" s="32">
        <f t="shared" si="93"/>
        <v>0.20121064408370853</v>
      </c>
      <c r="P160" s="30">
        <f t="shared" si="80"/>
        <v>4.6540854164240329E-3</v>
      </c>
      <c r="Q160" s="88">
        <f t="shared" si="81"/>
        <v>8.8820504816326533</v>
      </c>
      <c r="R160" s="32">
        <f t="shared" si="94"/>
        <v>0.2012106440837084</v>
      </c>
      <c r="S160" s="30">
        <f t="shared" si="82"/>
        <v>4.6540854164240295E-3</v>
      </c>
      <c r="T160" s="88">
        <f t="shared" si="83"/>
        <v>11.102563102040826</v>
      </c>
      <c r="U160" s="32">
        <f t="shared" si="95"/>
        <v>0.20121064408370853</v>
      </c>
      <c r="V160" s="30">
        <f t="shared" si="84"/>
        <v>4.6540854164240338E-3</v>
      </c>
      <c r="W160" s="88">
        <f t="shared" si="85"/>
        <v>22.205126204081651</v>
      </c>
      <c r="X160" s="32">
        <f t="shared" si="96"/>
        <v>0.20121064408370853</v>
      </c>
      <c r="Y160" s="30">
        <f t="shared" si="86"/>
        <v>4.6540854164240338E-3</v>
      </c>
    </row>
    <row r="161" spans="1:25" s="72" customFormat="1" x14ac:dyDescent="0.25">
      <c r="A161" s="112" t="s">
        <v>105</v>
      </c>
      <c r="B161" s="88">
        <f t="shared" si="87"/>
        <v>-1.1103105951219518</v>
      </c>
      <c r="C161" s="32">
        <f t="shared" si="88"/>
        <v>-0.19790245650255686</v>
      </c>
      <c r="D161" s="30">
        <f t="shared" si="73"/>
        <v>-4.5776100125138573E-3</v>
      </c>
      <c r="E161" s="98">
        <f t="shared" si="89"/>
        <v>-2.2206211902439037</v>
      </c>
      <c r="F161" s="32">
        <f>E161/(E145)</f>
        <v>-0.19790245650255686</v>
      </c>
      <c r="G161" s="30">
        <f t="shared" si="74"/>
        <v>-4.5776100125138573E-3</v>
      </c>
      <c r="H161" s="88">
        <f t="shared" si="75"/>
        <v>-3.3309317853658484</v>
      </c>
      <c r="I161" s="32">
        <f t="shared" si="91"/>
        <v>-0.19790245650255639</v>
      </c>
      <c r="J161" s="30">
        <f t="shared" si="76"/>
        <v>-4.5776100125138487E-3</v>
      </c>
      <c r="K161" s="88">
        <f t="shared" si="77"/>
        <v>-4.4412423804878074</v>
      </c>
      <c r="L161" s="32">
        <f t="shared" si="92"/>
        <v>-0.19790245650255686</v>
      </c>
      <c r="M161" s="30">
        <f t="shared" si="78"/>
        <v>-4.5776100125138573E-3</v>
      </c>
      <c r="N161" s="88">
        <f t="shared" si="79"/>
        <v>-6.6618635707316969</v>
      </c>
      <c r="O161" s="32">
        <f t="shared" si="93"/>
        <v>-0.19790245650255639</v>
      </c>
      <c r="P161" s="30">
        <f t="shared" si="80"/>
        <v>-4.5776100125138487E-3</v>
      </c>
      <c r="Q161" s="88">
        <f t="shared" si="81"/>
        <v>-8.8824847609756148</v>
      </c>
      <c r="R161" s="32">
        <f t="shared" si="94"/>
        <v>-0.19790245650255686</v>
      </c>
      <c r="S161" s="30">
        <f t="shared" si="82"/>
        <v>-4.5776100125138573E-3</v>
      </c>
      <c r="T161" s="88">
        <f t="shared" si="83"/>
        <v>-11.103105951219518</v>
      </c>
      <c r="U161" s="32">
        <f t="shared" si="95"/>
        <v>-0.19790245650255686</v>
      </c>
      <c r="V161" s="30">
        <f t="shared" si="84"/>
        <v>-4.5776100125138582E-3</v>
      </c>
      <c r="W161" s="88">
        <f t="shared" si="85"/>
        <v>-22.206211902439037</v>
      </c>
      <c r="X161" s="32">
        <f t="shared" si="96"/>
        <v>-0.19790245650255686</v>
      </c>
      <c r="Y161" s="30">
        <f t="shared" si="86"/>
        <v>-4.5776100125138582E-3</v>
      </c>
    </row>
    <row r="162" spans="1:25" s="72" customFormat="1" x14ac:dyDescent="0.25">
      <c r="A162" s="112" t="s">
        <v>106</v>
      </c>
      <c r="B162" s="88">
        <f t="shared" si="87"/>
        <v>-1.0409161829268285</v>
      </c>
      <c r="C162" s="32">
        <f t="shared" si="88"/>
        <v>-0.18326706595525277</v>
      </c>
      <c r="D162" s="30">
        <f t="shared" si="73"/>
        <v>-4.2391140172962386E-3</v>
      </c>
      <c r="E162" s="98">
        <f t="shared" si="89"/>
        <v>-2.0818323658536571</v>
      </c>
      <c r="F162" s="32">
        <f t="shared" si="90"/>
        <v>-0.18326706595525277</v>
      </c>
      <c r="G162" s="30">
        <f t="shared" si="74"/>
        <v>-4.2391140172962386E-3</v>
      </c>
      <c r="H162" s="88">
        <f t="shared" si="75"/>
        <v>-3.1227485487804891</v>
      </c>
      <c r="I162" s="32">
        <f t="shared" si="91"/>
        <v>-0.18326706595525302</v>
      </c>
      <c r="J162" s="30">
        <f t="shared" si="76"/>
        <v>-4.239114017296243E-3</v>
      </c>
      <c r="K162" s="88">
        <f t="shared" si="77"/>
        <v>-4.1636647317073141</v>
      </c>
      <c r="L162" s="32">
        <f t="shared" si="92"/>
        <v>-0.18326706595525277</v>
      </c>
      <c r="M162" s="30">
        <f t="shared" si="78"/>
        <v>-4.2391140172962386E-3</v>
      </c>
      <c r="N162" s="88">
        <f t="shared" si="79"/>
        <v>-6.2454970975609783</v>
      </c>
      <c r="O162" s="32">
        <f t="shared" si="93"/>
        <v>-0.18326706595525302</v>
      </c>
      <c r="P162" s="30">
        <f t="shared" si="80"/>
        <v>-4.239114017296243E-3</v>
      </c>
      <c r="Q162" s="88">
        <f t="shared" si="81"/>
        <v>-8.3273294634146282</v>
      </c>
      <c r="R162" s="32">
        <f t="shared" si="94"/>
        <v>-0.18326706595525277</v>
      </c>
      <c r="S162" s="30">
        <f t="shared" si="82"/>
        <v>-4.2391140172962386E-3</v>
      </c>
      <c r="T162" s="88">
        <f t="shared" si="83"/>
        <v>-10.409161829268299</v>
      </c>
      <c r="U162" s="32">
        <f t="shared" si="95"/>
        <v>-0.18326706595525308</v>
      </c>
      <c r="V162" s="30">
        <f t="shared" si="84"/>
        <v>-4.2391140172962439E-3</v>
      </c>
      <c r="W162" s="88">
        <f t="shared" si="85"/>
        <v>-20.818323658536599</v>
      </c>
      <c r="X162" s="32">
        <f t="shared" si="96"/>
        <v>-0.18326706595525308</v>
      </c>
      <c r="Y162" s="30">
        <f t="shared" si="86"/>
        <v>-4.2391140172962439E-3</v>
      </c>
    </row>
    <row r="163" spans="1:25" s="72" customFormat="1" x14ac:dyDescent="0.25">
      <c r="A163" s="112" t="s">
        <v>107</v>
      </c>
      <c r="B163" s="88">
        <f t="shared" si="87"/>
        <v>-0.92525882926829173</v>
      </c>
      <c r="C163" s="32">
        <f t="shared" si="88"/>
        <v>-0.15965350026341887</v>
      </c>
      <c r="D163" s="30">
        <f t="shared" si="73"/>
        <v>-3.6929553863208385E-3</v>
      </c>
      <c r="E163" s="98">
        <f t="shared" si="89"/>
        <v>-1.8505176585365835</v>
      </c>
      <c r="F163" s="32">
        <f t="shared" si="90"/>
        <v>-0.15965350026341887</v>
      </c>
      <c r="G163" s="30">
        <f t="shared" si="74"/>
        <v>-3.6929553863208385E-3</v>
      </c>
      <c r="H163" s="88">
        <f t="shared" si="75"/>
        <v>-2.7757764878048761</v>
      </c>
      <c r="I163" s="32">
        <f t="shared" si="91"/>
        <v>-0.15965350026341893</v>
      </c>
      <c r="J163" s="30">
        <f t="shared" si="76"/>
        <v>-3.6929553863208398E-3</v>
      </c>
      <c r="K163" s="88">
        <f t="shared" si="77"/>
        <v>-3.7010353170731669</v>
      </c>
      <c r="L163" s="32">
        <f t="shared" si="92"/>
        <v>-0.15965350026341887</v>
      </c>
      <c r="M163" s="30">
        <f t="shared" si="78"/>
        <v>-3.6929553863208385E-3</v>
      </c>
      <c r="N163" s="88">
        <f t="shared" si="79"/>
        <v>-5.5515529756097521</v>
      </c>
      <c r="O163" s="32">
        <f t="shared" si="93"/>
        <v>-0.15965350026341893</v>
      </c>
      <c r="P163" s="30">
        <f t="shared" si="80"/>
        <v>-3.6929553863208398E-3</v>
      </c>
      <c r="Q163" s="88">
        <f t="shared" si="81"/>
        <v>-7.4020706341463338</v>
      </c>
      <c r="R163" s="32">
        <f t="shared" si="94"/>
        <v>-0.15965350026341887</v>
      </c>
      <c r="S163" s="30">
        <f t="shared" si="82"/>
        <v>-3.6929553863208385E-3</v>
      </c>
      <c r="T163" s="88">
        <f t="shared" si="83"/>
        <v>-9.2525882926829155</v>
      </c>
      <c r="U163" s="32">
        <f t="shared" si="95"/>
        <v>-0.15965350026341885</v>
      </c>
      <c r="V163" s="30">
        <f t="shared" si="84"/>
        <v>-3.6929553863208377E-3</v>
      </c>
      <c r="W163" s="88">
        <f t="shared" si="85"/>
        <v>-18.505176585365831</v>
      </c>
      <c r="X163" s="32">
        <f t="shared" si="96"/>
        <v>-0.15965350026341885</v>
      </c>
      <c r="Y163" s="30">
        <f t="shared" si="86"/>
        <v>-3.6929553863208377E-3</v>
      </c>
    </row>
    <row r="164" spans="1:25" s="72" customFormat="1" x14ac:dyDescent="0.25">
      <c r="A164" s="113" t="s">
        <v>130</v>
      </c>
      <c r="B164" s="90">
        <f t="shared" si="87"/>
        <v>-0.60373138609755905</v>
      </c>
      <c r="C164" s="102">
        <f>B164/(B148)</f>
        <v>-9.8698919817776024E-2</v>
      </c>
      <c r="D164" s="91">
        <f t="shared" si="73"/>
        <v>-2.283078180084715E-3</v>
      </c>
      <c r="E164" s="101">
        <f t="shared" si="89"/>
        <v>-1.2074627721951181</v>
      </c>
      <c r="F164" s="102">
        <f>E164/(E148)</f>
        <v>-9.8698919817776024E-2</v>
      </c>
      <c r="G164" s="91">
        <f t="shared" si="74"/>
        <v>-2.283078180084715E-3</v>
      </c>
      <c r="H164" s="90">
        <f t="shared" si="75"/>
        <v>-1.811194158292686</v>
      </c>
      <c r="I164" s="102">
        <f>H164/(H148)</f>
        <v>-9.8698919817776551E-2</v>
      </c>
      <c r="J164" s="91">
        <f t="shared" si="76"/>
        <v>-2.2830781800847262E-3</v>
      </c>
      <c r="K164" s="90">
        <f t="shared" si="77"/>
        <v>-2.4149255443902362</v>
      </c>
      <c r="L164" s="102">
        <f>K164/(K148)</f>
        <v>-9.8698919817776024E-2</v>
      </c>
      <c r="M164" s="91">
        <f t="shared" si="78"/>
        <v>-2.283078180084715E-3</v>
      </c>
      <c r="N164" s="90">
        <f t="shared" si="79"/>
        <v>-3.6223883165853721</v>
      </c>
      <c r="O164" s="102">
        <f>N164/(N148)</f>
        <v>-9.8698919817776551E-2</v>
      </c>
      <c r="P164" s="91">
        <f t="shared" si="80"/>
        <v>-2.2830781800847262E-3</v>
      </c>
      <c r="Q164" s="90">
        <f t="shared" si="81"/>
        <v>-4.8298510887804724</v>
      </c>
      <c r="R164" s="102">
        <f>Q164/(Q148)</f>
        <v>-9.8698919817776024E-2</v>
      </c>
      <c r="S164" s="91">
        <f t="shared" si="82"/>
        <v>-2.283078180084715E-3</v>
      </c>
      <c r="T164" s="90">
        <f t="shared" si="83"/>
        <v>-6.0373138609756083</v>
      </c>
      <c r="U164" s="102">
        <f>T164/(T148)</f>
        <v>-9.8698919817776329E-2</v>
      </c>
      <c r="V164" s="91">
        <f t="shared" si="84"/>
        <v>-2.2830781800847219E-3</v>
      </c>
      <c r="W164" s="90">
        <f t="shared" si="85"/>
        <v>-12.074627721951217</v>
      </c>
      <c r="X164" s="102">
        <f>W164/(W148)</f>
        <v>-9.8698919817776329E-2</v>
      </c>
      <c r="Y164" s="91">
        <f t="shared" si="86"/>
        <v>-2.2830781800847219E-3</v>
      </c>
    </row>
    <row r="165" spans="1:25" s="72" customFormat="1" x14ac:dyDescent="0.25">
      <c r="A165" s="112" t="s">
        <v>108</v>
      </c>
      <c r="B165" s="88">
        <f t="shared" si="87"/>
        <v>-0.46262941463414542</v>
      </c>
      <c r="C165" s="32">
        <f t="shared" si="88"/>
        <v>-7.3926301496244046E-2</v>
      </c>
      <c r="D165" s="30">
        <f t="shared" si="73"/>
        <v>-1.7100647376061E-3</v>
      </c>
      <c r="E165" s="98">
        <f t="shared" si="89"/>
        <v>-0.92525882926829084</v>
      </c>
      <c r="F165" s="32">
        <f t="shared" si="90"/>
        <v>-7.3926301496244046E-2</v>
      </c>
      <c r="G165" s="30">
        <f t="shared" si="74"/>
        <v>-1.7100647376061E-3</v>
      </c>
      <c r="H165" s="88">
        <f t="shared" si="75"/>
        <v>-1.3878882439024345</v>
      </c>
      <c r="I165" s="32">
        <f t="shared" si="91"/>
        <v>-7.3926301496243949E-2</v>
      </c>
      <c r="J165" s="30">
        <f t="shared" si="76"/>
        <v>-1.7100647376060978E-3</v>
      </c>
      <c r="K165" s="88">
        <f t="shared" si="77"/>
        <v>-1.8505176585365817</v>
      </c>
      <c r="L165" s="32">
        <f t="shared" si="92"/>
        <v>-7.3926301496244046E-2</v>
      </c>
      <c r="M165" s="30">
        <f t="shared" si="78"/>
        <v>-1.7100647376061E-3</v>
      </c>
      <c r="N165" s="88">
        <f t="shared" si="79"/>
        <v>-2.775776487804869</v>
      </c>
      <c r="O165" s="32">
        <f t="shared" si="93"/>
        <v>-7.3926301496243949E-2</v>
      </c>
      <c r="P165" s="30">
        <f t="shared" si="80"/>
        <v>-1.7100647376060978E-3</v>
      </c>
      <c r="Q165" s="88">
        <f t="shared" si="81"/>
        <v>-3.7010353170731634</v>
      </c>
      <c r="R165" s="32">
        <f t="shared" si="94"/>
        <v>-7.3926301496244046E-2</v>
      </c>
      <c r="S165" s="30">
        <f t="shared" si="82"/>
        <v>-1.7100647376061E-3</v>
      </c>
      <c r="T165" s="88">
        <f t="shared" si="83"/>
        <v>-4.6262941463414577</v>
      </c>
      <c r="U165" s="32">
        <f t="shared" si="95"/>
        <v>-7.3926301496244115E-2</v>
      </c>
      <c r="V165" s="30">
        <f t="shared" si="84"/>
        <v>-1.7100647376061013E-3</v>
      </c>
      <c r="W165" s="88">
        <f t="shared" si="85"/>
        <v>-9.2525882926829155</v>
      </c>
      <c r="X165" s="32">
        <f t="shared" si="96"/>
        <v>-7.3926301496244115E-2</v>
      </c>
      <c r="Y165" s="30">
        <f t="shared" si="86"/>
        <v>-1.7100647376061013E-3</v>
      </c>
    </row>
    <row r="166" spans="1:25" s="72" customFormat="1" ht="15.75" thickBot="1" x14ac:dyDescent="0.3">
      <c r="A166" s="114" t="s">
        <v>109</v>
      </c>
      <c r="B166" s="89">
        <f t="shared" si="87"/>
        <v>-0.23131470731707271</v>
      </c>
      <c r="C166" s="33">
        <f t="shared" si="88"/>
        <v>-3.564576041195152E-2</v>
      </c>
      <c r="D166" s="31">
        <f t="shared" si="73"/>
        <v>-8.2457369204229759E-4</v>
      </c>
      <c r="E166" s="99">
        <f t="shared" si="89"/>
        <v>-0.46262941463414542</v>
      </c>
      <c r="F166" s="33">
        <f t="shared" si="90"/>
        <v>-3.564576041195152E-2</v>
      </c>
      <c r="G166" s="31">
        <f t="shared" si="74"/>
        <v>-8.2457369204229759E-4</v>
      </c>
      <c r="H166" s="89">
        <f t="shared" si="75"/>
        <v>-0.69394412195121546</v>
      </c>
      <c r="I166" s="33">
        <f t="shared" si="91"/>
        <v>-3.5645760411951381E-2</v>
      </c>
      <c r="J166" s="31">
        <f t="shared" si="76"/>
        <v>-8.2457369204229456E-4</v>
      </c>
      <c r="K166" s="89">
        <f t="shared" si="77"/>
        <v>-0.92525882926829084</v>
      </c>
      <c r="L166" s="33">
        <f t="shared" si="92"/>
        <v>-3.564576041195152E-2</v>
      </c>
      <c r="M166" s="31">
        <f t="shared" si="78"/>
        <v>-8.2457369204229759E-4</v>
      </c>
      <c r="N166" s="89">
        <f t="shared" si="79"/>
        <v>-1.3878882439024309</v>
      </c>
      <c r="O166" s="33">
        <f t="shared" si="93"/>
        <v>-3.5645760411951381E-2</v>
      </c>
      <c r="P166" s="31">
        <f t="shared" si="80"/>
        <v>-8.2457369204229456E-4</v>
      </c>
      <c r="Q166" s="89">
        <f t="shared" si="81"/>
        <v>-1.8505176585365817</v>
      </c>
      <c r="R166" s="33">
        <f t="shared" si="94"/>
        <v>-3.564576041195152E-2</v>
      </c>
      <c r="S166" s="31">
        <f t="shared" si="82"/>
        <v>-8.2457369204229759E-4</v>
      </c>
      <c r="T166" s="89">
        <f t="shared" si="83"/>
        <v>-2.3131470731707253</v>
      </c>
      <c r="U166" s="33">
        <f t="shared" si="95"/>
        <v>-3.5645760411951492E-2</v>
      </c>
      <c r="V166" s="31">
        <f t="shared" si="84"/>
        <v>-8.2457369204229694E-4</v>
      </c>
      <c r="W166" s="89">
        <f t="shared" si="85"/>
        <v>-4.6262941463414506</v>
      </c>
      <c r="X166" s="33">
        <f t="shared" si="96"/>
        <v>-3.5645760411951492E-2</v>
      </c>
      <c r="Y166" s="31">
        <f t="shared" si="86"/>
        <v>-8.2457369204229694E-4</v>
      </c>
    </row>
    <row r="168" spans="1:25" ht="15.75" thickBot="1" x14ac:dyDescent="0.3"/>
    <row r="169" spans="1:25" s="83" customFormat="1" ht="18.75" customHeight="1" x14ac:dyDescent="0.3">
      <c r="A169" s="181" t="s">
        <v>135</v>
      </c>
      <c r="B169" s="184" t="s">
        <v>79</v>
      </c>
      <c r="C169" s="185"/>
      <c r="D169" s="186"/>
      <c r="E169" s="184" t="s">
        <v>79</v>
      </c>
      <c r="F169" s="185"/>
      <c r="G169" s="186"/>
      <c r="H169" s="184" t="s">
        <v>81</v>
      </c>
      <c r="I169" s="185"/>
      <c r="J169" s="186"/>
      <c r="K169" s="184" t="s">
        <v>82</v>
      </c>
      <c r="L169" s="185"/>
      <c r="M169" s="186"/>
      <c r="N169" s="184" t="s">
        <v>83</v>
      </c>
      <c r="O169" s="185"/>
      <c r="P169" s="186"/>
      <c r="Q169" s="184" t="s">
        <v>84</v>
      </c>
      <c r="R169" s="185"/>
      <c r="S169" s="186"/>
      <c r="T169" s="184" t="s">
        <v>85</v>
      </c>
      <c r="U169" s="185"/>
      <c r="V169" s="186"/>
      <c r="W169" s="184" t="s">
        <v>86</v>
      </c>
      <c r="X169" s="185"/>
      <c r="Y169" s="186"/>
    </row>
    <row r="170" spans="1:25" s="83" customFormat="1" ht="19.5" thickBot="1" x14ac:dyDescent="0.35">
      <c r="A170" s="182"/>
      <c r="B170" s="187">
        <v>5000</v>
      </c>
      <c r="C170" s="188"/>
      <c r="D170" s="189"/>
      <c r="E170" s="187">
        <v>10000</v>
      </c>
      <c r="F170" s="188"/>
      <c r="G170" s="189"/>
      <c r="H170" s="187">
        <v>15000</v>
      </c>
      <c r="I170" s="188"/>
      <c r="J170" s="189"/>
      <c r="K170" s="187">
        <v>20000</v>
      </c>
      <c r="L170" s="188"/>
      <c r="M170" s="189"/>
      <c r="N170" s="187">
        <v>30000</v>
      </c>
      <c r="O170" s="188"/>
      <c r="P170" s="189"/>
      <c r="Q170" s="187">
        <v>40000</v>
      </c>
      <c r="R170" s="188"/>
      <c r="S170" s="189"/>
      <c r="T170" s="187">
        <v>50000</v>
      </c>
      <c r="U170" s="188"/>
      <c r="V170" s="189"/>
      <c r="W170" s="187">
        <v>100000</v>
      </c>
      <c r="X170" s="188"/>
      <c r="Y170" s="189"/>
    </row>
    <row r="171" spans="1:25" s="82" customFormat="1" ht="75" x14ac:dyDescent="0.3">
      <c r="A171" s="183"/>
      <c r="B171" s="97" t="s">
        <v>94</v>
      </c>
      <c r="C171" s="103" t="s">
        <v>127</v>
      </c>
      <c r="D171" s="95" t="s">
        <v>128</v>
      </c>
      <c r="E171" s="97" t="s">
        <v>94</v>
      </c>
      <c r="F171" s="103" t="s">
        <v>127</v>
      </c>
      <c r="G171" s="95" t="s">
        <v>128</v>
      </c>
      <c r="H171" s="97" t="s">
        <v>94</v>
      </c>
      <c r="I171" s="103" t="s">
        <v>127</v>
      </c>
      <c r="J171" s="95" t="s">
        <v>128</v>
      </c>
      <c r="K171" s="97" t="s">
        <v>94</v>
      </c>
      <c r="L171" s="103" t="s">
        <v>127</v>
      </c>
      <c r="M171" s="95" t="s">
        <v>128</v>
      </c>
      <c r="N171" s="97" t="s">
        <v>94</v>
      </c>
      <c r="O171" s="103" t="s">
        <v>127</v>
      </c>
      <c r="P171" s="95" t="s">
        <v>128</v>
      </c>
      <c r="Q171" s="97" t="s">
        <v>94</v>
      </c>
      <c r="R171" s="103" t="s">
        <v>127</v>
      </c>
      <c r="S171" s="95" t="s">
        <v>128</v>
      </c>
      <c r="T171" s="97" t="s">
        <v>94</v>
      </c>
      <c r="U171" s="103" t="s">
        <v>127</v>
      </c>
      <c r="V171" s="95" t="s">
        <v>128</v>
      </c>
      <c r="W171" s="97" t="s">
        <v>94</v>
      </c>
      <c r="X171" s="103" t="s">
        <v>127</v>
      </c>
      <c r="Y171" s="95" t="s">
        <v>128</v>
      </c>
    </row>
    <row r="172" spans="1:25" s="72" customFormat="1" x14ac:dyDescent="0.25">
      <c r="A172" s="112" t="s">
        <v>125</v>
      </c>
      <c r="B172" s="129">
        <f>B140-D140</f>
        <v>-1.4773573918418075</v>
      </c>
      <c r="C172" s="130">
        <f>B172/(B140)</f>
        <v>-0.3184638698142121</v>
      </c>
      <c r="D172" s="131">
        <f>B172/(B93+C93+B140)</f>
        <v>-7.365381286827016E-3</v>
      </c>
      <c r="E172" s="129">
        <f>E140-G140</f>
        <v>-2.954714783683615</v>
      </c>
      <c r="F172" s="130">
        <f>E172/(E140)</f>
        <v>-0.3184638698142121</v>
      </c>
      <c r="G172" s="131">
        <f>E172/(E93+F93+E140)</f>
        <v>-7.365381286827016E-3</v>
      </c>
      <c r="H172" s="129">
        <f>H140-J140</f>
        <v>-4.4320721755254251</v>
      </c>
      <c r="I172" s="130">
        <f>H172/(H140)</f>
        <v>-0.31846386981421232</v>
      </c>
      <c r="J172" s="131">
        <f>H172/(H93+I93+H140)</f>
        <v>-7.3653812868270212E-3</v>
      </c>
      <c r="K172" s="129">
        <f>K140-M140</f>
        <v>-5.9094295673672299</v>
      </c>
      <c r="L172" s="130">
        <f>K172/(K140)</f>
        <v>-0.3184638698142121</v>
      </c>
      <c r="M172" s="131">
        <f>K172/(K93+L93+K140)</f>
        <v>-7.365381286827016E-3</v>
      </c>
      <c r="N172" s="129">
        <f>N140-P140</f>
        <v>-8.8641443510508502</v>
      </c>
      <c r="O172" s="130">
        <f>N172/(N140)</f>
        <v>-0.31846386981421232</v>
      </c>
      <c r="P172" s="131">
        <f>N172/(N93+O93+N140)</f>
        <v>-7.3653812868270212E-3</v>
      </c>
      <c r="Q172" s="129">
        <f>Q140-S140</f>
        <v>-11.81885913473446</v>
      </c>
      <c r="R172" s="130">
        <f>Q172/(Q140)</f>
        <v>-0.3184638698142121</v>
      </c>
      <c r="S172" s="131">
        <f>Q172/(Q93+R93+Q140)</f>
        <v>-7.365381286827016E-3</v>
      </c>
      <c r="T172" s="129">
        <f>T140-V140</f>
        <v>-14.773573918418094</v>
      </c>
      <c r="U172" s="130">
        <f>T172/(T140)</f>
        <v>-0.31846386981421265</v>
      </c>
      <c r="V172" s="131">
        <f>T172/(T93+U93+T140)</f>
        <v>-7.3653812868270255E-3</v>
      </c>
      <c r="W172" s="129">
        <f>W140-Y140</f>
        <v>-29.547147836836189</v>
      </c>
      <c r="X172" s="130">
        <f>W172/(W140)</f>
        <v>-0.31846386981421265</v>
      </c>
      <c r="Y172" s="131">
        <f>W172/(W93+X93+W140)</f>
        <v>-7.3653812868270255E-3</v>
      </c>
    </row>
    <row r="173" spans="1:25" s="72" customFormat="1" x14ac:dyDescent="0.25">
      <c r="A173" s="112" t="s">
        <v>97</v>
      </c>
      <c r="B173" s="129">
        <f t="shared" ref="B173:B182" si="97">B141-D141</f>
        <v>-1.2461604232480594</v>
      </c>
      <c r="C173" s="130">
        <f t="shared" ref="C173:C182" si="98">B173/(B141)</f>
        <v>-0.25586973096946741</v>
      </c>
      <c r="D173" s="131">
        <f t="shared" ref="D173:D182" si="99">B173/(B94+C94+B141)</f>
        <v>-5.9179104368143019E-3</v>
      </c>
      <c r="E173" s="129">
        <f t="shared" ref="E173:E182" si="100">E141-G141</f>
        <v>-2.4923208464961188</v>
      </c>
      <c r="F173" s="130">
        <f t="shared" ref="F173:F182" si="101">E173/(E141)</f>
        <v>-0.25586973096946741</v>
      </c>
      <c r="G173" s="131">
        <f t="shared" ref="G173:G182" si="102">E173/(E94+F94+E141)</f>
        <v>-5.9179104368143019E-3</v>
      </c>
      <c r="H173" s="129">
        <f t="shared" ref="H173:H182" si="103">H141-J141</f>
        <v>-3.7384812697441774</v>
      </c>
      <c r="I173" s="130">
        <f t="shared" ref="I173:I182" si="104">H173/(H141)</f>
        <v>-0.25586973096946736</v>
      </c>
      <c r="J173" s="131">
        <f t="shared" ref="J173:J182" si="105">H173/(H94+I94+H141)</f>
        <v>-5.9179104368143019E-3</v>
      </c>
      <c r="K173" s="129">
        <f t="shared" ref="K173:K182" si="106">K141-M141</f>
        <v>-4.9846416929922377</v>
      </c>
      <c r="L173" s="130">
        <f t="shared" ref="L173:L182" si="107">K173/(K141)</f>
        <v>-0.25586973096946741</v>
      </c>
      <c r="M173" s="131">
        <f t="shared" ref="M173:M182" si="108">K173/(K94+L94+K141)</f>
        <v>-5.9179104368143019E-3</v>
      </c>
      <c r="N173" s="129">
        <f t="shared" ref="N173:N182" si="109">N141-P141</f>
        <v>-7.4769625394883548</v>
      </c>
      <c r="O173" s="130">
        <f t="shared" ref="O173:O182" si="110">N173/(N141)</f>
        <v>-0.25586973096946736</v>
      </c>
      <c r="P173" s="131">
        <f t="shared" ref="P173:P182" si="111">N173/(N94+O94+N141)</f>
        <v>-5.9179104368143019E-3</v>
      </c>
      <c r="Q173" s="129">
        <f t="shared" ref="Q173:Q182" si="112">Q141-S141</f>
        <v>-9.9692833859844754</v>
      </c>
      <c r="R173" s="130">
        <f t="shared" ref="R173:R182" si="113">Q173/(Q141)</f>
        <v>-0.25586973096946741</v>
      </c>
      <c r="S173" s="131">
        <f t="shared" ref="S173:S182" si="114">Q173/(Q94+R94+Q141)</f>
        <v>-5.9179104368143019E-3</v>
      </c>
      <c r="T173" s="129">
        <f t="shared" ref="T173:T182" si="115">T141-V141</f>
        <v>-12.461604232480596</v>
      </c>
      <c r="U173" s="130">
        <f t="shared" ref="U173:U182" si="116">T173/(T141)</f>
        <v>-0.25586973096946747</v>
      </c>
      <c r="V173" s="131">
        <f t="shared" ref="V173:V182" si="117">T173/(T94+U94+T141)</f>
        <v>-5.9179104368143037E-3</v>
      </c>
      <c r="W173" s="129">
        <f t="shared" ref="W173:W182" si="118">W141-Y141</f>
        <v>-24.923208464961192</v>
      </c>
      <c r="X173" s="130">
        <f t="shared" ref="X173:X182" si="119">W173/(W141)</f>
        <v>-0.25586973096946747</v>
      </c>
      <c r="Y173" s="131">
        <f t="shared" ref="Y173:Y182" si="120">W173/(W94+X94+W141)</f>
        <v>-5.9179104368143037E-3</v>
      </c>
    </row>
    <row r="174" spans="1:25" s="72" customFormat="1" x14ac:dyDescent="0.25">
      <c r="A174" s="112" t="s">
        <v>102</v>
      </c>
      <c r="B174" s="129">
        <f t="shared" si="97"/>
        <v>-0.78376648606055976</v>
      </c>
      <c r="C174" s="130">
        <f t="shared" si="98"/>
        <v>-0.14696938583514024</v>
      </c>
      <c r="D174" s="131">
        <f t="shared" si="99"/>
        <v>-3.3993933924483981E-3</v>
      </c>
      <c r="E174" s="129">
        <f t="shared" si="100"/>
        <v>-1.5675329721211195</v>
      </c>
      <c r="F174" s="130">
        <f t="shared" si="101"/>
        <v>-0.14696938583514024</v>
      </c>
      <c r="G174" s="131">
        <f t="shared" si="102"/>
        <v>-3.3993933924483981E-3</v>
      </c>
      <c r="H174" s="129">
        <f t="shared" si="103"/>
        <v>-2.351299458181682</v>
      </c>
      <c r="I174" s="130">
        <f t="shared" si="104"/>
        <v>-0.14696938583514044</v>
      </c>
      <c r="J174" s="131">
        <f t="shared" si="105"/>
        <v>-3.399393392448402E-3</v>
      </c>
      <c r="K174" s="129">
        <f t="shared" si="106"/>
        <v>-3.1350659442422391</v>
      </c>
      <c r="L174" s="130">
        <f t="shared" si="107"/>
        <v>-0.14696938583514024</v>
      </c>
      <c r="M174" s="131">
        <f t="shared" si="108"/>
        <v>-3.3993933924483981E-3</v>
      </c>
      <c r="N174" s="129">
        <f t="shared" si="109"/>
        <v>-4.7025989163633639</v>
      </c>
      <c r="O174" s="130">
        <f t="shared" si="110"/>
        <v>-0.14696938583514044</v>
      </c>
      <c r="P174" s="131">
        <f t="shared" si="111"/>
        <v>-3.399393392448402E-3</v>
      </c>
      <c r="Q174" s="129">
        <f t="shared" si="112"/>
        <v>-6.2701318884844781</v>
      </c>
      <c r="R174" s="130">
        <f t="shared" si="113"/>
        <v>-0.14696938583514024</v>
      </c>
      <c r="S174" s="131">
        <f t="shared" si="114"/>
        <v>-3.3993933924483981E-3</v>
      </c>
      <c r="T174" s="129">
        <f t="shared" si="115"/>
        <v>-7.8376648606056136</v>
      </c>
      <c r="U174" s="130">
        <f t="shared" si="116"/>
        <v>-0.1469693858351406</v>
      </c>
      <c r="V174" s="131">
        <f t="shared" si="117"/>
        <v>-3.3993933924484051E-3</v>
      </c>
      <c r="W174" s="129">
        <f t="shared" si="118"/>
        <v>-15.675329721211227</v>
      </c>
      <c r="X174" s="130">
        <f t="shared" si="119"/>
        <v>-0.1469693858351406</v>
      </c>
      <c r="Y174" s="131">
        <f t="shared" si="120"/>
        <v>-3.3993933924484051E-3</v>
      </c>
    </row>
    <row r="175" spans="1:25" s="72" customFormat="1" x14ac:dyDescent="0.25">
      <c r="A175" s="112" t="s">
        <v>103</v>
      </c>
      <c r="B175" s="129">
        <f t="shared" si="97"/>
        <v>-0.66816800176368663</v>
      </c>
      <c r="C175" s="130">
        <f t="shared" si="98"/>
        <v>-0.12263347208259812</v>
      </c>
      <c r="D175" s="131">
        <f t="shared" si="99"/>
        <v>-2.8365417088565266E-3</v>
      </c>
      <c r="E175" s="129">
        <f t="shared" si="100"/>
        <v>-1.3363360035273733</v>
      </c>
      <c r="F175" s="130">
        <f t="shared" si="101"/>
        <v>-0.12263347208259812</v>
      </c>
      <c r="G175" s="131">
        <f t="shared" si="102"/>
        <v>-2.8365417088565266E-3</v>
      </c>
      <c r="H175" s="129">
        <f t="shared" si="103"/>
        <v>-2.0045040052910608</v>
      </c>
      <c r="I175" s="130">
        <f t="shared" si="104"/>
        <v>-0.12263347208259817</v>
      </c>
      <c r="J175" s="131">
        <f t="shared" si="105"/>
        <v>-2.8365417088565279E-3</v>
      </c>
      <c r="K175" s="129">
        <f t="shared" si="106"/>
        <v>-2.6726720070547465</v>
      </c>
      <c r="L175" s="130">
        <f t="shared" si="107"/>
        <v>-0.12263347208259812</v>
      </c>
      <c r="M175" s="131">
        <f t="shared" si="108"/>
        <v>-2.8365417088565266E-3</v>
      </c>
      <c r="N175" s="129">
        <f t="shared" si="109"/>
        <v>-4.0090080105821215</v>
      </c>
      <c r="O175" s="130">
        <f t="shared" si="110"/>
        <v>-0.12263347208259817</v>
      </c>
      <c r="P175" s="131">
        <f t="shared" si="111"/>
        <v>-2.8365417088565279E-3</v>
      </c>
      <c r="Q175" s="129">
        <f t="shared" si="112"/>
        <v>-5.345344014109493</v>
      </c>
      <c r="R175" s="130">
        <f t="shared" si="113"/>
        <v>-0.12263347208259812</v>
      </c>
      <c r="S175" s="131">
        <f t="shared" si="114"/>
        <v>-2.8365417088565266E-3</v>
      </c>
      <c r="T175" s="129">
        <f t="shared" si="115"/>
        <v>-6.6816800176368503</v>
      </c>
      <c r="U175" s="130">
        <f t="shared" si="116"/>
        <v>-0.12263347208259781</v>
      </c>
      <c r="V175" s="131">
        <f t="shared" si="117"/>
        <v>-2.8365417088565205E-3</v>
      </c>
      <c r="W175" s="129">
        <f t="shared" si="118"/>
        <v>-13.363360035273701</v>
      </c>
      <c r="X175" s="130">
        <f t="shared" si="119"/>
        <v>-0.12263347208259781</v>
      </c>
      <c r="Y175" s="131">
        <f t="shared" si="120"/>
        <v>-2.8365417088565205E-3</v>
      </c>
    </row>
    <row r="176" spans="1:25" s="72" customFormat="1" x14ac:dyDescent="0.25">
      <c r="A176" s="112" t="s">
        <v>104</v>
      </c>
      <c r="B176" s="98">
        <f t="shared" si="97"/>
        <v>-0.59880891118556256</v>
      </c>
      <c r="C176" s="32">
        <f t="shared" si="98"/>
        <v>-0.10852154191365408</v>
      </c>
      <c r="D176" s="30">
        <f t="shared" si="99"/>
        <v>-2.5101481479183878E-3</v>
      </c>
      <c r="E176" s="129">
        <f t="shared" si="100"/>
        <v>-1.1976178223711251</v>
      </c>
      <c r="F176" s="130">
        <f t="shared" si="101"/>
        <v>-0.10852154191365408</v>
      </c>
      <c r="G176" s="131">
        <f t="shared" si="102"/>
        <v>-2.5101481479183878E-3</v>
      </c>
      <c r="H176" s="129">
        <f t="shared" si="103"/>
        <v>-1.7964267335566824</v>
      </c>
      <c r="I176" s="130">
        <f t="shared" si="104"/>
        <v>-0.10852154191365375</v>
      </c>
      <c r="J176" s="131">
        <f t="shared" si="105"/>
        <v>-2.51014814791838E-3</v>
      </c>
      <c r="K176" s="129">
        <f t="shared" si="106"/>
        <v>-2.3952356447422503</v>
      </c>
      <c r="L176" s="130">
        <f t="shared" si="107"/>
        <v>-0.10852154191365408</v>
      </c>
      <c r="M176" s="131">
        <f t="shared" si="108"/>
        <v>-2.5101481479183878E-3</v>
      </c>
      <c r="N176" s="129">
        <f t="shared" si="109"/>
        <v>-3.5928534671133647</v>
      </c>
      <c r="O176" s="130">
        <f t="shared" si="110"/>
        <v>-0.10852154191365375</v>
      </c>
      <c r="P176" s="131">
        <f t="shared" si="111"/>
        <v>-2.51014814791838E-3</v>
      </c>
      <c r="Q176" s="129">
        <f t="shared" si="112"/>
        <v>-4.7904712894845005</v>
      </c>
      <c r="R176" s="130">
        <f t="shared" si="113"/>
        <v>-0.10852154191365408</v>
      </c>
      <c r="S176" s="131">
        <f t="shared" si="114"/>
        <v>-2.5101481479183878E-3</v>
      </c>
      <c r="T176" s="129">
        <f t="shared" si="115"/>
        <v>-5.9880891118556079</v>
      </c>
      <c r="U176" s="130">
        <f t="shared" si="116"/>
        <v>-0.10852154191365375</v>
      </c>
      <c r="V176" s="131">
        <f t="shared" si="117"/>
        <v>-2.5101481479183805E-3</v>
      </c>
      <c r="W176" s="129">
        <f t="shared" si="118"/>
        <v>-11.976178223711216</v>
      </c>
      <c r="X176" s="130">
        <f t="shared" si="119"/>
        <v>-0.10852154191365375</v>
      </c>
      <c r="Y176" s="131">
        <f t="shared" si="120"/>
        <v>-2.5101481479183805E-3</v>
      </c>
    </row>
    <row r="177" spans="1:25" s="72" customFormat="1" x14ac:dyDescent="0.25">
      <c r="A177" s="112" t="s">
        <v>105</v>
      </c>
      <c r="B177" s="98">
        <f t="shared" si="97"/>
        <v>-0.50633012374806174</v>
      </c>
      <c r="C177" s="32">
        <f t="shared" si="98"/>
        <v>-9.0248598663492927E-2</v>
      </c>
      <c r="D177" s="30">
        <f>B177/(B98+C98+B145)</f>
        <v>-2.0875076346109555E-3</v>
      </c>
      <c r="E177" s="98">
        <f t="shared" si="100"/>
        <v>-1.0126602474961235</v>
      </c>
      <c r="F177" s="32">
        <f t="shared" si="101"/>
        <v>-9.0248598663492927E-2</v>
      </c>
      <c r="G177" s="30">
        <f t="shared" si="102"/>
        <v>-2.0875076346109555E-3</v>
      </c>
      <c r="H177" s="129">
        <f t="shared" si="103"/>
        <v>-1.518990371244179</v>
      </c>
      <c r="I177" s="130">
        <f t="shared" si="104"/>
        <v>-9.0248598663492538E-2</v>
      </c>
      <c r="J177" s="131">
        <f t="shared" si="105"/>
        <v>-2.0875076346109473E-3</v>
      </c>
      <c r="K177" s="129">
        <f t="shared" si="106"/>
        <v>-2.025320494992247</v>
      </c>
      <c r="L177" s="130">
        <f t="shared" si="107"/>
        <v>-9.0248598663492927E-2</v>
      </c>
      <c r="M177" s="131">
        <f t="shared" si="108"/>
        <v>-2.0875076346109555E-3</v>
      </c>
      <c r="N177" s="129">
        <f t="shared" si="109"/>
        <v>-3.037980742488358</v>
      </c>
      <c r="O177" s="130">
        <f t="shared" si="110"/>
        <v>-9.0248598663492538E-2</v>
      </c>
      <c r="P177" s="131">
        <f t="shared" si="111"/>
        <v>-2.0875076346109473E-3</v>
      </c>
      <c r="Q177" s="129">
        <f t="shared" si="112"/>
        <v>-4.050640989984494</v>
      </c>
      <c r="R177" s="130">
        <f t="shared" si="113"/>
        <v>-9.0248598663492927E-2</v>
      </c>
      <c r="S177" s="131">
        <f t="shared" si="114"/>
        <v>-2.0875076346109555E-3</v>
      </c>
      <c r="T177" s="129">
        <f t="shared" si="115"/>
        <v>-5.0633012374806157</v>
      </c>
      <c r="U177" s="130">
        <f t="shared" si="116"/>
        <v>-9.0248598663492899E-2</v>
      </c>
      <c r="V177" s="131">
        <f t="shared" si="117"/>
        <v>-2.0875076346109551E-3</v>
      </c>
      <c r="W177" s="129">
        <f t="shared" si="118"/>
        <v>-10.126602474961231</v>
      </c>
      <c r="X177" s="130">
        <f t="shared" si="119"/>
        <v>-9.0248598663492899E-2</v>
      </c>
      <c r="Y177" s="131">
        <f t="shared" si="120"/>
        <v>-2.0875076346109551E-3</v>
      </c>
    </row>
    <row r="178" spans="1:25" s="72" customFormat="1" x14ac:dyDescent="0.25">
      <c r="A178" s="112" t="s">
        <v>106</v>
      </c>
      <c r="B178" s="98">
        <f t="shared" si="97"/>
        <v>-0.4369710331699368</v>
      </c>
      <c r="C178" s="32">
        <f t="shared" si="98"/>
        <v>-7.6934531780758333E-2</v>
      </c>
      <c r="D178" s="30">
        <f t="shared" si="99"/>
        <v>-1.7795573382812047E-3</v>
      </c>
      <c r="E178" s="98">
        <f t="shared" si="100"/>
        <v>-0.87394206633987359</v>
      </c>
      <c r="F178" s="32">
        <f t="shared" si="101"/>
        <v>-7.6934531780758333E-2</v>
      </c>
      <c r="G178" s="30">
        <f t="shared" si="102"/>
        <v>-1.7795573382812047E-3</v>
      </c>
      <c r="H178" s="129">
        <f t="shared" si="103"/>
        <v>-1.3109130995098113</v>
      </c>
      <c r="I178" s="130">
        <f t="shared" si="104"/>
        <v>-7.6934531780758417E-2</v>
      </c>
      <c r="J178" s="131">
        <f t="shared" si="105"/>
        <v>-1.779557338281206E-3</v>
      </c>
      <c r="K178" s="129">
        <f t="shared" si="106"/>
        <v>-1.7478841326797472</v>
      </c>
      <c r="L178" s="130">
        <f t="shared" si="107"/>
        <v>-7.6934531780758333E-2</v>
      </c>
      <c r="M178" s="131">
        <f t="shared" si="108"/>
        <v>-1.7795573382812047E-3</v>
      </c>
      <c r="N178" s="129">
        <f t="shared" si="109"/>
        <v>-2.6218261990196225</v>
      </c>
      <c r="O178" s="130">
        <f t="shared" si="110"/>
        <v>-7.6934531780758417E-2</v>
      </c>
      <c r="P178" s="131">
        <f t="shared" si="111"/>
        <v>-1.779557338281206E-3</v>
      </c>
      <c r="Q178" s="129">
        <f t="shared" si="112"/>
        <v>-3.4957682653594944</v>
      </c>
      <c r="R178" s="130">
        <f t="shared" si="113"/>
        <v>-7.6934531780758333E-2</v>
      </c>
      <c r="S178" s="131">
        <f t="shared" si="114"/>
        <v>-1.7795573382812047E-3</v>
      </c>
      <c r="T178" s="129">
        <f t="shared" si="115"/>
        <v>-4.3697103316993804</v>
      </c>
      <c r="U178" s="130">
        <f t="shared" si="116"/>
        <v>-7.6934531780758583E-2</v>
      </c>
      <c r="V178" s="131">
        <f t="shared" si="117"/>
        <v>-1.7795573382812094E-3</v>
      </c>
      <c r="W178" s="129">
        <f t="shared" si="118"/>
        <v>-8.7394206633987608</v>
      </c>
      <c r="X178" s="130">
        <f t="shared" si="119"/>
        <v>-7.6934531780758583E-2</v>
      </c>
      <c r="Y178" s="131">
        <f t="shared" si="120"/>
        <v>-1.7795573382812094E-3</v>
      </c>
    </row>
    <row r="179" spans="1:25" s="72" customFormat="1" x14ac:dyDescent="0.25">
      <c r="A179" s="112" t="s">
        <v>107</v>
      </c>
      <c r="B179" s="98">
        <f t="shared" si="97"/>
        <v>-0.32137254887306188</v>
      </c>
      <c r="C179" s="32">
        <f t="shared" si="98"/>
        <v>-5.545286431553028E-2</v>
      </c>
      <c r="D179" s="30">
        <f t="shared" si="99"/>
        <v>-1.2826837721883521E-3</v>
      </c>
      <c r="E179" s="98">
        <f t="shared" si="100"/>
        <v>-0.64274509774612376</v>
      </c>
      <c r="F179" s="32">
        <f t="shared" si="101"/>
        <v>-5.545286431553028E-2</v>
      </c>
      <c r="G179" s="30">
        <f t="shared" si="102"/>
        <v>-1.2826837721883521E-3</v>
      </c>
      <c r="H179" s="129">
        <f t="shared" si="103"/>
        <v>-0.96411764661918653</v>
      </c>
      <c r="I179" s="130">
        <f t="shared" si="104"/>
        <v>-5.5452864315530336E-2</v>
      </c>
      <c r="J179" s="131">
        <f t="shared" si="105"/>
        <v>-1.2826837721883531E-3</v>
      </c>
      <c r="K179" s="129">
        <f t="shared" si="106"/>
        <v>-1.2854901954922475</v>
      </c>
      <c r="L179" s="130">
        <f t="shared" si="107"/>
        <v>-5.545286431553028E-2</v>
      </c>
      <c r="M179" s="131">
        <f t="shared" si="108"/>
        <v>-1.2826837721883521E-3</v>
      </c>
      <c r="N179" s="129">
        <f t="shared" si="109"/>
        <v>-1.9282352932383731</v>
      </c>
      <c r="O179" s="130">
        <f t="shared" si="110"/>
        <v>-5.5452864315530336E-2</v>
      </c>
      <c r="P179" s="131">
        <f t="shared" si="111"/>
        <v>-1.2826837721883531E-3</v>
      </c>
      <c r="Q179" s="129">
        <f t="shared" si="112"/>
        <v>-2.570980390984495</v>
      </c>
      <c r="R179" s="130">
        <f t="shared" si="113"/>
        <v>-5.545286431553028E-2</v>
      </c>
      <c r="S179" s="131">
        <f t="shared" si="114"/>
        <v>-1.2826837721883521E-3</v>
      </c>
      <c r="T179" s="129">
        <f t="shared" si="115"/>
        <v>-3.213725488730617</v>
      </c>
      <c r="U179" s="130">
        <f t="shared" si="116"/>
        <v>-5.5452864315530252E-2</v>
      </c>
      <c r="V179" s="131">
        <f t="shared" si="117"/>
        <v>-1.2826837721883512E-3</v>
      </c>
      <c r="W179" s="129">
        <f t="shared" si="118"/>
        <v>-6.4274509774612341</v>
      </c>
      <c r="X179" s="130">
        <f t="shared" si="119"/>
        <v>-5.5452864315530252E-2</v>
      </c>
      <c r="Y179" s="131">
        <f t="shared" si="120"/>
        <v>-1.2826837721883512E-3</v>
      </c>
    </row>
    <row r="180" spans="1:25" s="72" customFormat="1" x14ac:dyDescent="0.25">
      <c r="A180" s="113" t="s">
        <v>130</v>
      </c>
      <c r="B180" s="101">
        <f t="shared" si="97"/>
        <v>-8.7625277496172771E-6</v>
      </c>
      <c r="C180" s="102">
        <f t="shared" si="98"/>
        <v>-1.4325112851110884E-6</v>
      </c>
      <c r="D180" s="91">
        <f t="shared" si="99"/>
        <v>-3.3136484814631226E-8</v>
      </c>
      <c r="E180" s="101">
        <f t="shared" si="100"/>
        <v>-1.7525055499234554E-5</v>
      </c>
      <c r="F180" s="102">
        <f t="shared" si="101"/>
        <v>-1.4325112851110884E-6</v>
      </c>
      <c r="G180" s="91">
        <f t="shared" si="102"/>
        <v>-3.3136484814631226E-8</v>
      </c>
      <c r="H180" s="101">
        <f t="shared" si="103"/>
        <v>-2.6287583253292723E-5</v>
      </c>
      <c r="I180" s="102">
        <f t="shared" si="104"/>
        <v>-1.4325112853530901E-6</v>
      </c>
      <c r="J180" s="91">
        <f t="shared" si="105"/>
        <v>-3.3136484820229141E-8</v>
      </c>
      <c r="K180" s="101">
        <f t="shared" si="106"/>
        <v>-3.5050110998469108E-5</v>
      </c>
      <c r="L180" s="102">
        <f t="shared" si="107"/>
        <v>-1.4325112851110884E-6</v>
      </c>
      <c r="M180" s="91">
        <f t="shared" si="108"/>
        <v>-3.3136484814631226E-8</v>
      </c>
      <c r="N180" s="101">
        <f t="shared" si="109"/>
        <v>-5.2575166506585447E-5</v>
      </c>
      <c r="O180" s="102">
        <f t="shared" si="110"/>
        <v>-1.4325112853530901E-6</v>
      </c>
      <c r="P180" s="91">
        <f t="shared" si="111"/>
        <v>-3.3136484820229141E-8</v>
      </c>
      <c r="Q180" s="101">
        <f t="shared" si="112"/>
        <v>-7.0100221996938217E-5</v>
      </c>
      <c r="R180" s="102">
        <f t="shared" si="113"/>
        <v>-1.4325112851110884E-6</v>
      </c>
      <c r="S180" s="91">
        <f t="shared" si="114"/>
        <v>-3.3136484814631226E-8</v>
      </c>
      <c r="T180" s="101">
        <f t="shared" si="115"/>
        <v>-8.7625277501501841E-5</v>
      </c>
      <c r="U180" s="102">
        <f t="shared" si="116"/>
        <v>-1.4325112851982091E-6</v>
      </c>
      <c r="V180" s="91">
        <f t="shared" si="117"/>
        <v>-3.3136484816646476E-8</v>
      </c>
      <c r="W180" s="101">
        <f t="shared" si="118"/>
        <v>-1.7525055500300368E-4</v>
      </c>
      <c r="X180" s="102">
        <f t="shared" si="119"/>
        <v>-1.4325112851982091E-6</v>
      </c>
      <c r="Y180" s="91">
        <f t="shared" si="120"/>
        <v>-3.3136484816646476E-8</v>
      </c>
    </row>
    <row r="181" spans="1:25" s="72" customFormat="1" x14ac:dyDescent="0.25">
      <c r="A181" s="112" t="s">
        <v>108</v>
      </c>
      <c r="B181" s="98">
        <f t="shared" si="97"/>
        <v>0.14102138831443689</v>
      </c>
      <c r="C181" s="32">
        <f t="shared" si="98"/>
        <v>2.2534645096435064E-2</v>
      </c>
      <c r="D181" s="30">
        <f t="shared" si="99"/>
        <v>5.212718771794594E-4</v>
      </c>
      <c r="E181" s="98">
        <f t="shared" si="100"/>
        <v>0.28204277662887378</v>
      </c>
      <c r="F181" s="32">
        <f t="shared" si="101"/>
        <v>2.2534645096435064E-2</v>
      </c>
      <c r="G181" s="30">
        <f t="shared" si="102"/>
        <v>5.212718771794594E-4</v>
      </c>
      <c r="H181" s="129">
        <f t="shared" si="103"/>
        <v>0.42306416494331245</v>
      </c>
      <c r="I181" s="130">
        <f t="shared" si="104"/>
        <v>2.2534645096435154E-2</v>
      </c>
      <c r="J181" s="131">
        <f t="shared" si="105"/>
        <v>5.2127187717946168E-4</v>
      </c>
      <c r="K181" s="129">
        <f t="shared" si="106"/>
        <v>0.56408555325774756</v>
      </c>
      <c r="L181" s="130">
        <f t="shared" si="107"/>
        <v>2.2534645096435064E-2</v>
      </c>
      <c r="M181" s="131">
        <f t="shared" si="108"/>
        <v>5.212718771794594E-4</v>
      </c>
      <c r="N181" s="129">
        <f t="shared" si="109"/>
        <v>0.8461283298866249</v>
      </c>
      <c r="O181" s="130">
        <f t="shared" si="110"/>
        <v>2.2534645096435154E-2</v>
      </c>
      <c r="P181" s="131">
        <f t="shared" si="111"/>
        <v>5.2127187717946168E-4</v>
      </c>
      <c r="Q181" s="129">
        <f t="shared" si="112"/>
        <v>1.1281711065154951</v>
      </c>
      <c r="R181" s="130">
        <f t="shared" si="113"/>
        <v>2.2534645096435064E-2</v>
      </c>
      <c r="S181" s="131">
        <f t="shared" si="114"/>
        <v>5.212718771794594E-4</v>
      </c>
      <c r="T181" s="129">
        <f t="shared" si="115"/>
        <v>1.4102138831443582</v>
      </c>
      <c r="U181" s="130">
        <f t="shared" si="116"/>
        <v>2.2534645096434894E-2</v>
      </c>
      <c r="V181" s="131">
        <f t="shared" si="117"/>
        <v>5.212718771794555E-4</v>
      </c>
      <c r="W181" s="129">
        <f t="shared" si="118"/>
        <v>2.8204277662887165</v>
      </c>
      <c r="X181" s="130">
        <f t="shared" si="119"/>
        <v>2.2534645096434894E-2</v>
      </c>
      <c r="Y181" s="131">
        <f t="shared" si="120"/>
        <v>5.212718771794555E-4</v>
      </c>
    </row>
    <row r="182" spans="1:25" s="72" customFormat="1" ht="15.75" thickBot="1" x14ac:dyDescent="0.3">
      <c r="A182" s="114" t="s">
        <v>109</v>
      </c>
      <c r="B182" s="99">
        <f t="shared" si="97"/>
        <v>0.37221835690818494</v>
      </c>
      <c r="C182" s="33">
        <f t="shared" si="98"/>
        <v>5.7359112722099467E-2</v>
      </c>
      <c r="D182" s="31">
        <f t="shared" si="99"/>
        <v>1.3268566809329148E-3</v>
      </c>
      <c r="E182" s="99">
        <f t="shared" si="100"/>
        <v>0.74443671381636989</v>
      </c>
      <c r="F182" s="33">
        <f t="shared" si="101"/>
        <v>5.7359112722099467E-2</v>
      </c>
      <c r="G182" s="31">
        <f t="shared" si="102"/>
        <v>1.3268566809329148E-3</v>
      </c>
      <c r="H182" s="132">
        <f t="shared" si="103"/>
        <v>1.1166550707245584</v>
      </c>
      <c r="I182" s="133">
        <f t="shared" si="104"/>
        <v>5.7359112722099648E-2</v>
      </c>
      <c r="J182" s="134">
        <f t="shared" si="105"/>
        <v>1.3268566809329192E-3</v>
      </c>
      <c r="K182" s="132">
        <f t="shared" si="106"/>
        <v>1.4888734276327398</v>
      </c>
      <c r="L182" s="133">
        <f t="shared" si="107"/>
        <v>5.7359112722099467E-2</v>
      </c>
      <c r="M182" s="134">
        <f t="shared" si="108"/>
        <v>1.3268566809329148E-3</v>
      </c>
      <c r="N182" s="132">
        <f t="shared" si="109"/>
        <v>2.2333101414491168</v>
      </c>
      <c r="O182" s="133">
        <f t="shared" si="110"/>
        <v>5.7359112722099648E-2</v>
      </c>
      <c r="P182" s="134">
        <f t="shared" si="111"/>
        <v>1.3268566809329192E-3</v>
      </c>
      <c r="Q182" s="132">
        <f t="shared" si="112"/>
        <v>2.9777468552654796</v>
      </c>
      <c r="R182" s="133">
        <f t="shared" si="113"/>
        <v>5.7359112722099467E-2</v>
      </c>
      <c r="S182" s="134">
        <f t="shared" si="114"/>
        <v>1.3268566809329148E-3</v>
      </c>
      <c r="T182" s="132">
        <f t="shared" si="115"/>
        <v>3.7221835690818637</v>
      </c>
      <c r="U182" s="133">
        <f t="shared" si="116"/>
        <v>5.7359112722099682E-2</v>
      </c>
      <c r="V182" s="134">
        <f t="shared" si="117"/>
        <v>1.3268566809329198E-3</v>
      </c>
      <c r="W182" s="132">
        <f t="shared" si="118"/>
        <v>7.4443671381637273</v>
      </c>
      <c r="X182" s="133">
        <f t="shared" si="119"/>
        <v>5.7359112722099682E-2</v>
      </c>
      <c r="Y182" s="134">
        <f t="shared" si="120"/>
        <v>1.3268566809329198E-3</v>
      </c>
    </row>
  </sheetData>
  <sortState ref="A1:O3">
    <sortCondition ref="B2"/>
  </sortState>
  <mergeCells count="134">
    <mergeCell ref="A74:X74"/>
    <mergeCell ref="H75:J75"/>
    <mergeCell ref="H76:J76"/>
    <mergeCell ref="W90:Y90"/>
    <mergeCell ref="B75:D75"/>
    <mergeCell ref="B76:D76"/>
    <mergeCell ref="A75:A77"/>
    <mergeCell ref="E75:G75"/>
    <mergeCell ref="E76:G76"/>
    <mergeCell ref="E91:G91"/>
    <mergeCell ref="E72:H72"/>
    <mergeCell ref="A64:R64"/>
    <mergeCell ref="A65:B65"/>
    <mergeCell ref="E90:G90"/>
    <mergeCell ref="H90:J90"/>
    <mergeCell ref="K90:M90"/>
    <mergeCell ref="N90:P90"/>
    <mergeCell ref="Q90:S90"/>
    <mergeCell ref="L66:O66"/>
    <mergeCell ref="L67:O67"/>
    <mergeCell ref="E70:H70"/>
    <mergeCell ref="L68:O68"/>
    <mergeCell ref="L70:O70"/>
    <mergeCell ref="E65:I65"/>
    <mergeCell ref="L65:Q65"/>
    <mergeCell ref="E69:H69"/>
    <mergeCell ref="E66:H66"/>
    <mergeCell ref="E67:H67"/>
    <mergeCell ref="H91:J91"/>
    <mergeCell ref="K91:M91"/>
    <mergeCell ref="N91:P91"/>
    <mergeCell ref="Q91:S91"/>
    <mergeCell ref="E68:H68"/>
    <mergeCell ref="A153:A155"/>
    <mergeCell ref="A137:A139"/>
    <mergeCell ref="A121:A123"/>
    <mergeCell ref="A105:A107"/>
    <mergeCell ref="A90:A92"/>
    <mergeCell ref="B153:D153"/>
    <mergeCell ref="B154:D154"/>
    <mergeCell ref="B137:D137"/>
    <mergeCell ref="B138:D138"/>
    <mergeCell ref="B121:D121"/>
    <mergeCell ref="B122:D122"/>
    <mergeCell ref="B105:D105"/>
    <mergeCell ref="B106:D106"/>
    <mergeCell ref="B90:D90"/>
    <mergeCell ref="B91:D91"/>
    <mergeCell ref="T91:V91"/>
    <mergeCell ref="W91:Y91"/>
    <mergeCell ref="W75:Y75"/>
    <mergeCell ref="W76:Y76"/>
    <mergeCell ref="T75:V75"/>
    <mergeCell ref="T76:V76"/>
    <mergeCell ref="K75:M75"/>
    <mergeCell ref="K76:M76"/>
    <mergeCell ref="N75:P75"/>
    <mergeCell ref="N76:P76"/>
    <mergeCell ref="Q75:S75"/>
    <mergeCell ref="Q76:S76"/>
    <mergeCell ref="T90:V90"/>
    <mergeCell ref="T105:V105"/>
    <mergeCell ref="W105:Y105"/>
    <mergeCell ref="E106:G106"/>
    <mergeCell ref="H106:J106"/>
    <mergeCell ref="K106:M106"/>
    <mergeCell ref="N106:P106"/>
    <mergeCell ref="Q106:S106"/>
    <mergeCell ref="T106:V106"/>
    <mergeCell ref="W106:Y106"/>
    <mergeCell ref="E105:G105"/>
    <mergeCell ref="H105:J105"/>
    <mergeCell ref="K105:M105"/>
    <mergeCell ref="N105:P105"/>
    <mergeCell ref="Q105:S105"/>
    <mergeCell ref="T121:V121"/>
    <mergeCell ref="W121:Y121"/>
    <mergeCell ref="E122:G122"/>
    <mergeCell ref="H122:J122"/>
    <mergeCell ref="K122:M122"/>
    <mergeCell ref="N122:P122"/>
    <mergeCell ref="Q122:S122"/>
    <mergeCell ref="T122:V122"/>
    <mergeCell ref="W122:Y122"/>
    <mergeCell ref="E121:G121"/>
    <mergeCell ref="H121:J121"/>
    <mergeCell ref="K121:M121"/>
    <mergeCell ref="N121:P121"/>
    <mergeCell ref="Q121:S121"/>
    <mergeCell ref="T137:V137"/>
    <mergeCell ref="W137:Y137"/>
    <mergeCell ref="E138:G138"/>
    <mergeCell ref="H138:J138"/>
    <mergeCell ref="K138:M138"/>
    <mergeCell ref="N138:P138"/>
    <mergeCell ref="Q138:S138"/>
    <mergeCell ref="T138:V138"/>
    <mergeCell ref="W138:Y138"/>
    <mergeCell ref="E137:G137"/>
    <mergeCell ref="H137:J137"/>
    <mergeCell ref="K137:M137"/>
    <mergeCell ref="N137:P137"/>
    <mergeCell ref="Q137:S137"/>
    <mergeCell ref="T153:V153"/>
    <mergeCell ref="W153:Y153"/>
    <mergeCell ref="E154:G154"/>
    <mergeCell ref="H154:J154"/>
    <mergeCell ref="K154:M154"/>
    <mergeCell ref="N154:P154"/>
    <mergeCell ref="Q154:S154"/>
    <mergeCell ref="T154:V154"/>
    <mergeCell ref="W154:Y154"/>
    <mergeCell ref="E153:G153"/>
    <mergeCell ref="H153:J153"/>
    <mergeCell ref="K153:M153"/>
    <mergeCell ref="N153:P153"/>
    <mergeCell ref="Q153:S153"/>
    <mergeCell ref="A169:A171"/>
    <mergeCell ref="B169:D169"/>
    <mergeCell ref="E169:G169"/>
    <mergeCell ref="H169:J169"/>
    <mergeCell ref="K169:M169"/>
    <mergeCell ref="N169:P169"/>
    <mergeCell ref="Q169:S169"/>
    <mergeCell ref="T169:V169"/>
    <mergeCell ref="W169:Y169"/>
    <mergeCell ref="B170:D170"/>
    <mergeCell ref="E170:G170"/>
    <mergeCell ref="H170:J170"/>
    <mergeCell ref="K170:M170"/>
    <mergeCell ref="N170:P170"/>
    <mergeCell ref="Q170:S170"/>
    <mergeCell ref="T170:V170"/>
    <mergeCell ref="W170:Y170"/>
  </mergeCells>
  <pageMargins left="0.7" right="0.7" top="0.75" bottom="0.75" header="0.3" footer="0.3"/>
  <pageSetup paperSize="8" scale="4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zoomScaleNormal="100" workbookViewId="0">
      <selection activeCell="A22" sqref="A22"/>
    </sheetView>
  </sheetViews>
  <sheetFormatPr defaultColWidth="8.85546875" defaultRowHeight="12.75" x14ac:dyDescent="0.2"/>
  <cols>
    <col min="1" max="1" width="44" style="2" customWidth="1"/>
    <col min="2" max="2" width="32.42578125" style="2" customWidth="1"/>
    <col min="3" max="3" width="28" style="2" customWidth="1"/>
    <col min="4" max="4" width="27.28515625" style="2" customWidth="1"/>
    <col min="5" max="5" width="25.140625" style="2" customWidth="1"/>
    <col min="6" max="6" width="13.42578125" style="2" customWidth="1"/>
    <col min="7" max="7" width="27.5703125" style="2" customWidth="1"/>
    <col min="8" max="8" width="28.5703125" style="2" customWidth="1"/>
    <col min="9" max="9" width="27.85546875" style="2" customWidth="1"/>
    <col min="10" max="10" width="24" style="2" customWidth="1"/>
    <col min="11" max="16384" width="8.85546875" style="2"/>
  </cols>
  <sheetData>
    <row r="1" spans="1:10" ht="18.75" thickBot="1" x14ac:dyDescent="0.3">
      <c r="A1" s="3" t="s">
        <v>5</v>
      </c>
    </row>
    <row r="2" spans="1:10" ht="77.25" thickBot="1" x14ac:dyDescent="0.3">
      <c r="A2" s="4" t="s">
        <v>6</v>
      </c>
      <c r="B2" s="5" t="s">
        <v>7</v>
      </c>
      <c r="C2" s="6" t="s">
        <v>8</v>
      </c>
      <c r="D2" s="7" t="s">
        <v>9</v>
      </c>
      <c r="E2" s="6" t="s">
        <v>8</v>
      </c>
      <c r="G2" s="159" t="s">
        <v>10</v>
      </c>
      <c r="H2" s="9" t="s">
        <v>11</v>
      </c>
      <c r="I2" s="9" t="s">
        <v>12</v>
      </c>
      <c r="J2" s="5" t="s">
        <v>4</v>
      </c>
    </row>
    <row r="3" spans="1:10" ht="42" customHeight="1" thickBot="1" x14ac:dyDescent="0.25">
      <c r="A3" s="10" t="s">
        <v>13</v>
      </c>
      <c r="B3" s="156">
        <v>0</v>
      </c>
      <c r="C3" s="155" t="s">
        <v>14</v>
      </c>
      <c r="D3" s="13">
        <v>0.94982699272846949</v>
      </c>
      <c r="E3" s="157" t="s">
        <v>15</v>
      </c>
      <c r="G3" s="158">
        <v>1</v>
      </c>
      <c r="H3" s="154">
        <f>B3*$G$3</f>
        <v>0</v>
      </c>
      <c r="I3" s="154">
        <f>H3*D3</f>
        <v>0</v>
      </c>
      <c r="J3" s="17">
        <f>I15/H15</f>
        <v>0.45943836133742777</v>
      </c>
    </row>
    <row r="4" spans="1:10" ht="26.25" thickBot="1" x14ac:dyDescent="0.25">
      <c r="A4" s="10" t="s">
        <v>16</v>
      </c>
      <c r="B4" s="156">
        <v>0</v>
      </c>
      <c r="C4" s="155" t="s">
        <v>17</v>
      </c>
      <c r="D4" s="13">
        <v>0.87897421514086893</v>
      </c>
      <c r="E4" s="157" t="s">
        <v>18</v>
      </c>
      <c r="H4" s="154">
        <f>B4*$G$3</f>
        <v>0</v>
      </c>
      <c r="I4" s="154">
        <f>H4*D4</f>
        <v>0</v>
      </c>
    </row>
    <row r="5" spans="1:10" ht="26.25" thickBot="1" x14ac:dyDescent="0.25">
      <c r="A5" s="10" t="s">
        <v>19</v>
      </c>
      <c r="B5" s="156">
        <v>0</v>
      </c>
      <c r="C5" s="155" t="s">
        <v>20</v>
      </c>
      <c r="D5" s="13">
        <v>0.82603963475743203</v>
      </c>
      <c r="E5" s="157" t="s">
        <v>21</v>
      </c>
      <c r="H5" s="154">
        <f>B5*$G$3</f>
        <v>0</v>
      </c>
      <c r="I5" s="154">
        <f>H5*D5</f>
        <v>0</v>
      </c>
    </row>
    <row r="6" spans="1:10" ht="26.25" thickBot="1" x14ac:dyDescent="0.25">
      <c r="A6" s="10" t="s">
        <v>22</v>
      </c>
      <c r="B6" s="156">
        <v>0</v>
      </c>
      <c r="C6" s="155" t="s">
        <v>23</v>
      </c>
      <c r="D6" s="13">
        <v>0.7722365871105803</v>
      </c>
      <c r="E6" s="157" t="s">
        <v>24</v>
      </c>
      <c r="H6" s="154">
        <f>B6*$G$3</f>
        <v>0</v>
      </c>
      <c r="I6" s="154">
        <f>H6*D6</f>
        <v>0</v>
      </c>
    </row>
    <row r="7" spans="1:10" ht="26.25" thickBot="1" x14ac:dyDescent="0.25">
      <c r="A7" s="18" t="s">
        <v>25</v>
      </c>
      <c r="B7" s="156">
        <v>0</v>
      </c>
      <c r="C7" s="155" t="s">
        <v>26</v>
      </c>
      <c r="D7" s="13">
        <v>0.70725751910079016</v>
      </c>
      <c r="E7" s="157" t="s">
        <v>27</v>
      </c>
      <c r="H7" s="154">
        <f>B7*$G$3</f>
        <v>0</v>
      </c>
      <c r="I7" s="154">
        <f>H7*D7</f>
        <v>0</v>
      </c>
    </row>
    <row r="8" spans="1:10" x14ac:dyDescent="0.2">
      <c r="A8" s="153"/>
      <c r="B8" s="153"/>
      <c r="C8" s="153"/>
      <c r="D8" s="153"/>
      <c r="E8" s="153"/>
      <c r="H8" s="152"/>
      <c r="I8" s="152"/>
    </row>
    <row r="9" spans="1:10" ht="18.75" thickBot="1" x14ac:dyDescent="0.3">
      <c r="A9" s="3" t="s">
        <v>28</v>
      </c>
      <c r="H9" s="21"/>
      <c r="I9" s="21"/>
    </row>
    <row r="10" spans="1:10" ht="77.25" thickBot="1" x14ac:dyDescent="0.25">
      <c r="A10" s="4" t="s">
        <v>6</v>
      </c>
      <c r="B10" s="22" t="s">
        <v>29</v>
      </c>
      <c r="C10" s="23" t="s">
        <v>30</v>
      </c>
      <c r="D10" s="24" t="s">
        <v>31</v>
      </c>
      <c r="E10" s="23" t="s">
        <v>30</v>
      </c>
      <c r="F10" s="24" t="s">
        <v>129</v>
      </c>
      <c r="H10" s="9" t="s">
        <v>11</v>
      </c>
      <c r="I10" s="9" t="s">
        <v>12</v>
      </c>
    </row>
    <row r="11" spans="1:10" ht="39" thickBot="1" x14ac:dyDescent="0.25">
      <c r="A11" s="25" t="s">
        <v>32</v>
      </c>
      <c r="B11" s="156">
        <v>1701.3789999999999</v>
      </c>
      <c r="C11" s="155" t="s">
        <v>33</v>
      </c>
      <c r="D11" s="13">
        <v>0.64</v>
      </c>
      <c r="E11" s="26" t="s">
        <v>34</v>
      </c>
      <c r="F11" s="13">
        <f>B11/SUM(B11:B12)</f>
        <v>0.35282566787608516</v>
      </c>
      <c r="H11" s="154">
        <f>B11*$G$3</f>
        <v>1701.3789999999999</v>
      </c>
      <c r="I11" s="154">
        <f>H11*D11</f>
        <v>1088.88256</v>
      </c>
    </row>
    <row r="12" spans="1:10" ht="39" thickBot="1" x14ac:dyDescent="0.25">
      <c r="A12" s="27" t="s">
        <v>35</v>
      </c>
      <c r="B12" s="156">
        <v>3120.7730000000001</v>
      </c>
      <c r="C12" s="155" t="s">
        <v>36</v>
      </c>
      <c r="D12" s="13">
        <v>0.36099999999999999</v>
      </c>
      <c r="E12" s="26" t="s">
        <v>37</v>
      </c>
      <c r="F12" s="13">
        <f>B12/SUM(B11:B12)</f>
        <v>0.64717433212391484</v>
      </c>
      <c r="H12" s="154">
        <f>B12*$G$3</f>
        <v>3120.7730000000001</v>
      </c>
      <c r="I12" s="154">
        <f>H12*D12</f>
        <v>1126.5990529999999</v>
      </c>
    </row>
    <row r="13" spans="1:10" x14ac:dyDescent="0.2">
      <c r="B13" s="21"/>
      <c r="H13" s="21"/>
      <c r="I13" s="21"/>
    </row>
    <row r="14" spans="1:10" ht="13.5" thickBot="1" x14ac:dyDescent="0.25">
      <c r="A14" s="153"/>
      <c r="B14" s="152"/>
      <c r="C14" s="153"/>
      <c r="D14" s="153"/>
      <c r="E14" s="153"/>
      <c r="H14" s="152"/>
      <c r="I14" s="152"/>
    </row>
    <row r="15" spans="1:10" ht="39" thickBot="1" x14ac:dyDescent="0.25">
      <c r="A15" s="28" t="s">
        <v>7</v>
      </c>
      <c r="B15" s="29">
        <f>SUM(B3:B7,B11:B12)</f>
        <v>4822.152</v>
      </c>
      <c r="H15" s="29">
        <f>SUM(H3:H7,H11:H12)</f>
        <v>4822.152</v>
      </c>
      <c r="I15" s="29">
        <f>SUM(I3:I7,I11:I12)</f>
        <v>2215.4816129999999</v>
      </c>
    </row>
  </sheetData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Footer>&amp;L&amp;Z&amp;F&amp;R&amp;D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29</vt:i4>
      </vt:variant>
    </vt:vector>
  </HeadingPairs>
  <TitlesOfParts>
    <vt:vector size="29" baseType="lpstr">
      <vt:lpstr>SPN UMS ALL Discount</vt:lpstr>
      <vt:lpstr>SPN Data</vt:lpstr>
      <vt:lpstr>EPN UMS ALL Discount </vt:lpstr>
      <vt:lpstr>EPN Data</vt:lpstr>
      <vt:lpstr>LPN UMS ALL Discount </vt:lpstr>
      <vt:lpstr>LPN Data</vt:lpstr>
      <vt:lpstr>ENW UMS ALL Discount </vt:lpstr>
      <vt:lpstr>ENW Data </vt:lpstr>
      <vt:lpstr>NEDL UMS ALL Discount</vt:lpstr>
      <vt:lpstr>NEDL DATA</vt:lpstr>
      <vt:lpstr>YEDL UMS ALL Discount</vt:lpstr>
      <vt:lpstr>YEDL DATA</vt:lpstr>
      <vt:lpstr>SPM UMS ALL Discount</vt:lpstr>
      <vt:lpstr>SPM DATA</vt:lpstr>
      <vt:lpstr>SPD UMS ALL Discount</vt:lpstr>
      <vt:lpstr>SPD DATA</vt:lpstr>
      <vt:lpstr>SHEPD UMS ALL Discount</vt:lpstr>
      <vt:lpstr>SHEPD DATA</vt:lpstr>
      <vt:lpstr>SEPD UMS ALL Discount</vt:lpstr>
      <vt:lpstr>SEPD DATA</vt:lpstr>
      <vt:lpstr>SWEB UMS ALL Discount</vt:lpstr>
      <vt:lpstr>SWEB WPD DATA</vt:lpstr>
      <vt:lpstr>SWAE UMS ALL Discount</vt:lpstr>
      <vt:lpstr>SWAE WPD DATA</vt:lpstr>
      <vt:lpstr>MIDE UMS ALL Discount</vt:lpstr>
      <vt:lpstr>MIDE WPD DATA</vt:lpstr>
      <vt:lpstr>EMEB UMS ALL Discount</vt:lpstr>
      <vt:lpstr>EMEB WPD DATA</vt:lpstr>
      <vt:lpstr>Sheet1</vt:lpstr>
    </vt:vector>
  </TitlesOfParts>
  <Company>Western Power Distribution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Hawkins, Mike J.</dc:creator>
  <cp:lastModifiedBy>Neil Fitzsimons</cp:lastModifiedBy>
  <cp:lastPrinted>2015-07-20T10:58:29Z</cp:lastPrinted>
  <dcterms:created xsi:type="dcterms:W3CDTF">2013-05-08T09:25:05Z</dcterms:created>
  <dcterms:modified xsi:type="dcterms:W3CDTF">2015-12-07T14:04:10Z</dcterms:modified>
</cp:coreProperties>
</file>