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Index" sheetId="1" r:id="rId1"/>
    <sheet name="Input" sheetId="2" r:id="rId2"/>
    <sheet name="LAFs" sheetId="3" r:id="rId3"/>
    <sheet name="DRM" sheetId="4" r:id="rId4"/>
    <sheet name="SM" sheetId="5" r:id="rId5"/>
    <sheet name="Loads" sheetId="6" r:id="rId6"/>
    <sheet name="Multi" sheetId="7" r:id="rId7"/>
    <sheet name="SMD" sheetId="8" r:id="rId8"/>
    <sheet name="AMD" sheetId="9" r:id="rId9"/>
    <sheet name="Otex" sheetId="10" r:id="rId10"/>
    <sheet name="Contrib" sheetId="11" r:id="rId11"/>
    <sheet name="Yard" sheetId="12" r:id="rId12"/>
    <sheet name="Standing" sheetId="13" r:id="rId13"/>
    <sheet name="NHH" sheetId="14" r:id="rId14"/>
    <sheet name="Reactive" sheetId="15" r:id="rId15"/>
    <sheet name="Aggreg" sheetId="16" r:id="rId16"/>
    <sheet name="Revenue" sheetId="17" r:id="rId17"/>
    <sheet name="Scaler" sheetId="18" r:id="rId18"/>
    <sheet name="Adjust" sheetId="19" r:id="rId19"/>
    <sheet name="Tariffs" sheetId="20" r:id="rId20"/>
    <sheet name="Summary" sheetId="21" r:id="rId21"/>
    <sheet name="M-ATW" sheetId="22" r:id="rId22"/>
    <sheet name="M-Rev" sheetId="23" r:id="rId23"/>
    <sheet name="CData" sheetId="24" r:id="rId24"/>
    <sheet name="CTables" sheetId="25" r:id="rId25"/>
  </sheets>
  <definedNames>
    <definedName name="_xlnm._FilterDatabase" localSheetId="0" hidden="1">'Index'!$A$29:$C$227</definedName>
    <definedName name="_xlnm.Print_Area" localSheetId="6">'Multi'!$A:$V</definedName>
  </definedNames>
  <calcPr calcId="124519"/>
</workbook>
</file>

<file path=xl/sharedStrings.xml><?xml version="1.0" encoding="utf-8"?>
<sst xmlns="http://schemas.openxmlformats.org/spreadsheetml/2006/main" count="9214" uniqueCount="1914">
  <si>
    <t>1000. Company, charging year, data version</t>
  </si>
  <si>
    <t>Company</t>
  </si>
  <si>
    <t>Year</t>
  </si>
  <si>
    <t>Version</t>
  </si>
  <si>
    <t>Company, charging year, data version</t>
  </si>
  <si>
    <t>#VALUE!</t>
  </si>
  <si>
    <t>1001. CDCM target revenue</t>
  </si>
  <si>
    <t>Further description</t>
  </si>
  <si>
    <t>Term</t>
  </si>
  <si>
    <t>CRC</t>
  </si>
  <si>
    <t>Value</t>
  </si>
  <si>
    <t>Revenue elements and subtotals (£/year)</t>
  </si>
  <si>
    <t>Base Demand Revenue Before Inflation</t>
  </si>
  <si>
    <t>RPI Indexation Factor</t>
  </si>
  <si>
    <t>Merger Adjustment</t>
  </si>
  <si>
    <t>Base Demand Revenue</t>
  </si>
  <si>
    <t>Pass-Through Business Rates</t>
  </si>
  <si>
    <t>Pass-Through Licence Fees</t>
  </si>
  <si>
    <t>Pass-Through Transmission Exit</t>
  </si>
  <si>
    <t>Pass-Through Price Control Reopener</t>
  </si>
  <si>
    <t>Pass-Through Others</t>
  </si>
  <si>
    <t>Allowed Pass-Through Items</t>
  </si>
  <si>
    <t>Losses Incentive #1</t>
  </si>
  <si>
    <t>Losses Incentive #2</t>
  </si>
  <si>
    <t>Losses Incentive #3</t>
  </si>
  <si>
    <t>Losses Incentive #4</t>
  </si>
  <si>
    <t>Quality of Service Incentive Adjustment</t>
  </si>
  <si>
    <t>Transmission Connection Point Charges Incentive Adjustment</t>
  </si>
  <si>
    <t>Innovation Funding Incentive Adjustment</t>
  </si>
  <si>
    <t>Incentive Revenue for Distributed Generation</t>
  </si>
  <si>
    <t>Connection Guaranteed Standards Systems &amp; Processes penalty</t>
  </si>
  <si>
    <t>Low Carbon Network Fund #1</t>
  </si>
  <si>
    <t>Low Carbon Network Fund #2</t>
  </si>
  <si>
    <t>Low Carbon Network Fund #3</t>
  </si>
  <si>
    <t>Incentive Revenue and Other Adjustments</t>
  </si>
  <si>
    <t>Correction Factor</t>
  </si>
  <si>
    <t>Tax Trigger Mechanism Adjustment</t>
  </si>
  <si>
    <t>Total Allowed Revenue</t>
  </si>
  <si>
    <t>Other 1. Excluded services - Top-up, standby, and enhanced system security</t>
  </si>
  <si>
    <t>Other 2. Excluded services - Revenue protection services</t>
  </si>
  <si>
    <t>Other 3. Excluded services - Miscellaneous</t>
  </si>
  <si>
    <t>Other 4. - please provide description if used</t>
  </si>
  <si>
    <t>Other 5. - please provide description if used</t>
  </si>
  <si>
    <t>Total Other Revenue to be Recovered by Use of System Charges</t>
  </si>
  <si>
    <t>Total Revenue for Use of System Charges</t>
  </si>
  <si>
    <t>1. Revenue raised outside CDCM - EDCM and Certain Interconnector Revenue</t>
  </si>
  <si>
    <t>2. Voluntary under-recovery</t>
  </si>
  <si>
    <t>3. Revenue raised outside CDCM - please provide description if used</t>
  </si>
  <si>
    <t>4. Revenue raised outside CDCM - please provide description if used</t>
  </si>
  <si>
    <t>Total Revenue to be raised outside the CDCM</t>
  </si>
  <si>
    <t>Latest Forecast of CDCM Revenue</t>
  </si>
  <si>
    <t>A1</t>
  </si>
  <si>
    <t>A2</t>
  </si>
  <si>
    <t>A3</t>
  </si>
  <si>
    <t>A = A1*A2 – A3</t>
  </si>
  <si>
    <t>B1</t>
  </si>
  <si>
    <t>B2</t>
  </si>
  <si>
    <t>B3</t>
  </si>
  <si>
    <t>B4</t>
  </si>
  <si>
    <t>B5</t>
  </si>
  <si>
    <t>B=B1+B2+B3+B4+B5</t>
  </si>
  <si>
    <t>C1</t>
  </si>
  <si>
    <t>C2</t>
  </si>
  <si>
    <t>C3</t>
  </si>
  <si>
    <t>C4</t>
  </si>
  <si>
    <t>C5</t>
  </si>
  <si>
    <t>C6</t>
  </si>
  <si>
    <t>C7</t>
  </si>
  <si>
    <t>C=C1+C2+C3+C4+C5+C6+C7</t>
  </si>
  <si>
    <t>D</t>
  </si>
  <si>
    <t>E</t>
  </si>
  <si>
    <t>F=A+B+C+D+E</t>
  </si>
  <si>
    <t>G1 (see note 1)</t>
  </si>
  <si>
    <t>G2 (see note 1)</t>
  </si>
  <si>
    <t>G3 (see note 1)</t>
  </si>
  <si>
    <t>G4</t>
  </si>
  <si>
    <t>G5</t>
  </si>
  <si>
    <t>G=G1+G2+G3+G4+G5</t>
  </si>
  <si>
    <t>H = F + G</t>
  </si>
  <si>
    <t>I1</t>
  </si>
  <si>
    <t>I2</t>
  </si>
  <si>
    <t>I3</t>
  </si>
  <si>
    <t>I4</t>
  </si>
  <si>
    <t>I=I1+I2+I3+I4</t>
  </si>
  <si>
    <t>J = H – I</t>
  </si>
  <si>
    <t>PUt</t>
  </si>
  <si>
    <t>PIADt</t>
  </si>
  <si>
    <t>MGt</t>
  </si>
  <si>
    <t>BRt</t>
  </si>
  <si>
    <t>RBt</t>
  </si>
  <si>
    <t>LFt</t>
  </si>
  <si>
    <t>TBt</t>
  </si>
  <si>
    <t>UNCt</t>
  </si>
  <si>
    <t>MPTt, HBt, IEDt</t>
  </si>
  <si>
    <t>PTt</t>
  </si>
  <si>
    <t>UILt</t>
  </si>
  <si>
    <t>PCOLt</t>
  </si>
  <si>
    <t>-COLt</t>
  </si>
  <si>
    <t>PPLt</t>
  </si>
  <si>
    <t>IQt</t>
  </si>
  <si>
    <t>ITt</t>
  </si>
  <si>
    <t>IFIt</t>
  </si>
  <si>
    <t>IGt</t>
  </si>
  <si>
    <t>CGSRAt, CGSSPt &amp; AUMt</t>
  </si>
  <si>
    <t>LCN1t</t>
  </si>
  <si>
    <t>LCN2t</t>
  </si>
  <si>
    <t>LCN3t</t>
  </si>
  <si>
    <t>-Kt</t>
  </si>
  <si>
    <t>CTRAt</t>
  </si>
  <si>
    <t>ARt</t>
  </si>
  <si>
    <t>ES4</t>
  </si>
  <si>
    <t>ES5</t>
  </si>
  <si>
    <t>ES7</t>
  </si>
  <si>
    <t>CRC3</t>
  </si>
  <si>
    <t>CRC4</t>
  </si>
  <si>
    <t>CRC7</t>
  </si>
  <si>
    <t>CRC8</t>
  </si>
  <si>
    <t>CRC9</t>
  </si>
  <si>
    <t>CRC10</t>
  </si>
  <si>
    <t>CRC11</t>
  </si>
  <si>
    <t>CRC12</t>
  </si>
  <si>
    <t>CRC13</t>
  </si>
  <si>
    <t>CRC15</t>
  </si>
  <si>
    <t>Note 1: Revenues associated with excluded services should only be included insofar as they are charged as Use of System Charges.</t>
  </si>
  <si>
    <t>1010. Financial and general assumptions</t>
  </si>
  <si>
    <t>Sources: financial assumptions; calendar; network model.</t>
  </si>
  <si>
    <t>These financial assumptions determine the annuity rate applied to convert the asset values of the network model into an annual charge.</t>
  </si>
  <si>
    <t>Rate of return</t>
  </si>
  <si>
    <t>Annualisation period (years)</t>
  </si>
  <si>
    <t>Annuity proportion for customer-contributed assets</t>
  </si>
  <si>
    <t>Power factor</t>
  </si>
  <si>
    <t>Days in the charging year</t>
  </si>
  <si>
    <t>Financial and general assumptions</t>
  </si>
  <si>
    <t>1017. Diversity allowance between top and bottom of network level</t>
  </si>
  <si>
    <t>Source: operational data analysis and/or network model.</t>
  </si>
  <si>
    <t>The diversity figure against GSP is the diversity between GSP Group (the whole system) and individual GSPs.</t>
  </si>
  <si>
    <t xml:space="preserve">The diversity figure against 132kV is the diversity between GSPs (the top of the 132kV network) and 132kV/EHV bulk supply points (the bottom of the 132kV network). </t>
  </si>
  <si>
    <t xml:space="preserve">The diversity figure against EHV is the diversity between 132kV/EHV bulk supply points (the top of the EHV network) and EHV/HV primary substations (the bottom of the EHV network). </t>
  </si>
  <si>
    <t xml:space="preserve">The diversity figure against HV is the diversity between EHV/HV primary substations (the top of the HV network) and HV/LV substations (the bottom of the HV network). </t>
  </si>
  <si>
    <t>Diversity allowance between top and bottom of network level</t>
  </si>
  <si>
    <t>GSPs</t>
  </si>
  <si>
    <t>132kV</t>
  </si>
  <si>
    <t>132kV/EHV</t>
  </si>
  <si>
    <t>EHV</t>
  </si>
  <si>
    <t>EHV/HV</t>
  </si>
  <si>
    <t>HV</t>
  </si>
  <si>
    <t>HV/LV</t>
  </si>
  <si>
    <t>LV circuits</t>
  </si>
  <si>
    <t>1018. Proportion of relevant load going through 132kV/HV direct transformation</t>
  </si>
  <si>
    <t>132kV/HV</t>
  </si>
  <si>
    <t>1019. Network model GSP peak demand (MW)</t>
  </si>
  <si>
    <t>Network model GSP peak demand (MW)</t>
  </si>
  <si>
    <t>1020. Gross asset cost by network level (£)</t>
  </si>
  <si>
    <t>Gross assets £</t>
  </si>
  <si>
    <t>1022. LV service model asset cost (£)</t>
  </si>
  <si>
    <t>LV service model 1</t>
  </si>
  <si>
    <t>LV service model 2</t>
  </si>
  <si>
    <t>LV service model 3</t>
  </si>
  <si>
    <t>LV service model 4</t>
  </si>
  <si>
    <t>LV service model 5</t>
  </si>
  <si>
    <t>LV service model 6</t>
  </si>
  <si>
    <t>LV service model 7</t>
  </si>
  <si>
    <t>LV service model 8</t>
  </si>
  <si>
    <t>LV service model asset cost (£)</t>
  </si>
  <si>
    <t>1023. HV service model asset cost (£)</t>
  </si>
  <si>
    <t>HV service model 1</t>
  </si>
  <si>
    <t>HV service model 2</t>
  </si>
  <si>
    <t>HV service model 3</t>
  </si>
  <si>
    <t>HV service model 4</t>
  </si>
  <si>
    <t>HV service model 5</t>
  </si>
  <si>
    <t>HV service model asset cost (£)</t>
  </si>
  <si>
    <t>1025. Matrix of applicability of LV service models to tariffs with fixed charges</t>
  </si>
  <si>
    <t>Domestic Unrestricted</t>
  </si>
  <si>
    <t>Domestic Two Rate</t>
  </si>
  <si>
    <t>Small Non Domestic Unrestricted</t>
  </si>
  <si>
    <t>Small Non Domestic Two Rate</t>
  </si>
  <si>
    <t>LV Medium Non-Domestic</t>
  </si>
  <si>
    <t>LV Sub Medium Non-Domestic</t>
  </si>
  <si>
    <t>LV HH Metered</t>
  </si>
  <si>
    <t>LV Sub HH Metered</t>
  </si>
  <si>
    <t>LV Generation NHH</t>
  </si>
  <si>
    <t>LV Sub Generation NHH</t>
  </si>
  <si>
    <t>LV Generation Intermittent</t>
  </si>
  <si>
    <t>LV Generation Non-Intermittent</t>
  </si>
  <si>
    <t>LV Sub Generation Intermittent</t>
  </si>
  <si>
    <t>LV Sub Generation Non-Intermittent</t>
  </si>
  <si>
    <t>1026. Matrix of applicability of LV service models to unmetered tariffs</t>
  </si>
  <si>
    <t>Source: service models</t>
  </si>
  <si>
    <t>Proportion of service model involved in connecting load of 1 MWh/year</t>
  </si>
  <si>
    <t>All LV unmetered tariffs</t>
  </si>
  <si>
    <t>1028. Matrix of applicability of HV service models to tariffs with fixed charges</t>
  </si>
  <si>
    <t>HV Medium Non-Domestic</t>
  </si>
  <si>
    <t>HV HH Metered</t>
  </si>
  <si>
    <t>HV Generation Intermittent</t>
  </si>
  <si>
    <t>HV Generation Intermittent Low GDA</t>
  </si>
  <si>
    <t>HV Generation Intermittent Medium GDA</t>
  </si>
  <si>
    <t>HV Generation Intermittent High GDA</t>
  </si>
  <si>
    <t>HV Generation Non-Intermittent</t>
  </si>
  <si>
    <t>HV Generation Non-Intermittent Low GDA</t>
  </si>
  <si>
    <t>HV Generation Non-Intermittent Medium GDA</t>
  </si>
  <si>
    <t>HV Generation Non-Intermittent High GDA</t>
  </si>
  <si>
    <t>1032. Loss adjustment factors to transmission</t>
  </si>
  <si>
    <t>Source: losses model or loss adjustment factors at time of system peak.</t>
  </si>
  <si>
    <t>Loss adjustment factor</t>
  </si>
  <si>
    <t>1037. Embedded network (LDNO) discounts</t>
  </si>
  <si>
    <t>Source: separate price control disaggregation model.</t>
  </si>
  <si>
    <t>No discount</t>
  </si>
  <si>
    <t>LDNO LV: LV user</t>
  </si>
  <si>
    <t>LDNO HV: LV user</t>
  </si>
  <si>
    <t>LDNO HV: LV sub user</t>
  </si>
  <si>
    <t>LDNO HV: HV user</t>
  </si>
  <si>
    <t>LDNO discount</t>
  </si>
  <si>
    <t>1041. Load profile data for demand users</t>
  </si>
  <si>
    <t>Source: load data analysis.</t>
  </si>
  <si>
    <t>Coincidence factor</t>
  </si>
  <si>
    <t>Load factor</t>
  </si>
  <si>
    <t>Domestic Off Peak (related MPAN)</t>
  </si>
  <si>
    <t>Small Non Domestic Off Peak (related MPAN)</t>
  </si>
  <si>
    <t>NHH UMS category A</t>
  </si>
  <si>
    <t>NHH UMS category B</t>
  </si>
  <si>
    <t>NHH UMS category C</t>
  </si>
  <si>
    <t>NHH UMS category D</t>
  </si>
  <si>
    <t>LV UMS (Pseudo HH Metered)</t>
  </si>
  <si>
    <t>1053. Volume forecasts for the charging year</t>
  </si>
  <si>
    <t>Source: forecast.</t>
  </si>
  <si>
    <t>Please include MPAN counts for tariffs with no fixed charge (e.g. off-peak tariffs),</t>
  </si>
  <si>
    <t>but exclude MPANs on tariffs with a fixed charge that are not subject to a fixed charge due to a site grouping arrangement.</t>
  </si>
  <si>
    <t>Rate 1 units (MWh)</t>
  </si>
  <si>
    <t>Rate 2 units (MWh)</t>
  </si>
  <si>
    <t>Rate 3 units (MWh)</t>
  </si>
  <si>
    <t>MPANs</t>
  </si>
  <si>
    <t>Import capacity (kVA)</t>
  </si>
  <si>
    <t>Reactive power units (MVArh)</t>
  </si>
  <si>
    <t>&gt; Domestic Unrestricted</t>
  </si>
  <si>
    <t>LDNO LV: Domestic Unrestricted</t>
  </si>
  <si>
    <t>LDNO HV: Domestic Unrestricted</t>
  </si>
  <si>
    <t>&gt; Domestic Two Rate</t>
  </si>
  <si>
    <t>LDNO LV: Domestic Two Rate</t>
  </si>
  <si>
    <t>LDNO HV: Domestic Two Rate</t>
  </si>
  <si>
    <t>&gt; Domestic Off Peak (related MPAN)</t>
  </si>
  <si>
    <t>LDNO LV: Domestic Off Peak (related MPAN)</t>
  </si>
  <si>
    <t>LDNO HV: Domestic Off Peak (related MPAN)</t>
  </si>
  <si>
    <t>&gt; Small Non Domestic Unrestricted</t>
  </si>
  <si>
    <t>LDNO LV: Small Non Domestic Unrestricted</t>
  </si>
  <si>
    <t>LDNO HV: Small Non Domestic Unrestricted</t>
  </si>
  <si>
    <t>&gt; Small Non Domestic Two Rate</t>
  </si>
  <si>
    <t>LDNO LV: Small Non Domestic Two Rate</t>
  </si>
  <si>
    <t>LDNO HV: Small Non Domestic Two Rate</t>
  </si>
  <si>
    <t>&gt; Small Non Domestic Off Peak (related MPAN)</t>
  </si>
  <si>
    <t>LDNO LV: Small Non Domestic Off Peak (related MPAN)</t>
  </si>
  <si>
    <t>LDNO HV: Small Non Domestic Off Peak (related MPAN)</t>
  </si>
  <si>
    <t>&gt; LV Medium Non-Domestic</t>
  </si>
  <si>
    <t>LDNO LV: LV Medium Non-Domestic</t>
  </si>
  <si>
    <t>LDNO HV: LV Medium Non-Domestic</t>
  </si>
  <si>
    <t>&gt; LV Sub Medium Non-Domestic</t>
  </si>
  <si>
    <t>&gt; HV Medium Non-Domestic</t>
  </si>
  <si>
    <t>&gt; LV HH Metered</t>
  </si>
  <si>
    <t>LDNO LV: LV HH Metered</t>
  </si>
  <si>
    <t>LDNO HV: LV HH Metered</t>
  </si>
  <si>
    <t>&gt; LV Sub HH Metered</t>
  </si>
  <si>
    <t>LDNO HV: LV Sub HH Metered</t>
  </si>
  <si>
    <t>&gt; HV HH Metered</t>
  </si>
  <si>
    <t>LDNO HV: HV HH Metered</t>
  </si>
  <si>
    <t>&gt; NHH UMS category A</t>
  </si>
  <si>
    <t>LDNO LV: NHH UMS category A</t>
  </si>
  <si>
    <t>LDNO HV: NHH UMS category A</t>
  </si>
  <si>
    <t>&gt; NHH UMS category B</t>
  </si>
  <si>
    <t>LDNO LV: NHH UMS category B</t>
  </si>
  <si>
    <t>LDNO HV: NHH UMS category B</t>
  </si>
  <si>
    <t>&gt; NHH UMS category C</t>
  </si>
  <si>
    <t>LDNO LV: NHH UMS category C</t>
  </si>
  <si>
    <t>LDNO HV: NHH UMS category C</t>
  </si>
  <si>
    <t>&gt; NHH UMS category D</t>
  </si>
  <si>
    <t>LDNO LV: NHH UMS category D</t>
  </si>
  <si>
    <t>LDNO HV: NHH UMS category D</t>
  </si>
  <si>
    <t>&gt; LV UMS (Pseudo HH Metered)</t>
  </si>
  <si>
    <t>LDNO LV: LV UMS (Pseudo HH Metered)</t>
  </si>
  <si>
    <t>LDNO HV: LV UMS (Pseudo HH Metered)</t>
  </si>
  <si>
    <t>&gt; LV Generation NHH</t>
  </si>
  <si>
    <t>LDNO LV: LV Generation NHH</t>
  </si>
  <si>
    <t>LDNO HV: LV Generation NHH</t>
  </si>
  <si>
    <t>&gt; LV Sub Generation NHH</t>
  </si>
  <si>
    <t>LDNO HV: LV Sub Generation NHH</t>
  </si>
  <si>
    <t>&gt; LV Generation Intermittent</t>
  </si>
  <si>
    <t>LDNO LV: LV Generation Intermittent</t>
  </si>
  <si>
    <t>LDNO HV: LV Generation Intermittent</t>
  </si>
  <si>
    <t>&gt; LV Generation Non-Intermittent</t>
  </si>
  <si>
    <t>LDNO LV: LV Generation Non-Intermittent</t>
  </si>
  <si>
    <t>LDNO HV: LV Generation Non-Intermittent</t>
  </si>
  <si>
    <t>&gt; LV Sub Generation Intermittent</t>
  </si>
  <si>
    <t>LDNO HV: LV Sub Generation Intermittent</t>
  </si>
  <si>
    <t>&gt; LV Sub Generation Non-Intermittent</t>
  </si>
  <si>
    <t>LDNO HV: LV Sub Generation Non-Intermittent</t>
  </si>
  <si>
    <t>&gt; HV Generation Intermittent</t>
  </si>
  <si>
    <t>LDNO HV: HV Generation Intermittent</t>
  </si>
  <si>
    <t>&gt; HV Generation Intermittent Low GDA</t>
  </si>
  <si>
    <t>LDNO HV: HV Generation Intermittent Low GDA</t>
  </si>
  <si>
    <t>&gt; HV Generation Intermittent Medium GDA</t>
  </si>
  <si>
    <t>LDNO HV: HV Generation Intermittent Medium GDA</t>
  </si>
  <si>
    <t>&gt; HV Generation Intermittent High GDA</t>
  </si>
  <si>
    <t>LDNO HV: HV Generation Intermittent High GDA</t>
  </si>
  <si>
    <t>&gt; HV Generation Non-Intermittent</t>
  </si>
  <si>
    <t>LDNO HV: HV Generation Non-Intermittent</t>
  </si>
  <si>
    <t>&gt; HV Generation Non-Intermittent Low GDA</t>
  </si>
  <si>
    <t>LDNO HV: HV Generation Non-Intermittent Low GDA</t>
  </si>
  <si>
    <t>&gt; HV Generation Non-Intermittent Medium GDA</t>
  </si>
  <si>
    <t>LDNO HV: HV Generation Non-Intermittent Medium GDA</t>
  </si>
  <si>
    <t>&gt; HV Generation Non-Intermittent High GDA</t>
  </si>
  <si>
    <t>LDNO HV: HV Generation Non-Intermittent High GDA</t>
  </si>
  <si>
    <t>1055. Transmission exit charges (£/year)</t>
  </si>
  <si>
    <t>Transmission
exit</t>
  </si>
  <si>
    <t>Transmission exit charges (£/year)</t>
  </si>
  <si>
    <t>1059. Other expenditure</t>
  </si>
  <si>
    <t>Direct cost (£/year)</t>
  </si>
  <si>
    <t>Indirect cost (£/year)</t>
  </si>
  <si>
    <t>Indirect cost proportion</t>
  </si>
  <si>
    <t>Network rates (£/year)</t>
  </si>
  <si>
    <t>Other expenditure</t>
  </si>
  <si>
    <t>1060. Customer contributions under current connection charging policy</t>
  </si>
  <si>
    <t>Source: analysis of expenditure data and/or survey of capital expenditure schemes.</t>
  </si>
  <si>
    <t>Customer contribution percentages by network level of supply and by asset network level.</t>
  </si>
  <si>
    <t>These proportions should reflect the current connection charging method, not necessarily the method that was in place when the connection was built.</t>
  </si>
  <si>
    <t>Assets
132kV</t>
  </si>
  <si>
    <t>Assets
132kV/EHV</t>
  </si>
  <si>
    <t>Assets
EHV</t>
  </si>
  <si>
    <t>Assets
EHV/HV</t>
  </si>
  <si>
    <t>Assets
132kV/HV</t>
  </si>
  <si>
    <t>Assets
HV</t>
  </si>
  <si>
    <t>Assets
HV/LV</t>
  </si>
  <si>
    <t>Assets
LV circuits</t>
  </si>
  <si>
    <t>LV network</t>
  </si>
  <si>
    <t>LV substation</t>
  </si>
  <si>
    <t>HV network</t>
  </si>
  <si>
    <t>HV substation</t>
  </si>
  <si>
    <t>1061. Average split of rate 1 units by distribution time band</t>
  </si>
  <si>
    <t>Red</t>
  </si>
  <si>
    <t>Amber</t>
  </si>
  <si>
    <t>Green</t>
  </si>
  <si>
    <t>1062. Average split of rate 2 units by distribution time band</t>
  </si>
  <si>
    <t>1064. Average split of rate 1 units by special distribution time band</t>
  </si>
  <si>
    <t>Black</t>
  </si>
  <si>
    <t>Yellow</t>
  </si>
  <si>
    <t>1066. Typical annual hours by special distribution time band</t>
  </si>
  <si>
    <t>Source: definition of distribution time bands.</t>
  </si>
  <si>
    <t>The figures in this table will be automatically adjusted to match the number of days in the charging period.</t>
  </si>
  <si>
    <t>Annual hours</t>
  </si>
  <si>
    <t>1068. Typical annual hours by distribution time band</t>
  </si>
  <si>
    <t>1069. Peaking probabilities by network level</t>
  </si>
  <si>
    <t>Source: analysis of network operation data.</t>
  </si>
  <si>
    <t>Red, amber and green peaking probabilities</t>
  </si>
  <si>
    <t>Black peaking probabilities</t>
  </si>
  <si>
    <t>1092. Average kVAr by kVA, by network level</t>
  </si>
  <si>
    <t>Source: analysis of operational data.</t>
  </si>
  <si>
    <t>This is the average of MVAr/MVA or SQRT(1-PF^2) across relevant network elements.</t>
  </si>
  <si>
    <t>Average kVAr by kVA, by network level</t>
  </si>
  <si>
    <t>1201. Current tariff information</t>
  </si>
  <si>
    <t>Current revenues if known (£)</t>
  </si>
  <si>
    <t>Current Unit rate 1 p/kWh</t>
  </si>
  <si>
    <t>Current Unit rate 2 p/kWh</t>
  </si>
  <si>
    <t>Current Unit rate 3 p/kWh</t>
  </si>
  <si>
    <t>Current Fixed charge p/MPAN/day</t>
  </si>
  <si>
    <t>Current Capacity charge p/kVA/day</t>
  </si>
  <si>
    <t>Current Reactive power charge p/kVArh</t>
  </si>
  <si>
    <t>This sheet contains all the input data (except LLFCs which can be entered directly into the Tariff sheet).</t>
  </si>
  <si>
    <t>This sheet calculates matrices of loss adjustment factors and of network use factors.</t>
  </si>
  <si>
    <t>These matrices map out the extent to which each type of user uses each level of the network, and are used throughout the workbook.</t>
  </si>
  <si>
    <t>2001. Loss adjustment factors to transmission</t>
  </si>
  <si>
    <t>Data sources:</t>
  </si>
  <si>
    <t>x1 = Network level for each tariff (to get loss factors applicable to capacity) (in Loss adjustment factors to transmission)</t>
  </si>
  <si>
    <t>x2 = 1032. Loss adjustment factors to transmission</t>
  </si>
  <si>
    <t>Kind:</t>
  </si>
  <si>
    <t>Fixed data</t>
  </si>
  <si>
    <t>Sum-product calculation</t>
  </si>
  <si>
    <t>Formula:</t>
  </si>
  <si>
    <t/>
  </si>
  <si>
    <t>=SUMPRODUCT(x1, x2)</t>
  </si>
  <si>
    <t>Network level for each tariff (to get loss factors applicable to capacity)</t>
  </si>
  <si>
    <t>2002. Mapping of DRM network levels to core network levels</t>
  </si>
  <si>
    <t>2003. Loss adjustment factor to transmission for each DRM network level</t>
  </si>
  <si>
    <t>x1 = 2002. Mapping of DRM network levels to core network levels</t>
  </si>
  <si>
    <t>Sum-product calculation =SUMPRODUCT(x1, x2)</t>
  </si>
  <si>
    <t>Loss adjustment factor to transmission for each DRM network level</t>
  </si>
  <si>
    <t>2004. Loss adjustment factor to transmission for each network level</t>
  </si>
  <si>
    <t>x1 = 2003. Loss adjustment factor to transmission for each DRM network level</t>
  </si>
  <si>
    <t>x2 = 1 for GSP level</t>
  </si>
  <si>
    <t>Combine tables = x1 or x2</t>
  </si>
  <si>
    <t>Loss adjustment factor to transmission for each network level</t>
  </si>
  <si>
    <t>2005. Network use factors</t>
  </si>
  <si>
    <t>These network use factors indicate to what extent each network level is used by each tariff.</t>
  </si>
  <si>
    <t>This table reflects the policy that generators receive credits only in respect of network levels above the voltage of connection. Generators do not receive credits at the voltage of connection.</t>
  </si>
  <si>
    <t>The factors in this table are before any adjustment for a 132kV/HV network level or for generation-dominated areas.</t>
  </si>
  <si>
    <t>2006. Proportion going through 132kV/EHV</t>
  </si>
  <si>
    <t>x1 = 1018. Proportion of relevant load going through 132kV/HV direct transformation</t>
  </si>
  <si>
    <t>Calculation =1-x1</t>
  </si>
  <si>
    <t>2007. Proportion going through EHV</t>
  </si>
  <si>
    <t>2008. Proportion going through EHV/HV</t>
  </si>
  <si>
    <t>2009. Rerouteing matrix for all network levels</t>
  </si>
  <si>
    <t>x2 = 2006. Proportion going through 132kV/EHV</t>
  </si>
  <si>
    <t>x3 = 2007. Proportion going through EHV</t>
  </si>
  <si>
    <t>x4 = 2008. Proportion going through EHV/HV</t>
  </si>
  <si>
    <t>x5 = Rerouteing matrix: default elements</t>
  </si>
  <si>
    <t>x6 = Map GSP to GSP</t>
  </si>
  <si>
    <t>Combine tables = x1 or x2 or x3 or x4 or x5 or x6</t>
  </si>
  <si>
    <t>2010. Network use factors: interim step in calculations before adjustments</t>
  </si>
  <si>
    <t>x1 = 2005. Network use factors</t>
  </si>
  <si>
    <t>x2 = 2009. Rerouteing matrix for all network levels</t>
  </si>
  <si>
    <t>2011. Network use factors for all tariffs</t>
  </si>
  <si>
    <t>x1 = Network use factors including 132kV/HV for generation dominated tariffs</t>
  </si>
  <si>
    <t>x2 = Network use factors including 132kV/HV for HV Sub tariffs</t>
  </si>
  <si>
    <t>x3 = 2010. Network use factors: interim step in calculations before adjustments</t>
  </si>
  <si>
    <t>Combine tables = x1 or x2 or x3</t>
  </si>
  <si>
    <t>2012. Loss adjustment factors between end user meter reading and each network level, scaled by network use</t>
  </si>
  <si>
    <t>x1 = 2004. Loss adjustment factor to transmission for each network level</t>
  </si>
  <si>
    <t>x2 = 2011. Network use factors for all tariffs</t>
  </si>
  <si>
    <t>x3 = 2001. Loss adjustment factor to transmission (in Loss adjustment factors to transmission)</t>
  </si>
  <si>
    <t>Calculation =IF(x1="",x2,x2*x3/x1)</t>
  </si>
  <si>
    <t>This sheet collects data from a network model and calculates aggregated annuitised unit costs from these data.</t>
  </si>
  <si>
    <t>2101. Annuity rate</t>
  </si>
  <si>
    <t>x1 = 1010. Rate of return (in Financial and general assumptions)</t>
  </si>
  <si>
    <t>x2 = 1010. Annualisation period (years) (in Financial and general assumptions)</t>
  </si>
  <si>
    <t>x3 = 1010. Days in the charging year (in Financial and general assumptions)</t>
  </si>
  <si>
    <t>Calculation =PMT(x1,x2,-1)*IF(OR(x3&gt;366,x3&lt;365),x3/365.25,1)</t>
  </si>
  <si>
    <t>Annuity rate</t>
  </si>
  <si>
    <t>2102. Loss adjustment factor to transmission for each core level</t>
  </si>
  <si>
    <t>x1 = 1032. Loss adjustment factors to transmission</t>
  </si>
  <si>
    <t>Loss adjustment factor to transmission for each core level</t>
  </si>
  <si>
    <t>2103. Loss adjustment factors</t>
  </si>
  <si>
    <t>x1 = 2102. Loss adjustment factor to transmission for each core level</t>
  </si>
  <si>
    <t>x2 = Loss adjustment factor to transmission for network level exit (in Loss adjustment factors)</t>
  </si>
  <si>
    <t>Copy cells</t>
  </si>
  <si>
    <t>Special copy</t>
  </si>
  <si>
    <t>=x1</t>
  </si>
  <si>
    <t>= x2</t>
  </si>
  <si>
    <t>Loss adjustment factor to transmission for network level exit</t>
  </si>
  <si>
    <t>Loss adjustment factor to transmission for network level entry</t>
  </si>
  <si>
    <t>2104. Diversity calculations</t>
  </si>
  <si>
    <t>x1 = 1017. Diversity allowance between top and bottom of network level</t>
  </si>
  <si>
    <t>x2 = Coincidence to system peak at level exit (in Diversity calculations)</t>
  </si>
  <si>
    <t>Special calculation</t>
  </si>
  <si>
    <t>=previous/(1+x1)</t>
  </si>
  <si>
    <t>=1/x2-1</t>
  </si>
  <si>
    <t>Coincidence to GSP peak at level exit</t>
  </si>
  <si>
    <t>Coincidence to system peak at level exit</t>
  </si>
  <si>
    <t>Diversity allowance between level exit and GSP Group</t>
  </si>
  <si>
    <t>2105. Network model total maximum demand at substation (MW)</t>
  </si>
  <si>
    <t>x1 = 1019. Network model GSP peak demand (MW)</t>
  </si>
  <si>
    <t>x2 = 2104. Coincidence to GSP peak at level exit (in Diversity calculations)</t>
  </si>
  <si>
    <t>Calculation =x1/x2</t>
  </si>
  <si>
    <t>Network model total maximum demand at substation (MW)</t>
  </si>
  <si>
    <t>2106. Network model contribution to system maximum load measured at network level exit (MW)</t>
  </si>
  <si>
    <t>x1 = 2105. Network model total maximum demand at substation (MW)</t>
  </si>
  <si>
    <t>x2 = 2104. Coincidence to system peak at level exit (in Diversity calculations)</t>
  </si>
  <si>
    <t>x3 = 2103. Loss adjustment factor to transmission for network level exit (in Loss adjustment factors)</t>
  </si>
  <si>
    <t>Calculation =x1*x2/x3</t>
  </si>
  <si>
    <t>Network model contribution to system maximum load measured at network level exit (MW)</t>
  </si>
  <si>
    <t>2107. Rerouteing matrix for DRM network levels</t>
  </si>
  <si>
    <t>Combine tables = x1 or x2 or x3 or x4 or x5</t>
  </si>
  <si>
    <t>2108. GSP simultaneous maximum load assumed through each network level (MW)</t>
  </si>
  <si>
    <t>x1 = 2106. Network model contribution to system maximum load measured at network level exit (MW)</t>
  </si>
  <si>
    <t>x2 = 2107. Rerouteing matrix for DRM network levels</t>
  </si>
  <si>
    <t>GSP simultaneous maximum load assumed through each network level (MW)</t>
  </si>
  <si>
    <t>2109. Network model annuity by simultaneous maximum load for each network level (£/kW/year)</t>
  </si>
  <si>
    <t>x1 = 2108. GSP simultaneous maximum load assumed through each network level (MW)</t>
  </si>
  <si>
    <t>x2 = 1020. Gross asset cost by network level (£)</t>
  </si>
  <si>
    <t>x3 = 2101. Annuity rate</t>
  </si>
  <si>
    <t>Calculation =IF(x1,0.001*x2*x3/x1,0)</t>
  </si>
  <si>
    <t>Model £/kW SML</t>
  </si>
  <si>
    <t>Assets 132kV</t>
  </si>
  <si>
    <t>Assets 132kV/EHV</t>
  </si>
  <si>
    <t>Assets EHV</t>
  </si>
  <si>
    <t>Assets EHV/HV</t>
  </si>
  <si>
    <t>Assets 132kV/HV</t>
  </si>
  <si>
    <t>Assets HV</t>
  </si>
  <si>
    <t>Assets HV/LV</t>
  </si>
  <si>
    <t>Assets LV circuits</t>
  </si>
  <si>
    <t>This sheet collects and processes data from the service models.</t>
  </si>
  <si>
    <t>2201. Asset £/customer from LV service models</t>
  </si>
  <si>
    <t>x1 = 1025. Matrix of applicability of LV service models to tariffs with fixed charges</t>
  </si>
  <si>
    <t>x2 = 1022. LV service model asset cost (£)</t>
  </si>
  <si>
    <t>Assets
LV customer</t>
  </si>
  <si>
    <t>2202. Asset £/(MWh/year) from LV service models</t>
  </si>
  <si>
    <t>x1 = 1026. Matrix of applicability of LV service models to unmetered tariffs</t>
  </si>
  <si>
    <t>Asset £/(MWh/year) from LV service models</t>
  </si>
  <si>
    <t>2203. Service model asset p/kWh charge for unmetered tariffs</t>
  </si>
  <si>
    <t>x1 = 1010. Annuity proportion for customer-contributed assets (in Financial and general assumptions)</t>
  </si>
  <si>
    <t>x2 = 2202. Asset £/(MWh/year) from LV service models</t>
  </si>
  <si>
    <t>Calculation =0.1*x1*x2*x3</t>
  </si>
  <si>
    <t>Service model asset p/kWh charge for unmetered tariffs</t>
  </si>
  <si>
    <t>2204. Asset £/customer from HV service models</t>
  </si>
  <si>
    <t>x1 = 1028. Matrix of applicability of HV service models to tariffs with fixed charges</t>
  </si>
  <si>
    <t>x2 = 1023. HV service model asset cost (£)</t>
  </si>
  <si>
    <t>Assets
HV customer</t>
  </si>
  <si>
    <t>2205. Service model assets by tariff (£)</t>
  </si>
  <si>
    <t>x1 = 2201. Asset £/customer from LV service models</t>
  </si>
  <si>
    <t>x2 = 2204. Asset £/customer from HV service models</t>
  </si>
  <si>
    <t>2206. Replacement annuities for service models</t>
  </si>
  <si>
    <t>x1 = 1010. Days in the charging year (in Financial and general assumptions)</t>
  </si>
  <si>
    <t>x2 = 2205. Service model assets by tariff (£)</t>
  </si>
  <si>
    <t>x4 = 1010. Annuity proportion for customer-contributed assets (in Financial and general assumptions)</t>
  </si>
  <si>
    <t>x5 = Service model p/MPAN/day charge (in Replacement annuities for service models)</t>
  </si>
  <si>
    <t>Calculation</t>
  </si>
  <si>
    <t>Cell summation</t>
  </si>
  <si>
    <t>=100/x1*x2*x3*x4</t>
  </si>
  <si>
    <t>=SUM(x5)</t>
  </si>
  <si>
    <t>Service model p/MPAN/day charge</t>
  </si>
  <si>
    <t>Service model p/MPAN/day</t>
  </si>
  <si>
    <t>This sheet compiles information about the assumed characteristics of network users.</t>
  </si>
  <si>
    <t>A load factor represents the average load of a user or user group, relative to the maximum load level of that user or</t>
  </si>
  <si>
    <t>user group. Load factors are numbers between 0 and 1.</t>
  </si>
  <si>
    <t>A coincidence factor represents the expectation value of the load of a user or user group at the time of system maximum load,</t>
  </si>
  <si>
    <t>relative to the maximum load level of that user or user group.  Coincidence factors are numbers between 0 and 1.</t>
  </si>
  <si>
    <t>A load coefficient is the expectation value of the load of a user or user group at the time of system maximum load, relative to the average load level of that user or user group.</t>
  </si>
  <si>
    <t>For demand users, the load coefficient is a demand coefficient and can be calculated as the ratio of the coincidence factor to the load factor.</t>
  </si>
  <si>
    <t>2301. Demand coefficient (load at time of system maximum load divided by average load)</t>
  </si>
  <si>
    <t>x1 = 1041. Coincidence factor to system maximum load for each type of demand user (in Load profile data for demand users)</t>
  </si>
  <si>
    <t>x2 = 1041. Load factor for each type of demand user (in Load profile data for demand users)</t>
  </si>
  <si>
    <t>Demand coefficient</t>
  </si>
  <si>
    <t>2302. Load coefficient</t>
  </si>
  <si>
    <t>x1 = 2301. Demand coefficient (load at time of system maximum load divided by average load)</t>
  </si>
  <si>
    <t>x2 = Negative of generation coefficient; set to -1</t>
  </si>
  <si>
    <t>Load coefficient</t>
  </si>
  <si>
    <t>2303. Discount map</t>
  </si>
  <si>
    <t>2304. LDNO discounts and volumes adjusted for discount</t>
  </si>
  <si>
    <t>x1 = 2303. Discount map</t>
  </si>
  <si>
    <t>x2 = 1037. Embedded network (LDNO) discounts</t>
  </si>
  <si>
    <t>x3 = 100 per cent discount for generators on LDNO networks</t>
  </si>
  <si>
    <t>x4 = Discount for each tariff (except for fixed charges) (in LDNO discounts and volumes adjusted for discount)</t>
  </si>
  <si>
    <t>x5 = 1053. Rate 1 units (MWh) by tariff (in Volume forecasts for the charging year)</t>
  </si>
  <si>
    <t>x6 = 1053. Rate 2 units (MWh) by tariff (in Volume forecasts for the charging year)</t>
  </si>
  <si>
    <t>x7 = 1053. Rate 3 units (MWh) by tariff (in Volume forecasts for the charging year)</t>
  </si>
  <si>
    <t>x8 = 1053. MPANs by tariff (in Volume forecasts for the charging year)</t>
  </si>
  <si>
    <t>x9 = Discount for each tariff for fixed charges only (in LDNO discounts and volumes adjusted for discount)</t>
  </si>
  <si>
    <t>x10 = 1053. Import capacity (kVA) by tariff (in Volume forecasts for the charging year)</t>
  </si>
  <si>
    <t>x11 = 1053. Reactive power units (MVArh) by tariff (in Volume forecasts for the charging year)</t>
  </si>
  <si>
    <t>Combine tables</t>
  </si>
  <si>
    <t>= x3 or x4</t>
  </si>
  <si>
    <t>=x5*(1-x4)</t>
  </si>
  <si>
    <t>=x6*(1-x4)</t>
  </si>
  <si>
    <t>=x7*(1-x4)</t>
  </si>
  <si>
    <t>=x8*(1-x9)</t>
  </si>
  <si>
    <t>=x10*(1-x4)</t>
  </si>
  <si>
    <t>=x11*(1-x4)</t>
  </si>
  <si>
    <t>Discount for each tariff (except for fixed charges)</t>
  </si>
  <si>
    <t>Discount for each tariff for fixed charges only</t>
  </si>
  <si>
    <t>2305. Equivalent volume for each end user</t>
  </si>
  <si>
    <t>x1 = 2304. Rate 1 units (MWh) (in LDNO discounts and volumes adjusted for discount)</t>
  </si>
  <si>
    <t>x2 = 2304. Rate 2 units (MWh) (in LDNO discounts and volumes adjusted for discount)</t>
  </si>
  <si>
    <t>x3 = 2304. Rate 3 units (MWh) (in LDNO discounts and volumes adjusted for discount)</t>
  </si>
  <si>
    <t>x4 = 2304. MPANs (in LDNO discounts and volumes adjusted for discount)</t>
  </si>
  <si>
    <t>x5 = 2304. Import capacity (kVA) (in LDNO discounts and volumes adjusted for discount)</t>
  </si>
  <si>
    <t>x6 = 2304. Reactive power units (MVArh) (in LDNO discounts and volumes adjusted for discount)</t>
  </si>
  <si>
    <t>=SUM(x1)</t>
  </si>
  <si>
    <t>=SUM(x2)</t>
  </si>
  <si>
    <t>=SUM(x3)</t>
  </si>
  <si>
    <t>=SUM(x4)</t>
  </si>
  <si>
    <t>=SUM(x6)</t>
  </si>
  <si>
    <t>2401. Adjust annual hours by distribution time band to match days in year</t>
  </si>
  <si>
    <t>x1 = 1068. Typical annual hours by distribution time band</t>
  </si>
  <si>
    <t>x2 = 1010. Days in the charging year (in Financial and general assumptions)</t>
  </si>
  <si>
    <t>x3 = Total hours in the year according to time band hours input data (in Adjust annual hours by distribution time band to match days in year)</t>
  </si>
  <si>
    <t>=x1*24*x2/x3</t>
  </si>
  <si>
    <t>Hours aggregate</t>
  </si>
  <si>
    <t>Annual hours by distribution time band (reconciled to days in year)</t>
  </si>
  <si>
    <t>Adjust annual hours by distribution time band to match days in year</t>
  </si>
  <si>
    <t>2402. Normalisation of split of rate 1 units by time band</t>
  </si>
  <si>
    <t>x1 = 1061. Average split of rate 1 units by distribution time band</t>
  </si>
  <si>
    <t>x2 = Total split (in Normalisation of split of rate 1 units by time band)</t>
  </si>
  <si>
    <t>x3 = 2401. Annual hours by distribution time band (reconciled to days in year) (in Adjust annual hours by distribution time band to match days in year)</t>
  </si>
  <si>
    <t>x4 = 1010. Days in the charging year (in Financial and general assumptions)</t>
  </si>
  <si>
    <t>=IF(x2,x1/x2,x3/x4/24)</t>
  </si>
  <si>
    <t>Total split</t>
  </si>
  <si>
    <t>Normalised split of rate 1 units by distribution time band</t>
  </si>
  <si>
    <t>2403. Split of rate 1 units between distribution time bands</t>
  </si>
  <si>
    <t>x1 = 2402. Normalised split of rate 1 units by distribution time band (in Normalisation of split of rate 1 units by time band)</t>
  </si>
  <si>
    <t>x2 = Split of rate 1 units between distribution time bands (default)</t>
  </si>
  <si>
    <t>2404. Normalisation of split of rate 2 units by time band</t>
  </si>
  <si>
    <t>x1 = 1062. Average split of rate 2 units by distribution time band</t>
  </si>
  <si>
    <t>x2 = Total split (in Normalisation of split of rate 2 units by time band)</t>
  </si>
  <si>
    <t>Normalised split of rate 2 units by distribution time band</t>
  </si>
  <si>
    <t>2405. Split of rate 2 units between distribution time bands</t>
  </si>
  <si>
    <t>x1 = 2404. Normalised split of rate 2 units by distribution time band (in Normalisation of split of rate 2 units by time band)</t>
  </si>
  <si>
    <t>x2 = Split of rate 2 units between distribution time bands (default)</t>
  </si>
  <si>
    <t>2406. Split of rate 3 units between distribution time bands (default)</t>
  </si>
  <si>
    <t>2407. All units (MWh)</t>
  </si>
  <si>
    <t>x1 = 2305. Rate 1 units (MWh) (in Equivalent volume for each end user)</t>
  </si>
  <si>
    <t>x2 = 2305. Rate 2 units (MWh) (in Equivalent volume for each end user)</t>
  </si>
  <si>
    <t>x3 = 2305. Rate 3 units (MWh) (in Equivalent volume for each end user)</t>
  </si>
  <si>
    <t>Calculation =x1+x2+x3</t>
  </si>
  <si>
    <t>All units (MWh)</t>
  </si>
  <si>
    <t>2408. Calculation of implied load coefficients for two-rate users</t>
  </si>
  <si>
    <t>x1 = 2407. All units (MWh)</t>
  </si>
  <si>
    <t>x2 = 2305. Rate 1 units (MWh) (in Equivalent volume for each end user)</t>
  </si>
  <si>
    <t>x3 = 2403. Split of rate 1 units between distribution time bands</t>
  </si>
  <si>
    <t>x4 = 2305. Rate 2 units (MWh) (in Equivalent volume for each end user)</t>
  </si>
  <si>
    <t>x5 = 2405. Split of rate 2 units between distribution time bands</t>
  </si>
  <si>
    <t>x6 = 2401. Annual hours by distribution time band (reconciled to days in year) (in Adjust annual hours by distribution time band to match days in year)</t>
  </si>
  <si>
    <t>x7 = Use of distribution time bands by units in demand forecast for two-rate tariffs (in Calculation of implied load coefficients for two-rate users)</t>
  </si>
  <si>
    <t>x8 = 1010. Days in the charging year (in Financial and general assumptions)</t>
  </si>
  <si>
    <t>=IF(x1&gt;0,(x2*x3+x4*x5)/x1,0)</t>
  </si>
  <si>
    <t>=IF(x6&gt;0,x7*x8*24/x6,0)</t>
  </si>
  <si>
    <t>Use of distribution time bands by units in demand forecast for two-rate tariffs</t>
  </si>
  <si>
    <t>First-time-band load coefficient for two-rate tariffs</t>
  </si>
  <si>
    <t>2409. Calculation of implied load coefficients for three-rate users</t>
  </si>
  <si>
    <t>x6 = 2305. Rate 3 units (MWh) (in Equivalent volume for each end user)</t>
  </si>
  <si>
    <t>x7 = 2406. Split of rate 3 units between distribution time bands (default)</t>
  </si>
  <si>
    <t>x8 = 2401. Annual hours by distribution time band (reconciled to days in year) (in Adjust annual hours by distribution time band to match days in year)</t>
  </si>
  <si>
    <t>x9 = Use of distribution time bands by units in demand forecast for three-rate tariffs (in Calculation of implied load coefficients for three-rate users)</t>
  </si>
  <si>
    <t>x10 = 1010. Days in the charging year (in Financial and general assumptions)</t>
  </si>
  <si>
    <t>=IF(x1&gt;0,(x2*x3+x4*x5+x6*x7)/x1,0)</t>
  </si>
  <si>
    <t>=IF(x8&gt;0,x9*x10*24/x8,0)</t>
  </si>
  <si>
    <t>Use of distribution time bands by units in demand forecast for three-rate tariffs</t>
  </si>
  <si>
    <t>First-time-band load coefficient for three-rate tariffs</t>
  </si>
  <si>
    <t>2410. Calculation of adjusted time band load coefficients</t>
  </si>
  <si>
    <t>x1 = 2408. First-time-band load coefficient for two-rate tariffs (in Calculation of implied load coefficients for two-rate users)</t>
  </si>
  <si>
    <t>x2 = 2409. First-time-band load coefficient for three-rate tariffs (in Calculation of implied load coefficients for three-rate users)</t>
  </si>
  <si>
    <t>x3 = First-time-band load coefficient (in Calculation of adjusted time band load coefficients)</t>
  </si>
  <si>
    <t>x4 = 2302. Load coefficient</t>
  </si>
  <si>
    <t>= x1 or x2</t>
  </si>
  <si>
    <t>=IF(x3&lt;&gt;0,x4/x3,IF(x4&lt;0,-1,1))</t>
  </si>
  <si>
    <t>First-time-band load coefficient</t>
  </si>
  <si>
    <t>Load coefficient correction factor (kW at peak in band / band average kW)</t>
  </si>
  <si>
    <t>2411. Normalisation of peaking probabilities</t>
  </si>
  <si>
    <t>x1 = 1069. Red, amber and green peaking probabilities (in Peaking probabilities by network level)</t>
  </si>
  <si>
    <t>x2 = Total probability (should be 100%) (in Normalisation of peaking probabilities)</t>
  </si>
  <si>
    <t>x3 = 1068. Typical annual hours by distribution time band</t>
  </si>
  <si>
    <t>x4 = 2401. Total hours in the year according to time band hours input data (in Adjust annual hours by distribution time band to match days in year)</t>
  </si>
  <si>
    <t>=IF(x2,x1/x2,x3/x4)</t>
  </si>
  <si>
    <t>Total probability (should be 100%)</t>
  </si>
  <si>
    <t>Normalised peaking probabilities</t>
  </si>
  <si>
    <t>2412. Peaking probabilities by network level (reshaped)</t>
  </si>
  <si>
    <t>x1 = 2411. Normalised peaking probabilities (in Normalisation of peaking probabilities)</t>
  </si>
  <si>
    <t>Reshape table = x1</t>
  </si>
  <si>
    <t>Probability of peak within timeband</t>
  </si>
  <si>
    <t>2413. Pseudo load coefficient by time band and network level</t>
  </si>
  <si>
    <t>x1 = 2401. Annual hours by distribution time band (reconciled to days in year) (in Adjust annual hours by distribution time band to match days in year)</t>
  </si>
  <si>
    <t>x2 = 2410. Load coefficient correction factor (kW at peak in band / band average kW) (in Calculation of adjusted time band load coefficients)</t>
  </si>
  <si>
    <t>x3 = 2412. Peaking probabilities by network level (reshaped)</t>
  </si>
  <si>
    <t>Calculation =IF(x1&gt;0,x2*x3*24*x4/x1,0)</t>
  </si>
  <si>
    <t>2414. Unit rate 1 pseudo load coefficient by network level</t>
  </si>
  <si>
    <t>x1 = 2413. Pseudo load coefficient by time band and network level</t>
  </si>
  <si>
    <t>x2 = 2403. Split of rate 1 units between distribution time bands</t>
  </si>
  <si>
    <t>2415. Unit rate 2 pseudo load coefficient by network level</t>
  </si>
  <si>
    <t>x2 = 2405. Split of rate 2 units between distribution time bands</t>
  </si>
  <si>
    <t>2416. Unit rate 3 pseudo load coefficient by network level</t>
  </si>
  <si>
    <t>x2 = 2406. Split of rate 3 units between distribution time bands (default)</t>
  </si>
  <si>
    <t>2417. Adjust annual hours by special distribution time band to match days in year</t>
  </si>
  <si>
    <t>x1 = 1066. Typical annual hours by special distribution time band</t>
  </si>
  <si>
    <t>x3 = Total hours in the year according to special time band hours input data (in Adjust annual hours by special distribution time band to match days in year)</t>
  </si>
  <si>
    <t>Annual hours by special distribution time band (reconciled to days in year)</t>
  </si>
  <si>
    <t>Adjust annual hours by special distribution time band to match days in year</t>
  </si>
  <si>
    <t>2418. Normalisation of split of rate 1 units by special time band</t>
  </si>
  <si>
    <t>x1 = 1064. Average split of rate 1 units by special distribution time band</t>
  </si>
  <si>
    <t>x2 = Total split (in Normalisation of split of rate 1 units by special time band)</t>
  </si>
  <si>
    <t>x3 = 2417. Annual hours by special distribution time band (reconciled to days in year) (in Adjust annual hours by special distribution time band to match days in year)</t>
  </si>
  <si>
    <t>Normalised split of rate 1 units by special distribution time band</t>
  </si>
  <si>
    <t>2419. Split of rate 1 units between special distribution time bands</t>
  </si>
  <si>
    <t>x1 = 2418. Normalised split of rate 1 units by special distribution time band (in Normalisation of split of rate 1 units by special time band)</t>
  </si>
  <si>
    <t>x2 = Split of rate 1 units between special distribution time bands (default)</t>
  </si>
  <si>
    <t>2420. Split of rate 2 units between special distribution time bands (default)</t>
  </si>
  <si>
    <t>2421. Split of rate 3 units between special distribution time bands (default)</t>
  </si>
  <si>
    <t>2422. Calculation of implied special load coefficients for one-rate users</t>
  </si>
  <si>
    <t>x3 = 2419. Split of rate 1 units between special distribution time bands</t>
  </si>
  <si>
    <t>x4 = 2417. Annual hours by special distribution time band (reconciled to days in year) (in Adjust annual hours by special distribution time band to match days in year)</t>
  </si>
  <si>
    <t>x5 = Use of special distribution time bands by units in demand forecast for one-rate tariffs (in Calculation of implied special load coefficients for one-rate users)</t>
  </si>
  <si>
    <t>x6 = 1010. Days in the charging year (in Financial and general assumptions)</t>
  </si>
  <si>
    <t>=IF(x1&gt;0,(x2*x3)/x1,0)</t>
  </si>
  <si>
    <t>=IF(x4&gt;0,x5*x6*24/x4,0)</t>
  </si>
  <si>
    <t>Use of special distribution time bands by units in demand forecast for one-rate tariffs</t>
  </si>
  <si>
    <t>First-time-band special load coefficient for one-rate tariffs</t>
  </si>
  <si>
    <t>2423. Calculation of implied special load coefficients for three-rate users</t>
  </si>
  <si>
    <t>x5 = 2420. Split of rate 2 units between special distribution time bands (default)</t>
  </si>
  <si>
    <t>x7 = 2421. Split of rate 3 units between special distribution time bands (default)</t>
  </si>
  <si>
    <t>x8 = 2417. Annual hours by special distribution time band (reconciled to days in year) (in Adjust annual hours by special distribution time band to match days in year)</t>
  </si>
  <si>
    <t>x9 = Use of special distribution time bands by units in demand forecast for three-rate tariffs (in Calculation of implied special load coefficients for three-rate users)</t>
  </si>
  <si>
    <t>Use of special distribution time bands by units in demand forecast for three-rate tariffs</t>
  </si>
  <si>
    <t>First-time-band special load coefficient for three-rate tariffs</t>
  </si>
  <si>
    <t>2424. Estimated contributions to peak demand</t>
  </si>
  <si>
    <t>x1 = 2422. First-time-band special load coefficient for one-rate tariffs (in Calculation of implied special load coefficients for one-rate users)</t>
  </si>
  <si>
    <t>x2 = 2423. First-time-band special load coefficient for three-rate tariffs (in Calculation of implied special load coefficients for three-rate users)</t>
  </si>
  <si>
    <t>x3 = First-time-band special load coefficient (in Estimated contributions to peak demand)</t>
  </si>
  <si>
    <t>x4 = 2407. All units (MWh)</t>
  </si>
  <si>
    <t>x5 = 1010. Days in the charging year (in Financial and general assumptions)</t>
  </si>
  <si>
    <t>x6 = 2302. Load coefficient</t>
  </si>
  <si>
    <t>=x3*x4/24/x5*1000</t>
  </si>
  <si>
    <t>=x6*x4/24/x5*1000</t>
  </si>
  <si>
    <t>First-time-band special load coefficient</t>
  </si>
  <si>
    <t>Contribution to first-band peak kW</t>
  </si>
  <si>
    <t>Contribution to system-peak-time kW</t>
  </si>
  <si>
    <t>2425. Mapping of tariffs to tariff groups for coincidence adjustment factor</t>
  </si>
  <si>
    <t>Unmetered</t>
  </si>
  <si>
    <t>2426. Group contribution to first-band peak kW</t>
  </si>
  <si>
    <t>x1 = 2425. Mapping of tariffs to tariff groups for coincidence adjustment factor</t>
  </si>
  <si>
    <t>x2 = 2424. Contribution to first-band peak kW (in Estimated contributions to peak demand)</t>
  </si>
  <si>
    <t>2427. Group contribution to system-peak-time kW</t>
  </si>
  <si>
    <t>x2 = 2424. Contribution to system-peak-time kW (in Estimated contributions to peak demand)</t>
  </si>
  <si>
    <t>Group contribution to system-peak-time kW</t>
  </si>
  <si>
    <t>2428. Load coefficient correction factor for each group</t>
  </si>
  <si>
    <t>x1 = 2426. Group contribution to first-band peak kW</t>
  </si>
  <si>
    <t>x2 = 2427. Group contribution to system-peak-time kW</t>
  </si>
  <si>
    <t>Calculation =IF(x1,x2/x1,0)</t>
  </si>
  <si>
    <t>Load coefficient correction factor for each group</t>
  </si>
  <si>
    <t>2429. Load coefficient correction factor (based on group)</t>
  </si>
  <si>
    <t>x2 = 2428. Load coefficient correction factor for each group</t>
  </si>
  <si>
    <t>Load coefficient correction factor (based on group)</t>
  </si>
  <si>
    <t>2430. Calculation of special peaking probabilities</t>
  </si>
  <si>
    <t>x2 = Amber peaking probabilities (in Calculation of special peaking probabilities)</t>
  </si>
  <si>
    <t>x4 = 2401. Annual hours by distribution time band (reconciled to days in year) (in Adjust annual hours by distribution time band to match days in year)</t>
  </si>
  <si>
    <t>x5 = 1069. Black peaking probabilities (in Peaking probabilities by network level)</t>
  </si>
  <si>
    <t>x6 = Red peaking probabilities (in Calculation of special peaking probabilities)</t>
  </si>
  <si>
    <t>x7 = Amber peaking rates (in Calculation of special peaking probabilities)</t>
  </si>
  <si>
    <t>x9 = Yellow peaking probabilities (in Calculation of special peaking probabilities)</t>
  </si>
  <si>
    <t>x10 = Green peaking probabilities (in Calculation of special peaking probabilities)</t>
  </si>
  <si>
    <t>=x2*24*x3/x4</t>
  </si>
  <si>
    <t>=IF(x5,x2+x6-x5,x7*x8/x3/24)</t>
  </si>
  <si>
    <t>=1-x9-x10</t>
  </si>
  <si>
    <t>Red peaking probabilities</t>
  </si>
  <si>
    <t>Amber peaking probabilities</t>
  </si>
  <si>
    <t>Green peaking probabilities</t>
  </si>
  <si>
    <t>Amber peaking rates</t>
  </si>
  <si>
    <t>Yellow peaking probabilities</t>
  </si>
  <si>
    <t>2431. Special peaking probabilities by network level</t>
  </si>
  <si>
    <t>x1 = 2430. Green peaking probabilities (in Calculation of special peaking probabilities)</t>
  </si>
  <si>
    <t>x2 = 2430. Yellow peaking probabilities (in Calculation of special peaking probabilities)</t>
  </si>
  <si>
    <t>x3 = 2430. Black peaking probabilities (in Calculation of special peaking probabilities)</t>
  </si>
  <si>
    <t>2432. Special peaking probabilities by network level (reshaped)</t>
  </si>
  <si>
    <t>x1 = 2431. Special peaking probabilities by network level</t>
  </si>
  <si>
    <t>2433. Pseudo load coefficient by time band and network level</t>
  </si>
  <si>
    <t>x1 = 2417. Annual hours by special distribution time band (reconciled to days in year) (in Adjust annual hours by special distribution time band to match days in year)</t>
  </si>
  <si>
    <t>x2 = 2429. Load coefficient correction factor (based on group)</t>
  </si>
  <si>
    <t>x3 = 2432. Special peaking probabilities by network level (reshaped)</t>
  </si>
  <si>
    <t>2434. Unit rate 1 pseudo load coefficient by network level (special)</t>
  </si>
  <si>
    <t>x1 = 2433. Pseudo load coefficient by time band and network level</t>
  </si>
  <si>
    <t>x2 = 2419. Split of rate 1 units between special distribution time bands</t>
  </si>
  <si>
    <t>2435. Unit rate 2 pseudo load coefficient by network level (special)</t>
  </si>
  <si>
    <t>x2 = 2420. Split of rate 2 units between special distribution time bands (default)</t>
  </si>
  <si>
    <t>2436. Unit rate 3 pseudo load coefficient by network level (special)</t>
  </si>
  <si>
    <t>x2 = 2421. Split of rate 3 units between special distribution time bands (default)</t>
  </si>
  <si>
    <t>2437. Unit rate 1 pseudo load coefficient by network level (combined)</t>
  </si>
  <si>
    <t>x1 = 2414. Unit rate 1 pseudo load coefficient by network level</t>
  </si>
  <si>
    <t>x2 = 2434. Unit rate 1 pseudo load coefficient by network level (special)</t>
  </si>
  <si>
    <t>2438. Unit rate 2 pseudo load coefficient by network level (combined)</t>
  </si>
  <si>
    <t>x1 = 2415. Unit rate 2 pseudo load coefficient by network level</t>
  </si>
  <si>
    <t>x2 = 2435. Unit rate 2 pseudo load coefficient by network level (special)</t>
  </si>
  <si>
    <t>2439. Unit rate 3 pseudo load coefficient by network level (combined)</t>
  </si>
  <si>
    <t>x1 = 2416. Unit rate 3 pseudo load coefficient by network level</t>
  </si>
  <si>
    <t>x2 = 2436. Unit rate 3 pseudo load coefficient by network level (special)</t>
  </si>
  <si>
    <t>2501. Contributions of users on one-rate multi tariffs to system simultaneous maximum load by network level (kW)</t>
  </si>
  <si>
    <t>x2 = 2437. Unit rate 1 pseudo load coefficient by network level (combined)</t>
  </si>
  <si>
    <t>x3 = 2012. Loss adjustment factors between end user meter reading and each network level, scaled by network use</t>
  </si>
  <si>
    <t>Calculation =(x1*x2)*x3/(24*x4)*1000</t>
  </si>
  <si>
    <t>2502. Contributions of users on two-rate multi tariffs to system simultaneous maximum load by network level (kW)</t>
  </si>
  <si>
    <t>x3 = 2305. Rate 2 units (MWh) (in Equivalent volume for each end user)</t>
  </si>
  <si>
    <t>x4 = 2438. Unit rate 2 pseudo load coefficient by network level (combined)</t>
  </si>
  <si>
    <t>x5 = 2012. Loss adjustment factors between end user meter reading and each network level, scaled by network use</t>
  </si>
  <si>
    <t>Calculation =(x1*x2+x3*x4)*x5/(24*x6)*1000</t>
  </si>
  <si>
    <t>2503. Contributions of users on three-rate multi tariffs to system simultaneous maximum load by network level (kW)</t>
  </si>
  <si>
    <t>x5 = 2305. Rate 3 units (MWh) (in Equivalent volume for each end user)</t>
  </si>
  <si>
    <t>x6 = 2439. Unit rate 3 pseudo load coefficient by network level (combined)</t>
  </si>
  <si>
    <t>x7 = 2012. Loss adjustment factors between end user meter reading and each network level, scaled by network use</t>
  </si>
  <si>
    <t>Calculation =(x1*x2+x3*x4+x5*x6)*x7/(24*x8)*1000</t>
  </si>
  <si>
    <t>2504. Estimated contributions of users on each tariff to system simultaneous maximum load by network level (kW)</t>
  </si>
  <si>
    <t>x2 = 2302. Load coefficient</t>
  </si>
  <si>
    <t>Calculation =x1*x2*x3/(24*x4)*1000</t>
  </si>
  <si>
    <t>2505. Contributions of users on each tariff to system simultaneous maximum load by network level (kW)</t>
  </si>
  <si>
    <t>x1 = 2501. Contributions of users on one-rate multi tariffs to system simultaneous maximum load by network level (kW)</t>
  </si>
  <si>
    <t>x2 = 2502. Contributions of users on two-rate multi tariffs to system simultaneous maximum load by network level (kW)</t>
  </si>
  <si>
    <t>x3 = 2503. Contributions of users on three-rate multi tariffs to system simultaneous maximum load by network level (kW)</t>
  </si>
  <si>
    <t>x4 = 2504. Estimated contributions of users on each tariff to system simultaneous maximum load by network level (kW)</t>
  </si>
  <si>
    <t>Combine tables = x1 or x2 or x3 or x4</t>
  </si>
  <si>
    <t>2506. Forecast system simultaneous maximum load (kW) from forecast units</t>
  </si>
  <si>
    <t>x1 = 2505. Contributions of users on each tariff to system simultaneous maximum load by network level (kW)</t>
  </si>
  <si>
    <t>Cell summation =SUM(x1)</t>
  </si>
  <si>
    <t>Forecast system simultaneous maximum load (kW) from forecast units</t>
  </si>
  <si>
    <t>2601. Pre-processing of data for standing charge factors</t>
  </si>
  <si>
    <t>x1 = Standing charges factors (in Pre-processing of data for standing charge factors)</t>
  </si>
  <si>
    <t>x2 = 1018. Proportion of relevant load going through 132kV/HV direct transformation</t>
  </si>
  <si>
    <t>x3 = Standing charges factors for 132kV/HV (in Pre-processing of data for standing charge factors)</t>
  </si>
  <si>
    <t>=x1+0.2*x2*x3</t>
  </si>
  <si>
    <t>Standing charges factors</t>
  </si>
  <si>
    <t>Standing charges factors for 132kV/HV</t>
  </si>
  <si>
    <t>Adjusted standing charges factors for 132kV</t>
  </si>
  <si>
    <t>2602. Standing charges factors adapted to use 132kV/HV</t>
  </si>
  <si>
    <t>x1 = 2601. Standing charges factors for 132kV/HV (in Pre-processing of data for standing charge factors)</t>
  </si>
  <si>
    <t>x2 = 2601. Adjusted standing charges factors for 132kV (in Pre-processing of data for standing charge factors)</t>
  </si>
  <si>
    <t>x3 = 2601. Standing charges factors (in Pre-processing of data for standing charge factors)</t>
  </si>
  <si>
    <t>2603. Capacity-based contributions to chargeable aggregate maximum load by network level (kW)</t>
  </si>
  <si>
    <t>x1 = 2305. Import capacity (kVA) (in Equivalent volume for each end user)</t>
  </si>
  <si>
    <t>x2 = 1010. Power factor for all flows in the network model (in Financial and general assumptions)</t>
  </si>
  <si>
    <t>x3 = 2602. Standing charges factors adapted to use 132kV/HV</t>
  </si>
  <si>
    <t>x4 = 2012. Loss adjustment factors between end user meter reading and each network level, scaled by network use</t>
  </si>
  <si>
    <t>Calculation =x1*x2*x3*x4</t>
  </si>
  <si>
    <t>2604. Unit-based contributions to chargeable aggregate maximum load (kW)</t>
  </si>
  <si>
    <t>Calculation =x1/x2*x3*x4/(24*x5)*1000</t>
  </si>
  <si>
    <t>2605. Contributions to aggregate maximum load by network level (kW)</t>
  </si>
  <si>
    <t>x1 = 2603. Capacity-based contributions to chargeable aggregate maximum load by network level (kW)</t>
  </si>
  <si>
    <t>x2 = 2604. Unit-based contributions to chargeable aggregate maximum load (kW)</t>
  </si>
  <si>
    <t>2606. Forecast chargeable aggregate maximum load (kW)</t>
  </si>
  <si>
    <t>x1 = 2605. Contributions to aggregate maximum load by network level (kW)</t>
  </si>
  <si>
    <t>Forecast chargeable aggregate maximum load (kW)</t>
  </si>
  <si>
    <t>2607. Forecast simultaneous load subject to standing charge factors (kW)</t>
  </si>
  <si>
    <t>x2 = 2602. Standing charges factors adapted to use 132kV/HV</t>
  </si>
  <si>
    <t>Calculation =x1*x2</t>
  </si>
  <si>
    <t>2608. Forecast simultaneous load replaced by standing charge (kW)</t>
  </si>
  <si>
    <t>x1 = 2607. Forecast simultaneous load subject to standing charge factors (kW)</t>
  </si>
  <si>
    <t>Forecast simultaneous load replaced by standing charge (kW)</t>
  </si>
  <si>
    <t>2609. Calculated LV diversity allowance</t>
  </si>
  <si>
    <t>x1 = 2606. Forecast chargeable aggregate maximum load (kW)</t>
  </si>
  <si>
    <t>x2 = 2608. Forecast simultaneous load replaced by standing charge (kW)</t>
  </si>
  <si>
    <t>Calculation =x1/x2-1</t>
  </si>
  <si>
    <t>Calculated LV diversity allowance</t>
  </si>
  <si>
    <t>2610. Network level mapping for diversity allowances</t>
  </si>
  <si>
    <t>2611. Diversity allowances including 132kV/HV</t>
  </si>
  <si>
    <t>x1 = 2104. Diversity allowance between level exit and GSP Group (in Diversity calculations)</t>
  </si>
  <si>
    <t>x2 = 2610. Network level mapping for diversity allowances</t>
  </si>
  <si>
    <t>Diversity allowances including 132kV/HV</t>
  </si>
  <si>
    <t>2612. Diversity allowances (including calculated LV value)</t>
  </si>
  <si>
    <t>x1 = 2609. Calculated LV diversity allowance</t>
  </si>
  <si>
    <t>x2 = 2611. Diversity allowances including 132kV/HV</t>
  </si>
  <si>
    <t>Diversity allowances (including calculated LV value)</t>
  </si>
  <si>
    <t>2613. Forecast simultaneous maximum load (kW) adjusted for standing charges</t>
  </si>
  <si>
    <t>x1 = 2506. Forecast system simultaneous maximum load (kW) from forecast units</t>
  </si>
  <si>
    <t>x3 = 2606. Forecast chargeable aggregate maximum load (kW)</t>
  </si>
  <si>
    <t>x4 = 2612. Diversity allowances (including calculated LV value)</t>
  </si>
  <si>
    <t>Calculation =x1-x2+x3/(1+x4)</t>
  </si>
  <si>
    <t>Forecast simultaneous maximum load (kW) adjusted for standing charges</t>
  </si>
  <si>
    <t>2701. Operating expenditure coded by network level (£/year)</t>
  </si>
  <si>
    <t>x1 = 1055. Transmission exit charges (£/year)</t>
  </si>
  <si>
    <t>x2 = Zero for levels other than transmission exit</t>
  </si>
  <si>
    <t>Operating
132kV</t>
  </si>
  <si>
    <t>Operating
132kV/EHV</t>
  </si>
  <si>
    <t>Operating
EHV</t>
  </si>
  <si>
    <t>Operating
EHV/HV</t>
  </si>
  <si>
    <t>Operating
132kV/HV</t>
  </si>
  <si>
    <t>Operating
HV</t>
  </si>
  <si>
    <t>Operating
HV/LV</t>
  </si>
  <si>
    <t>Operating
LV circuits</t>
  </si>
  <si>
    <t>Operating
LV customer</t>
  </si>
  <si>
    <t>Operating
HV customer</t>
  </si>
  <si>
    <t>Operating expenditure coded by network level (£/year)</t>
  </si>
  <si>
    <t>2702. Network model assets (£) scaled by load forecast</t>
  </si>
  <si>
    <t>x2 = 2613. Forecast simultaneous maximum load (kW) adjusted for standing charges</t>
  </si>
  <si>
    <t>x3 = 1020. Gross asset cost by network level (£)</t>
  </si>
  <si>
    <t>Calculation =IF(x1,x2*x3/x1/1000,0)</t>
  </si>
  <si>
    <t>Network model assets (£) scaled by load forecast</t>
  </si>
  <si>
    <t>2703. Annual consumption by tariff for unmetered users (MWh)</t>
  </si>
  <si>
    <t>Copy cells = x1</t>
  </si>
  <si>
    <t>Annual consumption by tariff for unmetered users (MWh)</t>
  </si>
  <si>
    <t>2704. Total unmetered units</t>
  </si>
  <si>
    <t>x1 = 2703. Annual consumption by tariff for unmetered users (MWh)</t>
  </si>
  <si>
    <t>Total unmetered units</t>
  </si>
  <si>
    <t>2705. Service model asset data</t>
  </si>
  <si>
    <t>x1 = 2205. Service model assets by tariff (£)</t>
  </si>
  <si>
    <t>x2 = 2305. MPANs (in Equivalent volume for each end user)</t>
  </si>
  <si>
    <t>x3 = 2202. Asset £/(MWh/year) from LV service models</t>
  </si>
  <si>
    <t>x4 = 2704. Total unmetered units</t>
  </si>
  <si>
    <t>x5 = Service model assets (£) scaled by annual MWh (in Service model asset data)</t>
  </si>
  <si>
    <t>x6 = Service model assets (£) scaled by user count (in Service model asset data)</t>
  </si>
  <si>
    <t>x7 = Service model assets (£) scaled by annual MWh (in Service model asset data)</t>
  </si>
  <si>
    <t>=x3*x4</t>
  </si>
  <si>
    <t>= x5</t>
  </si>
  <si>
    <t>=x6+x7</t>
  </si>
  <si>
    <t>Service model assets (£) scaled by user count</t>
  </si>
  <si>
    <t>Service model assets (£) scaled by annual MWh</t>
  </si>
  <si>
    <t>Service model assets (£)</t>
  </si>
  <si>
    <t>Service model asset data</t>
  </si>
  <si>
    <t>2706. Data for allocation of operating expenditure</t>
  </si>
  <si>
    <t>x1 = 2702. Network model assets (£) scaled by load forecast</t>
  </si>
  <si>
    <t>x2 = 2705. Service model assets (£) (in Service model asset data)</t>
  </si>
  <si>
    <t>x3 = Model assets (£) scaled by demand forecast (in Data for allocation of operating expenditure)</t>
  </si>
  <si>
    <t>Model assets (£) scaled by demand forecast</t>
  </si>
  <si>
    <t>Denominator for allocation of operating expenditure</t>
  </si>
  <si>
    <t>Data for allocation of operating expenditure</t>
  </si>
  <si>
    <t>2707. Amount of expenditure to be allocated according to asset values (£/year)</t>
  </si>
  <si>
    <t>x1 = 1059. Direct cost (£/year) (in Other expenditure)</t>
  </si>
  <si>
    <t>x2 = 1059. Network rates (£/year) (in Other expenditure)</t>
  </si>
  <si>
    <t>x3 = 1059. Indirect cost (£/year) (in Other expenditure)</t>
  </si>
  <si>
    <t>x4 = 1059. Indirect cost proportion (in Other expenditure)</t>
  </si>
  <si>
    <t>Calculation =x1+x2+x3*x4</t>
  </si>
  <si>
    <t>Amount of expenditure to be allocated according to asset values (£/year)</t>
  </si>
  <si>
    <t>2708. Total operating expenditure by network level  (£/year)</t>
  </si>
  <si>
    <t>x1 = 2701. Operating expenditure coded by network level (£/year)</t>
  </si>
  <si>
    <t>x2 = 2707. Amount of expenditure to be allocated according to asset values (£/year)</t>
  </si>
  <si>
    <t>x3 = 2706. Denominator for allocation of operating expenditure (in Data for allocation of operating expenditure)</t>
  </si>
  <si>
    <t>x4 = 2706. Model assets (£) scaled by demand forecast (in Data for allocation of operating expenditure)</t>
  </si>
  <si>
    <t>Calculation =x1+x2/x3*x4</t>
  </si>
  <si>
    <t>Total operating expenditure by network level  (£/year)</t>
  </si>
  <si>
    <t>2709. Operating expenditure percentage by network level</t>
  </si>
  <si>
    <t>x1 = 2706. Model assets (£) scaled by demand forecast (in Data for allocation of operating expenditure)</t>
  </si>
  <si>
    <t>x2 = 2708. Total operating expenditure by network level  (£/year)</t>
  </si>
  <si>
    <t>Calculation =IF(x1="","",IF(x1&gt;0,x2/x1,0))</t>
  </si>
  <si>
    <t>Operating expenditure percentage by network level</t>
  </si>
  <si>
    <t>2710. Unit operating expenditure based on simultaneous maximum load (£/kW/year)</t>
  </si>
  <si>
    <t>x1 = 2613. Forecast simultaneous maximum load (kW) adjusted for standing charges</t>
  </si>
  <si>
    <t>Calculation =IF(x1&gt;0,x2/x1,0)</t>
  </si>
  <si>
    <t>Unit operating expenditure based on simultaneous maximum load (£/kW/year)</t>
  </si>
  <si>
    <t>2711. Operating expenditure for customer assets p/MPAN/day</t>
  </si>
  <si>
    <t>x2 = 2709. Operating expenditure percentage by network level</t>
  </si>
  <si>
    <t>x3 = 2205. Service model assets by tariff (£)</t>
  </si>
  <si>
    <t>x4 = Operating expenditure p/MPAN/day by level (in Operating expenditure for customer assets p/MPAN/day)</t>
  </si>
  <si>
    <t>=100/x1*x2*x3</t>
  </si>
  <si>
    <t>Operating expenditure p/MPAN/day by level</t>
  </si>
  <si>
    <t>Operating expenditure for customer assets p/MPAN/day total</t>
  </si>
  <si>
    <t>2712. Operating expenditure for unmetered customer assets (p/kWh)</t>
  </si>
  <si>
    <t>x1 = 2709. Operating expenditure percentage by network level</t>
  </si>
  <si>
    <t>Calculation =0.1*x1*x2</t>
  </si>
  <si>
    <t>This sheet calculates factors used to take account of the costs deemed to be covered by connection charges.</t>
  </si>
  <si>
    <t>2801. Network level of supply (for customer contributions) by tariff</t>
  </si>
  <si>
    <t>2802. Contribution proportion of asset annuities, by customer type and network level of assets</t>
  </si>
  <si>
    <t>x1 = 1060. Customer contributions under current connection charging policy</t>
  </si>
  <si>
    <t>x2 = 1010. Annuity proportion for customer-contributed assets (in Financial and general assumptions)</t>
  </si>
  <si>
    <t>Calculation =x1*(1-x2)</t>
  </si>
  <si>
    <t>2803. Proportion of assets annuities deemed to be covered by customer contributions</t>
  </si>
  <si>
    <t>x1 = 2801. Network level of supply (for customer contributions) by tariff</t>
  </si>
  <si>
    <t>x2 = 2802. Contribution proportion of asset annuities, by customer type and network level of assets</t>
  </si>
  <si>
    <t>2804. Proportion of annual charge covered by contributions (for all charging levels)</t>
  </si>
  <si>
    <t>x1 = Zero for operating expenditure</t>
  </si>
  <si>
    <t>x2 = Zero for GSPs level</t>
  </si>
  <si>
    <t>x3 = 2803. Proportion of assets annuities deemed to be covered by customer contributions</t>
  </si>
  <si>
    <t>This sheet calculates average p/kWh and p/kW/day charges that would apply if no costs were recovered through capacity or fixed charges.</t>
  </si>
  <si>
    <t>2901. Unit cost at each level, £/kW/year (relative to system simultaneous maximum load)</t>
  </si>
  <si>
    <t>x1 = 2109. Network model annuity by simultaneous maximum load for each network level (£/kW/year)</t>
  </si>
  <si>
    <t>x2 = 2710. Unit operating expenditure based on simultaneous maximum load (£/kW/year)</t>
  </si>
  <si>
    <t>Unit cost at each level, £/kW/year (relative to system simultaneous maximum load)</t>
  </si>
  <si>
    <t>2902. Pay-as-you-go yardstick unit costs by charging level (p/kWh)</t>
  </si>
  <si>
    <t>x1 = 2901. Unit cost at each level, £/kW/year (relative to system simultaneous maximum load)</t>
  </si>
  <si>
    <t>x4 = 2804. Proportion of annual charge covered by contributions (for all charging levels)</t>
  </si>
  <si>
    <t>Calculation =x1*x2*x3*(1-x4)/(24*x5)*100</t>
  </si>
  <si>
    <t>2903. Pay-as-you-go unit rate 1 p/kWh</t>
  </si>
  <si>
    <t>x1 = 2437. Unit rate 1 pseudo load coefficient by network level (combined)</t>
  </si>
  <si>
    <t>x2 = 2901. Unit cost at each level, £/kW/year (relative to system simultaneous maximum load)</t>
  </si>
  <si>
    <t>x6 = Contributions to pay-as-you-go unit rate 1 (p/kWh) (in Pay-as-you-go unit rate 1 p/kWh)</t>
  </si>
  <si>
    <t>=x1*x2*x3*(1-x4)*100/(24*x5)</t>
  </si>
  <si>
    <t>Contributions to pay-as-you-go unit rate 1 (p/kWh)</t>
  </si>
  <si>
    <t>Pay-as-you-go unit rate 1 (p/kWh)</t>
  </si>
  <si>
    <t>2904. Pay-as-you-go unit rate 2 p/kWh</t>
  </si>
  <si>
    <t>x1 = 2438. Unit rate 2 pseudo load coefficient by network level (combined)</t>
  </si>
  <si>
    <t>x6 = Contributions to pay-as-you-go unit rate 2 (p/kWh) (in Pay-as-you-go unit rate 2 p/kWh)</t>
  </si>
  <si>
    <t>Contributions to pay-as-you-go unit rate 2 (p/kWh)</t>
  </si>
  <si>
    <t>Pay-as-you-go unit rate 2 (p/kWh)</t>
  </si>
  <si>
    <t>2905. Pay-as-you-go unit rate 3 p/kWh</t>
  </si>
  <si>
    <t>x1 = 2439. Unit rate 3 pseudo load coefficient by network level (combined)</t>
  </si>
  <si>
    <t>x6 = Contributions to pay-as-you-go unit rate 3 (p/kWh) (in Pay-as-you-go unit rate 3 p/kWh)</t>
  </si>
  <si>
    <t>Contributions to pay-as-you-go unit rate 3 (p/kWh)</t>
  </si>
  <si>
    <t>Pay-as-you-go unit rate 3 (p/kWh)</t>
  </si>
  <si>
    <t>This sheet reallocates some costs from unit charges to fixed or capacity charges, for demand users only.</t>
  </si>
  <si>
    <t>3001. Costs based on aggregate maximum load (£/kW/year)</t>
  </si>
  <si>
    <t>x2 = 2612. Diversity allowances (including calculated LV value)</t>
  </si>
  <si>
    <t>Calculation =x1/(1+x2)</t>
  </si>
  <si>
    <t>Costs based on aggregate maximum load (£/kW/year)</t>
  </si>
  <si>
    <t>3002. Capacity elements p/kVA/day</t>
  </si>
  <si>
    <t>This calculation uses aggregate maximum load and no coincidence factor.</t>
  </si>
  <si>
    <t>x1 = 2602. Standing charges factors adapted to use 132kV/HV</t>
  </si>
  <si>
    <t>x2 = 2012. Loss adjustment factors between end user meter reading and each network level, scaled by network use</t>
  </si>
  <si>
    <t>x3 = 3001. Costs based on aggregate maximum load (£/kW/year)</t>
  </si>
  <si>
    <t>x4 = 1010. Power factor for all flows in the network model (in Financial and general assumptions)</t>
  </si>
  <si>
    <t>x6 = 2804. Proportion of annual charge covered by contributions (for all charging levels)</t>
  </si>
  <si>
    <t>Calculation =100*x1*x2*x3*x4/x5*(1-x6)</t>
  </si>
  <si>
    <t>3003. Yardstick unit rate p/kWh (taking account of standing charges)</t>
  </si>
  <si>
    <t>x2 = 2902. Pay-as-you-go yardstick unit costs by charging level (p/kWh)</t>
  </si>
  <si>
    <t>x3 = Yardstick components p/kWh (taking account of standing charges) (in Yardstick unit rate p/kWh (taking account of standing charges))</t>
  </si>
  <si>
    <t>=(1-x1)*x2</t>
  </si>
  <si>
    <t>Yardstick components p/kWh (taking account of standing charges)</t>
  </si>
  <si>
    <t>Yardstick total p/kWh (taking account of standing charges)</t>
  </si>
  <si>
    <t>3004. Unit rate 1 (taking account of standing charges)</t>
  </si>
  <si>
    <t>x2 = 2903. Contributions to pay-as-you-go unit rate 1 (p/kWh) (in Pay-as-you-go unit rate 1 p/kWh)</t>
  </si>
  <si>
    <t>x3 = Contributions to unit rate 1 p/kWh by network level (taking account of standing charges) (in Unit rate 1 (taking account of standing charges))</t>
  </si>
  <si>
    <t>Contributions to unit rate 1 p/kWh by network level (taking account of standing charges)</t>
  </si>
  <si>
    <t>Unit rate 1 total p/kWh (taking account of standing charges)</t>
  </si>
  <si>
    <t>3005. Unit rate 2 (taking account of standing charges)</t>
  </si>
  <si>
    <t>x2 = 2904. Contributions to pay-as-you-go unit rate 2 (p/kWh) (in Pay-as-you-go unit rate 2 p/kWh)</t>
  </si>
  <si>
    <t>x3 = Contributions to unit rate 2 p/kWh by network level (taking account of standing charges) (in Unit rate 2 (taking account of standing charges))</t>
  </si>
  <si>
    <t>Contributions to unit rate 2 p/kWh by network level (taking account of standing charges)</t>
  </si>
  <si>
    <t>Unit rate 2 total p/kWh (taking account of standing charges)</t>
  </si>
  <si>
    <t>3006. Unit rate 3 (taking account of standing charges)</t>
  </si>
  <si>
    <t>x2 = 2905. Contributions to pay-as-you-go unit rate 3 (p/kWh) (in Pay-as-you-go unit rate 3 p/kWh)</t>
  </si>
  <si>
    <t>x3 = Contributions to unit rate 3 p/kWh by network level (taking account of standing charges) (in Unit rate 3 (taking account of standing charges))</t>
  </si>
  <si>
    <t>Contributions to unit rate 3 p/kWh by network level (taking account of standing charges)</t>
  </si>
  <si>
    <t>Unit rate 3 total p/kWh (taking account of standing charges)</t>
  </si>
  <si>
    <t>This sheet allocates standing charges to fixed charges for non half hourly settled demand users.</t>
  </si>
  <si>
    <t>3101. Average maximum kVA/MPAN by end user class, for user classes without an agreed import capacity</t>
  </si>
  <si>
    <t>x1 = 2305. MPANs (in Equivalent volume for each end user)</t>
  </si>
  <si>
    <t>x2 = 2407. All units (MWh)</t>
  </si>
  <si>
    <t>x3 = 1010. Power factor for all flows in the network model (in Financial and general assumptions)</t>
  </si>
  <si>
    <t>x4 = 1041. Load factor for each type of demand user (in Load profile data for demand users)</t>
  </si>
  <si>
    <t>Calculation =IF(x1&gt;0,x2/x1/x3/x4/(24*x5)*1000,0)</t>
  </si>
  <si>
    <t>Average maximum kVA/MPAN</t>
  </si>
  <si>
    <t>3102. Capacity-driven fixed charge elements from standing charges factors p/MPAN/day</t>
  </si>
  <si>
    <t>x1 = 3002. Capacity elements p/kVA/day</t>
  </si>
  <si>
    <t>x2 = 3101. Average maximum kVA/MPAN by end user class, for user classes without an agreed import capacity</t>
  </si>
  <si>
    <t>3103. Statistics for tariffs charged for LV circuits on an exit point basis</t>
  </si>
  <si>
    <t>x1 = 2012. Loss adjustment factors between end user meter reading and each network level, scaled by network use</t>
  </si>
  <si>
    <t>x3 = 1041. Load factor for each type of demand user (in Load profile data for demand users)</t>
  </si>
  <si>
    <t>x5 = Zero for related MPANs</t>
  </si>
  <si>
    <t>x6 = 2305. MPANs (in Equivalent volume for each end user)</t>
  </si>
  <si>
    <t>= x1</t>
  </si>
  <si>
    <t>=x2/x3/(24*x4)*1000</t>
  </si>
  <si>
    <t>= x5 or x6</t>
  </si>
  <si>
    <t>Use of LV circuits by each tariff charged on an exit point basis</t>
  </si>
  <si>
    <t>Unit-based contributions to aggregate maximum load by network level (kW)</t>
  </si>
  <si>
    <t>Relevant MPAN count</t>
  </si>
  <si>
    <t>3104. Aggregate data for tariffs charged for LV circuits on an exit point basis</t>
  </si>
  <si>
    <t>x1 = 3103. Use of LV circuits by each tariff charged on an exit point basis (in Statistics for tariffs charged for LV circuits on an exit point basis)</t>
  </si>
  <si>
    <t>x2 = 3103. Unit-based contributions to aggregate maximum load by network level (kW) (in Statistics for tariffs charged for LV circuits on an exit point basis)</t>
  </si>
  <si>
    <t>x3 = 3103. Relevant MPAN count (in Statistics for tariffs charged for LV circuits on an exit point basis)</t>
  </si>
  <si>
    <t>x4 = Aggregate capacity of tariffs charged charged for LV circuits on an exit point basis (kW) (in Aggregate data for tariffs charged for LV circuits on an exit point basis)</t>
  </si>
  <si>
    <t>x5 = Aggregate number of users charged for LV circuits on an exit point basis (in Aggregate data for tariffs charged for LV circuits on an exit point basis)</t>
  </si>
  <si>
    <t>x6 = 1010. Power factor for all flows in the network model (in Financial and general assumptions)</t>
  </si>
  <si>
    <t>=SUMPRODUCT(x1, x3)</t>
  </si>
  <si>
    <t>=x4/x5/x6</t>
  </si>
  <si>
    <t>Aggregate capacity of tariffs charged charged for LV circuits on an exit point basis (kW)</t>
  </si>
  <si>
    <t>Aggregate number of users charged for LV circuits on an exit point basis</t>
  </si>
  <si>
    <t>Average maximum kVA of tariffs charged on an exit point basis for LV circuits</t>
  </si>
  <si>
    <t>Aggregate data for tariffs charged for LV circuits on an exit point basis</t>
  </si>
  <si>
    <t>3105. LV fixed charge elements from standing charges factors p/MPAN/day</t>
  </si>
  <si>
    <t>x2 = 3104. Average maximum kVA of tariffs charged on an exit point basis for LV circuits (in Aggregate data for tariffs charged for LV circuits on an exit point basis)</t>
  </si>
  <si>
    <t>3106. Fixed charge elements from standing charges factors p/MPAN/day</t>
  </si>
  <si>
    <t>x1 = Zero for related MPANs</t>
  </si>
  <si>
    <t>x2 = 3105. LV fixed charge elements from standing charges factors p/MPAN/day</t>
  </si>
  <si>
    <t>x3 = 3102. Capacity-driven fixed charge elements from standing charges factors p/MPAN/day</t>
  </si>
  <si>
    <t>3201. Standard components p/kWh for reactive power (absolute value)</t>
  </si>
  <si>
    <t>x1 = 3003. Yardstick components p/kWh (taking account of standing charges) (in Yardstick unit rate p/kWh (taking account of standing charges))</t>
  </si>
  <si>
    <t>Calculation =ABS(x1)</t>
  </si>
  <si>
    <t>3202. Standard reactive p/kVArh</t>
  </si>
  <si>
    <t>x1 = 3201. Standard components p/kWh for reactive power (absolute value)</t>
  </si>
  <si>
    <t>x2 = 1092. Average kVAr by kVA, by network level</t>
  </si>
  <si>
    <t>Calculation =x1*x2*x3</t>
  </si>
  <si>
    <t>3203. Network use factors for generator reactive unit charges</t>
  </si>
  <si>
    <t>These factors differ from the network use factors for active power charges/credits in the case of generators,</t>
  </si>
  <si>
    <t>who do not qualify for active power credits at the voltage of connection but are charged reactive unit charges for costs caused at that voltage.</t>
  </si>
  <si>
    <t>3204. Absolute value of load coefficient (kW peak / average kW)</t>
  </si>
  <si>
    <t>x1 = 2302. Load coefficient</t>
  </si>
  <si>
    <t>Absolute load coefficient</t>
  </si>
  <si>
    <t>3205. Pay-as-you-go components p/kWh for reactive power (absolute value)</t>
  </si>
  <si>
    <t>x2 = 3204. Absolute value of load coefficient (kW peak / average kW)</t>
  </si>
  <si>
    <t>x4 = 2004. Loss adjustment factor to transmission for each network level</t>
  </si>
  <si>
    <t>x5 = 2804. Proportion of annual charge covered by contributions (for all charging levels)</t>
  </si>
  <si>
    <t>x6 = 3203. Network use factors for generator reactive unit charges</t>
  </si>
  <si>
    <t>x7 = 1010. Days in the charging year (in Financial and general assumptions)</t>
  </si>
  <si>
    <t>Calculation =x1*x2*x3/x4*(1-x5)*x6/(24*x7)*100</t>
  </si>
  <si>
    <t>3206. Pay-as-you-go reactive p/kVArh</t>
  </si>
  <si>
    <t>x1 = 3205. Pay-as-you-go components p/kWh for reactive power (absolute value)</t>
  </si>
  <si>
    <t>This sheet aggregates elements of tariffs excluding revenue matching and final adjustments and rounding.</t>
  </si>
  <si>
    <t>3301. Unit rate 1 p/kWh (elements)</t>
  </si>
  <si>
    <t>x1 = 3004. Unit rate 1 total p/kWh (taking account of standing charges) (in Unit rate 1 (taking account of standing charges)) — for Tariffs with Unit rate 1 p/kWh from Standard 1 kWh</t>
  </si>
  <si>
    <t>x2 = 3003. Yardstick total p/kWh (taking account of standing charges) (in Yardstick unit rate p/kWh (taking account of standing charges)) — for Tariffs with Unit rate 1 p/kWh from Standard yardstick kWh</t>
  </si>
  <si>
    <t>x3 = 2903. Pay-as-you-go unit rate 1 (p/kWh) (in Pay-as-you-go unit rate 1 p/kWh) — for Tariffs with Unit rate 1 p/kWh from PAYG 1 kWh</t>
  </si>
  <si>
    <t>x4 = 2903. Pay-as-you-go unit rate 1 (p/kWh) (in Pay-as-you-go unit rate 1 p/kWh) — for Tariffs with Unit rate 1 p/kWh from PAYG 1 kWh &amp; customer</t>
  </si>
  <si>
    <t>x5 = 2902. Pay-as-you-go yardstick unit rate (p/kWh) — for Tariffs with Unit rate 1 p/kWh from PAYG yardstick kWh</t>
  </si>
  <si>
    <t>x6 = 2203. Service model asset p/kWh charge for unmetered tariffs — for Tariffs with Unit rate 1 p/kWh from PAYG 1 kWh &amp; customer</t>
  </si>
  <si>
    <t>x7 = 2712. Operating expenditure for unmetered customer assets (p/kWh) — for Tariffs with Unit rate 1 p/kWh from PAYG 1 kWh &amp; customer</t>
  </si>
  <si>
    <t>Combine tables = x1 or x2 or x3 or x4 or x5 or x6 or x7</t>
  </si>
  <si>
    <t>3302. Unit rate 2 p/kWh (elements)</t>
  </si>
  <si>
    <t>x1 = 3005. Unit rate 2 total p/kWh (taking account of standing charges) (in Unit rate 2 (taking account of standing charges)) — for Tariffs with Unit rate 2 p/kWh from Standard 2 kWh</t>
  </si>
  <si>
    <t>x2 = 2904. Pay-as-you-go unit rate 2 (p/kWh) (in Pay-as-you-go unit rate 2 p/kWh) — for Tariffs with Unit rate 2 p/kWh from PAYG 2 kWh</t>
  </si>
  <si>
    <t>x3 = 2904. Pay-as-you-go unit rate 2 (p/kWh) (in Pay-as-you-go unit rate 2 p/kWh) — for Tariffs with Unit rate 2 p/kWh from PAYG 2 kWh &amp; customer</t>
  </si>
  <si>
    <t>x4 = 2203. Service model asset p/kWh charge for unmetered tariffs — for Tariffs with Unit rate 2 p/kWh from PAYG 2 kWh &amp; customer</t>
  </si>
  <si>
    <t>x5 = 2712. Operating expenditure for unmetered customer assets (p/kWh) — for Tariffs with Unit rate 2 p/kWh from PAYG 2 kWh &amp; customer</t>
  </si>
  <si>
    <t>3303. Unit rate 3 p/kWh (elements)</t>
  </si>
  <si>
    <t>x1 = 3006. Unit rate 3 total p/kWh (taking account of standing charges) (in Unit rate 3 (taking account of standing charges)) — for Tariffs with Unit rate 3 p/kWh from Standard 3 kWh</t>
  </si>
  <si>
    <t>x2 = 2905. Pay-as-you-go unit rate 3 (p/kWh) (in Pay-as-you-go unit rate 3 p/kWh) — for Tariffs with Unit rate 3 p/kWh from PAYG 3 kWh</t>
  </si>
  <si>
    <t>x3 = 2905. Pay-as-you-go unit rate 3 (p/kWh) (in Pay-as-you-go unit rate 3 p/kWh) — for Tariffs with Unit rate 3 p/kWh from PAYG 3 kWh &amp; customer</t>
  </si>
  <si>
    <t>x4 = 2203. Service model asset p/kWh charge for unmetered tariffs — for Tariffs with Unit rate 3 p/kWh from PAYG 3 kWh &amp; customer</t>
  </si>
  <si>
    <t>x5 = 2712. Operating expenditure for unmetered customer assets (p/kWh) — for Tariffs with Unit rate 3 p/kWh from PAYG 3 kWh &amp; customer</t>
  </si>
  <si>
    <t>3304. Fixed charge p/MPAN/day (elements)</t>
  </si>
  <si>
    <t>x1 = 3106. Fixed charge from standing charges factors p/MPAN/day — for Tariffs with Fixed charge p/MPAN/day from Fixed from network &amp; customer</t>
  </si>
  <si>
    <t>x2 = 2206. Service model p/MPAN/day (in Replacement annuities for service models) — for Tariffs with Fixed charge p/MPAN/day from Customer</t>
  </si>
  <si>
    <t>x3 = 2206. Service model p/MPAN/day (in Replacement annuities for service models) — for Tariffs with Fixed charge p/MPAN/day from Fixed from network &amp; customer</t>
  </si>
  <si>
    <t>x4 = 2711. Operating expenditure for customer assets p/MPAN/day total (in Operating expenditure for customer assets p/MPAN/day) — for Tariffs with Fixed charge p/MPAN/day from Customer</t>
  </si>
  <si>
    <t>x5 = 2711. Operating expenditure for customer assets p/MPAN/day total (in Operating expenditure for customer assets p/MPAN/day) — for Tariffs with Fixed charge p/MPAN/day from Fixed from network &amp; customer</t>
  </si>
  <si>
    <t>3305. Capacity charge p/kVA/day (elements)</t>
  </si>
  <si>
    <t>x1 = 3002. Capacity charge p/kVA/day — for Tariffs with Capacity charge p/kVA/day from Capacity</t>
  </si>
  <si>
    <t>3306. Reactive power charge p/kVArh (elements)</t>
  </si>
  <si>
    <t>x1 = 3206. Pay-as-you-go reactive p/kVArh</t>
  </si>
  <si>
    <t>x2 = 3202. Standard reactive p/kVArh</t>
  </si>
  <si>
    <t>3307. Summary of charges before revenue matching</t>
  </si>
  <si>
    <t>x1 = 3301. Unit rate 1 p/kWh (elements)</t>
  </si>
  <si>
    <t>x2 = 3302. Unit rate 2 p/kWh (elements)</t>
  </si>
  <si>
    <t>x3 = 3303. Unit rate 3 p/kWh (elements)</t>
  </si>
  <si>
    <t>x4 = 3304. Fixed charge p/MPAN/day (elements)</t>
  </si>
  <si>
    <t>x5 = 3305. Capacity charge p/kVA/day (elements)</t>
  </si>
  <si>
    <t>x6 = 3306. Reactive power charge p/kVArh (elements)</t>
  </si>
  <si>
    <t>Unit rate 1 p/kWh (total)</t>
  </si>
  <si>
    <t>Unit rate 2 p/kWh (total)</t>
  </si>
  <si>
    <t>Unit rate 3 p/kWh (total)</t>
  </si>
  <si>
    <t>Fixed charge p/MPAN/day (total)</t>
  </si>
  <si>
    <t>Capacity charge p/kVA/day (total)</t>
  </si>
  <si>
    <t>Reactive power charge p/kVArh</t>
  </si>
  <si>
    <t>3401. Net revenues by tariff before matching (£)</t>
  </si>
  <si>
    <t>x2 = 3307. Fixed charge p/MPAN/day (total) (in Summary of charges before revenue matching)</t>
  </si>
  <si>
    <t>x3 = 2305. MPANs (in Equivalent volume for each end user)</t>
  </si>
  <si>
    <t>x4 = 3307. Capacity charge p/kVA/day (total) (in Summary of charges before revenue matching)</t>
  </si>
  <si>
    <t>x5 = 2305. Import capacity (kVA) (in Equivalent volume for each end user)</t>
  </si>
  <si>
    <t>x6 = 3307. Unit rate 1 p/kWh (total) (in Summary of charges before revenue matching)</t>
  </si>
  <si>
    <t>x7 = 2305. Rate 1 units (MWh) (in Equivalent volume for each end user)</t>
  </si>
  <si>
    <t>x8 = 3307. Unit rate 2 p/kWh (total) (in Summary of charges before revenue matching)</t>
  </si>
  <si>
    <t>x9 = 2305. Rate 2 units (MWh) (in Equivalent volume for each end user)</t>
  </si>
  <si>
    <t>x10 = 3307. Unit rate 3 p/kWh (total) (in Summary of charges before revenue matching)</t>
  </si>
  <si>
    <t>x11 = 2305. Rate 3 units (MWh) (in Equivalent volume for each end user)</t>
  </si>
  <si>
    <t>x12 = 3307. Reactive power charge p/kVArh (in Summary of charges before revenue matching)</t>
  </si>
  <si>
    <t>x13 = 2305. Reactive power units (MVArh) (in Equivalent volume for each end user)</t>
  </si>
  <si>
    <t>Calculation =0.01*x1*(x2*x3+x4*x5)+10*(x6*x7+x8*x9+x10*x11+x12*x13)</t>
  </si>
  <si>
    <t>Net revenues</t>
  </si>
  <si>
    <t>3402. Target CDCM revenue (£/year)</t>
  </si>
  <si>
    <t>x1 = 1001. Revenue elements and subtotals (£/year) (in CDCM target revenue)</t>
  </si>
  <si>
    <t>Target CDCM revenue (£/year)</t>
  </si>
  <si>
    <t>3403. Revenue surplus or shortfall</t>
  </si>
  <si>
    <t>x1 = 3401. Net revenues by tariff before matching (£)</t>
  </si>
  <si>
    <t>x2 = 3402. Target CDCM revenue (£/year)</t>
  </si>
  <si>
    <t>x3 = Total net revenues before matching (£) (in Revenue surplus or shortfall)</t>
  </si>
  <si>
    <t>=x2-x3</t>
  </si>
  <si>
    <t>Total net revenues before matching (£)</t>
  </si>
  <si>
    <t>Revenue shortfall (surplus) £</t>
  </si>
  <si>
    <t>Revenue surplus or shortfall</t>
  </si>
  <si>
    <t>This sheet modifies tariffs so that the total expected net revenues matches the target.</t>
  </si>
  <si>
    <t>3501. Factor to scale to £1/kW at transmission exit level</t>
  </si>
  <si>
    <t>Calculation =IF(x1,1/x1,0)</t>
  </si>
  <si>
    <t>Factor to scale to £1/kW at transmission exit level</t>
  </si>
  <si>
    <t>3502. Applicability factor for £1/kW scaler</t>
  </si>
  <si>
    <t>x1 = 3501. Factor to scale to £1/kW at transmission exit level</t>
  </si>
  <si>
    <t>x2 = Zero for other levels</t>
  </si>
  <si>
    <t>Applicability factor for £1/kW scaler</t>
  </si>
  <si>
    <t>3503. Scalable elements of tariff components</t>
  </si>
  <si>
    <t>x2 = 3502. Applicability factor for £1/kW scaler</t>
  </si>
  <si>
    <t>x3 = 3302. Unit rate 2 p/kWh (elements)</t>
  </si>
  <si>
    <t>x4 = 3303. Unit rate 3 p/kWh (elements)</t>
  </si>
  <si>
    <t>x5 = 3304. Fixed charge p/MPAN/day (elements)</t>
  </si>
  <si>
    <t>x6 = 3305. Capacity charge p/kVA/day (elements)</t>
  </si>
  <si>
    <t>x7 = 3306. Reactive power charge p/kVArh (elements)</t>
  </si>
  <si>
    <t>=SUMPRODUCT(x3, x2)</t>
  </si>
  <si>
    <t>=SUMPRODUCT(x4, x2)</t>
  </si>
  <si>
    <t>=SUMPRODUCT(x5, x2)</t>
  </si>
  <si>
    <t>=SUMPRODUCT(x6, x2)</t>
  </si>
  <si>
    <t>=SUMPRODUCT(x7, x2)</t>
  </si>
  <si>
    <t>Unit rate 1 p/kWh scalable part</t>
  </si>
  <si>
    <t>Unit rate 2 p/kWh scalable part</t>
  </si>
  <si>
    <t>Unit rate 3 p/kWh scalable part</t>
  </si>
  <si>
    <t>Fixed charge p/MPAN/day scalable part</t>
  </si>
  <si>
    <t>Capacity charge p/kVA/day scalable part</t>
  </si>
  <si>
    <t>Reactive power charge p/kVArh scalable part</t>
  </si>
  <si>
    <t>3504. Scaler value at which the minimum is breached</t>
  </si>
  <si>
    <t>x1 = 3503. Unit rate 1 p/kWh scalable part (in Scalable elements of tariff components)</t>
  </si>
  <si>
    <t>x2 = 3307. Unit rate 1 p/kWh (total) (in Summary of charges before revenue matching)</t>
  </si>
  <si>
    <t>x3 = 3503. Unit rate 2 p/kWh scalable part (in Scalable elements of tariff components)</t>
  </si>
  <si>
    <t>x4 = 3307. Unit rate 2 p/kWh (total) (in Summary of charges before revenue matching)</t>
  </si>
  <si>
    <t>x5 = 3503. Unit rate 3 p/kWh scalable part (in Scalable elements of tariff components)</t>
  </si>
  <si>
    <t>x6 = 3307. Unit rate 3 p/kWh (total) (in Summary of charges before revenue matching)</t>
  </si>
  <si>
    <t>x7 = 3503. Fixed charge p/MPAN/day scalable part (in Scalable elements of tariff components)</t>
  </si>
  <si>
    <t>x8 = 3307. Fixed charge p/MPAN/day (total) (in Summary of charges before revenue matching)</t>
  </si>
  <si>
    <t>x9 = 3503. Capacity charge p/kVA/day scalable part (in Scalable elements of tariff components)</t>
  </si>
  <si>
    <t>x10 = 3307. Capacity charge p/kVA/day (total) (in Summary of charges before revenue matching)</t>
  </si>
  <si>
    <t>x11 = 3503. Reactive power charge p/kVArh scalable part (in Scalable elements of tariff components)</t>
  </si>
  <si>
    <t>=IF(x1,0-x2/x1,0)</t>
  </si>
  <si>
    <t>=IF(x3,0-x4/x3,0)</t>
  </si>
  <si>
    <t>=IF(x5,0-x6/x5,0)</t>
  </si>
  <si>
    <t>=IF(x7,0-x8/x7,0)</t>
  </si>
  <si>
    <t>=IF(x9,0-x10/x9,0)</t>
  </si>
  <si>
    <t>=IF(x11,0-x12/x11,0)</t>
  </si>
  <si>
    <t>Scaler threshold for Unit rate 1 p/kWh</t>
  </si>
  <si>
    <t>Scaler threshold for Unit rate 2 p/kWh</t>
  </si>
  <si>
    <t>Scaler threshold for Unit rate 3 p/kWh</t>
  </si>
  <si>
    <t>Scaler threshold for Fixed charge p/MPAN/day</t>
  </si>
  <si>
    <t>Scaler threshold for Capacity charge p/kVA/day</t>
  </si>
  <si>
    <t>Scaler threshold for Reactive power charge p/kVArh</t>
  </si>
  <si>
    <t>3505. Marginal revenue effect of scaler</t>
  </si>
  <si>
    <t>x2 = 3503. Unit rate 1 p/kWh scalable part (in Scalable elements of tariff components)</t>
  </si>
  <si>
    <t>x3 = 2305. Rate 1 units (MWh) (in Equivalent volume for each end user)</t>
  </si>
  <si>
    <t>x4 = 3503. Unit rate 2 p/kWh scalable part (in Scalable elements of tariff components)</t>
  </si>
  <si>
    <t>x5 = 2305. Rate 2 units (MWh) (in Equivalent volume for each end user)</t>
  </si>
  <si>
    <t>x6 = 3503. Unit rate 3 p/kWh scalable part (in Scalable elements of tariff components)</t>
  </si>
  <si>
    <t>x7 = 2305. Rate 3 units (MWh) (in Equivalent volume for each end user)</t>
  </si>
  <si>
    <t>x8 = 3503. Fixed charge p/MPAN/day scalable part (in Scalable elements of tariff components)</t>
  </si>
  <si>
    <t>x9 = 1010. Days in the charging year (in Financial and general assumptions)</t>
  </si>
  <si>
    <t>x10 = 2305. MPANs (in Equivalent volume for each end user)</t>
  </si>
  <si>
    <t>x11 = 3503. Capacity charge p/kVA/day scalable part (in Scalable elements of tariff components)</t>
  </si>
  <si>
    <t>x12 = 2305. Import capacity (kVA) (in Equivalent volume for each end user)</t>
  </si>
  <si>
    <t>x13 = 3503. Reactive power charge p/kVArh scalable part (in Scalable elements of tariff components)</t>
  </si>
  <si>
    <t>x14 = 2305. Reactive power units (MVArh) (in Equivalent volume for each end user)</t>
  </si>
  <si>
    <t>=IF(x1&lt;0,0,x2*x3*10)</t>
  </si>
  <si>
    <t>=IF(x1&lt;0,0,x4*x5*10)</t>
  </si>
  <si>
    <t>=IF(x1&lt;0,0,x6*x7*10)</t>
  </si>
  <si>
    <t>=x8*x9*x10/100</t>
  </si>
  <si>
    <t>=x11*x9*x12/100</t>
  </si>
  <si>
    <t>=IF(x1&lt;0,0,x13*x14*10)</t>
  </si>
  <si>
    <t>Effect through Unit rate 1 p/kWh</t>
  </si>
  <si>
    <t>Effect through Unit rate 2 p/kWh</t>
  </si>
  <si>
    <t>Effect through Unit rate 3 p/kWh</t>
  </si>
  <si>
    <t>Effect through Fixed charge p/MPAN/day</t>
  </si>
  <si>
    <t>Effect through Capacity charge p/kVA/day</t>
  </si>
  <si>
    <t>Effect through Reactive power charge p/kVArh</t>
  </si>
  <si>
    <t>3506. Constraint-free solution</t>
  </si>
  <si>
    <t>x1 = 3403. Revenue shortfall (surplus) £ (in Revenue surplus or shortfall)</t>
  </si>
  <si>
    <t>x2 = 3505. Effect through Unit rate 1 p/kWh (in Marginal revenue effect of scaler)</t>
  </si>
  <si>
    <t>x3 = 3505. Effect through Unit rate 2 p/kWh (in Marginal revenue effect of scaler)</t>
  </si>
  <si>
    <t>x4 = 3505. Effect through Unit rate 3 p/kWh (in Marginal revenue effect of scaler)</t>
  </si>
  <si>
    <t>x5 = 3505. Effect through Fixed charge p/MPAN/day (in Marginal revenue effect of scaler)</t>
  </si>
  <si>
    <t>x6 = 3505. Effect through Capacity charge p/kVA/day (in Marginal revenue effect of scaler)</t>
  </si>
  <si>
    <t>x7 = 3505. Effect through Reactive power charge p/kVArh (in Marginal revenue effect of scaler)</t>
  </si>
  <si>
    <t>Calculation =x1/SUM(x2,x3,x4,x5,x6,x7)</t>
  </si>
  <si>
    <t>Constraint-free solution</t>
  </si>
  <si>
    <t>3507. Starting point</t>
  </si>
  <si>
    <t>x1 = 3506. Constraint-free solution</t>
  </si>
  <si>
    <t>x2 = 3504. Scaler threshold for Unit rate 1 p/kWh (in Scaler value at which the minimum is breached)</t>
  </si>
  <si>
    <t>x3 = 3504. Scaler threshold for Unit rate 2 p/kWh (in Scaler value at which the minimum is breached)</t>
  </si>
  <si>
    <t>x4 = 3504. Scaler threshold for Unit rate 3 p/kWh (in Scaler value at which the minimum is breached)</t>
  </si>
  <si>
    <t>x5 = 3504. Scaler threshold for Fixed charge p/MPAN/day (in Scaler value at which the minimum is breached)</t>
  </si>
  <si>
    <t>x6 = 3504. Scaler threshold for Capacity charge p/kVA/day (in Scaler value at which the minimum is breached)</t>
  </si>
  <si>
    <t>x7 = 3504. Scaler threshold for Reactive power charge p/kVArh (in Scaler value at which the minimum is breached)</t>
  </si>
  <si>
    <t>Calculation =MIN(x1,x2,x3,x4,x5,x6,x7)</t>
  </si>
  <si>
    <t>Starting point</t>
  </si>
  <si>
    <t>3508. Solve for General scaler rate</t>
  </si>
  <si>
    <t>x1 = 3507. Starting point</t>
  </si>
  <si>
    <t>x8 = 3505. Effect through Unit rate 1 p/kWh (in Marginal revenue effect of scaler)</t>
  </si>
  <si>
    <t>x9 = 3505. Effect through Unit rate 2 p/kWh (in Marginal revenue effect of scaler)</t>
  </si>
  <si>
    <t>x10 = 3505. Effect through Unit rate 3 p/kWh (in Marginal revenue effect of scaler)</t>
  </si>
  <si>
    <t>x11 = 3505. Effect through Fixed charge p/MPAN/day (in Marginal revenue effect of scaler)</t>
  </si>
  <si>
    <t>x12 = 3505. Effect through Capacity charge p/kVA/day (in Marginal revenue effect of scaler)</t>
  </si>
  <si>
    <t>x13 = 3505. Effect through Reactive power charge p/kVArh (in Marginal revenue effect of scaler)</t>
  </si>
  <si>
    <t>x14 = Location (in Solve for General scaler rate)</t>
  </si>
  <si>
    <t>x15 = Kink (in Solve for General scaler rate)</t>
  </si>
  <si>
    <t>x16 = Ranking before tie break (in Solve for General scaler rate)</t>
  </si>
  <si>
    <t>x17 = Counter (in Solve for General scaler rate)</t>
  </si>
  <si>
    <t>x18 = Tie breaker (in Solve for General scaler rate)</t>
  </si>
  <si>
    <t>x19 = Ranking (in Solve for General scaler rate)</t>
  </si>
  <si>
    <t>x20 = Kink reordering (in Solve for General scaler rate)</t>
  </si>
  <si>
    <t>x21 = Starting slope contributions (in Solve for General scaler rate)</t>
  </si>
  <si>
    <t>x22 = New slope (in Solve for General scaler rate)</t>
  </si>
  <si>
    <t>x23 = Location (ordered) (in Solve for General scaler rate)</t>
  </si>
  <si>
    <t>x24 = Starting values (in Solve for General scaler rate)</t>
  </si>
  <si>
    <t>x25 = 3403. Revenue shortfall (surplus) £ (in Revenue surplus or shortfall)</t>
  </si>
  <si>
    <t>x26 = 3506. Constraint-free solution</t>
  </si>
  <si>
    <t>x27 = Value (in Solve for General scaler rate)</t>
  </si>
  <si>
    <t>=x16*186+x17</t>
  </si>
  <si>
    <t>Location</t>
  </si>
  <si>
    <t>Kink</t>
  </si>
  <si>
    <t>Starting slope contributions</t>
  </si>
  <si>
    <t>Starting values</t>
  </si>
  <si>
    <t>Ranking before tie break</t>
  </si>
  <si>
    <t>Counter</t>
  </si>
  <si>
    <t>Tie breaker</t>
  </si>
  <si>
    <t>Ranking</t>
  </si>
  <si>
    <t>Kink reordering</t>
  </si>
  <si>
    <t>Location (ordered)</t>
  </si>
  <si>
    <t>New slope</t>
  </si>
  <si>
    <t>Root</t>
  </si>
  <si>
    <t>Kink 1</t>
  </si>
  <si>
    <t>Kink 2</t>
  </si>
  <si>
    <t>Kink 3</t>
  </si>
  <si>
    <t>Kink 4</t>
  </si>
  <si>
    <t>Kink 5</t>
  </si>
  <si>
    <t>Kink 6</t>
  </si>
  <si>
    <t>Kink 7</t>
  </si>
  <si>
    <t>Kink 8</t>
  </si>
  <si>
    <t>Kink 9</t>
  </si>
  <si>
    <t>Kink 10</t>
  </si>
  <si>
    <t>Kink 11</t>
  </si>
  <si>
    <t>Kink 12</t>
  </si>
  <si>
    <t>Kink 13</t>
  </si>
  <si>
    <t>Kink 14</t>
  </si>
  <si>
    <t>Kink 15</t>
  </si>
  <si>
    <t>Kink 16</t>
  </si>
  <si>
    <t>Kink 17</t>
  </si>
  <si>
    <t>Kink 18</t>
  </si>
  <si>
    <t>Kink 19</t>
  </si>
  <si>
    <t>Kink 20</t>
  </si>
  <si>
    <t>Kink 21</t>
  </si>
  <si>
    <t>Kink 22</t>
  </si>
  <si>
    <t>Kink 23</t>
  </si>
  <si>
    <t>Kink 24</t>
  </si>
  <si>
    <t>Kink 25</t>
  </si>
  <si>
    <t>Kink 26</t>
  </si>
  <si>
    <t>Kink 27</t>
  </si>
  <si>
    <t>Kink 28</t>
  </si>
  <si>
    <t>Kink 29</t>
  </si>
  <si>
    <t>Kink 30</t>
  </si>
  <si>
    <t>Kink 31</t>
  </si>
  <si>
    <t>Kink 32</t>
  </si>
  <si>
    <t>Kink 33</t>
  </si>
  <si>
    <t>Kink 34</t>
  </si>
  <si>
    <t>Kink 35</t>
  </si>
  <si>
    <t>Kink 36</t>
  </si>
  <si>
    <t>Kink 37</t>
  </si>
  <si>
    <t>Kink 38</t>
  </si>
  <si>
    <t>Kink 39</t>
  </si>
  <si>
    <t>Kink 40</t>
  </si>
  <si>
    <t>Kink 41</t>
  </si>
  <si>
    <t>Kink 42</t>
  </si>
  <si>
    <t>Kink 43</t>
  </si>
  <si>
    <t>Kink 44</t>
  </si>
  <si>
    <t>Kink 45</t>
  </si>
  <si>
    <t>Kink 46</t>
  </si>
  <si>
    <t>Kink 47</t>
  </si>
  <si>
    <t>Kink 48</t>
  </si>
  <si>
    <t>Kink 49</t>
  </si>
  <si>
    <t>Kink 50</t>
  </si>
  <si>
    <t>Kink 51</t>
  </si>
  <si>
    <t>Kink 52</t>
  </si>
  <si>
    <t>Kink 53</t>
  </si>
  <si>
    <t>Kink 54</t>
  </si>
  <si>
    <t>Kink 55</t>
  </si>
  <si>
    <t>Kink 56</t>
  </si>
  <si>
    <t>Kink 57</t>
  </si>
  <si>
    <t>Kink 58</t>
  </si>
  <si>
    <t>Kink 59</t>
  </si>
  <si>
    <t>Kink 60</t>
  </si>
  <si>
    <t>Kink 61</t>
  </si>
  <si>
    <t>Kink 62</t>
  </si>
  <si>
    <t>Kink 63</t>
  </si>
  <si>
    <t>Kink 64</t>
  </si>
  <si>
    <t>Kink 65</t>
  </si>
  <si>
    <t>Kink 66</t>
  </si>
  <si>
    <t>Kink 67</t>
  </si>
  <si>
    <t>Kink 68</t>
  </si>
  <si>
    <t>Kink 69</t>
  </si>
  <si>
    <t>Kink 70</t>
  </si>
  <si>
    <t>Kink 71</t>
  </si>
  <si>
    <t>Kink 72</t>
  </si>
  <si>
    <t>Kink 73</t>
  </si>
  <si>
    <t>Kink 74</t>
  </si>
  <si>
    <t>Kink 75</t>
  </si>
  <si>
    <t>Kink 76</t>
  </si>
  <si>
    <t>Kink 77</t>
  </si>
  <si>
    <t>Kink 78</t>
  </si>
  <si>
    <t>Kink 79</t>
  </si>
  <si>
    <t>Kink 80</t>
  </si>
  <si>
    <t>Kink 81</t>
  </si>
  <si>
    <t>Kink 82</t>
  </si>
  <si>
    <t>Kink 83</t>
  </si>
  <si>
    <t>Kink 84</t>
  </si>
  <si>
    <t>Kink 85</t>
  </si>
  <si>
    <t>Kink 86</t>
  </si>
  <si>
    <t>Kink 87</t>
  </si>
  <si>
    <t>Kink 88</t>
  </si>
  <si>
    <t>Kink 89</t>
  </si>
  <si>
    <t>Kink 90</t>
  </si>
  <si>
    <t>Kink 91</t>
  </si>
  <si>
    <t>Kink 92</t>
  </si>
  <si>
    <t>Kink 93</t>
  </si>
  <si>
    <t>Kink 94</t>
  </si>
  <si>
    <t>Kink 95</t>
  </si>
  <si>
    <t>Kink 96</t>
  </si>
  <si>
    <t>Kink 97</t>
  </si>
  <si>
    <t>Kink 98</t>
  </si>
  <si>
    <t>Kink 99</t>
  </si>
  <si>
    <t>Kink 100</t>
  </si>
  <si>
    <t>Kink 101</t>
  </si>
  <si>
    <t>Kink 102</t>
  </si>
  <si>
    <t>Kink 103</t>
  </si>
  <si>
    <t>Kink 104</t>
  </si>
  <si>
    <t>Kink 105</t>
  </si>
  <si>
    <t>Kink 106</t>
  </si>
  <si>
    <t>Kink 107</t>
  </si>
  <si>
    <t>Kink 108</t>
  </si>
  <si>
    <t>Kink 109</t>
  </si>
  <si>
    <t>Kink 110</t>
  </si>
  <si>
    <t>Kink 111</t>
  </si>
  <si>
    <t>Kink 112</t>
  </si>
  <si>
    <t>Kink 113</t>
  </si>
  <si>
    <t>Kink 114</t>
  </si>
  <si>
    <t>Kink 115</t>
  </si>
  <si>
    <t>Kink 116</t>
  </si>
  <si>
    <t>Kink 117</t>
  </si>
  <si>
    <t>Kink 118</t>
  </si>
  <si>
    <t>Kink 119</t>
  </si>
  <si>
    <t>Kink 120</t>
  </si>
  <si>
    <t>Kink 121</t>
  </si>
  <si>
    <t>Kink 122</t>
  </si>
  <si>
    <t>Kink 123</t>
  </si>
  <si>
    <t>Kink 124</t>
  </si>
  <si>
    <t>Kink 125</t>
  </si>
  <si>
    <t>Kink 126</t>
  </si>
  <si>
    <t>Kink 127</t>
  </si>
  <si>
    <t>Kink 128</t>
  </si>
  <si>
    <t>Kink 129</t>
  </si>
  <si>
    <t>Kink 130</t>
  </si>
  <si>
    <t>Kink 131</t>
  </si>
  <si>
    <t>Kink 132</t>
  </si>
  <si>
    <t>Kink 133</t>
  </si>
  <si>
    <t>Kink 134</t>
  </si>
  <si>
    <t>Kink 135</t>
  </si>
  <si>
    <t>Kink 136</t>
  </si>
  <si>
    <t>Kink 137</t>
  </si>
  <si>
    <t>Kink 138</t>
  </si>
  <si>
    <t>Kink 139</t>
  </si>
  <si>
    <t>Kink 140</t>
  </si>
  <si>
    <t>Kink 141</t>
  </si>
  <si>
    <t>Kink 142</t>
  </si>
  <si>
    <t>Kink 143</t>
  </si>
  <si>
    <t>Kink 144</t>
  </si>
  <si>
    <t>Kink 145</t>
  </si>
  <si>
    <t>Kink 146</t>
  </si>
  <si>
    <t>Kink 147</t>
  </si>
  <si>
    <t>Kink 148</t>
  </si>
  <si>
    <t>Kink 149</t>
  </si>
  <si>
    <t>Kink 150</t>
  </si>
  <si>
    <t>Kink 151</t>
  </si>
  <si>
    <t>Kink 152</t>
  </si>
  <si>
    <t>Kink 153</t>
  </si>
  <si>
    <t>Kink 154</t>
  </si>
  <si>
    <t>Kink 155</t>
  </si>
  <si>
    <t>Kink 156</t>
  </si>
  <si>
    <t>Kink 157</t>
  </si>
  <si>
    <t>Kink 158</t>
  </si>
  <si>
    <t>Kink 159</t>
  </si>
  <si>
    <t>Kink 160</t>
  </si>
  <si>
    <t>Kink 161</t>
  </si>
  <si>
    <t>Kink 162</t>
  </si>
  <si>
    <t>Kink 163</t>
  </si>
  <si>
    <t>Kink 164</t>
  </si>
  <si>
    <t>Kink 165</t>
  </si>
  <si>
    <t>Kink 166</t>
  </si>
  <si>
    <t>Kink 167</t>
  </si>
  <si>
    <t>Kink 168</t>
  </si>
  <si>
    <t>Kink 169</t>
  </si>
  <si>
    <t>Kink 170</t>
  </si>
  <si>
    <t>Kink 171</t>
  </si>
  <si>
    <t>Kink 172</t>
  </si>
  <si>
    <t>Kink 173</t>
  </si>
  <si>
    <t>Kink 174</t>
  </si>
  <si>
    <t>Kink 175</t>
  </si>
  <si>
    <t>Kink 176</t>
  </si>
  <si>
    <t>Kink 177</t>
  </si>
  <si>
    <t>Kink 178</t>
  </si>
  <si>
    <t>Kink 179</t>
  </si>
  <si>
    <t>Kink 180</t>
  </si>
  <si>
    <t>Kink 181</t>
  </si>
  <si>
    <t>Kink 182</t>
  </si>
  <si>
    <t>Kink 183</t>
  </si>
  <si>
    <t>Kink 184</t>
  </si>
  <si>
    <t>Kink 185</t>
  </si>
  <si>
    <t>Kink 186</t>
  </si>
  <si>
    <t>3509. General scaler rate</t>
  </si>
  <si>
    <t>x1 = 3508. Root (in Solve for General scaler rate)</t>
  </si>
  <si>
    <t>Calculation =MIN(x1)</t>
  </si>
  <si>
    <t>General scaler rate</t>
  </si>
  <si>
    <t>3510. Scaler</t>
  </si>
  <si>
    <t>x3 = 3509. General scaler rate</t>
  </si>
  <si>
    <t>x4 = 3307. Unit rate 1 p/kWh (total) (in Summary of charges before revenue matching)</t>
  </si>
  <si>
    <t>x5 = 3503. Unit rate 2 p/kWh scalable part (in Scalable elements of tariff components)</t>
  </si>
  <si>
    <t>x6 = 3307. Unit rate 2 p/kWh (total) (in Summary of charges before revenue matching)</t>
  </si>
  <si>
    <t>x7 = 3503. Unit rate 3 p/kWh scalable part (in Scalable elements of tariff components)</t>
  </si>
  <si>
    <t>x8 = 3307. Unit rate 3 p/kWh (total) (in Summary of charges before revenue matching)</t>
  </si>
  <si>
    <t>x9 = 3503. Fixed charge p/MPAN/day scalable part (in Scalable elements of tariff components)</t>
  </si>
  <si>
    <t>x10 = 3307. Fixed charge p/MPAN/day (total) (in Summary of charges before revenue matching)</t>
  </si>
  <si>
    <t>x12 = 3307. Capacity charge p/kVA/day (total) (in Summary of charges before revenue matching)</t>
  </si>
  <si>
    <t>x14 = 3307. Reactive power charge p/kVArh (in Summary of charges before revenue matching)</t>
  </si>
  <si>
    <t>x15 = 1010. Days in the charging year (in Financial and general assumptions)</t>
  </si>
  <si>
    <t>x16 = Fixed charge p/MPAN/day scaler (in Scaler)</t>
  </si>
  <si>
    <t>x17 = 2305. MPANs (in Equivalent volume for each end user)</t>
  </si>
  <si>
    <t>x18 = Capacity charge p/kVA/day scaler (in Scaler)</t>
  </si>
  <si>
    <t>x19 = 2305. Import capacity (kVA) (in Equivalent volume for each end user)</t>
  </si>
  <si>
    <t>x20 = Unit rate 1 p/kWh scaler (in Scaler)</t>
  </si>
  <si>
    <t>x21 = 2305. Rate 1 units (MWh) (in Equivalent volume for each end user)</t>
  </si>
  <si>
    <t>x22 = Unit rate 2 p/kWh scaler (in Scaler)</t>
  </si>
  <si>
    <t>x23 = 2305. Rate 2 units (MWh) (in Equivalent volume for each end user)</t>
  </si>
  <si>
    <t>x24 = Unit rate 3 p/kWh scaler (in Scaler)</t>
  </si>
  <si>
    <t>x25 = 2305. Rate 3 units (MWh) (in Equivalent volume for each end user)</t>
  </si>
  <si>
    <t>x26 = Reactive power charge p/kVArh scaler (in Scaler)</t>
  </si>
  <si>
    <t>x27 = 2305. Reactive power units (MVArh) (in Equivalent volume for each end user)</t>
  </si>
  <si>
    <t>=IF(x1&lt;0,0,IF(x2*x3+x4&gt;0,x2*x3,0-x4))</t>
  </si>
  <si>
    <t>=IF(x1&lt;0,0,IF(x5*x3+x6&gt;0,x5*x3,0-x6))</t>
  </si>
  <si>
    <t>=IF(x1&lt;0,0,IF(x7*x3+x8&gt;0,x7*x3,0-x8))</t>
  </si>
  <si>
    <t>=IF(x1&lt;0,0,IF(x9*x3+x10&gt;0,x9*x3,0-x10))</t>
  </si>
  <si>
    <t>=IF(x1&lt;0,0,IF(x11*x3+x12&gt;0,x11*x3,0-x12))</t>
  </si>
  <si>
    <t>=IF(x1&lt;0,0,IF(x13*x3+x14&gt;0,x13*x3,0-x14))</t>
  </si>
  <si>
    <t>=0.01*x15*(x16*x17+x18*x19)+10*(x20*x21+x22*x23+x24*x25+x26*x27)</t>
  </si>
  <si>
    <t>Unit rate 1 p/kWh scaler</t>
  </si>
  <si>
    <t>Unit rate 2 p/kWh scaler</t>
  </si>
  <si>
    <t>Unit rate 3 p/kWh scaler</t>
  </si>
  <si>
    <t>Fixed charge p/MPAN/day scaler</t>
  </si>
  <si>
    <t>Capacity charge p/kVA/day scaler</t>
  </si>
  <si>
    <t>Reactive power charge p/kVArh scaler</t>
  </si>
  <si>
    <t>Net revenues by tariff from scaler</t>
  </si>
  <si>
    <t>3601. Tariffs before rounding</t>
  </si>
  <si>
    <t>x1 = 3307. Unit rate 1 p/kWh (total) (in Summary of charges before revenue matching)</t>
  </si>
  <si>
    <t>x2 = 3510. Unit rate 1 p/kWh scaler (in Scaler)</t>
  </si>
  <si>
    <t>x3 = 3307. Unit rate 2 p/kWh (total) (in Summary of charges before revenue matching)</t>
  </si>
  <si>
    <t>x4 = 3510. Unit rate 2 p/kWh scaler (in Scaler)</t>
  </si>
  <si>
    <t>x5 = 3307. Unit rate 3 p/kWh (total) (in Summary of charges before revenue matching)</t>
  </si>
  <si>
    <t>x6 = 3510. Unit rate 3 p/kWh scaler (in Scaler)</t>
  </si>
  <si>
    <t>x7 = 3307. Fixed charge p/MPAN/day (total) (in Summary of charges before revenue matching)</t>
  </si>
  <si>
    <t>x8 = 3510. Fixed charge p/MPAN/day scaler (in Scaler)</t>
  </si>
  <si>
    <t>x9 = 3307. Capacity charge p/kVA/day (total) (in Summary of charges before revenue matching)</t>
  </si>
  <si>
    <t>x10 = 3510. Capacity charge p/kVA/day scaler (in Scaler)</t>
  </si>
  <si>
    <t>x11 = 3307. Reactive power charge p/kVArh (in Summary of charges before revenue matching)</t>
  </si>
  <si>
    <t>x12 = 3510. Reactive power charge p/kVArh scaler (in Scaler)</t>
  </si>
  <si>
    <t>=x1+x2</t>
  </si>
  <si>
    <t>=x3+x4</t>
  </si>
  <si>
    <t>=x5+x6</t>
  </si>
  <si>
    <t>=x7+x8</t>
  </si>
  <si>
    <t>=x9+x10</t>
  </si>
  <si>
    <t>=x11+x12</t>
  </si>
  <si>
    <t>Unit rate 1 p/kWh</t>
  </si>
  <si>
    <t>Unit rate 2 p/kWh</t>
  </si>
  <si>
    <t>Unit rate 3 p/kWh</t>
  </si>
  <si>
    <t>Fixed charge p/MPAN/day</t>
  </si>
  <si>
    <t>Capacity charge p/kVA/day</t>
  </si>
  <si>
    <t>3602. Decimal places</t>
  </si>
  <si>
    <t>Decimal places</t>
  </si>
  <si>
    <t>3603. Tariff rounding</t>
  </si>
  <si>
    <t>x1 = 3601. Unit rate 1 p/kWh before rounding (in Tariffs before rounding)</t>
  </si>
  <si>
    <t>x2 = 3602. Unit rate 1 p/kWh decimal places (in Decimal places)</t>
  </si>
  <si>
    <t>x3 = 3601. Unit rate 2 p/kWh before rounding (in Tariffs before rounding)</t>
  </si>
  <si>
    <t>x4 = 3602. Unit rate 2 p/kWh decimal places (in Decimal places)</t>
  </si>
  <si>
    <t>x5 = 3601. Unit rate 3 p/kWh before rounding (in Tariffs before rounding)</t>
  </si>
  <si>
    <t>x6 = 3602. Unit rate 3 p/kWh decimal places (in Decimal places)</t>
  </si>
  <si>
    <t>x7 = 3601. Fixed charge p/MPAN/day before rounding (in Tariffs before rounding)</t>
  </si>
  <si>
    <t>x8 = 3602. Fixed charge p/MPAN/day decimal places (in Decimal places)</t>
  </si>
  <si>
    <t>x9 = 3601. Capacity charge p/kVA/day before rounding (in Tariffs before rounding)</t>
  </si>
  <si>
    <t>x10 = 3602. Capacity charge p/kVA/day decimal places (in Decimal places)</t>
  </si>
  <si>
    <t>x11 = 3601. Reactive power charge p/kVArh before rounding (in Tariffs before rounding)</t>
  </si>
  <si>
    <t>x12 = 3602. Reactive power charge p/kVArh decimal places (in Decimal places)</t>
  </si>
  <si>
    <t>=ROUND(x1,x2)-x1</t>
  </si>
  <si>
    <t>=ROUND(x3,x4)-x3</t>
  </si>
  <si>
    <t>=ROUND(x5,x6)-x5</t>
  </si>
  <si>
    <t>=ROUND(x7,x8)-x7</t>
  </si>
  <si>
    <t>=ROUND(x9,x10)-x9</t>
  </si>
  <si>
    <t>=ROUND(x11,x12)-x11</t>
  </si>
  <si>
    <t>3604. All the way tariffs</t>
  </si>
  <si>
    <t>x2 = 3603. Unit rate 1 p/kWh rounding (in Tariff rounding)</t>
  </si>
  <si>
    <t>x4 = 3603. Unit rate 2 p/kWh rounding (in Tariff rounding)</t>
  </si>
  <si>
    <t>x6 = 3603. Unit rate 3 p/kWh rounding (in Tariff rounding)</t>
  </si>
  <si>
    <t>x8 = 3603. Fixed charge p/MPAN/day rounding (in Tariff rounding)</t>
  </si>
  <si>
    <t>x10 = 3603. Capacity charge p/kVA/day rounding (in Tariff rounding)</t>
  </si>
  <si>
    <t>x12 = 3603. Reactive power charge p/kVArh rounding (in Tariff rounding)</t>
  </si>
  <si>
    <t>3605. Net revenues by tariff from rounding</t>
  </si>
  <si>
    <t>x2 = 3603. Fixed charge p/MPAN/day rounding (in Tariff rounding)</t>
  </si>
  <si>
    <t>x4 = 3603. Capacity charge p/kVA/day rounding (in Tariff rounding)</t>
  </si>
  <si>
    <t>x6 = 3603. Unit rate 1 p/kWh rounding (in Tariff rounding)</t>
  </si>
  <si>
    <t>x8 = 3603. Unit rate 2 p/kWh rounding (in Tariff rounding)</t>
  </si>
  <si>
    <t>x10 = 3603. Unit rate 3 p/kWh rounding (in Tariff rounding)</t>
  </si>
  <si>
    <t>Net revenues by tariff from rounding</t>
  </si>
  <si>
    <t>3606. Revenue forecast summary</t>
  </si>
  <si>
    <t>x1 = 3403. Total net revenues before matching (£) (in Revenue surplus or shortfall)</t>
  </si>
  <si>
    <t>x2 = 3510. Net revenues by tariff from scaler (in Scaler)</t>
  </si>
  <si>
    <t>x3 = 3605. Net revenues by tariff from rounding</t>
  </si>
  <si>
    <t>x4 = Total net revenues before matching (£) (in Revenue forecast summary)</t>
  </si>
  <si>
    <t>x5 = Total net revenues from scaler (£) (in Revenue forecast summary)</t>
  </si>
  <si>
    <t>x6 = Total net revenues from rounding (£) (in Revenue forecast summary)</t>
  </si>
  <si>
    <t>x7 = Total net revenues (£) (in Revenue forecast summary)</t>
  </si>
  <si>
    <t>x8 = 3402. Target CDCM revenue (£/year)</t>
  </si>
  <si>
    <t>=x4+x5+x6</t>
  </si>
  <si>
    <t>=x7-x8</t>
  </si>
  <si>
    <t>Total net revenues from scaler (£)</t>
  </si>
  <si>
    <t>Total net revenues from rounding (£)</t>
  </si>
  <si>
    <t>Total net revenues (£)</t>
  </si>
  <si>
    <t>Deviation from target revenue (£)</t>
  </si>
  <si>
    <t>Revenue forecast summary</t>
  </si>
  <si>
    <t>3607. Tariffs</t>
  </si>
  <si>
    <t>x1 = 3604. Unit rate 1 p/kWh (in All the way tariffs)</t>
  </si>
  <si>
    <t>x2 = 2304. Discount for each tariff (except for fixed charges) (in LDNO discounts and volumes adjusted for discount)</t>
  </si>
  <si>
    <t>x3 = 3604. Unit rate 2 p/kWh (in All the way tariffs)</t>
  </si>
  <si>
    <t>x4 = 3604. Unit rate 3 p/kWh (in All the way tariffs)</t>
  </si>
  <si>
    <t>x5 = 3604. Fixed charge p/MPAN/day (in All the way tariffs)</t>
  </si>
  <si>
    <t>x6 = 2304. Discount for each tariff for fixed charges only (in LDNO discounts and volumes adjusted for discount)</t>
  </si>
  <si>
    <t>x7 = 3604. Capacity charge p/kVA/day (in All the way tariffs)</t>
  </si>
  <si>
    <t>x8 = 3604. Reactive power charge p/kVArh (in All the way tariffs)</t>
  </si>
  <si>
    <t>=ROUND(x1*(1-x2),3)</t>
  </si>
  <si>
    <t>=ROUND(x3*(1-x2),3)</t>
  </si>
  <si>
    <t>=ROUND(x4*(1-x2),3)</t>
  </si>
  <si>
    <t>=ROUND(x5*(1-x6),2)</t>
  </si>
  <si>
    <t>=ROUND(x7*(1-x2),2)</t>
  </si>
  <si>
    <t>=ROUND(x8*(1-x2),3)</t>
  </si>
  <si>
    <t>3701. Tariffs</t>
  </si>
  <si>
    <t>x1 = 3607. Unit rate 1 p/kWh (in Tariffs)</t>
  </si>
  <si>
    <t>x2 = 3607. Unit rate 2 p/kWh (in Tariffs)</t>
  </si>
  <si>
    <t>x3 = 3607. Unit rate 3 p/kWh (in Tariffs)</t>
  </si>
  <si>
    <t>x4 = 3607. Fixed charge p/MPAN/day (in Tariffs)</t>
  </si>
  <si>
    <t>x5 = 3607. Capacity charge p/kVA/day (in Tariffs)</t>
  </si>
  <si>
    <t>x6 = 3607. Reactive power charge p/kVArh (in Tariffs)</t>
  </si>
  <si>
    <t>Input data</t>
  </si>
  <si>
    <t>= x3</t>
  </si>
  <si>
    <t>= x4</t>
  </si>
  <si>
    <t>= x6</t>
  </si>
  <si>
    <t>Open LLFCs</t>
  </si>
  <si>
    <t>PCs</t>
  </si>
  <si>
    <t>Closed LLFCs</t>
  </si>
  <si>
    <t>5-8</t>
  </si>
  <si>
    <t>This sheet is for information only.  It can be deleted without affecting any calculations elsewhere in the model.</t>
  </si>
  <si>
    <t>3801. Workbook build options and main parameters</t>
  </si>
  <si>
    <t>Include a 132kV/HV network level</t>
  </si>
  <si>
    <t>Network model: 500 MW at time of GSP peak</t>
  </si>
  <si>
    <t>Coincidence correction factors grouped for UMS</t>
  </si>
  <si>
    <t>Standing charges factors: 100/0/0 LV NHH, 100/100/20 network, 100/100/0 substation</t>
  </si>
  <si>
    <t>Put some 132kV costs into HV capacity charges</t>
  </si>
  <si>
    <t>Operating expenditure allocated by asset values</t>
  </si>
  <si>
    <t>LV circuit costs by exit point for all small NHH demand</t>
  </si>
  <si>
    <t>Revenue matching by £/kW/year at transmission exit level</t>
  </si>
  <si>
    <t>Scaler subject to capping of each tariff component to zero</t>
  </si>
  <si>
    <t xml:space="preserve"> </t>
  </si>
  <si>
    <t>x2 = 3606. Total net revenues from scaler (£) (in Revenue forecast summary)</t>
  </si>
  <si>
    <t>x3 = 3606. Deviation from target revenue (£) (in Revenue forecast summary)</t>
  </si>
  <si>
    <t>x4 = Deviation from target revenue (£) (in Revenue forecast summary) (copy) (in Workbook build options and main parameters)</t>
  </si>
  <si>
    <t>x5 = 3402. Target CDCM revenue (£/year)</t>
  </si>
  <si>
    <t>=x4/x5</t>
  </si>
  <si>
    <t>Over/under recovery</t>
  </si>
  <si>
    <t>Workbook build options and main parameters</t>
  </si>
  <si>
    <t>3802. Revenue summary</t>
  </si>
  <si>
    <t>x1 = 1053. Rate 1 units (MWh) by tariff (in Volume forecasts for the charging year)</t>
  </si>
  <si>
    <t>x2 = 1053. Rate 2 units (MWh) by tariff (in Volume forecasts for the charging year)</t>
  </si>
  <si>
    <t>x3 = 1053. Rate 3 units (MWh) by tariff (in Volume forecasts for the charging year)</t>
  </si>
  <si>
    <t>x4 = 1053. MPANs by tariff (in Volume forecasts for the charging year)</t>
  </si>
  <si>
    <t>x6 = 3607. Fixed charge p/MPAN/day (in Tariffs)</t>
  </si>
  <si>
    <t>x7 = 3607. Capacity charge p/kVA/day (in Tariffs)</t>
  </si>
  <si>
    <t>x8 = 1053. Import capacity (kVA) by tariff (in Volume forecasts for the charging year)</t>
  </si>
  <si>
    <t>x9 = 3607. Unit rate 1 p/kWh (in Tariffs)</t>
  </si>
  <si>
    <t>x10 = 3607. Unit rate 2 p/kWh (in Tariffs)</t>
  </si>
  <si>
    <t>x11 = 3607. Unit rate 3 p/kWh (in Tariffs)</t>
  </si>
  <si>
    <t>x12 = 3607. Reactive power charge p/kVArh (in Tariffs)</t>
  </si>
  <si>
    <t>x13 = 1053. Reactive power units (MVArh) by tariff (in Volume forecasts for the charging year)</t>
  </si>
  <si>
    <t>x14 = All units (MWh) (in Revenue summary)</t>
  </si>
  <si>
    <t>x15 = Net revenues (£) (in Revenue summary)</t>
  </si>
  <si>
    <t>x16 = MPANs by tariff (in Volume forecasts for the charging year) (copy) (in Revenue summary)</t>
  </si>
  <si>
    <t>x17 = Revenues from unit rates (£) (in Revenue summary)</t>
  </si>
  <si>
    <t>x18 = Net revenues from unit rate 1 (£) (in Revenue summary)</t>
  </si>
  <si>
    <t>x19 = Net revenues from unit rate 2 (£) (in Revenue summary)</t>
  </si>
  <si>
    <t>x20 = Net revenues from unit rate 3 (£) (in Revenue summary)</t>
  </si>
  <si>
    <t>x21 = Revenues from fixed charges (£) (in Revenue summary)</t>
  </si>
  <si>
    <t>x22 = Revenues from capacity charges (£) (in Revenue summary)</t>
  </si>
  <si>
    <t>x23 = Revenues from reactive power charges (£) (in Revenue summary)</t>
  </si>
  <si>
    <t>=x1+x2+x3</t>
  </si>
  <si>
    <t>=0.01*x5*(x6*x4+x7*x8)+10*(x9*x1+x10*x2+x11*x3+x12*x13)</t>
  </si>
  <si>
    <t>=10*(x9*x1+x10*x2+x11*x3)</t>
  </si>
  <si>
    <t>=x6*x5*x4/100</t>
  </si>
  <si>
    <t>=x7*x5*x8/100</t>
  </si>
  <si>
    <t>=x12*x13*10</t>
  </si>
  <si>
    <t>=IF(x14&lt;&gt;0,0.1*x15/x14,"")</t>
  </si>
  <si>
    <t>=IF(x16&lt;&gt;0,x15/x16,"")</t>
  </si>
  <si>
    <t>=IF(x14&lt;&gt;0,0.1*x17/x14,0)</t>
  </si>
  <si>
    <t>=x9*x1*10</t>
  </si>
  <si>
    <t>=x10*x2*10</t>
  </si>
  <si>
    <t>=x11*x3*10</t>
  </si>
  <si>
    <t>=IF(x17&lt;&gt;0,x18/x17,"")</t>
  </si>
  <si>
    <t>=IF(x17&lt;&gt;0,x19/x17,"")</t>
  </si>
  <si>
    <t>=IF(x17&lt;&gt;0,x20/x17,"")</t>
  </si>
  <si>
    <t>=IF(x15&lt;&gt;0,x21/x15,"")</t>
  </si>
  <si>
    <t>=IF(x15&lt;&gt;0,x22/x15,"")</t>
  </si>
  <si>
    <t>=IF(x15&lt;&gt;0,x23/x15,"")</t>
  </si>
  <si>
    <t>Net revenues (£)</t>
  </si>
  <si>
    <t>Revenues from unit rates (£)</t>
  </si>
  <si>
    <t>Revenues from fixed charges (£)</t>
  </si>
  <si>
    <t>Revenues from capacity charges (£)</t>
  </si>
  <si>
    <t>Revenues from reactive power charges (£)</t>
  </si>
  <si>
    <t>Average p/kWh</t>
  </si>
  <si>
    <t>Average £/MPAN</t>
  </si>
  <si>
    <t>Average unit rate p/kWh</t>
  </si>
  <si>
    <t>Net revenues from unit rate 1 (£)</t>
  </si>
  <si>
    <t>Net revenues from unit rate 2 (£)</t>
  </si>
  <si>
    <t>Net revenues from unit rate 3 (£)</t>
  </si>
  <si>
    <t>Rate 1 revenue proportion</t>
  </si>
  <si>
    <t>Rate 2 revenue proportion</t>
  </si>
  <si>
    <t>Rate 3 revenue proportion</t>
  </si>
  <si>
    <t>Fixed charge proportion</t>
  </si>
  <si>
    <t>Capacity charge proportion</t>
  </si>
  <si>
    <t>Reactive power charge proportion</t>
  </si>
  <si>
    <t>3803. Revenue summary by tariff component</t>
  </si>
  <si>
    <t>x1 = 3802. All units (MWh) (in Revenue summary)</t>
  </si>
  <si>
    <t>x2 = 3802. MPANs by tariff (in Volume forecasts for the charging year) (copy) (in Revenue summary)</t>
  </si>
  <si>
    <t>x3 = 3802. Net revenues (£) (in Revenue summary)</t>
  </si>
  <si>
    <t>x4 = 3802. Revenues from unit rates (£) (in Revenue summary)</t>
  </si>
  <si>
    <t>x5 = 3802. Revenues from fixed charges (£) (in Revenue summary)</t>
  </si>
  <si>
    <t>x6 = 3802. Revenues from capacity charges (£) (in Revenue summary)</t>
  </si>
  <si>
    <t>x7 = 3802. Revenues from reactive power charges (£) (in Revenue summary)</t>
  </si>
  <si>
    <t>=SUM(x7)</t>
  </si>
  <si>
    <t>Total units (MWh)</t>
  </si>
  <si>
    <t>Total MPANs</t>
  </si>
  <si>
    <t>Total net revenues from unit rates (£)</t>
  </si>
  <si>
    <t>Total revenues from fixed charges (£)</t>
  </si>
  <si>
    <t>Total revenues from capacity charges (£)</t>
  </si>
  <si>
    <t>Total revenues from reactive power charges (£)</t>
  </si>
  <si>
    <t>Revenue summary by tariff component</t>
  </si>
  <si>
    <t>MWh/year</t>
  </si>
  <si>
    <t>MWh/MPAN/year</t>
  </si>
  <si>
    <t>Revenue (£/year)</t>
  </si>
  <si>
    <t>Average £/MPAN/year</t>
  </si>
  <si>
    <t>Assets LV customer</t>
  </si>
  <si>
    <t>Assets HV customer</t>
  </si>
  <si>
    <t>Transmission exit</t>
  </si>
  <si>
    <t>Operating 132kV</t>
  </si>
  <si>
    <t>Operating 132kV/EHV</t>
  </si>
  <si>
    <t>Operating EHV</t>
  </si>
  <si>
    <t>Operating EHV/HV</t>
  </si>
  <si>
    <t>Operating 132kV/HV</t>
  </si>
  <si>
    <t>Operating HV</t>
  </si>
  <si>
    <t>Operating HV/LV</t>
  </si>
  <si>
    <t>Operating LV circuits</t>
  </si>
  <si>
    <t>Operating LV customer</t>
  </si>
  <si>
    <t>Operating HV customer</t>
  </si>
  <si>
    <t>Scaler</t>
  </si>
  <si>
    <t>Rounding</t>
  </si>
  <si>
    <t>Total</t>
  </si>
  <si>
    <t>Average unit rate (p/kWh)</t>
  </si>
  <si>
    <t>Average p/kVA/day</t>
  </si>
  <si>
    <t>This sheet provides matrices breaking down each tariff component into its elements.</t>
  </si>
  <si>
    <t>3901. Revenue matrix by tariff</t>
  </si>
  <si>
    <t>Revenue matrix by tariff, charging element and network level</t>
  </si>
  <si>
    <t>Total net revenue by tariff (£/year)</t>
  </si>
  <si>
    <t>3902. Revenues by charging element and network level</t>
  </si>
  <si>
    <t>Total net revenue by charging element and network level (£/year)</t>
  </si>
  <si>
    <t>Total net revenue (£/year)</t>
  </si>
  <si>
    <t>Revenues by charging element and network level</t>
  </si>
  <si>
    <t>4001. Revenues under current tariffs (£)</t>
  </si>
  <si>
    <t>x1 = 1201. Current revenues if known (£) (in Current tariff information)</t>
  </si>
  <si>
    <t>x3 = 1201. Current Fixed charge p/MPAN/day (in Current tariff information)</t>
  </si>
  <si>
    <t>x5 = 1201. Current Capacity charge p/kVA/day (in Current tariff information)</t>
  </si>
  <si>
    <t>x6 = 1053. Import capacity (kVA) by tariff (in Volume forecasts for the charging year)</t>
  </si>
  <si>
    <t>x7 = 1201. Current Unit rate 1 p/kWh (in Current tariff information)</t>
  </si>
  <si>
    <t>x8 = 1053. Rate 1 units (MWh) by tariff (in Volume forecasts for the charging year)</t>
  </si>
  <si>
    <t>x9 = 1201. Current Unit rate 2 p/kWh (in Current tariff information)</t>
  </si>
  <si>
    <t>x10 = 1053. Rate 2 units (MWh) by tariff (in Volume forecasts for the charging year)</t>
  </si>
  <si>
    <t>x11 = 1201. Current Unit rate 3 p/kWh (in Current tariff information)</t>
  </si>
  <si>
    <t>x12 = 1053. Rate 3 units (MWh) by tariff (in Volume forecasts for the charging year)</t>
  </si>
  <si>
    <t>x13 = 1201. Current Reactive power charge p/kVArh (in Current tariff information)</t>
  </si>
  <si>
    <t>x14 = 1053. Reactive power units (MVArh) by tariff (in Volume forecasts for the charging year)</t>
  </si>
  <si>
    <t>Calculation =IF(x1,x1,0.01*x2*(x3*x4+x5*x6)+10*(x7*x8+x9*x10+x11*x12+x13*x14))</t>
  </si>
  <si>
    <t>Revenues under current tariffs (£)</t>
  </si>
  <si>
    <t>4002. All-the-way volumes</t>
  </si>
  <si>
    <t>x5 = 1053. Import capacity (kVA) by tariff (in Volume forecasts for the charging year)</t>
  </si>
  <si>
    <t>x6 = 1053. Reactive power units (MVArh) by tariff (in Volume forecasts for the charging year)</t>
  </si>
  <si>
    <t>x7 = 3802. All units (MWh) (in Revenue summary)</t>
  </si>
  <si>
    <t>= x7</t>
  </si>
  <si>
    <t>4003. Normalised to</t>
  </si>
  <si>
    <t>Normalised to</t>
  </si>
  <si>
    <t>MPAN</t>
  </si>
  <si>
    <t>kVA</t>
  </si>
  <si>
    <t>MWh</t>
  </si>
  <si>
    <t>4004. Normalised volumes for comparisons</t>
  </si>
  <si>
    <t>x1 = 4002. Rate 1 units (MWh) by tariff (in Volume forecasts for the charging year) (in All-the-way volumes)</t>
  </si>
  <si>
    <t>x2 = 4003. Normalised to</t>
  </si>
  <si>
    <t>x3 = 4002. Import capacity (kVA) by tariff (in Volume forecasts for the charging year) (in All-the-way volumes)</t>
  </si>
  <si>
    <t>x4 = 4002. MPANs by tariff (in Volume forecasts for the charging year) (in All-the-way volumes)</t>
  </si>
  <si>
    <t>x5 = 4002. All units (MWh) (in Revenue summary) (in All-the-way volumes)</t>
  </si>
  <si>
    <t>x6 = 4002. Rate 2 units (MWh) by tariff (in Volume forecasts for the charging year) (in All-the-way volumes)</t>
  </si>
  <si>
    <t>x7 = 4002. Rate 3 units (MWh) by tariff (in Volume forecasts for the charging year) (in All-the-way volumes)</t>
  </si>
  <si>
    <t>x8 = 4002. Reactive power units (MVArh) by tariff (in Volume forecasts for the charging year) (in All-the-way volumes)</t>
  </si>
  <si>
    <t>x10 = 3607. Fixed charge p/MPAN/day (in Tariffs)</t>
  </si>
  <si>
    <t>x11 = Normalised MPANs (in Normalised volumes for comparisons)</t>
  </si>
  <si>
    <t>x12 = 3607. Capacity charge p/kVA/day (in Tariffs)</t>
  </si>
  <si>
    <t>x13 = Normalised Import capacity (kVA) (in Normalised volumes for comparisons)</t>
  </si>
  <si>
    <t>x14 = 3607. Unit rate 1 p/kWh (in Tariffs)</t>
  </si>
  <si>
    <t>x15 = Normalised Rate 1 units (MWh) (in Normalised volumes for comparisons)</t>
  </si>
  <si>
    <t>x16 = 3607. Unit rate 2 p/kWh (in Tariffs)</t>
  </si>
  <si>
    <t>x17 = Normalised Rate 2 units (MWh) (in Normalised volumes for comparisons)</t>
  </si>
  <si>
    <t>x18 = 3607. Unit rate 3 p/kWh (in Tariffs)</t>
  </si>
  <si>
    <t>x19 = Normalised Rate 3 units (MWh) (in Normalised volumes for comparisons)</t>
  </si>
  <si>
    <t>x20 = 3607. Reactive power charge p/kVArh (in Tariffs)</t>
  </si>
  <si>
    <t>x21 = Normalised Reactive power units (MVArh) (in Normalised volumes for comparisons)</t>
  </si>
  <si>
    <t>=x1/IF(x2="kVA",IF(x3,x3,1),IF(x2="MPAN",IF(x4,x4,1),IF(x5,x5,1)))</t>
  </si>
  <si>
    <t>=x6/IF(x2="kVA",IF(x3,x3,1),IF(x2="MPAN",IF(x4,x4,1),IF(x5,x5,1)))</t>
  </si>
  <si>
    <t>=x7/IF(x2="kVA",IF(x3,x3,1),IF(x2="MPAN",IF(x4,x4,1),IF(x5,x5,1)))</t>
  </si>
  <si>
    <t>=x4/IF(x2="kVA",IF(x3,x3,1),IF(x2="MPAN",IF(x4,x4,1),IF(x5,x5,1)))</t>
  </si>
  <si>
    <t>=x3/IF(x2="kVA",IF(x3,x3,1),IF(x2="MPAN",IF(x4,x4,1),IF(x5,x5,1)))</t>
  </si>
  <si>
    <t>=x8/IF(x2="kVA",IF(x3,x3,1),IF(x2="MPAN",IF(x4,x4,1),IF(x5,x5,1)))</t>
  </si>
  <si>
    <t>=0.01*x9*(x10*x11+x12*x13)+10*(x14*x15+x16*x17+x18*x19+x20*x21)</t>
  </si>
  <si>
    <t>Normalised Rate 1 units (MWh)</t>
  </si>
  <si>
    <t>Normalised Rate 2 units (MWh)</t>
  </si>
  <si>
    <t>Normalised Rate 3 units (MWh)</t>
  </si>
  <si>
    <t>Normalised MPANs</t>
  </si>
  <si>
    <t>Normalised Import capacity (kVA)</t>
  </si>
  <si>
    <t>Normalised Reactive power units (MVArh)</t>
  </si>
  <si>
    <t>Normalised revenues (£)</t>
  </si>
  <si>
    <t>4005. LDNO LV charges (normalised £)</t>
  </si>
  <si>
    <t>x1 = 4004. Normalised revenues (£) (in Normalised volumes for comparisons)</t>
  </si>
  <si>
    <t>LDNO LV charges (normalised £)</t>
  </si>
  <si>
    <t>N/A</t>
  </si>
  <si>
    <t>4006. LDNO HV charges (normalised £)</t>
  </si>
  <si>
    <t>LDNO HV charges (normalised £)</t>
  </si>
  <si>
    <t>4101. Comparison with current all-the-way demand tariffs</t>
  </si>
  <si>
    <t>x1 = 4001. Revenues under current tariffs (£)</t>
  </si>
  <si>
    <t>x2 = 3802. Net revenues (£) (in Revenue summary)</t>
  </si>
  <si>
    <t>x3 = 3802. All units (MWh) (in Revenue summary)</t>
  </si>
  <si>
    <t>=IF(x1,x2/x1-1,"")</t>
  </si>
  <si>
    <t>=(x2-x1)/IF(x3,x3,1)/10</t>
  </si>
  <si>
    <t>Change</t>
  </si>
  <si>
    <t>Absolute change (average p/kWh)</t>
  </si>
  <si>
    <t>4102. LDNO margins in use of system charges</t>
  </si>
  <si>
    <t>x1 = 4003. Normalised to</t>
  </si>
  <si>
    <t>x2 = 4004. Normalised revenues (£) (in Normalised volumes for comparisons)</t>
  </si>
  <si>
    <t>x3 = 4005. LDNO LV charges (normalised £)</t>
  </si>
  <si>
    <t>x4 = All-the-way charges (normalised £) (in LDNO margins in use of system charges)</t>
  </si>
  <si>
    <t>x5 = 4006. LDNO HV charges (normalised £)</t>
  </si>
  <si>
    <t>=IF(x3,x4-x3,"")</t>
  </si>
  <si>
    <t>=IF(x5,x4-x5,"")</t>
  </si>
  <si>
    <t>All-the-way charges (normalised £)</t>
  </si>
  <si>
    <t>LDNO LV margin (normalised £)</t>
  </si>
  <si>
    <t>LDNO HV margin (normalised £)</t>
  </si>
  <si>
    <t>This document, model or dataset has been prepared by Reckon LLP on the instructions of the DCUSA Panel or</t>
  </si>
  <si>
    <t>one of its working groups.  Only the DCUSA Panel and its working groups have authority to approve this</t>
  </si>
  <si>
    <t>material as meeting their requirements.  Reckon LLP makes no representation about the suitability of this</t>
  </si>
  <si>
    <t>material for the purposes of complying with any licence conditions or furthering any relevant objective.</t>
  </si>
  <si>
    <t>UNLESS STATED OTHERWISE, THIS WORKBOOK IS ONLY A PROTOTYPE FOR TESTING</t>
  </si>
  <si>
    <t>PURPOSES AND ALL THE DATA IN THIS MODEL ARE FOR ILLUSTRATION ONLY.</t>
  </si>
  <si>
    <t>This workbook is structured as a series of named and numbered tables. There is a list of tables below, with</t>
  </si>
  <si>
    <t>hyperlinks.  Above each calculation table, there is a description of the calculations made, and a hyperlinked</t>
  </si>
  <si>
    <t>list of the tables or parts of tables from which data are used in the calculation. Hyperlinks point to the</t>
  </si>
  <si>
    <t>relevant table column heading of the relevant table. Scrolling up or down is usually required after clicking</t>
  </si>
  <si>
    <t>a hyperlink in order to bring the relevant data and/or headings into view. Some versions of Microsoft Excel</t>
  </si>
  <si>
    <t>can display a "Back" button, which can be useful when using hyperlinks to navigate around the workbook.</t>
  </si>
  <si>
    <t>Colour coding</t>
  </si>
  <si>
    <t>Constant value</t>
  </si>
  <si>
    <t>Formula: calculation</t>
  </si>
  <si>
    <t>Formula: copy</t>
  </si>
  <si>
    <t>Void cell in input data table</t>
  </si>
  <si>
    <t>Void cell in other table</t>
  </si>
  <si>
    <t>Unlocked cell for notes</t>
  </si>
  <si>
    <t xml:space="preserve">Copyright 2009-2011 Energy Networks Association Limited and others. Copyright 2011-2013 Franck Latrémolière, Reckon LLP and others. </t>
  </si>
  <si>
    <t>The code used to generate this spreadsheet includes open-source software published at https://github.com/f20/power-models.</t>
  </si>
  <si>
    <t xml:space="preserve">Use and distribution of the source code is subject to the conditions stated therein. </t>
  </si>
  <si>
    <t>Any redistribution of this software must retain the following disclaimer:</t>
  </si>
  <si>
    <t>THIS SOFTWARE IS PROVIDED BY AUTHORS AND CONTRIBUTORS "AS IS" AND ANY EXPRESS OR IMPLIED WARRANTIES, INCLUDING, BUT NOT LIMITED TO, THE IMPLIED</t>
  </si>
  <si>
    <t>WARRANTIES OF MERCHANTABILITY AND FITNESS FOR A PARTICULAR PURPOSE ARE DISCLAIMED. IN NO EVENT SHALL AUTHORS OR CONTRIBUTORS BE LIABLE FOR ANY DIRECT,</t>
  </si>
  <si>
    <t>INDIRECT, INCIDENTAL, SPECIAL, EXEMPLARY, OR CONSEQUENTIAL DAMAGES (INCLUDING, BUT NOT LIMITED TO, PROCUREMENT OF SUBSTITUTE GOODS OR SERVICES; LOSS</t>
  </si>
  <si>
    <t>OF USE, DATA, OR PROFITS; OR BUSINESS INTERRUPTION) HOWEVER CAUSED AND ON ANY THEORY OF LIABILITY, WHETHER IN CONTRACT, STRICT LIABILITY, OR TORT</t>
  </si>
  <si>
    <t>(INCLUDING NEGLIGENCE OR OTHERWISE) ARISING IN ANY WAY OUT OF THE USE OF THIS SOFTWARE, EVEN IF ADVISED OF THE POSSIBILITY OF SUCH DAMAGE.</t>
  </si>
  <si>
    <t>List of data tables</t>
  </si>
  <si>
    <t>Worksheet</t>
  </si>
  <si>
    <t>Data table</t>
  </si>
  <si>
    <t>Type of table</t>
  </si>
  <si>
    <t>Input</t>
  </si>
  <si>
    <t>Composite</t>
  </si>
  <si>
    <t>LAFs</t>
  </si>
  <si>
    <t>DRM</t>
  </si>
  <si>
    <t>SM</t>
  </si>
  <si>
    <t>Loads</t>
  </si>
  <si>
    <t>Multi</t>
  </si>
  <si>
    <t>Reshape table</t>
  </si>
  <si>
    <t>SMD</t>
  </si>
  <si>
    <t>AMD</t>
  </si>
  <si>
    <t>Otex</t>
  </si>
  <si>
    <t>Contrib</t>
  </si>
  <si>
    <t>Yard</t>
  </si>
  <si>
    <t>Standing</t>
  </si>
  <si>
    <t>NHH</t>
  </si>
  <si>
    <t>Reactive</t>
  </si>
  <si>
    <t>Aggreg</t>
  </si>
  <si>
    <t>Revenue</t>
  </si>
  <si>
    <t>Adjust</t>
  </si>
  <si>
    <t>Tariffs</t>
  </si>
  <si>
    <t>Summary</t>
  </si>
  <si>
    <t>M-Rev</t>
  </si>
  <si>
    <t>CData</t>
  </si>
  <si>
    <t>CTables</t>
  </si>
  <si>
    <t>Tariff matrices</t>
  </si>
  <si>
    <t>Notes</t>
  </si>
  <si>
    <t>M-ATW</t>
  </si>
  <si>
    <t>Technical notes, configuration and code identification</t>
  </si>
  <si>
    <t>---</t>
  </si>
  <si>
    <t>PerlModule: CDCM</t>
  </si>
  <si>
    <t>coincidenceAdj: groupums</t>
  </si>
  <si>
    <t>colour: orange</t>
  </si>
  <si>
    <t>drm: top500gsp</t>
  </si>
  <si>
    <t>extraLevels: 1</t>
  </si>
  <si>
    <t>inputData: dataSheet</t>
  </si>
  <si>
    <t>matrices: big</t>
  </si>
  <si>
    <t>noReplacement: blanket</t>
  </si>
  <si>
    <t>pcd: 1</t>
  </si>
  <si>
    <t>portfolio: 1</t>
  </si>
  <si>
    <t>protect: 1</t>
  </si>
  <si>
    <t>revisionText: r6409</t>
  </si>
  <si>
    <t>scaler: levelledpickexitnogenminzero</t>
  </si>
  <si>
    <t>standing: sub132</t>
  </si>
  <si>
    <t>summary: consultation</t>
  </si>
  <si>
    <t>targetRevenue: dcp132</t>
  </si>
  <si>
    <t>tariffs: commongensubdcp130dcp163dcp137</t>
  </si>
  <si>
    <t>template: '%-dcp137ctables+'</t>
  </si>
  <si>
    <t>timeOfDay: timeOfDaySpecial</t>
  </si>
  <si>
    <t>validation: lenientnomsg</t>
  </si>
  <si>
    <t>'~codeValidation':</t>
  </si>
  <si>
    <t xml:space="preserve">  Ancillary/Validation.pm: 3654bbaa7b87feb68586bd73ec7cf260a709c477</t>
  </si>
  <si>
    <t xml:space="preserve">  CDCM/AML.pm: 46d87abfab604f1ce6a8e42f9372a93373dbc71f</t>
  </si>
  <si>
    <t xml:space="preserve">  CDCM/Aggregation.pm: 4472877782bf9e84c66fc7d3292cbc305617d8b1</t>
  </si>
  <si>
    <t xml:space="preserve">  CDCM/Contributions.pm: 2f31246642588d289e13d0aea0f8c2cf61eb4d3b</t>
  </si>
  <si>
    <t xml:space="preserve">  CDCM/Loads.pm: 6c5e20a952a07481fb4206e494581296722ba294</t>
  </si>
  <si>
    <t xml:space="preserve">  CDCM/Master.pm: 2fdba16e98e8f115aa584e7c2cc42f7b6cbe9578</t>
  </si>
  <si>
    <t xml:space="preserve">  CDCM/Matching.pm: d81128fb35c766acb5a3e9e89aaa4b595f9fe402</t>
  </si>
  <si>
    <t xml:space="preserve">  CDCM/NetworkSizer.pm: bdf602ddce9e7d22fac359a83148d17e075c71f0</t>
  </si>
  <si>
    <t xml:space="preserve">  CDCM/Operating.pm: 26084f4acf514a039dd88508227cfe02c3a98b3c</t>
  </si>
  <si>
    <t xml:space="preserve">  CDCM/Reactive.pm: 123211c1681680ec6c0f32291329f042a5d38160</t>
  </si>
  <si>
    <t xml:space="preserve">  CDCM/Revenue.pm: 5ac88d48b3f27e3bcfe429b76e902aad6c9a8ded</t>
  </si>
  <si>
    <t xml:space="preserve">  CDCM/Routeing.pm: 0e5e62f069ad2d08e090ef489b6d38832fd2fb02</t>
  </si>
  <si>
    <t xml:space="preserve">  CDCM/SML.pm: 9a59ad5be0f50b659561a33cd43b28b764d8f07d</t>
  </si>
  <si>
    <t xml:space="preserve">  CDCM/ServiceModels.pm: f00bf237abf463d5f9f18bfa6013bcc412d749df</t>
  </si>
  <si>
    <t xml:space="preserve">  CDCM/Setup.pm: b54690e66166bcd6c403e199d9db536713bae46b</t>
  </si>
  <si>
    <t xml:space="preserve">  CDCM/Sheets.pm: d88e273e667b1461fef62b55d10fc851b90908ac</t>
  </si>
  <si>
    <t xml:space="preserve">  CDCM/Standing.pm: bf548abd4a32f2cd6697950cc78e17d66ad6e2d5</t>
  </si>
  <si>
    <t xml:space="preserve">  CDCM/Summary.pm: 1eccb192ac89b85a44781e29819a44bd2b181834</t>
  </si>
  <si>
    <t xml:space="preserve">  CDCM/Table1001.pm: aebe1a51ecb353138d7929c8134d7c7c149a7a8d</t>
  </si>
  <si>
    <t xml:space="preserve">  CDCM/TariffList.pm: b263a2d82b610dad38a4be0450ea7ddbe77a1c20</t>
  </si>
  <si>
    <t xml:space="preserve">  CDCM/Tariffs.pm: 8050f59a1a368909e901eb609906d38b8c96674c</t>
  </si>
  <si>
    <t xml:space="preserve">  CDCM/TimeOfDay.pm: ef933e27c171de4813bdd9271d8e9b321255cb5c</t>
  </si>
  <si>
    <t xml:space="preserve">  CDCM/TimeOfDaySpecial.pm: 2518306526ad24cd1892423e7c1fa93873f117d3</t>
  </si>
  <si>
    <t xml:space="preserve">  CDCM/Yardsticks.pm: 15a0659fda32d53c54f7454d85df59e805fa96ca</t>
  </si>
  <si>
    <t xml:space="preserve">  SpreadsheetModel/Arithmetic.pm: 670ae75296cec7af2e634ed927328908a52d5f67</t>
  </si>
  <si>
    <t xml:space="preserve">  SpreadsheetModel/Columnset.pm: 4d45f1f3a295aae737c05e92ef90e041bb0e1cec</t>
  </si>
  <si>
    <t xml:space="preserve">  SpreadsheetModel/Custom.pm: ba775a3f973deebb6f66fb33b97e32847a1700ad</t>
  </si>
  <si>
    <t xml:space="preserve">  SpreadsheetModel/Dataset.pm: 230f519ea5605012627456643c1fa3267daac03c</t>
  </si>
  <si>
    <t xml:space="preserve">  SpreadsheetModel/GroupBy.pm: 289df4c58bbfea7cee8fbc376fa82bb2c266eeff</t>
  </si>
  <si>
    <t xml:space="preserve">  SpreadsheetModel/Label.pm: 053d8801da63a168d467ae3cf12c6c32325befe3</t>
  </si>
  <si>
    <t xml:space="preserve">  SpreadsheetModel/Labelset.pm: 9ac999149c79c639b786029d804b610cb9fc0af9</t>
  </si>
  <si>
    <t xml:space="preserve">  SpreadsheetModel/Logger.pm: a6f3198e56f5877e30b62cc047611c03350dba01</t>
  </si>
  <si>
    <t xml:space="preserve">  SpreadsheetModel/Notes.pm: 3aa0785b624198b8b6988267744e80842c757883</t>
  </si>
  <si>
    <t xml:space="preserve">  SpreadsheetModel/Object.pm: 3364cbb0498753ec3901d2b29d25b04b5d9da009</t>
  </si>
  <si>
    <t xml:space="preserve">  SpreadsheetModel/Reshape.pm: db327684ed6c50c3084959ea625b473eb287e3c8</t>
  </si>
  <si>
    <t xml:space="preserve">  SpreadsheetModel/SegmentRoot.pm: ecdfe570dcb673e31228edd1da3569cc1140a6a7</t>
  </si>
  <si>
    <t xml:space="preserve">  SpreadsheetModel/Shortcuts.pm: 81b68efc70dd2263c3478f3ce3269cf6ebb3ee8b</t>
  </si>
  <si>
    <t xml:space="preserve">  SpreadsheetModel/Stack.pm: 757c731ccef3cd72dc951699ff98fb1077369be9</t>
  </si>
  <si>
    <t xml:space="preserve">  SpreadsheetModel/SumProduct.pm: 25580363232a65f6bf14f9c3c5941af65abcfea7</t>
  </si>
  <si>
    <t xml:space="preserve">  SpreadsheetModel/WorkbookCreate.pm: fff0440038c93b4dfcfb36aa8cf79e92581f7589</t>
  </si>
  <si>
    <t xml:space="preserve">  SpreadsheetModel/WorkbookFormats.pm: 719330a80e943d14a8248d5bdb8e25f1b718b887</t>
  </si>
  <si>
    <t xml:space="preserve">  SpreadsheetModel/WorkbookXLSX.pm: 942f35791f0a6568f635ed9ea71c23d60718de41</t>
  </si>
  <si>
    <t>'~datasetName': Blank1001</t>
  </si>
  <si>
    <t>'~datasetSource':</t>
  </si>
  <si>
    <t xml:space="preserve">  file: CDCM/Current/Blank1001.yml</t>
  </si>
  <si>
    <t xml:space="preserve">  validation: no file</t>
  </si>
  <si>
    <t>Generated on Mon 20 Jan 2014 07:46:06 by dcmf.co.uk</t>
  </si>
</sst>
</file>

<file path=xl/styles.xml><?xml version="1.0" encoding="utf-8"?>
<styleSheet xmlns="http://schemas.openxmlformats.org/spreadsheetml/2006/main">
  <numFmts count="10">
    <numFmt numFmtId="164" formatCode="@"/>
    <numFmt numFmtId="164" formatCode="@"/>
    <numFmt numFmtId="164" formatCode="@"/>
    <numFmt numFmtId="165" formatCode=" _(???,???,??0.000_);[Red] (???,???,??0.000);;@"/>
    <numFmt numFmtId="165" formatCode=" _(???,???,??0.000_);[Red] (???,???,??0.000);;@"/>
    <numFmt numFmtId="165" formatCode=" _(???,???,??0.000_);[Red] (???,???,??0.000);;@"/>
    <numFmt numFmtId="165" formatCode=" _(???,???,??0.000_);[Red] (???,???,??0.000);;@"/>
    <numFmt numFmtId="166" formatCode="0.000;-0.000;;@"/>
    <numFmt numFmtId="166" formatCode="0.000;-0.000;;@"/>
    <numFmt numFmtId="164" formatCode="@"/>
    <numFmt numFmtId="164" formatCode="@"/>
    <numFmt numFmtId="164" formatCode="@"/>
    <numFmt numFmtId="164" formatCode="@"/>
    <numFmt numFmtId="164" formatCode="@"/>
    <numFmt numFmtId="167" formatCode=" _(???,???,??0_);[Red] (???,???,??0);;@"/>
    <numFmt numFmtId="167" formatCode=" _(???,???,??0_);[Red] (???,???,??0);;@"/>
    <numFmt numFmtId="164" formatCode="@"/>
    <numFmt numFmtId="164" formatCode="@"/>
    <numFmt numFmtId="167" formatCode=" _(???,???,??0_);[Red] (???,???,??0);;@"/>
    <numFmt numFmtId="168" formatCode=" _(??0.0%_);[Red] (??0.0%);;@"/>
    <numFmt numFmtId="164" formatCode="@"/>
    <numFmt numFmtId="169" formatCode=" _(???,???,??0.0_);[Red] (???,???,??0.0);;@"/>
    <numFmt numFmtId="164" formatCode="@"/>
    <numFmt numFmtId="164" formatCode="@"/>
    <numFmt numFmtId="164" formatCode="@"/>
    <numFmt numFmtId="167" formatCode=" _(???,???,??0_);[Red] (???,???,??0);;@"/>
    <numFmt numFmtId="168" formatCode=" _(??0.0%_);[Red] (??0.0%);;@"/>
    <numFmt numFmtId="168" formatCode=" _(??0.0%_);[Red] (??0.0%);;@"/>
    <numFmt numFmtId="168" formatCode=" _(??0.0%_);[Red] (??0.0%);;@"/>
    <numFmt numFmtId="169" formatCode=" _(???,???,??0.0_);[Red] (???,???,??0.0);;@"/>
    <numFmt numFmtId="167" formatCode=" _(???,???,??0_);[Red] (???,???,??0);;@"/>
    <numFmt numFmtId="170" formatCode=" _(???,???,??0.00000_);[Red] (???,???,??0.00000);;@"/>
    <numFmt numFmtId="171" formatCode=" _(???,???,??0.00_);[Red] (???,???,??0.00);;@"/>
    <numFmt numFmtId="164" formatCode="@"/>
    <numFmt numFmtId="171" formatCode=" _(???,???,??0.00_);[Red] (???,???,??0.00);;@"/>
    <numFmt numFmtId="172" formatCode="[Blue]_-+????0.0%;[Red]_+-????0.0%;[Green]=;@"/>
    <numFmt numFmtId="173" formatCode="[Blue]_-+?0.000;[Red]_+-?0.000;[Green]=;@"/>
  </numFmts>
  <fonts count="6">
    <font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800080"/>
      <name val="Calibri"/>
      <family val="2"/>
      <scheme val="minor"/>
    </font>
    <font>
      <u/>
      <sz val="11"/>
      <color rgb="FF0066CC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E9E9E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lightGrid">
        <fgColor rgb="FFE9E9E9"/>
        <bgColor rgb="FFFFFFFF"/>
      </patternFill>
    </fill>
    <fill>
      <patternFill patternType="lightUp">
        <fgColor rgb="FFE9E9E9"/>
        <bgColor rgb="FFFFFFFF"/>
      </patternFill>
    </fill>
  </fills>
  <borders count="3">
    <border>
      <left/>
      <right/>
      <top/>
      <bottom/>
      <diagonal/>
    </border>
    <border>
      <left/>
      <right/>
      <top style="dashed">
        <color rgb="FF800080"/>
      </top>
      <bottom style="dashed">
        <color rgb="FF80008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40">
    <xf numFmtId="0" fontId="0" fillId="0" borderId="0" xfId="0"/>
    <xf numFmtId="164" fontId="1" fillId="0" borderId="0" xfId="0" applyNumberFormat="1" applyFont="1" applyAlignment="1">
      <alignment horizontal="left"/>
    </xf>
    <xf numFmtId="164" fontId="0" fillId="0" borderId="0" xfId="0" applyNumberFormat="1" applyAlignment="1">
      <alignment horizontal="left" vertical="center"/>
    </xf>
    <xf numFmtId="164" fontId="2" fillId="2" borderId="0" xfId="0" applyNumberFormat="1" applyFont="1" applyFill="1" applyAlignment="1">
      <alignment horizontal="center" vertical="center" wrapText="1"/>
    </xf>
    <xf numFmtId="165" fontId="0" fillId="3" borderId="0" xfId="0" applyNumberFormat="1" applyFill="1" applyAlignment="1" applyProtection="1">
      <alignment horizontal="center" vertical="center"/>
      <protection locked="0"/>
    </xf>
    <xf numFmtId="165" fontId="0" fillId="4" borderId="0" xfId="0" applyNumberFormat="1" applyFill="1" applyAlignment="1">
      <alignment horizontal="center" vertical="center"/>
    </xf>
    <xf numFmtId="165" fontId="0" fillId="5" borderId="0" xfId="0" applyNumberFormat="1" applyFill="1" applyAlignment="1">
      <alignment horizontal="center" vertical="center"/>
    </xf>
    <xf numFmtId="165" fontId="0" fillId="6" borderId="0" xfId="0" applyNumberFormat="1" applyFill="1" applyAlignment="1">
      <alignment horizontal="center" vertical="center"/>
    </xf>
    <xf numFmtId="166" fontId="0" fillId="7" borderId="0" xfId="0" applyNumberFormat="1" applyFill="1" applyAlignment="1" applyProtection="1">
      <alignment horizontal="center" vertical="center"/>
      <protection locked="0"/>
    </xf>
    <xf numFmtId="166" fontId="0" fillId="8" borderId="0" xfId="0" applyNumberFormat="1" applyFill="1" applyAlignment="1">
      <alignment horizontal="center" vertical="center"/>
    </xf>
    <xf numFmtId="0" fontId="3" fillId="0" borderId="1" xfId="0" applyFont="1" applyBorder="1" applyAlignment="1" applyProtection="1">
      <alignment vertical="center"/>
      <protection locked="0"/>
    </xf>
    <xf numFmtId="164" fontId="2" fillId="2" borderId="0" xfId="0" applyNumberFormat="1" applyFont="1" applyFill="1" applyAlignment="1">
      <alignment horizontal="left" vertical="center" wrapText="1"/>
    </xf>
    <xf numFmtId="164" fontId="4" fillId="0" borderId="0" xfId="0" applyNumberFormat="1" applyFont="1" applyAlignment="1">
      <alignment horizontal="left" vertical="center"/>
    </xf>
    <xf numFmtId="164" fontId="0" fillId="3" borderId="0" xfId="0" applyNumberFormat="1" applyFill="1" applyAlignment="1" applyProtection="1">
      <alignment horizontal="left" vertical="center" wrapText="1"/>
      <protection locked="0"/>
    </xf>
    <xf numFmtId="164" fontId="0" fillId="0" borderId="0" xfId="0" applyNumberFormat="1" applyAlignment="1" applyProtection="1">
      <alignment horizontal="left" vertical="center" wrapText="1"/>
      <protection locked="0"/>
    </xf>
    <xf numFmtId="164" fontId="0" fillId="0" borderId="0" xfId="0" applyNumberFormat="1" applyAlignment="1" applyProtection="1">
      <alignment horizontal="center" vertical="center" wrapText="1"/>
      <protection locked="0"/>
    </xf>
    <xf numFmtId="167" fontId="0" fillId="3" borderId="0" xfId="0" applyNumberFormat="1" applyFill="1" applyAlignment="1" applyProtection="1">
      <alignment horizontal="center" vertical="center"/>
      <protection locked="0"/>
    </xf>
    <xf numFmtId="167" fontId="0" fillId="5" borderId="0" xfId="0" applyNumberFormat="1" applyFill="1" applyAlignment="1">
      <alignment horizontal="center" vertical="center"/>
    </xf>
    <xf numFmtId="164" fontId="2" fillId="0" borderId="0" xfId="0" applyNumberFormat="1" applyFont="1" applyAlignment="1" applyProtection="1">
      <alignment horizontal="left" vertical="center" wrapText="1"/>
      <protection locked="0"/>
    </xf>
    <xf numFmtId="164" fontId="2" fillId="0" borderId="0" xfId="0" applyNumberFormat="1" applyFont="1" applyAlignment="1" applyProtection="1">
      <alignment horizontal="center" vertical="center" wrapText="1"/>
      <protection locked="0"/>
    </xf>
    <xf numFmtId="167" fontId="2" fillId="5" borderId="0" xfId="0" applyNumberFormat="1" applyFont="1" applyFill="1" applyAlignment="1">
      <alignment horizontal="center" vertical="center"/>
    </xf>
    <xf numFmtId="168" fontId="0" fillId="3" borderId="0" xfId="0" applyNumberFormat="1" applyFill="1" applyAlignment="1" applyProtection="1">
      <alignment horizontal="center" vertical="center"/>
      <protection locked="0"/>
    </xf>
    <xf numFmtId="164" fontId="5" fillId="2" borderId="0" xfId="0" applyNumberFormat="1" applyFont="1" applyFill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169" fontId="0" fillId="3" borderId="0" xfId="0" applyNumberFormat="1" applyFill="1" applyAlignment="1" applyProtection="1">
      <alignment horizontal="center" vertical="center"/>
      <protection locked="0"/>
    </xf>
    <xf numFmtId="164" fontId="5" fillId="2" borderId="2" xfId="0" applyNumberFormat="1" applyFont="1" applyFill="1" applyBorder="1" applyAlignment="1">
      <alignment horizontal="centerContinuous" vertical="center" wrapText="1"/>
    </xf>
    <xf numFmtId="164" fontId="0" fillId="0" borderId="2" xfId="0" applyNumberFormat="1" applyBorder="1" applyAlignment="1">
      <alignment horizontal="centerContinuous" vertical="center" wrapText="1"/>
    </xf>
    <xf numFmtId="164" fontId="5" fillId="2" borderId="0" xfId="0" applyNumberFormat="1" applyFont="1" applyFill="1" applyAlignment="1">
      <alignment horizontal="left" vertical="center"/>
    </xf>
    <xf numFmtId="167" fontId="0" fillId="4" borderId="0" xfId="0" applyNumberFormat="1" applyFill="1" applyAlignment="1">
      <alignment horizontal="center" vertical="center"/>
    </xf>
    <xf numFmtId="168" fontId="0" fillId="5" borderId="0" xfId="0" applyNumberFormat="1" applyFill="1" applyAlignment="1">
      <alignment horizontal="center" vertical="center"/>
    </xf>
    <xf numFmtId="168" fontId="0" fillId="4" borderId="0" xfId="0" applyNumberFormat="1" applyFill="1" applyAlignment="1">
      <alignment horizontal="center" vertical="center"/>
    </xf>
    <xf numFmtId="168" fontId="0" fillId="6" borderId="0" xfId="0" applyNumberFormat="1" applyFill="1" applyAlignment="1">
      <alignment horizontal="center" vertical="center"/>
    </xf>
    <xf numFmtId="169" fontId="0" fillId="5" borderId="0" xfId="0" applyNumberFormat="1" applyFill="1" applyAlignment="1">
      <alignment horizontal="center" vertical="center"/>
    </xf>
    <xf numFmtId="167" fontId="0" fillId="6" borderId="0" xfId="0" applyNumberFormat="1" applyFill="1" applyAlignment="1">
      <alignment horizontal="center" vertical="center"/>
    </xf>
    <xf numFmtId="170" fontId="0" fillId="5" borderId="0" xfId="0" applyNumberFormat="1" applyFill="1" applyAlignment="1">
      <alignment horizontal="center" vertical="center"/>
    </xf>
    <xf numFmtId="171" fontId="0" fillId="5" borderId="0" xfId="0" applyNumberFormat="1" applyFill="1" applyAlignment="1">
      <alignment horizontal="center" vertical="center"/>
    </xf>
    <xf numFmtId="164" fontId="0" fillId="4" borderId="0" xfId="0" applyNumberFormat="1" applyFill="1" applyAlignment="1">
      <alignment horizontal="left" vertical="center" wrapText="1"/>
    </xf>
    <xf numFmtId="171" fontId="0" fillId="6" borderId="0" xfId="0" applyNumberFormat="1" applyFill="1" applyAlignment="1">
      <alignment horizontal="center" vertical="center"/>
    </xf>
    <xf numFmtId="172" fontId="0" fillId="5" borderId="0" xfId="0" applyNumberFormat="1" applyFill="1" applyAlignment="1">
      <alignment horizontal="center" vertical="center"/>
    </xf>
    <xf numFmtId="173" fontId="0" fillId="5" borderId="0" xfId="0" applyNumberFormat="1" applyFill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E9E9E9"/>
      <color rgb="FF999999"/>
      <color rgb="FF0066CC"/>
      <color rgb="FFFF6633"/>
      <color rgb="FFFFFFCC"/>
      <color rgb="FFFFCCFF"/>
      <color rgb="FFFFCC99"/>
    </mruColors>
  </colors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worksheet" Target="worksheets/sheet24.xml" /><Relationship Id="rId25" Type="http://schemas.openxmlformats.org/officeDocument/2006/relationships/worksheet" Target="worksheets/sheet25.xml" /><Relationship Id="rId26" Type="http://schemas.openxmlformats.org/officeDocument/2006/relationships/theme" Target="theme/theme1.xml" /><Relationship Id="rId27" Type="http://schemas.openxmlformats.org/officeDocument/2006/relationships/styles" Target="styles.xml" /><Relationship Id="rId28" Type="http://schemas.openxmlformats.org/officeDocument/2006/relationships/sharedStrings" Target="sharedStrings.xml" /></Relationships>
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99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30.7109375" customWidth="1"/>
    <col min="2" max="2" width="120.7109375" customWidth="1"/>
    <col min="3" max="251" width="30.7109375" customWidth="1"/>
  </cols>
  <sheetData>
    <row r="1" spans="1:3">
      <c r="A1" s="1">
        <f>"Overview"&amp;" for "&amp;'Input'!B7&amp;" in "&amp;'Input'!C7&amp;" ("&amp;'Input'!D7&amp;")"</f>
        <v>0</v>
      </c>
    </row>
    <row r="2" spans="1:3">
      <c r="A2" s="2"/>
    </row>
    <row r="3" spans="1:3">
      <c r="A3" s="2" t="s">
        <v>1785</v>
      </c>
      <c r="C3" s="3" t="s">
        <v>1797</v>
      </c>
    </row>
    <row r="4" spans="1:3">
      <c r="A4" s="2" t="s">
        <v>1786</v>
      </c>
      <c r="C4" s="4" t="s">
        <v>1569</v>
      </c>
    </row>
    <row r="5" spans="1:3">
      <c r="A5" s="2" t="s">
        <v>1787</v>
      </c>
      <c r="C5" s="5" t="s">
        <v>1798</v>
      </c>
    </row>
    <row r="6" spans="1:3">
      <c r="A6" s="2" t="s">
        <v>1788</v>
      </c>
      <c r="C6" s="6" t="s">
        <v>1799</v>
      </c>
    </row>
    <row r="7" spans="1:3">
      <c r="A7" s="2"/>
      <c r="C7" s="7" t="s">
        <v>1800</v>
      </c>
    </row>
    <row r="8" spans="1:3">
      <c r="A8" s="2" t="s">
        <v>1789</v>
      </c>
      <c r="C8" s="8" t="s">
        <v>1801</v>
      </c>
    </row>
    <row r="9" spans="1:3">
      <c r="A9" s="2" t="s">
        <v>1790</v>
      </c>
      <c r="C9" s="9" t="s">
        <v>1802</v>
      </c>
    </row>
    <row r="10" spans="1:3">
      <c r="A10" s="2"/>
      <c r="C10" s="10" t="s">
        <v>1803</v>
      </c>
    </row>
    <row r="11" spans="1:3">
      <c r="A11" s="2" t="s">
        <v>1791</v>
      </c>
    </row>
    <row r="12" spans="1:3">
      <c r="A12" s="2" t="s">
        <v>1792</v>
      </c>
    </row>
    <row r="13" spans="1:3">
      <c r="A13" s="2" t="s">
        <v>1793</v>
      </c>
    </row>
    <row r="14" spans="1:3">
      <c r="A14" s="2" t="s">
        <v>1794</v>
      </c>
    </row>
    <row r="15" spans="1:3">
      <c r="A15" s="2" t="s">
        <v>1795</v>
      </c>
    </row>
    <row r="16" spans="1:3">
      <c r="A16" s="2" t="s">
        <v>1796</v>
      </c>
    </row>
    <row r="18" spans="1:3">
      <c r="A18" s="2" t="s">
        <v>1804</v>
      </c>
    </row>
    <row r="19" spans="1:3">
      <c r="A19" s="2" t="s">
        <v>1805</v>
      </c>
    </row>
    <row r="20" spans="1:3">
      <c r="A20" s="2" t="s">
        <v>1806</v>
      </c>
    </row>
    <row r="21" spans="1:3">
      <c r="A21" s="2" t="s">
        <v>1807</v>
      </c>
    </row>
    <row r="22" spans="1:3">
      <c r="A22" s="2" t="s">
        <v>1808</v>
      </c>
    </row>
    <row r="23" spans="1:3">
      <c r="A23" s="2" t="s">
        <v>1809</v>
      </c>
    </row>
    <row r="24" spans="1:3">
      <c r="A24" s="2" t="s">
        <v>1810</v>
      </c>
    </row>
    <row r="25" spans="1:3">
      <c r="A25" s="2" t="s">
        <v>1811</v>
      </c>
    </row>
    <row r="26" spans="1:3">
      <c r="A26" s="2" t="s">
        <v>1812</v>
      </c>
    </row>
    <row r="28" spans="1:3">
      <c r="A28" s="1" t="s">
        <v>1813</v>
      </c>
    </row>
    <row r="29" spans="1:3">
      <c r="A29" s="11" t="s">
        <v>1814</v>
      </c>
      <c r="B29" s="11" t="s">
        <v>1815</v>
      </c>
      <c r="C29" s="11" t="s">
        <v>1816</v>
      </c>
    </row>
    <row r="30" spans="1:3">
      <c r="A30" s="2" t="s">
        <v>1817</v>
      </c>
      <c r="B30" s="12" t="s">
        <v>0</v>
      </c>
      <c r="C30" s="2" t="s">
        <v>1569</v>
      </c>
    </row>
    <row r="31" spans="1:3">
      <c r="A31" s="2" t="s">
        <v>1817</v>
      </c>
      <c r="B31" s="12" t="s">
        <v>6</v>
      </c>
      <c r="C31" s="2" t="s">
        <v>1818</v>
      </c>
    </row>
    <row r="32" spans="1:3">
      <c r="A32" s="2" t="s">
        <v>1817</v>
      </c>
      <c r="B32" s="12" t="s">
        <v>124</v>
      </c>
      <c r="C32" s="2" t="s">
        <v>1818</v>
      </c>
    </row>
    <row r="33" spans="1:3">
      <c r="A33" s="2" t="s">
        <v>1817</v>
      </c>
      <c r="B33" s="12" t="s">
        <v>133</v>
      </c>
      <c r="C33" s="2" t="s">
        <v>1569</v>
      </c>
    </row>
    <row r="34" spans="1:3">
      <c r="A34" s="2" t="s">
        <v>1817</v>
      </c>
      <c r="B34" s="12" t="s">
        <v>148</v>
      </c>
      <c r="C34" s="2" t="s">
        <v>1569</v>
      </c>
    </row>
    <row r="35" spans="1:3">
      <c r="A35" s="2" t="s">
        <v>1817</v>
      </c>
      <c r="B35" s="12" t="s">
        <v>150</v>
      </c>
      <c r="C35" s="2" t="s">
        <v>1569</v>
      </c>
    </row>
    <row r="36" spans="1:3">
      <c r="A36" s="2" t="s">
        <v>1817</v>
      </c>
      <c r="B36" s="12" t="s">
        <v>152</v>
      </c>
      <c r="C36" s="2" t="s">
        <v>1569</v>
      </c>
    </row>
    <row r="37" spans="1:3">
      <c r="A37" s="2" t="s">
        <v>1817</v>
      </c>
      <c r="B37" s="12" t="s">
        <v>154</v>
      </c>
      <c r="C37" s="2" t="s">
        <v>1569</v>
      </c>
    </row>
    <row r="38" spans="1:3">
      <c r="A38" s="2" t="s">
        <v>1817</v>
      </c>
      <c r="B38" s="12" t="s">
        <v>164</v>
      </c>
      <c r="C38" s="2" t="s">
        <v>1569</v>
      </c>
    </row>
    <row r="39" spans="1:3">
      <c r="A39" s="2" t="s">
        <v>1817</v>
      </c>
      <c r="B39" s="12" t="s">
        <v>171</v>
      </c>
      <c r="C39" s="2" t="s">
        <v>1569</v>
      </c>
    </row>
    <row r="40" spans="1:3">
      <c r="A40" s="2" t="s">
        <v>1817</v>
      </c>
      <c r="B40" s="12" t="s">
        <v>186</v>
      </c>
      <c r="C40" s="2" t="s">
        <v>1569</v>
      </c>
    </row>
    <row r="41" spans="1:3">
      <c r="A41" s="2" t="s">
        <v>1817</v>
      </c>
      <c r="B41" s="12" t="s">
        <v>190</v>
      </c>
      <c r="C41" s="2" t="s">
        <v>1569</v>
      </c>
    </row>
    <row r="42" spans="1:3">
      <c r="A42" s="2" t="s">
        <v>1817</v>
      </c>
      <c r="B42" s="12" t="s">
        <v>201</v>
      </c>
      <c r="C42" s="2" t="s">
        <v>1569</v>
      </c>
    </row>
    <row r="43" spans="1:3">
      <c r="A43" s="2" t="s">
        <v>1817</v>
      </c>
      <c r="B43" s="12" t="s">
        <v>204</v>
      </c>
      <c r="C43" s="2" t="s">
        <v>1569</v>
      </c>
    </row>
    <row r="44" spans="1:3">
      <c r="A44" s="2" t="s">
        <v>1817</v>
      </c>
      <c r="B44" s="12" t="s">
        <v>212</v>
      </c>
      <c r="C44" s="2" t="s">
        <v>1569</v>
      </c>
    </row>
    <row r="45" spans="1:3">
      <c r="A45" s="2" t="s">
        <v>1817</v>
      </c>
      <c r="B45" s="12" t="s">
        <v>223</v>
      </c>
      <c r="C45" s="2" t="s">
        <v>1569</v>
      </c>
    </row>
    <row r="46" spans="1:3">
      <c r="A46" s="2" t="s">
        <v>1817</v>
      </c>
      <c r="B46" s="12" t="s">
        <v>309</v>
      </c>
      <c r="C46" s="2" t="s">
        <v>1569</v>
      </c>
    </row>
    <row r="47" spans="1:3">
      <c r="A47" s="2" t="s">
        <v>1817</v>
      </c>
      <c r="B47" s="12" t="s">
        <v>312</v>
      </c>
      <c r="C47" s="2" t="s">
        <v>1569</v>
      </c>
    </row>
    <row r="48" spans="1:3">
      <c r="A48" s="2" t="s">
        <v>1817</v>
      </c>
      <c r="B48" s="12" t="s">
        <v>318</v>
      </c>
      <c r="C48" s="2" t="s">
        <v>1569</v>
      </c>
    </row>
    <row r="49" spans="1:3">
      <c r="A49" s="2" t="s">
        <v>1817</v>
      </c>
      <c r="B49" s="12" t="s">
        <v>334</v>
      </c>
      <c r="C49" s="2" t="s">
        <v>1569</v>
      </c>
    </row>
    <row r="50" spans="1:3">
      <c r="A50" s="2" t="s">
        <v>1817</v>
      </c>
      <c r="B50" s="12" t="s">
        <v>338</v>
      </c>
      <c r="C50" s="2" t="s">
        <v>1569</v>
      </c>
    </row>
    <row r="51" spans="1:3">
      <c r="A51" s="2" t="s">
        <v>1817</v>
      </c>
      <c r="B51" s="12" t="s">
        <v>339</v>
      </c>
      <c r="C51" s="2" t="s">
        <v>1569</v>
      </c>
    </row>
    <row r="52" spans="1:3">
      <c r="A52" s="2" t="s">
        <v>1817</v>
      </c>
      <c r="B52" s="12" t="s">
        <v>342</v>
      </c>
      <c r="C52" s="2" t="s">
        <v>1569</v>
      </c>
    </row>
    <row r="53" spans="1:3">
      <c r="A53" s="2" t="s">
        <v>1817</v>
      </c>
      <c r="B53" s="12" t="s">
        <v>346</v>
      </c>
      <c r="C53" s="2" t="s">
        <v>1569</v>
      </c>
    </row>
    <row r="54" spans="1:3">
      <c r="A54" s="2" t="s">
        <v>1817</v>
      </c>
      <c r="B54" s="12" t="s">
        <v>347</v>
      </c>
      <c r="C54" s="2" t="s">
        <v>1569</v>
      </c>
    </row>
    <row r="55" spans="1:3">
      <c r="A55" s="2" t="s">
        <v>1817</v>
      </c>
      <c r="B55" s="12" t="s">
        <v>351</v>
      </c>
      <c r="C55" s="2" t="s">
        <v>1569</v>
      </c>
    </row>
    <row r="56" spans="1:3">
      <c r="A56" s="2" t="s">
        <v>1817</v>
      </c>
      <c r="B56" s="12" t="s">
        <v>355</v>
      </c>
      <c r="C56" s="2" t="s">
        <v>1569</v>
      </c>
    </row>
    <row r="57" spans="1:3">
      <c r="A57" s="2" t="s">
        <v>1819</v>
      </c>
      <c r="B57" s="12" t="s">
        <v>366</v>
      </c>
      <c r="C57" s="2" t="s">
        <v>1818</v>
      </c>
    </row>
    <row r="58" spans="1:3">
      <c r="A58" s="2" t="s">
        <v>1819</v>
      </c>
      <c r="B58" s="12" t="s">
        <v>377</v>
      </c>
      <c r="C58" s="2" t="s">
        <v>371</v>
      </c>
    </row>
    <row r="59" spans="1:3">
      <c r="A59" s="2" t="s">
        <v>1819</v>
      </c>
      <c r="B59" s="12" t="s">
        <v>378</v>
      </c>
      <c r="C59" s="2" t="s">
        <v>372</v>
      </c>
    </row>
    <row r="60" spans="1:3">
      <c r="A60" s="2" t="s">
        <v>1819</v>
      </c>
      <c r="B60" s="12" t="s">
        <v>382</v>
      </c>
      <c r="C60" s="2" t="s">
        <v>534</v>
      </c>
    </row>
    <row r="61" spans="1:3">
      <c r="A61" s="2" t="s">
        <v>1819</v>
      </c>
      <c r="B61" s="12" t="s">
        <v>387</v>
      </c>
      <c r="C61" s="2" t="s">
        <v>371</v>
      </c>
    </row>
    <row r="62" spans="1:3">
      <c r="A62" s="2" t="s">
        <v>1819</v>
      </c>
      <c r="B62" s="12" t="s">
        <v>391</v>
      </c>
      <c r="C62" s="2" t="s">
        <v>500</v>
      </c>
    </row>
    <row r="63" spans="1:3">
      <c r="A63" s="2" t="s">
        <v>1819</v>
      </c>
      <c r="B63" s="12" t="s">
        <v>394</v>
      </c>
      <c r="C63" s="2" t="s">
        <v>500</v>
      </c>
    </row>
    <row r="64" spans="1:3">
      <c r="A64" s="2" t="s">
        <v>1819</v>
      </c>
      <c r="B64" s="12" t="s">
        <v>395</v>
      </c>
      <c r="C64" s="2" t="s">
        <v>500</v>
      </c>
    </row>
    <row r="65" spans="1:3">
      <c r="A65" s="2" t="s">
        <v>1819</v>
      </c>
      <c r="B65" s="12" t="s">
        <v>396</v>
      </c>
      <c r="C65" s="2" t="s">
        <v>534</v>
      </c>
    </row>
    <row r="66" spans="1:3">
      <c r="A66" s="2" t="s">
        <v>1819</v>
      </c>
      <c r="B66" s="12" t="s">
        <v>403</v>
      </c>
      <c r="C66" s="2" t="s">
        <v>372</v>
      </c>
    </row>
    <row r="67" spans="1:3">
      <c r="A67" s="2" t="s">
        <v>1819</v>
      </c>
      <c r="B67" s="12" t="s">
        <v>406</v>
      </c>
      <c r="C67" s="2" t="s">
        <v>534</v>
      </c>
    </row>
    <row r="68" spans="1:3">
      <c r="A68" s="2" t="s">
        <v>1819</v>
      </c>
      <c r="B68" s="12" t="s">
        <v>411</v>
      </c>
      <c r="C68" s="2" t="s">
        <v>500</v>
      </c>
    </row>
    <row r="69" spans="1:3">
      <c r="A69" s="2" t="s">
        <v>1820</v>
      </c>
      <c r="B69" s="12" t="s">
        <v>417</v>
      </c>
      <c r="C69" s="2" t="s">
        <v>500</v>
      </c>
    </row>
    <row r="70" spans="1:3">
      <c r="A70" s="2" t="s">
        <v>1820</v>
      </c>
      <c r="B70" s="12" t="s">
        <v>423</v>
      </c>
      <c r="C70" s="2" t="s">
        <v>534</v>
      </c>
    </row>
    <row r="71" spans="1:3">
      <c r="A71" s="2" t="s">
        <v>1820</v>
      </c>
      <c r="B71" s="12" t="s">
        <v>426</v>
      </c>
      <c r="C71" s="2" t="s">
        <v>1818</v>
      </c>
    </row>
    <row r="72" spans="1:3">
      <c r="A72" s="2" t="s">
        <v>1820</v>
      </c>
      <c r="B72" s="12" t="s">
        <v>435</v>
      </c>
      <c r="C72" s="2" t="s">
        <v>438</v>
      </c>
    </row>
    <row r="73" spans="1:3">
      <c r="A73" s="2" t="s">
        <v>1820</v>
      </c>
      <c r="B73" s="12" t="s">
        <v>444</v>
      </c>
      <c r="C73" s="2" t="s">
        <v>500</v>
      </c>
    </row>
    <row r="74" spans="1:3">
      <c r="A74" s="2" t="s">
        <v>1820</v>
      </c>
      <c r="B74" s="12" t="s">
        <v>449</v>
      </c>
      <c r="C74" s="2" t="s">
        <v>500</v>
      </c>
    </row>
    <row r="75" spans="1:3">
      <c r="A75" s="2" t="s">
        <v>1820</v>
      </c>
      <c r="B75" s="12" t="s">
        <v>455</v>
      </c>
      <c r="C75" s="2" t="s">
        <v>534</v>
      </c>
    </row>
    <row r="76" spans="1:3">
      <c r="A76" s="2" t="s">
        <v>1820</v>
      </c>
      <c r="B76" s="12" t="s">
        <v>457</v>
      </c>
      <c r="C76" s="2" t="s">
        <v>372</v>
      </c>
    </row>
    <row r="77" spans="1:3">
      <c r="A77" s="2" t="s">
        <v>1820</v>
      </c>
      <c r="B77" s="12" t="s">
        <v>461</v>
      </c>
      <c r="C77" s="2" t="s">
        <v>500</v>
      </c>
    </row>
    <row r="78" spans="1:3">
      <c r="A78" s="2" t="s">
        <v>1821</v>
      </c>
      <c r="B78" s="12" t="s">
        <v>476</v>
      </c>
      <c r="C78" s="2" t="s">
        <v>372</v>
      </c>
    </row>
    <row r="79" spans="1:3">
      <c r="A79" s="2" t="s">
        <v>1821</v>
      </c>
      <c r="B79" s="12" t="s">
        <v>480</v>
      </c>
      <c r="C79" s="2" t="s">
        <v>372</v>
      </c>
    </row>
    <row r="80" spans="1:3">
      <c r="A80" s="2" t="s">
        <v>1821</v>
      </c>
      <c r="B80" s="12" t="s">
        <v>483</v>
      </c>
      <c r="C80" s="2" t="s">
        <v>500</v>
      </c>
    </row>
    <row r="81" spans="1:3">
      <c r="A81" s="2" t="s">
        <v>1821</v>
      </c>
      <c r="B81" s="12" t="s">
        <v>488</v>
      </c>
      <c r="C81" s="2" t="s">
        <v>372</v>
      </c>
    </row>
    <row r="82" spans="1:3">
      <c r="A82" s="2" t="s">
        <v>1821</v>
      </c>
      <c r="B82" s="12" t="s">
        <v>492</v>
      </c>
      <c r="C82" s="2" t="s">
        <v>534</v>
      </c>
    </row>
    <row r="83" spans="1:3">
      <c r="A83" s="2" t="s">
        <v>1821</v>
      </c>
      <c r="B83" s="12" t="s">
        <v>495</v>
      </c>
      <c r="C83" s="2" t="s">
        <v>1818</v>
      </c>
    </row>
    <row r="84" spans="1:3">
      <c r="A84" s="2" t="s">
        <v>1822</v>
      </c>
      <c r="B84" s="12" t="s">
        <v>513</v>
      </c>
      <c r="C84" s="2" t="s">
        <v>500</v>
      </c>
    </row>
    <row r="85" spans="1:3">
      <c r="A85" s="2" t="s">
        <v>1822</v>
      </c>
      <c r="B85" s="12" t="s">
        <v>517</v>
      </c>
      <c r="C85" s="2" t="s">
        <v>534</v>
      </c>
    </row>
    <row r="86" spans="1:3">
      <c r="A86" s="2" t="s">
        <v>1822</v>
      </c>
      <c r="B86" s="12" t="s">
        <v>521</v>
      </c>
      <c r="C86" s="2" t="s">
        <v>371</v>
      </c>
    </row>
    <row r="87" spans="1:3">
      <c r="A87" s="2" t="s">
        <v>1822</v>
      </c>
      <c r="B87" s="12" t="s">
        <v>522</v>
      </c>
      <c r="C87" s="2" t="s">
        <v>1818</v>
      </c>
    </row>
    <row r="88" spans="1:3">
      <c r="A88" s="2" t="s">
        <v>1822</v>
      </c>
      <c r="B88" s="12" t="s">
        <v>544</v>
      </c>
      <c r="C88" s="2" t="s">
        <v>501</v>
      </c>
    </row>
    <row r="89" spans="1:3">
      <c r="A89" s="2" t="s">
        <v>1823</v>
      </c>
      <c r="B89" s="12" t="s">
        <v>556</v>
      </c>
      <c r="C89" s="2" t="s">
        <v>1818</v>
      </c>
    </row>
    <row r="90" spans="1:3">
      <c r="A90" s="2" t="s">
        <v>1823</v>
      </c>
      <c r="B90" s="12" t="s">
        <v>564</v>
      </c>
      <c r="C90" s="2" t="s">
        <v>1818</v>
      </c>
    </row>
    <row r="91" spans="1:3">
      <c r="A91" s="2" t="s">
        <v>1823</v>
      </c>
      <c r="B91" s="12" t="s">
        <v>572</v>
      </c>
      <c r="C91" s="2" t="s">
        <v>534</v>
      </c>
    </row>
    <row r="92" spans="1:3">
      <c r="A92" s="2" t="s">
        <v>1823</v>
      </c>
      <c r="B92" s="12" t="s">
        <v>575</v>
      </c>
      <c r="C92" s="2" t="s">
        <v>1818</v>
      </c>
    </row>
    <row r="93" spans="1:3">
      <c r="A93" s="2" t="s">
        <v>1823</v>
      </c>
      <c r="B93" s="12" t="s">
        <v>579</v>
      </c>
      <c r="C93" s="2" t="s">
        <v>534</v>
      </c>
    </row>
    <row r="94" spans="1:3">
      <c r="A94" s="2" t="s">
        <v>1823</v>
      </c>
      <c r="B94" s="12" t="s">
        <v>582</v>
      </c>
      <c r="C94" s="2" t="s">
        <v>371</v>
      </c>
    </row>
    <row r="95" spans="1:3">
      <c r="A95" s="2" t="s">
        <v>1823</v>
      </c>
      <c r="B95" s="12" t="s">
        <v>583</v>
      </c>
      <c r="C95" s="2" t="s">
        <v>500</v>
      </c>
    </row>
    <row r="96" spans="1:3">
      <c r="A96" s="2" t="s">
        <v>1823</v>
      </c>
      <c r="B96" s="12" t="s">
        <v>589</v>
      </c>
      <c r="C96" s="2" t="s">
        <v>500</v>
      </c>
    </row>
    <row r="97" spans="1:3">
      <c r="A97" s="2" t="s">
        <v>1823</v>
      </c>
      <c r="B97" s="12" t="s">
        <v>602</v>
      </c>
      <c r="C97" s="2" t="s">
        <v>500</v>
      </c>
    </row>
    <row r="98" spans="1:3">
      <c r="A98" s="2" t="s">
        <v>1823</v>
      </c>
      <c r="B98" s="12" t="s">
        <v>612</v>
      </c>
      <c r="C98" s="2" t="s">
        <v>1818</v>
      </c>
    </row>
    <row r="99" spans="1:3">
      <c r="A99" s="2" t="s">
        <v>1823</v>
      </c>
      <c r="B99" s="12" t="s">
        <v>621</v>
      </c>
      <c r="C99" s="2" t="s">
        <v>1818</v>
      </c>
    </row>
    <row r="100" spans="1:3">
      <c r="A100" s="2" t="s">
        <v>1823</v>
      </c>
      <c r="B100" s="12" t="s">
        <v>629</v>
      </c>
      <c r="C100" s="2" t="s">
        <v>1824</v>
      </c>
    </row>
    <row r="101" spans="1:3">
      <c r="A101" s="2" t="s">
        <v>1823</v>
      </c>
      <c r="B101" s="12" t="s">
        <v>633</v>
      </c>
      <c r="C101" s="2" t="s">
        <v>500</v>
      </c>
    </row>
    <row r="102" spans="1:3">
      <c r="A102" s="2" t="s">
        <v>1823</v>
      </c>
      <c r="B102" s="12" t="s">
        <v>638</v>
      </c>
      <c r="C102" s="2" t="s">
        <v>372</v>
      </c>
    </row>
    <row r="103" spans="1:3">
      <c r="A103" s="2" t="s">
        <v>1823</v>
      </c>
      <c r="B103" s="12" t="s">
        <v>641</v>
      </c>
      <c r="C103" s="2" t="s">
        <v>372</v>
      </c>
    </row>
    <row r="104" spans="1:3">
      <c r="A104" s="2" t="s">
        <v>1823</v>
      </c>
      <c r="B104" s="12" t="s">
        <v>643</v>
      </c>
      <c r="C104" s="2" t="s">
        <v>372</v>
      </c>
    </row>
    <row r="105" spans="1:3">
      <c r="A105" s="2" t="s">
        <v>1823</v>
      </c>
      <c r="B105" s="12" t="s">
        <v>645</v>
      </c>
      <c r="C105" s="2" t="s">
        <v>1818</v>
      </c>
    </row>
    <row r="106" spans="1:3">
      <c r="A106" s="2" t="s">
        <v>1823</v>
      </c>
      <c r="B106" s="12" t="s">
        <v>650</v>
      </c>
      <c r="C106" s="2" t="s">
        <v>1818</v>
      </c>
    </row>
    <row r="107" spans="1:3">
      <c r="A107" s="2" t="s">
        <v>1823</v>
      </c>
      <c r="B107" s="12" t="s">
        <v>655</v>
      </c>
      <c r="C107" s="2" t="s">
        <v>534</v>
      </c>
    </row>
    <row r="108" spans="1:3">
      <c r="A108" s="2" t="s">
        <v>1823</v>
      </c>
      <c r="B108" s="12" t="s">
        <v>658</v>
      </c>
      <c r="C108" s="2" t="s">
        <v>371</v>
      </c>
    </row>
    <row r="109" spans="1:3">
      <c r="A109" s="2" t="s">
        <v>1823</v>
      </c>
      <c r="B109" s="12" t="s">
        <v>659</v>
      </c>
      <c r="C109" s="2" t="s">
        <v>371</v>
      </c>
    </row>
    <row r="110" spans="1:3">
      <c r="A110" s="2" t="s">
        <v>1823</v>
      </c>
      <c r="B110" s="12" t="s">
        <v>660</v>
      </c>
      <c r="C110" s="2" t="s">
        <v>500</v>
      </c>
    </row>
    <row r="111" spans="1:3">
      <c r="A111" s="2" t="s">
        <v>1823</v>
      </c>
      <c r="B111" s="12" t="s">
        <v>669</v>
      </c>
      <c r="C111" s="2" t="s">
        <v>500</v>
      </c>
    </row>
    <row r="112" spans="1:3">
      <c r="A112" s="2" t="s">
        <v>1823</v>
      </c>
      <c r="B112" s="12" t="s">
        <v>676</v>
      </c>
      <c r="C112" s="2" t="s">
        <v>1818</v>
      </c>
    </row>
    <row r="113" spans="1:3">
      <c r="A113" s="2" t="s">
        <v>1823</v>
      </c>
      <c r="B113" s="12" t="s">
        <v>688</v>
      </c>
      <c r="C113" s="2" t="s">
        <v>371</v>
      </c>
    </row>
    <row r="114" spans="1:3">
      <c r="A114" s="2" t="s">
        <v>1823</v>
      </c>
      <c r="B114" s="12" t="s">
        <v>690</v>
      </c>
      <c r="C114" s="2" t="s">
        <v>372</v>
      </c>
    </row>
    <row r="115" spans="1:3">
      <c r="A115" s="2" t="s">
        <v>1823</v>
      </c>
      <c r="B115" s="12" t="s">
        <v>693</v>
      </c>
      <c r="C115" s="2" t="s">
        <v>372</v>
      </c>
    </row>
    <row r="116" spans="1:3">
      <c r="A116" s="2" t="s">
        <v>1823</v>
      </c>
      <c r="B116" s="12" t="s">
        <v>696</v>
      </c>
      <c r="C116" s="2" t="s">
        <v>500</v>
      </c>
    </row>
    <row r="117" spans="1:3">
      <c r="A117" s="2" t="s">
        <v>1823</v>
      </c>
      <c r="B117" s="12" t="s">
        <v>701</v>
      </c>
      <c r="C117" s="2" t="s">
        <v>372</v>
      </c>
    </row>
    <row r="118" spans="1:3">
      <c r="A118" s="2" t="s">
        <v>1823</v>
      </c>
      <c r="B118" s="12" t="s">
        <v>704</v>
      </c>
      <c r="C118" s="2" t="s">
        <v>1818</v>
      </c>
    </row>
    <row r="119" spans="1:3">
      <c r="A119" s="2" t="s">
        <v>1823</v>
      </c>
      <c r="B119" s="12" t="s">
        <v>720</v>
      </c>
      <c r="C119" s="2" t="s">
        <v>534</v>
      </c>
    </row>
    <row r="120" spans="1:3">
      <c r="A120" s="2" t="s">
        <v>1823</v>
      </c>
      <c r="B120" s="12" t="s">
        <v>724</v>
      </c>
      <c r="C120" s="2" t="s">
        <v>1824</v>
      </c>
    </row>
    <row r="121" spans="1:3">
      <c r="A121" s="2" t="s">
        <v>1823</v>
      </c>
      <c r="B121" s="12" t="s">
        <v>726</v>
      </c>
      <c r="C121" s="2" t="s">
        <v>500</v>
      </c>
    </row>
    <row r="122" spans="1:3">
      <c r="A122" s="2" t="s">
        <v>1823</v>
      </c>
      <c r="B122" s="12" t="s">
        <v>730</v>
      </c>
      <c r="C122" s="2" t="s">
        <v>372</v>
      </c>
    </row>
    <row r="123" spans="1:3">
      <c r="A123" s="2" t="s">
        <v>1823</v>
      </c>
      <c r="B123" s="12" t="s">
        <v>733</v>
      </c>
      <c r="C123" s="2" t="s">
        <v>372</v>
      </c>
    </row>
    <row r="124" spans="1:3">
      <c r="A124" s="2" t="s">
        <v>1823</v>
      </c>
      <c r="B124" s="12" t="s">
        <v>735</v>
      </c>
      <c r="C124" s="2" t="s">
        <v>372</v>
      </c>
    </row>
    <row r="125" spans="1:3">
      <c r="A125" s="2" t="s">
        <v>1823</v>
      </c>
      <c r="B125" s="12" t="s">
        <v>737</v>
      </c>
      <c r="C125" s="2" t="s">
        <v>534</v>
      </c>
    </row>
    <row r="126" spans="1:3">
      <c r="A126" s="2" t="s">
        <v>1823</v>
      </c>
      <c r="B126" s="12" t="s">
        <v>740</v>
      </c>
      <c r="C126" s="2" t="s">
        <v>534</v>
      </c>
    </row>
    <row r="127" spans="1:3">
      <c r="A127" s="2" t="s">
        <v>1823</v>
      </c>
      <c r="B127" s="12" t="s">
        <v>743</v>
      </c>
      <c r="C127" s="2" t="s">
        <v>534</v>
      </c>
    </row>
    <row r="128" spans="1:3">
      <c r="A128" s="2" t="s">
        <v>1825</v>
      </c>
      <c r="B128" s="12" t="s">
        <v>746</v>
      </c>
      <c r="C128" s="2" t="s">
        <v>500</v>
      </c>
    </row>
    <row r="129" spans="1:3">
      <c r="A129" s="2" t="s">
        <v>1825</v>
      </c>
      <c r="B129" s="12" t="s">
        <v>750</v>
      </c>
      <c r="C129" s="2" t="s">
        <v>500</v>
      </c>
    </row>
    <row r="130" spans="1:3">
      <c r="A130" s="2" t="s">
        <v>1825</v>
      </c>
      <c r="B130" s="12" t="s">
        <v>755</v>
      </c>
      <c r="C130" s="2" t="s">
        <v>500</v>
      </c>
    </row>
    <row r="131" spans="1:3">
      <c r="A131" s="2" t="s">
        <v>1825</v>
      </c>
      <c r="B131" s="12" t="s">
        <v>760</v>
      </c>
      <c r="C131" s="2" t="s">
        <v>500</v>
      </c>
    </row>
    <row r="132" spans="1:3">
      <c r="A132" s="2" t="s">
        <v>1825</v>
      </c>
      <c r="B132" s="12" t="s">
        <v>763</v>
      </c>
      <c r="C132" s="2" t="s">
        <v>534</v>
      </c>
    </row>
    <row r="133" spans="1:3">
      <c r="A133" s="2" t="s">
        <v>1825</v>
      </c>
      <c r="B133" s="12" t="s">
        <v>769</v>
      </c>
      <c r="C133" s="2" t="s">
        <v>501</v>
      </c>
    </row>
    <row r="134" spans="1:3">
      <c r="A134" s="2" t="s">
        <v>1826</v>
      </c>
      <c r="B134" s="12" t="s">
        <v>773</v>
      </c>
      <c r="C134" s="2" t="s">
        <v>1818</v>
      </c>
    </row>
    <row r="135" spans="1:3">
      <c r="A135" s="2" t="s">
        <v>1826</v>
      </c>
      <c r="B135" s="12" t="s">
        <v>781</v>
      </c>
      <c r="C135" s="2" t="s">
        <v>534</v>
      </c>
    </row>
    <row r="136" spans="1:3">
      <c r="A136" s="2" t="s">
        <v>1826</v>
      </c>
      <c r="B136" s="12" t="s">
        <v>785</v>
      </c>
      <c r="C136" s="2" t="s">
        <v>500</v>
      </c>
    </row>
    <row r="137" spans="1:3">
      <c r="A137" s="2" t="s">
        <v>1826</v>
      </c>
      <c r="B137" s="12" t="s">
        <v>791</v>
      </c>
      <c r="C137" s="2" t="s">
        <v>500</v>
      </c>
    </row>
    <row r="138" spans="1:3">
      <c r="A138" s="2" t="s">
        <v>1826</v>
      </c>
      <c r="B138" s="12" t="s">
        <v>793</v>
      </c>
      <c r="C138" s="2" t="s">
        <v>534</v>
      </c>
    </row>
    <row r="139" spans="1:3">
      <c r="A139" s="2" t="s">
        <v>1826</v>
      </c>
      <c r="B139" s="12" t="s">
        <v>796</v>
      </c>
      <c r="C139" s="2" t="s">
        <v>501</v>
      </c>
    </row>
    <row r="140" spans="1:3">
      <c r="A140" s="2" t="s">
        <v>1826</v>
      </c>
      <c r="B140" s="12" t="s">
        <v>799</v>
      </c>
      <c r="C140" s="2" t="s">
        <v>500</v>
      </c>
    </row>
    <row r="141" spans="1:3">
      <c r="A141" s="2" t="s">
        <v>1826</v>
      </c>
      <c r="B141" s="12" t="s">
        <v>802</v>
      </c>
      <c r="C141" s="2" t="s">
        <v>501</v>
      </c>
    </row>
    <row r="142" spans="1:3">
      <c r="A142" s="2" t="s">
        <v>1826</v>
      </c>
      <c r="B142" s="12" t="s">
        <v>805</v>
      </c>
      <c r="C142" s="2" t="s">
        <v>500</v>
      </c>
    </row>
    <row r="143" spans="1:3">
      <c r="A143" s="2" t="s">
        <v>1826</v>
      </c>
      <c r="B143" s="12" t="s">
        <v>810</v>
      </c>
      <c r="C143" s="2" t="s">
        <v>371</v>
      </c>
    </row>
    <row r="144" spans="1:3">
      <c r="A144" s="2" t="s">
        <v>1826</v>
      </c>
      <c r="B144" s="12" t="s">
        <v>811</v>
      </c>
      <c r="C144" s="2" t="s">
        <v>372</v>
      </c>
    </row>
    <row r="145" spans="1:3">
      <c r="A145" s="2" t="s">
        <v>1826</v>
      </c>
      <c r="B145" s="12" t="s">
        <v>815</v>
      </c>
      <c r="C145" s="2" t="s">
        <v>534</v>
      </c>
    </row>
    <row r="146" spans="1:3">
      <c r="A146" s="2" t="s">
        <v>1826</v>
      </c>
      <c r="B146" s="12" t="s">
        <v>819</v>
      </c>
      <c r="C146" s="2" t="s">
        <v>500</v>
      </c>
    </row>
    <row r="147" spans="1:3">
      <c r="A147" s="2" t="s">
        <v>1827</v>
      </c>
      <c r="B147" s="12" t="s">
        <v>825</v>
      </c>
      <c r="C147" s="2" t="s">
        <v>534</v>
      </c>
    </row>
    <row r="148" spans="1:3">
      <c r="A148" s="2" t="s">
        <v>1827</v>
      </c>
      <c r="B148" s="12" t="s">
        <v>839</v>
      </c>
      <c r="C148" s="2" t="s">
        <v>500</v>
      </c>
    </row>
    <row r="149" spans="1:3">
      <c r="A149" s="2" t="s">
        <v>1827</v>
      </c>
      <c r="B149" s="12" t="s">
        <v>844</v>
      </c>
      <c r="C149" s="2" t="s">
        <v>429</v>
      </c>
    </row>
    <row r="150" spans="1:3">
      <c r="A150" s="2" t="s">
        <v>1827</v>
      </c>
      <c r="B150" s="12" t="s">
        <v>847</v>
      </c>
      <c r="C150" s="2" t="s">
        <v>501</v>
      </c>
    </row>
    <row r="151" spans="1:3">
      <c r="A151" s="2" t="s">
        <v>1827</v>
      </c>
      <c r="B151" s="12" t="s">
        <v>850</v>
      </c>
      <c r="C151" s="2" t="s">
        <v>1818</v>
      </c>
    </row>
    <row r="152" spans="1:3">
      <c r="A152" s="2" t="s">
        <v>1827</v>
      </c>
      <c r="B152" s="12" t="s">
        <v>865</v>
      </c>
      <c r="C152" s="2" t="s">
        <v>1818</v>
      </c>
    </row>
    <row r="153" spans="1:3">
      <c r="A153" s="2" t="s">
        <v>1827</v>
      </c>
      <c r="B153" s="12" t="s">
        <v>872</v>
      </c>
      <c r="C153" s="2" t="s">
        <v>500</v>
      </c>
    </row>
    <row r="154" spans="1:3">
      <c r="A154" s="2" t="s">
        <v>1827</v>
      </c>
      <c r="B154" s="12" t="s">
        <v>879</v>
      </c>
      <c r="C154" s="2" t="s">
        <v>500</v>
      </c>
    </row>
    <row r="155" spans="1:3">
      <c r="A155" s="2" t="s">
        <v>1827</v>
      </c>
      <c r="B155" s="12" t="s">
        <v>886</v>
      </c>
      <c r="C155" s="2" t="s">
        <v>500</v>
      </c>
    </row>
    <row r="156" spans="1:3">
      <c r="A156" s="2" t="s">
        <v>1827</v>
      </c>
      <c r="B156" s="12" t="s">
        <v>891</v>
      </c>
      <c r="C156" s="2" t="s">
        <v>500</v>
      </c>
    </row>
    <row r="157" spans="1:3">
      <c r="A157" s="2" t="s">
        <v>1827</v>
      </c>
      <c r="B157" s="12" t="s">
        <v>895</v>
      </c>
      <c r="C157" s="2" t="s">
        <v>1818</v>
      </c>
    </row>
    <row r="158" spans="1:3">
      <c r="A158" s="2" t="s">
        <v>1827</v>
      </c>
      <c r="B158" s="12" t="s">
        <v>902</v>
      </c>
      <c r="C158" s="2" t="s">
        <v>500</v>
      </c>
    </row>
    <row r="159" spans="1:3">
      <c r="A159" s="2" t="s">
        <v>1828</v>
      </c>
      <c r="B159" s="12" t="s">
        <v>906</v>
      </c>
      <c r="C159" s="2" t="s">
        <v>371</v>
      </c>
    </row>
    <row r="160" spans="1:3">
      <c r="A160" s="2" t="s">
        <v>1828</v>
      </c>
      <c r="B160" s="12" t="s">
        <v>907</v>
      </c>
      <c r="C160" s="2" t="s">
        <v>500</v>
      </c>
    </row>
    <row r="161" spans="1:3">
      <c r="A161" s="2" t="s">
        <v>1828</v>
      </c>
      <c r="B161" s="12" t="s">
        <v>911</v>
      </c>
      <c r="C161" s="2" t="s">
        <v>372</v>
      </c>
    </row>
    <row r="162" spans="1:3">
      <c r="A162" s="2" t="s">
        <v>1828</v>
      </c>
      <c r="B162" s="12" t="s">
        <v>914</v>
      </c>
      <c r="C162" s="2" t="s">
        <v>534</v>
      </c>
    </row>
    <row r="163" spans="1:3">
      <c r="A163" s="2" t="s">
        <v>1829</v>
      </c>
      <c r="B163" s="12" t="s">
        <v>919</v>
      </c>
      <c r="C163" s="2" t="s">
        <v>534</v>
      </c>
    </row>
    <row r="164" spans="1:3">
      <c r="A164" s="2" t="s">
        <v>1829</v>
      </c>
      <c r="B164" s="12" t="s">
        <v>923</v>
      </c>
      <c r="C164" s="2" t="s">
        <v>500</v>
      </c>
    </row>
    <row r="165" spans="1:3">
      <c r="A165" s="2" t="s">
        <v>1829</v>
      </c>
      <c r="B165" s="12" t="s">
        <v>927</v>
      </c>
      <c r="C165" s="2" t="s">
        <v>1818</v>
      </c>
    </row>
    <row r="166" spans="1:3">
      <c r="A166" s="2" t="s">
        <v>1829</v>
      </c>
      <c r="B166" s="12" t="s">
        <v>934</v>
      </c>
      <c r="C166" s="2" t="s">
        <v>1818</v>
      </c>
    </row>
    <row r="167" spans="1:3">
      <c r="A167" s="2" t="s">
        <v>1829</v>
      </c>
      <c r="B167" s="12" t="s">
        <v>939</v>
      </c>
      <c r="C167" s="2" t="s">
        <v>1818</v>
      </c>
    </row>
    <row r="168" spans="1:3">
      <c r="A168" s="2" t="s">
        <v>1830</v>
      </c>
      <c r="B168" s="12" t="s">
        <v>945</v>
      </c>
      <c r="C168" s="2" t="s">
        <v>500</v>
      </c>
    </row>
    <row r="169" spans="1:3">
      <c r="A169" s="2" t="s">
        <v>1830</v>
      </c>
      <c r="B169" s="12" t="s">
        <v>949</v>
      </c>
      <c r="C169" s="2" t="s">
        <v>500</v>
      </c>
    </row>
    <row r="170" spans="1:3">
      <c r="A170" s="2" t="s">
        <v>1830</v>
      </c>
      <c r="B170" s="12" t="s">
        <v>957</v>
      </c>
      <c r="C170" s="2" t="s">
        <v>1818</v>
      </c>
    </row>
    <row r="171" spans="1:3">
      <c r="A171" s="2" t="s">
        <v>1830</v>
      </c>
      <c r="B171" s="12" t="s">
        <v>963</v>
      </c>
      <c r="C171" s="2" t="s">
        <v>1818</v>
      </c>
    </row>
    <row r="172" spans="1:3">
      <c r="A172" s="2" t="s">
        <v>1830</v>
      </c>
      <c r="B172" s="12" t="s">
        <v>968</v>
      </c>
      <c r="C172" s="2" t="s">
        <v>1818</v>
      </c>
    </row>
    <row r="173" spans="1:3">
      <c r="A173" s="2" t="s">
        <v>1830</v>
      </c>
      <c r="B173" s="12" t="s">
        <v>973</v>
      </c>
      <c r="C173" s="2" t="s">
        <v>1818</v>
      </c>
    </row>
    <row r="174" spans="1:3">
      <c r="A174" s="2" t="s">
        <v>1831</v>
      </c>
      <c r="B174" s="12" t="s">
        <v>979</v>
      </c>
      <c r="C174" s="2" t="s">
        <v>500</v>
      </c>
    </row>
    <row r="175" spans="1:3">
      <c r="A175" s="2" t="s">
        <v>1831</v>
      </c>
      <c r="B175" s="12" t="s">
        <v>986</v>
      </c>
      <c r="C175" s="2" t="s">
        <v>500</v>
      </c>
    </row>
    <row r="176" spans="1:3">
      <c r="A176" s="2" t="s">
        <v>1831</v>
      </c>
      <c r="B176" s="12" t="s">
        <v>989</v>
      </c>
      <c r="C176" s="2" t="s">
        <v>1818</v>
      </c>
    </row>
    <row r="177" spans="1:3">
      <c r="A177" s="2" t="s">
        <v>1831</v>
      </c>
      <c r="B177" s="12" t="s">
        <v>1000</v>
      </c>
      <c r="C177" s="2" t="s">
        <v>1818</v>
      </c>
    </row>
    <row r="178" spans="1:3">
      <c r="A178" s="2" t="s">
        <v>1831</v>
      </c>
      <c r="B178" s="12" t="s">
        <v>1013</v>
      </c>
      <c r="C178" s="2" t="s">
        <v>500</v>
      </c>
    </row>
    <row r="179" spans="1:3">
      <c r="A179" s="2" t="s">
        <v>1831</v>
      </c>
      <c r="B179" s="12" t="s">
        <v>1015</v>
      </c>
      <c r="C179" s="2" t="s">
        <v>534</v>
      </c>
    </row>
    <row r="180" spans="1:3">
      <c r="A180" s="2" t="s">
        <v>1832</v>
      </c>
      <c r="B180" s="12" t="s">
        <v>1019</v>
      </c>
      <c r="C180" s="2" t="s">
        <v>500</v>
      </c>
    </row>
    <row r="181" spans="1:3">
      <c r="A181" s="2" t="s">
        <v>1832</v>
      </c>
      <c r="B181" s="12" t="s">
        <v>1022</v>
      </c>
      <c r="C181" s="2" t="s">
        <v>500</v>
      </c>
    </row>
    <row r="182" spans="1:3">
      <c r="A182" s="2" t="s">
        <v>1832</v>
      </c>
      <c r="B182" s="12" t="s">
        <v>1026</v>
      </c>
      <c r="C182" s="2" t="s">
        <v>371</v>
      </c>
    </row>
    <row r="183" spans="1:3">
      <c r="A183" s="2" t="s">
        <v>1832</v>
      </c>
      <c r="B183" s="12" t="s">
        <v>1029</v>
      </c>
      <c r="C183" s="2" t="s">
        <v>500</v>
      </c>
    </row>
    <row r="184" spans="1:3">
      <c r="A184" s="2" t="s">
        <v>1832</v>
      </c>
      <c r="B184" s="12" t="s">
        <v>1032</v>
      </c>
      <c r="C184" s="2" t="s">
        <v>500</v>
      </c>
    </row>
    <row r="185" spans="1:3">
      <c r="A185" s="2" t="s">
        <v>1832</v>
      </c>
      <c r="B185" s="12" t="s">
        <v>1039</v>
      </c>
      <c r="C185" s="2" t="s">
        <v>500</v>
      </c>
    </row>
    <row r="186" spans="1:3">
      <c r="A186" s="2" t="s">
        <v>1833</v>
      </c>
      <c r="B186" s="12" t="s">
        <v>1042</v>
      </c>
      <c r="C186" s="2" t="s">
        <v>534</v>
      </c>
    </row>
    <row r="187" spans="1:3">
      <c r="A187" s="2" t="s">
        <v>1833</v>
      </c>
      <c r="B187" s="12" t="s">
        <v>1051</v>
      </c>
      <c r="C187" s="2" t="s">
        <v>534</v>
      </c>
    </row>
    <row r="188" spans="1:3">
      <c r="A188" s="2" t="s">
        <v>1833</v>
      </c>
      <c r="B188" s="12" t="s">
        <v>1057</v>
      </c>
      <c r="C188" s="2" t="s">
        <v>534</v>
      </c>
    </row>
    <row r="189" spans="1:3">
      <c r="A189" s="2" t="s">
        <v>1833</v>
      </c>
      <c r="B189" s="12" t="s">
        <v>1063</v>
      </c>
      <c r="C189" s="2" t="s">
        <v>534</v>
      </c>
    </row>
    <row r="190" spans="1:3">
      <c r="A190" s="2" t="s">
        <v>1833</v>
      </c>
      <c r="B190" s="12" t="s">
        <v>1069</v>
      </c>
      <c r="C190" s="2" t="s">
        <v>429</v>
      </c>
    </row>
    <row r="191" spans="1:3">
      <c r="A191" s="2" t="s">
        <v>1833</v>
      </c>
      <c r="B191" s="12" t="s">
        <v>1071</v>
      </c>
      <c r="C191" s="2" t="s">
        <v>534</v>
      </c>
    </row>
    <row r="192" spans="1:3">
      <c r="A192" s="2" t="s">
        <v>1833</v>
      </c>
      <c r="B192" s="12" t="s">
        <v>1074</v>
      </c>
      <c r="C192" s="2" t="s">
        <v>501</v>
      </c>
    </row>
    <row r="193" spans="1:3">
      <c r="A193" s="2" t="s">
        <v>1834</v>
      </c>
      <c r="B193" s="12" t="s">
        <v>1087</v>
      </c>
      <c r="C193" s="2" t="s">
        <v>500</v>
      </c>
    </row>
    <row r="194" spans="1:3">
      <c r="A194" s="2" t="s">
        <v>1834</v>
      </c>
      <c r="B194" s="12" t="s">
        <v>1102</v>
      </c>
      <c r="C194" s="2" t="s">
        <v>429</v>
      </c>
    </row>
    <row r="195" spans="1:3">
      <c r="A195" s="2" t="s">
        <v>1834</v>
      </c>
      <c r="B195" s="12" t="s">
        <v>1105</v>
      </c>
      <c r="C195" s="2" t="s">
        <v>1818</v>
      </c>
    </row>
    <row r="196" spans="1:3">
      <c r="A196" s="2" t="s">
        <v>1687</v>
      </c>
      <c r="B196" s="12" t="s">
        <v>1114</v>
      </c>
      <c r="C196" s="2" t="s">
        <v>500</v>
      </c>
    </row>
    <row r="197" spans="1:3">
      <c r="A197" s="2" t="s">
        <v>1687</v>
      </c>
      <c r="B197" s="12" t="s">
        <v>1117</v>
      </c>
      <c r="C197" s="2" t="s">
        <v>534</v>
      </c>
    </row>
    <row r="198" spans="1:3">
      <c r="A198" s="2" t="s">
        <v>1687</v>
      </c>
      <c r="B198" s="12" t="s">
        <v>1121</v>
      </c>
      <c r="C198" s="2" t="s">
        <v>372</v>
      </c>
    </row>
    <row r="199" spans="1:3">
      <c r="A199" s="2" t="s">
        <v>1687</v>
      </c>
      <c r="B199" s="12" t="s">
        <v>1139</v>
      </c>
      <c r="C199" s="2" t="s">
        <v>500</v>
      </c>
    </row>
    <row r="200" spans="1:3">
      <c r="A200" s="2" t="s">
        <v>1687</v>
      </c>
      <c r="B200" s="12" t="s">
        <v>1163</v>
      </c>
      <c r="C200" s="2" t="s">
        <v>500</v>
      </c>
    </row>
    <row r="201" spans="1:3">
      <c r="A201" s="2" t="s">
        <v>1687</v>
      </c>
      <c r="B201" s="12" t="s">
        <v>1189</v>
      </c>
      <c r="C201" s="2" t="s">
        <v>500</v>
      </c>
    </row>
    <row r="202" spans="1:3">
      <c r="A202" s="2" t="s">
        <v>1687</v>
      </c>
      <c r="B202" s="12" t="s">
        <v>1199</v>
      </c>
      <c r="C202" s="2" t="s">
        <v>500</v>
      </c>
    </row>
    <row r="203" spans="1:3">
      <c r="A203" s="2" t="s">
        <v>1687</v>
      </c>
      <c r="B203" s="12" t="s">
        <v>1209</v>
      </c>
      <c r="C203" s="2" t="s">
        <v>1818</v>
      </c>
    </row>
    <row r="204" spans="1:3">
      <c r="A204" s="2" t="s">
        <v>1687</v>
      </c>
      <c r="B204" s="12" t="s">
        <v>1430</v>
      </c>
      <c r="C204" s="2" t="s">
        <v>500</v>
      </c>
    </row>
    <row r="205" spans="1:3">
      <c r="A205" s="2" t="s">
        <v>1687</v>
      </c>
      <c r="B205" s="12" t="s">
        <v>1434</v>
      </c>
      <c r="C205" s="2" t="s">
        <v>500</v>
      </c>
    </row>
    <row r="206" spans="1:3">
      <c r="A206" s="2" t="s">
        <v>1835</v>
      </c>
      <c r="B206" s="12" t="s">
        <v>1472</v>
      </c>
      <c r="C206" s="2" t="s">
        <v>500</v>
      </c>
    </row>
    <row r="207" spans="1:3">
      <c r="A207" s="2" t="s">
        <v>1835</v>
      </c>
      <c r="B207" s="12" t="s">
        <v>1496</v>
      </c>
      <c r="C207" s="2" t="s">
        <v>371</v>
      </c>
    </row>
    <row r="208" spans="1:3">
      <c r="A208" s="2" t="s">
        <v>1835</v>
      </c>
      <c r="B208" s="12" t="s">
        <v>1498</v>
      </c>
      <c r="C208" s="2" t="s">
        <v>500</v>
      </c>
    </row>
    <row r="209" spans="1:3">
      <c r="A209" s="2" t="s">
        <v>1835</v>
      </c>
      <c r="B209" s="12" t="s">
        <v>1517</v>
      </c>
      <c r="C209" s="2" t="s">
        <v>500</v>
      </c>
    </row>
    <row r="210" spans="1:3">
      <c r="A210" s="2" t="s">
        <v>1835</v>
      </c>
      <c r="B210" s="12" t="s">
        <v>1524</v>
      </c>
      <c r="C210" s="2" t="s">
        <v>500</v>
      </c>
    </row>
    <row r="211" spans="1:3">
      <c r="A211" s="2" t="s">
        <v>1835</v>
      </c>
      <c r="B211" s="12" t="s">
        <v>1531</v>
      </c>
      <c r="C211" s="2" t="s">
        <v>1818</v>
      </c>
    </row>
    <row r="212" spans="1:3">
      <c r="A212" s="2" t="s">
        <v>1835</v>
      </c>
      <c r="B212" s="12" t="s">
        <v>1547</v>
      </c>
      <c r="C212" s="2" t="s">
        <v>500</v>
      </c>
    </row>
    <row r="213" spans="1:3">
      <c r="A213" s="2" t="s">
        <v>1836</v>
      </c>
      <c r="B213" s="12" t="s">
        <v>1562</v>
      </c>
      <c r="C213" s="2" t="s">
        <v>1818</v>
      </c>
    </row>
    <row r="214" spans="1:3">
      <c r="A214" s="2" t="s">
        <v>1837</v>
      </c>
      <c r="B214" s="12" t="s">
        <v>1578</v>
      </c>
      <c r="C214" s="2" t="s">
        <v>1818</v>
      </c>
    </row>
    <row r="215" spans="1:3">
      <c r="A215" s="2" t="s">
        <v>1837</v>
      </c>
      <c r="B215" s="12" t="s">
        <v>1596</v>
      </c>
      <c r="C215" s="2" t="s">
        <v>1818</v>
      </c>
    </row>
    <row r="216" spans="1:3">
      <c r="A216" s="2" t="s">
        <v>1837</v>
      </c>
      <c r="B216" s="12" t="s">
        <v>1654</v>
      </c>
      <c r="C216" s="2" t="s">
        <v>501</v>
      </c>
    </row>
    <row r="217" spans="1:3">
      <c r="A217" s="2" t="s">
        <v>1838</v>
      </c>
      <c r="B217" s="12" t="s">
        <v>1693</v>
      </c>
      <c r="C217" s="2" t="s">
        <v>1818</v>
      </c>
    </row>
    <row r="218" spans="1:3">
      <c r="A218" s="2" t="s">
        <v>1838</v>
      </c>
      <c r="B218" s="12" t="s">
        <v>1696</v>
      </c>
      <c r="C218" s="2" t="s">
        <v>501</v>
      </c>
    </row>
    <row r="219" spans="1:3">
      <c r="A219" s="2" t="s">
        <v>1839</v>
      </c>
      <c r="B219" s="12" t="s">
        <v>1700</v>
      </c>
      <c r="C219" s="2" t="s">
        <v>500</v>
      </c>
    </row>
    <row r="220" spans="1:3">
      <c r="A220" s="2" t="s">
        <v>1839</v>
      </c>
      <c r="B220" s="12" t="s">
        <v>1715</v>
      </c>
      <c r="C220" s="2" t="s">
        <v>429</v>
      </c>
    </row>
    <row r="221" spans="1:3">
      <c r="A221" s="2" t="s">
        <v>1839</v>
      </c>
      <c r="B221" s="12" t="s">
        <v>1720</v>
      </c>
      <c r="C221" s="2" t="s">
        <v>371</v>
      </c>
    </row>
    <row r="222" spans="1:3">
      <c r="A222" s="2" t="s">
        <v>1839</v>
      </c>
      <c r="B222" s="12" t="s">
        <v>1725</v>
      </c>
      <c r="C222" s="2" t="s">
        <v>500</v>
      </c>
    </row>
    <row r="223" spans="1:3">
      <c r="A223" s="2" t="s">
        <v>1839</v>
      </c>
      <c r="B223" s="12" t="s">
        <v>1760</v>
      </c>
      <c r="C223" s="2" t="s">
        <v>429</v>
      </c>
    </row>
    <row r="224" spans="1:3">
      <c r="A224" s="2" t="s">
        <v>1839</v>
      </c>
      <c r="B224" s="12" t="s">
        <v>1764</v>
      </c>
      <c r="C224" s="2" t="s">
        <v>429</v>
      </c>
    </row>
    <row r="225" spans="1:3">
      <c r="A225" s="2" t="s">
        <v>1840</v>
      </c>
      <c r="B225" s="12" t="s">
        <v>1766</v>
      </c>
      <c r="C225" s="2" t="s">
        <v>1818</v>
      </c>
    </row>
    <row r="226" spans="1:3">
      <c r="A226" s="2" t="s">
        <v>1840</v>
      </c>
      <c r="B226" s="12" t="s">
        <v>1774</v>
      </c>
      <c r="C226" s="2" t="s">
        <v>1818</v>
      </c>
    </row>
    <row r="227" spans="1:3">
      <c r="A227" s="2" t="s">
        <v>1843</v>
      </c>
      <c r="B227" s="12" t="s">
        <v>1841</v>
      </c>
      <c r="C227" s="2" t="s">
        <v>1842</v>
      </c>
    </row>
    <row r="229" spans="1:3">
      <c r="A229" s="1" t="s">
        <v>1844</v>
      </c>
    </row>
    <row r="230" spans="1:3">
      <c r="A230" s="2" t="s">
        <v>1845</v>
      </c>
    </row>
    <row r="231" spans="1:3">
      <c r="A231" s="2" t="s">
        <v>1846</v>
      </c>
    </row>
    <row r="232" spans="1:3">
      <c r="A232" s="2" t="s">
        <v>1847</v>
      </c>
    </row>
    <row r="233" spans="1:3">
      <c r="A233" s="2" t="s">
        <v>1848</v>
      </c>
    </row>
    <row r="234" spans="1:3">
      <c r="A234" s="2" t="s">
        <v>1849</v>
      </c>
    </row>
    <row r="235" spans="1:3">
      <c r="A235" s="2" t="s">
        <v>1850</v>
      </c>
    </row>
    <row r="236" spans="1:3">
      <c r="A236" s="2" t="s">
        <v>1851</v>
      </c>
    </row>
    <row r="237" spans="1:3">
      <c r="A237" s="2" t="s">
        <v>1852</v>
      </c>
    </row>
    <row r="238" spans="1:3">
      <c r="A238" s="2" t="s">
        <v>1853</v>
      </c>
    </row>
    <row r="239" spans="1:3">
      <c r="A239" s="2" t="s">
        <v>1854</v>
      </c>
    </row>
    <row r="240" spans="1:3">
      <c r="A240" s="2" t="s">
        <v>1855</v>
      </c>
    </row>
    <row r="241" spans="1:1">
      <c r="A241" s="2" t="s">
        <v>1856</v>
      </c>
    </row>
    <row r="242" spans="1:1">
      <c r="A242" s="2" t="s">
        <v>1857</v>
      </c>
    </row>
    <row r="243" spans="1:1">
      <c r="A243" s="2" t="s">
        <v>1858</v>
      </c>
    </row>
    <row r="244" spans="1:1">
      <c r="A244" s="2" t="s">
        <v>1859</v>
      </c>
    </row>
    <row r="245" spans="1:1">
      <c r="A245" s="2" t="s">
        <v>1860</v>
      </c>
    </row>
    <row r="246" spans="1:1">
      <c r="A246" s="2" t="s">
        <v>1861</v>
      </c>
    </row>
    <row r="247" spans="1:1">
      <c r="A247" s="2" t="s">
        <v>1862</v>
      </c>
    </row>
    <row r="248" spans="1:1">
      <c r="A248" s="2" t="s">
        <v>1863</v>
      </c>
    </row>
    <row r="249" spans="1:1">
      <c r="A249" s="2" t="s">
        <v>1864</v>
      </c>
    </row>
    <row r="250" spans="1:1">
      <c r="A250" s="2" t="s">
        <v>1865</v>
      </c>
    </row>
    <row r="251" spans="1:1">
      <c r="A251" s="2" t="s">
        <v>1866</v>
      </c>
    </row>
    <row r="252" spans="1:1">
      <c r="A252" s="2" t="s">
        <v>1867</v>
      </c>
    </row>
    <row r="253" spans="1:1">
      <c r="A253" s="2" t="s">
        <v>1868</v>
      </c>
    </row>
    <row r="254" spans="1:1">
      <c r="A254" s="2" t="s">
        <v>1869</v>
      </c>
    </row>
    <row r="255" spans="1:1">
      <c r="A255" s="2" t="s">
        <v>1870</v>
      </c>
    </row>
    <row r="256" spans="1:1">
      <c r="A256" s="2" t="s">
        <v>1871</v>
      </c>
    </row>
    <row r="257" spans="1:1">
      <c r="A257" s="2" t="s">
        <v>1872</v>
      </c>
    </row>
    <row r="258" spans="1:1">
      <c r="A258" s="2" t="s">
        <v>1873</v>
      </c>
    </row>
    <row r="259" spans="1:1">
      <c r="A259" s="2" t="s">
        <v>1874</v>
      </c>
    </row>
    <row r="260" spans="1:1">
      <c r="A260" s="2" t="s">
        <v>1875</v>
      </c>
    </row>
    <row r="261" spans="1:1">
      <c r="A261" s="2" t="s">
        <v>1876</v>
      </c>
    </row>
    <row r="262" spans="1:1">
      <c r="A262" s="2" t="s">
        <v>1877</v>
      </c>
    </row>
    <row r="263" spans="1:1">
      <c r="A263" s="2" t="s">
        <v>1878</v>
      </c>
    </row>
    <row r="264" spans="1:1">
      <c r="A264" s="2" t="s">
        <v>1879</v>
      </c>
    </row>
    <row r="265" spans="1:1">
      <c r="A265" s="2" t="s">
        <v>1880</v>
      </c>
    </row>
    <row r="266" spans="1:1">
      <c r="A266" s="2" t="s">
        <v>1881</v>
      </c>
    </row>
    <row r="267" spans="1:1">
      <c r="A267" s="2" t="s">
        <v>1882</v>
      </c>
    </row>
    <row r="268" spans="1:1">
      <c r="A268" s="2" t="s">
        <v>1883</v>
      </c>
    </row>
    <row r="269" spans="1:1">
      <c r="A269" s="2" t="s">
        <v>1884</v>
      </c>
    </row>
    <row r="270" spans="1:1">
      <c r="A270" s="2" t="s">
        <v>1885</v>
      </c>
    </row>
    <row r="271" spans="1:1">
      <c r="A271" s="2" t="s">
        <v>1886</v>
      </c>
    </row>
    <row r="272" spans="1:1">
      <c r="A272" s="2" t="s">
        <v>1887</v>
      </c>
    </row>
    <row r="273" spans="1:1">
      <c r="A273" s="2" t="s">
        <v>1888</v>
      </c>
    </row>
    <row r="274" spans="1:1">
      <c r="A274" s="2" t="s">
        <v>1889</v>
      </c>
    </row>
    <row r="275" spans="1:1">
      <c r="A275" s="2" t="s">
        <v>1890</v>
      </c>
    </row>
    <row r="276" spans="1:1">
      <c r="A276" s="2" t="s">
        <v>1891</v>
      </c>
    </row>
    <row r="277" spans="1:1">
      <c r="A277" s="2" t="s">
        <v>1892</v>
      </c>
    </row>
    <row r="278" spans="1:1">
      <c r="A278" s="2" t="s">
        <v>1893</v>
      </c>
    </row>
    <row r="279" spans="1:1">
      <c r="A279" s="2" t="s">
        <v>1894</v>
      </c>
    </row>
    <row r="280" spans="1:1">
      <c r="A280" s="2" t="s">
        <v>1895</v>
      </c>
    </row>
    <row r="281" spans="1:1">
      <c r="A281" s="2" t="s">
        <v>1896</v>
      </c>
    </row>
    <row r="282" spans="1:1">
      <c r="A282" s="2" t="s">
        <v>1897</v>
      </c>
    </row>
    <row r="283" spans="1:1">
      <c r="A283" s="2" t="s">
        <v>1898</v>
      </c>
    </row>
    <row r="284" spans="1:1">
      <c r="A284" s="2" t="s">
        <v>1899</v>
      </c>
    </row>
    <row r="285" spans="1:1">
      <c r="A285" s="2" t="s">
        <v>1900</v>
      </c>
    </row>
    <row r="286" spans="1:1">
      <c r="A286" s="2" t="s">
        <v>1901</v>
      </c>
    </row>
    <row r="287" spans="1:1">
      <c r="A287" s="2" t="s">
        <v>1902</v>
      </c>
    </row>
    <row r="288" spans="1:1">
      <c r="A288" s="2" t="s">
        <v>1903</v>
      </c>
    </row>
    <row r="289" spans="1:1">
      <c r="A289" s="2" t="s">
        <v>1904</v>
      </c>
    </row>
    <row r="290" spans="1:1">
      <c r="A290" s="2" t="s">
        <v>1905</v>
      </c>
    </row>
    <row r="291" spans="1:1">
      <c r="A291" s="2" t="s">
        <v>1906</v>
      </c>
    </row>
    <row r="292" spans="1:1">
      <c r="A292" s="2" t="s">
        <v>1907</v>
      </c>
    </row>
    <row r="293" spans="1:1">
      <c r="A293" s="2" t="s">
        <v>1908</v>
      </c>
    </row>
    <row r="294" spans="1:1">
      <c r="A294" s="2" t="s">
        <v>1909</v>
      </c>
    </row>
    <row r="295" spans="1:1">
      <c r="A295" s="2" t="s">
        <v>1910</v>
      </c>
    </row>
    <row r="296" spans="1:1">
      <c r="A296" s="2" t="s">
        <v>1911</v>
      </c>
    </row>
    <row r="297" spans="1:1">
      <c r="A297" s="2" t="s">
        <v>1912</v>
      </c>
    </row>
    <row r="298" spans="1:1">
      <c r="A298" s="2"/>
    </row>
    <row r="299" spans="1:1">
      <c r="A299" s="2" t="s">
        <v>1913</v>
      </c>
    </row>
  </sheetData>
  <autoFilter ref="A29:C227"/>
  <hyperlinks>
    <hyperlink ref="B30" location="'Input'!B6" display="1000. Company, charging year, data version"/>
    <hyperlink ref="B31" location="'Input'!B11" display="1001. CDCM target revenue"/>
    <hyperlink ref="B32" location="'Input'!B57" display="1010. Financial and general assumptions"/>
    <hyperlink ref="B33" location="'Input'!B67" display="1017. Diversity allowance between top and bottom of network level"/>
    <hyperlink ref="B34" location="'Input'!B79" display="1018. Proportion of relevant load going through 132kV/HV direct transformation"/>
    <hyperlink ref="B35" location="'Input'!B84" display="1019. Network model GSP peak demand (MW)"/>
    <hyperlink ref="B36" location="'Input'!B89" display="1020. Gross asset cost by network level (£)"/>
    <hyperlink ref="B37" location="'Input'!B101" display="1022. LV service model asset cost (£)"/>
    <hyperlink ref="B38" location="'Input'!B106" display="1023. HV service model asset cost (£)"/>
    <hyperlink ref="B39" location="'Input'!B111" display="1025. Matrix of applicability of LV service models to tariffs with fixed charges"/>
    <hyperlink ref="B40" location="'Input'!B131" display="1026. Matrix of applicability of LV service models to unmetered tariffs"/>
    <hyperlink ref="B41" location="'Input'!B136" display="1028. Matrix of applicability of HV service models to tariffs with fixed charges"/>
    <hyperlink ref="B42" location="'Input'!B151" display="1032. Loss adjustment factors to transmission"/>
    <hyperlink ref="B43" location="'Input'!B157" display="1037. Embedded network (LDNO) discounts"/>
    <hyperlink ref="B44" location="'Input'!B163" display="1041. Load profile data for demand users"/>
    <hyperlink ref="B45" location="'Input'!B187" display="1053. Volume forecasts for the charging year"/>
    <hyperlink ref="B46" location="'Input'!B299" display="1055. Transmission exit charges (£/year)"/>
    <hyperlink ref="B47" location="'Input'!B304" display="1059. Other expenditure"/>
    <hyperlink ref="B48" location="'Input'!B312" display="1060. Customer contributions under current connection charging policy"/>
    <hyperlink ref="B49" location="'Input'!B320" display="1061. Average split of rate 1 units by distribution time band"/>
    <hyperlink ref="B50" location="'Input'!B331" display="1062. Average split of rate 2 units by distribution time band"/>
    <hyperlink ref="B51" location="'Input'!B340" display="1064. Average split of rate 1 units by special distribution time band"/>
    <hyperlink ref="B52" location="'Input'!B350" display="1066. Typical annual hours by special distribution time band"/>
    <hyperlink ref="B53" location="'Input'!B357" display="1068. Typical annual hours by distribution time band"/>
    <hyperlink ref="B54" location="'Input'!B364" display="1069. Peaking probabilities by network level"/>
    <hyperlink ref="B55" location="'Input'!B379" display="1092. Average kVAr by kVA, by network level"/>
    <hyperlink ref="B56" location="'Input'!B384" display="1201. Current tariff information"/>
    <hyperlink ref="B57" location="'LAFs'!B13" display="2001. Loss adjustment factors to transmission"/>
    <hyperlink ref="B58" location="'LAFs'!B48" display="2002. Mapping of DRM network levels to core network levels"/>
    <hyperlink ref="B59" location="'LAFs'!B64" display="2003. Loss adjustment factor to transmission for each DRM network level"/>
    <hyperlink ref="B60" location="'LAFs'!B80" display="2004. Loss adjustment factor to transmission for each network level"/>
    <hyperlink ref="B61" location="'LAFs'!B88" display="2005. Network use factors"/>
    <hyperlink ref="B62" location="'LAFs'!B126" display="2006. Proportion going through 132kV/EHV"/>
    <hyperlink ref="B63" location="'LAFs'!B134" display="2007. Proportion going through EHV"/>
    <hyperlink ref="B64" location="'LAFs'!B142" display="2008. Proportion going through EHV/HV"/>
    <hyperlink ref="B65" location="'LAFs'!B155" display="2009. Rerouteing matrix for all network levels"/>
    <hyperlink ref="B66" location="'LAFs'!B172" display="2010. Network use factors: interim step in calculations before adjustments"/>
    <hyperlink ref="B67" location="'LAFs'!B212" display="2011. Network use factors for all tariffs"/>
    <hyperlink ref="B68" location="'LAFs'!B252" display="2012. Loss adjustment factors between end user meter reading and each network level, scaled by network use"/>
    <hyperlink ref="B69" location="'DRM'!B11" display="2101. Annuity rate"/>
    <hyperlink ref="B70" location="'DRM'!B20" display="2102. Loss adjustment factor to transmission for each core level"/>
    <hyperlink ref="B71" location="'DRM'!B30" display="2103. Loss adjustment factors"/>
    <hyperlink ref="B72" location="'DRM'!B47" display="2104. Diversity calculations"/>
    <hyperlink ref="B73" location="'DRM'!B63" display="2105. Network model total maximum demand at substation (MW)"/>
    <hyperlink ref="B74" location="'DRM'!B79" display="2106. Network model contribution to system maximum load measured at network level exit (MW)"/>
    <hyperlink ref="B75" location="'DRM'!B97" display="2107. Rerouteing matrix for DRM network levels"/>
    <hyperlink ref="B76" location="'DRM'!B112" display="2108. GSP simultaneous maximum load assumed through each network level (MW)"/>
    <hyperlink ref="B77" location="'DRM'!B129" display="2109. Network model annuity by simultaneous maximum load for each network level (£/kW/year)"/>
    <hyperlink ref="B78" location="'SM'!B10" display="2201. Asset £/customer from LV service models"/>
    <hyperlink ref="B79" location="'SM'!B32" display="2202. Asset £/(MWh/year) from LV service models"/>
    <hyperlink ref="B80" location="'SM'!B42" display="2203. Service model asset p/kWh charge for unmetered tariffs"/>
    <hyperlink ref="B81" location="'SM'!B51" display="2204. Asset £/customer from HV service models"/>
    <hyperlink ref="B82" location="'SM'!B69" display="2205. Service model assets by tariff (£)"/>
    <hyperlink ref="B83" location="'SM'!B113" display="2206. Replacement annuities for service models"/>
    <hyperlink ref="B84" location="'Loads'!B18" display="2301. Demand coefficient (load at time of system maximum load divided by average load)"/>
    <hyperlink ref="B85" location="'Loads'!B43" display="2302. Load coefficient"/>
    <hyperlink ref="B86" location="'Loads'!B78" display="2303. Discount map"/>
    <hyperlink ref="B87" location="'Loads'!B203" display="2304. LDNO discounts and volumes adjusted for discount"/>
    <hyperlink ref="B88" location="'Loads'!B323" display="2305. Equivalent volume for each end user"/>
    <hyperlink ref="B89" location="'Multi'!B12" display="2401. Adjust annual hours by distribution time band to match days in year"/>
    <hyperlink ref="B90" location="'Multi'!B25" display="2402. Normalisation of split of rate 1 units by time band"/>
    <hyperlink ref="B91" location="'Multi'!B40" display="2403. Split of rate 1 units between distribution time bands"/>
    <hyperlink ref="B92" location="'Multi'!B68" display="2404. Normalisation of split of rate 2 units by time band"/>
    <hyperlink ref="B93" location="'Multi'!B81" display="2405. Split of rate 2 units between distribution time bands"/>
    <hyperlink ref="B94" location="'Multi'!B99" display="2406. Split of rate 3 units between distribution time bands (default)"/>
    <hyperlink ref="B95" location="'Multi'!B117" display="2407. All units (MWh)"/>
    <hyperlink ref="B96" location="'Multi'!B164" display="2408. Calculation of implied load coefficients for two-rate users"/>
    <hyperlink ref="B97" location="'Multi'!B187" display="2409. Calculation of implied load coefficients for three-rate users"/>
    <hyperlink ref="B98" location="'Multi'!B201" display="2410. Calculation of adjusted time band load coefficients"/>
    <hyperlink ref="B99" location="'Multi'!B229" display="2411. Normalisation of peaking probabilities"/>
    <hyperlink ref="B100" location="'Multi'!B245" display="2412. Peaking probabilities by network level (reshaped)"/>
    <hyperlink ref="B101" location="'Multi'!B256" display="2413. Pseudo load coefficient by time band and network level"/>
    <hyperlink ref="B102" location="'Multi'!B280" display="2414. Unit rate 1 pseudo load coefficient by network level"/>
    <hyperlink ref="B103" location="'Multi'!B304" display="2415. Unit rate 2 pseudo load coefficient by network level"/>
    <hyperlink ref="B104" location="'Multi'!B326" display="2416. Unit rate 3 pseudo load coefficient by network level"/>
    <hyperlink ref="B105" location="'Multi'!B346" display="2417. Adjust annual hours by special distribution time band to match days in year"/>
    <hyperlink ref="B106" location="'Multi'!B359" display="2418. Normalisation of split of rate 1 units by special time band"/>
    <hyperlink ref="B107" location="'Multi'!B371" display="2419. Split of rate 1 units between special distribution time bands"/>
    <hyperlink ref="B108" location="'Multi'!B380" display="2420. Split of rate 2 units between special distribution time bands (default)"/>
    <hyperlink ref="B109" location="'Multi'!B385" display="2421. Split of rate 3 units between special distribution time bands (default)"/>
    <hyperlink ref="B110" location="'Multi'!B400" display="2422. Calculation of implied special load coefficients for one-rate users"/>
    <hyperlink ref="B111" location="'Multi'!B422" display="2423. Calculation of implied special load coefficients for three-rate users"/>
    <hyperlink ref="B112" location="'Multi'!B436" display="2424. Estimated contributions to peak demand"/>
    <hyperlink ref="B113" location="'Multi'!B445" display="2425. Mapping of tariffs to tariff groups for coincidence adjustment factor"/>
    <hyperlink ref="B114" location="'Multi'!B458" display="2426. Group contribution to first-band peak kW"/>
    <hyperlink ref="B115" location="'Multi'!B467" display="2427. Group contribution to system-peak-time kW"/>
    <hyperlink ref="B116" location="'Multi'!B476" display="2428. Load coefficient correction factor for each group"/>
    <hyperlink ref="B117" location="'Multi'!B485" display="2429. Load coefficient correction factor (based on group)"/>
    <hyperlink ref="B118" location="'Multi'!B507" display="2430. Calculation of special peaking probabilities"/>
    <hyperlink ref="B119" location="'Multi'!B525" display="2431. Special peaking probabilities by network level"/>
    <hyperlink ref="B120" location="'Multi'!B541" display="2432. Special peaking probabilities by network level (reshaped)"/>
    <hyperlink ref="B121" location="'Multi'!B552" display="2433. Pseudo load coefficient by time band and network level"/>
    <hyperlink ref="B122" location="'Multi'!B565" display="2434. Unit rate 1 pseudo load coefficient by network level (special)"/>
    <hyperlink ref="B123" location="'Multi'!B578" display="2435. Unit rate 2 pseudo load coefficient by network level (special)"/>
    <hyperlink ref="B124" location="'Multi'!B587" display="2436. Unit rate 3 pseudo load coefficient by network level (special)"/>
    <hyperlink ref="B125" location="'Multi'!B596" display="2437. Unit rate 1 pseudo load coefficient by network level (combined)"/>
    <hyperlink ref="B126" location="'Multi'!B625" display="2438. Unit rate 2 pseudo load coefficient by network level (combined)"/>
    <hyperlink ref="B127" location="'Multi'!B648" display="2439. Unit rate 3 pseudo load coefficient by network level (combined)"/>
    <hyperlink ref="B128" location="'SMD'!B11" display="2501. Contributions of users on one-rate multi tariffs to system simultaneous maximum load by network level (kW)"/>
    <hyperlink ref="B129" location="'SMD'!B29" display="2502. Contributions of users on two-rate multi tariffs to system simultaneous maximum load by network level (kW)"/>
    <hyperlink ref="B130" location="'SMD'!B48" display="2503. Contributions of users on three-rate multi tariffs to system simultaneous maximum load by network level (kW)"/>
    <hyperlink ref="B131" location="'SMD'!B68" display="2504. Estimated contributions of users on each tariff to system simultaneous maximum load by network level (kW)"/>
    <hyperlink ref="B132" location="'SMD'!B109" display="2505. Contributions of users on each tariff to system simultaneous maximum load by network level (kW)"/>
    <hyperlink ref="B133" location="'SMD'!B147" display="2506. Forecast system simultaneous maximum load (kW) from forecast units"/>
    <hyperlink ref="B134" location="'AMD'!B12" display="2601. Pre-processing of data for standing charge factors"/>
    <hyperlink ref="B135" location="'AMD'!B38" display="2602. Standing charges factors adapted to use 132kV/HV"/>
    <hyperlink ref="B136" location="'AMD'!B65" display="2603. Capacity-based contributions to chargeable aggregate maximum load by network level (kW)"/>
    <hyperlink ref="B137" location="'AMD'!B79" display="2604. Unit-based contributions to chargeable aggregate maximum load (kW)"/>
    <hyperlink ref="B138" location="'AMD'!B104" display="2605. Contributions to aggregate maximum load by network level (kW)"/>
    <hyperlink ref="B139" location="'AMD'!B126" display="2606. Forecast chargeable aggregate maximum load (kW)"/>
    <hyperlink ref="B140" location="'AMD'!B135" display="2607. Forecast simultaneous load subject to standing charge factors (kW)"/>
    <hyperlink ref="B141" location="'AMD'!B159" display="2608. Forecast simultaneous load replaced by standing charge (kW)"/>
    <hyperlink ref="B142" location="'AMD'!B168" display="2609. Calculated LV diversity allowance"/>
    <hyperlink ref="B143" location="'AMD'!B173" display="2610. Network level mapping for diversity allowances"/>
    <hyperlink ref="B144" location="'AMD'!B189" display="2611. Diversity allowances including 132kV/HV"/>
    <hyperlink ref="B145" location="'AMD'!B206" display="2612. Diversity allowances (including calculated LV value)"/>
    <hyperlink ref="B146" location="'AMD'!B217" display="2613. Forecast simultaneous maximum load (kW) adjusted for standing charges"/>
    <hyperlink ref="B147" location="'Otex'!B9" display="2701. Operating expenditure coded by network level (£/year)"/>
    <hyperlink ref="B148" location="'Otex'!B19" display="2702. Network model assets (£) scaled by load forecast"/>
    <hyperlink ref="B149" location="'Otex'!B27" display="2703. Annual consumption by tariff for unmetered users (MWh)"/>
    <hyperlink ref="B150" location="'Otex'!B39" display="2704. Total unmetered units"/>
    <hyperlink ref="B151" location="'Otex'!B55" display="2705. Service model asset data"/>
    <hyperlink ref="B152" location="'Otex'!B67" display="2706. Data for allocation of operating expenditure"/>
    <hyperlink ref="B153" location="'Otex'!B78" display="2707. Amount of expenditure to be allocated according to asset values (£/year)"/>
    <hyperlink ref="B154" location="'Otex'!B89" display="2708. Total operating expenditure by network level  (£/year)"/>
    <hyperlink ref="B155" location="'Otex'!B98" display="2709. Operating expenditure percentage by network level"/>
    <hyperlink ref="B156" location="'Otex'!B107" display="2710. Unit operating expenditure based on simultaneous maximum load (£/kW/year)"/>
    <hyperlink ref="B157" location="'Otex'!B120" display="2711. Operating expenditure for customer assets p/MPAN/day"/>
    <hyperlink ref="B158" location="'Otex'!B159" display="2712. Operating expenditure for unmetered customer assets (p/kWh)"/>
    <hyperlink ref="B159" location="'Contrib'!B6" display="2801. Network level of supply (for customer contributions) by tariff"/>
    <hyperlink ref="B160" location="'Contrib'!B45" display="2802. Contribution proportion of asset annuities, by customer type and network level of assets"/>
    <hyperlink ref="B161" location="'Contrib'!B61" display="2803. Proportion of assets annuities deemed to be covered by customer contributions"/>
    <hyperlink ref="B162" location="'Contrib'!B101" display="2804. Proportion of annual charge covered by contributions (for all charging levels)"/>
    <hyperlink ref="B163" location="'Yard'!B10" display="2901. Unit cost at each level, £/kW/year (relative to system simultaneous maximum load)"/>
    <hyperlink ref="B164" location="'Yard'!B22" display="2902. Pay-as-you-go yardstick unit costs by charging level (p/kWh)"/>
    <hyperlink ref="B165" location="'Yard'!B67" display="2903. Pay-as-you-go unit rate 1 p/kWh"/>
    <hyperlink ref="B166" location="'Yard'!B102" display="2904. Pay-as-you-go unit rate 2 p/kWh"/>
    <hyperlink ref="B167" location="'Yard'!B131" display="2905. Pay-as-you-go unit rate 3 p/kWh"/>
    <hyperlink ref="B168" location="'Standing'!B10" display="3001. Costs based on aggregate maximum load (£/kW/year)"/>
    <hyperlink ref="B169" location="'Standing'!B24" display="3002. Capacity elements p/kVA/day"/>
    <hyperlink ref="B170" location="'Standing'!B52" display="3003. Yardstick unit rate p/kWh (taking account of standing charges)"/>
    <hyperlink ref="B171" location="'Standing'!B80" display="3004. Unit rate 1 (taking account of standing charges)"/>
    <hyperlink ref="B172" location="'Standing'!B106" display="3005. Unit rate 2 (taking account of standing charges)"/>
    <hyperlink ref="B173" location="'Standing'!B126" display="3006. Unit rate 3 (taking account of standing charges)"/>
    <hyperlink ref="B174" location="'NHH'!B13" display="3101. Average maximum kVA/MPAN by end user class, for user classes without an agreed import capacity"/>
    <hyperlink ref="B175" location="'NHH'!B28" display="3102. Capacity-driven fixed charge elements from standing charges factors p/MPAN/day"/>
    <hyperlink ref="B176" location="'NHH'!B48" display="3103. Statistics for tariffs charged for LV circuits on an exit point basis"/>
    <hyperlink ref="B177" location="'NHH'!B65" display="3104. Aggregate data for tariffs charged for LV circuits on an exit point basis"/>
    <hyperlink ref="B178" location="'NHH'!B74" display="3105. LV fixed charge elements from standing charges factors p/MPAN/day"/>
    <hyperlink ref="B179" location="'NHH'!B87" display="3106. Fixed charge elements from standing charges factors p/MPAN/day"/>
    <hyperlink ref="B180" location="'Reactive'!B8" display="3201. Standard components p/kWh for reactive power (absolute value)"/>
    <hyperlink ref="B181" location="'Reactive'!B20" display="3202. Standard reactive p/kVArh"/>
    <hyperlink ref="B182" location="'Reactive'!B29" display="3203. Network use factors for generator reactive unit charges"/>
    <hyperlink ref="B183" location="'Reactive'!B48" display="3204. Absolute value of load coefficient (kW peak / average kW)"/>
    <hyperlink ref="B184" location="'Reactive'!B73" display="3205. Pay-as-you-go components p/kWh for reactive power (absolute value)"/>
    <hyperlink ref="B185" location="'Reactive'!B94" display="3206. Pay-as-you-go reactive p/kVArh"/>
    <hyperlink ref="B186" location="'Aggreg'!B15" display="3301. Unit rate 1 p/kWh (elements)"/>
    <hyperlink ref="B187" location="'Aggreg'!B57" display="3302. Unit rate 2 p/kWh (elements)"/>
    <hyperlink ref="B188" location="'Aggreg'!B99" display="3303. Unit rate 3 p/kWh (elements)"/>
    <hyperlink ref="B189" location="'Aggreg'!B141" display="3304. Fixed charge p/MPAN/day (elements)"/>
    <hyperlink ref="B190" location="'Aggreg'!B179" display="3305. Capacity charge p/kVA/day (elements)"/>
    <hyperlink ref="B191" location="'Aggreg'!B218" display="3306. Reactive power charge p/kVArh (elements)"/>
    <hyperlink ref="B192" location="'Aggreg'!B262" display="3307. Summary of charges before revenue matching"/>
    <hyperlink ref="B193" location="'Revenue'!B20" display="3401. Net revenues by tariff before matching (£)"/>
    <hyperlink ref="B194" location="'Revenue'!B58" display="3402. Target CDCM revenue (£/year)"/>
    <hyperlink ref="B195" location="'Revenue'!B69" display="3403. Revenue surplus or shortfall"/>
    <hyperlink ref="B196" location="'Scaler'!B9" display="3501. Factor to scale to £1/kW at transmission exit level"/>
    <hyperlink ref="B197" location="'Scaler'!B18" display="3502. Applicability factor for £1/kW scaler"/>
    <hyperlink ref="B198" location="'Scaler'!B33" display="3503. Scalable elements of tariff components"/>
    <hyperlink ref="B199" location="'Scaler'!B83" display="3504. Scaler value at which the minimum is breached"/>
    <hyperlink ref="B200" location="'Scaler'!B135" display="3505. Marginal revenue effect of scaler"/>
    <hyperlink ref="B201" location="'Scaler'!B179" display="3506. Constraint-free solution"/>
    <hyperlink ref="B202" location="'Scaler'!B193" display="3507. Starting point"/>
    <hyperlink ref="B203" location="'Scaler'!B228" display="3508. Solve for General scaler rate"/>
    <hyperlink ref="B204" location="'Scaler'!B422" display="3509. General scaler rate"/>
    <hyperlink ref="B205" location="'Scaler'!B457" display="3510. Scaler"/>
    <hyperlink ref="B206" location="'Adjust'!B20" display="3601. Tariffs before rounding"/>
    <hyperlink ref="B207" location="'Adjust'!B55" display="3602. Decimal places"/>
    <hyperlink ref="B208" location="'Adjust'!B75" display="3603. Tariff rounding"/>
    <hyperlink ref="B209" location="'Adjust'!B125" display="3604. All the way tariffs"/>
    <hyperlink ref="B210" location="'Adjust'!B175" display="3605. Net revenues by tariff from rounding"/>
    <hyperlink ref="B211" location="'Adjust'!B221" display="3606. Revenue forecast summary"/>
    <hyperlink ref="B212" location="'Adjust'!B237" display="3607. Tariffs"/>
    <hyperlink ref="B213" location="'Tariffs'!B14" display="3701. Tariffs"/>
    <hyperlink ref="B214" location="'Summary'!B24" display="3801. Workbook build options and main parameters"/>
    <hyperlink ref="B215" location="'Summary'!B55" display="3802. Revenue summary"/>
    <hyperlink ref="B216" location="'Summary'!B176" display="3803. Revenue summary by tariff component"/>
    <hyperlink ref="B217" location="'M-Rev'!B7" display="3901. Revenue matrix by tariff"/>
    <hyperlink ref="B218" location="'M-Rev'!B43" display="3902. Revenues by charging element and network level"/>
    <hyperlink ref="B219" location="'CData'!B22" display="4001. Revenues under current tariffs (£)"/>
    <hyperlink ref="B220" location="'CData'!B53" display="4002. All-the-way volumes"/>
    <hyperlink ref="B221" location="'CData'!B88" display="4003. Normalised to"/>
    <hyperlink ref="B222" location="'CData'!B147" display="4004. Normalised volumes for comparisons"/>
    <hyperlink ref="B223" location="'CData'!B261" display="4005. LDNO LV charges (normalised £)"/>
    <hyperlink ref="B224" location="'CData'!B297" display="4006. LDNO HV charges (normalised £)"/>
    <hyperlink ref="B225" location="'CTables'!B13" display="4101. Comparison with current all-the-way demand tariffs"/>
    <hyperlink ref="B226" location="'CTables'!B42" display="4102. LDNO margins in use of system charges"/>
    <hyperlink ref="B227" location="'M-ATW'!A0" display="Tariff matrices"/>
  </hyperlinks>
  <pageMargins left="0.7" right="0.7" top="0.75" bottom="0.75" header="0.3" footer="0.3"/>
  <pageSetup fitToHeight="2" orientation="portrait"/>
  <headerFooter>
    <oddHeader>&amp;L&amp;A&amp;Cr6409&amp;R&amp;P of &amp;N</oddHeader>
    <oddFooter>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16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3">
      <c r="A1" s="1">
        <f>"Other expenditure"&amp;" for "&amp;'Input'!B7&amp;" in "&amp;'Input'!C7&amp;" ("&amp;'Input'!D7&amp;")"</f>
        <v>0</v>
      </c>
    </row>
    <row r="3" spans="1:13">
      <c r="A3" s="1" t="s">
        <v>825</v>
      </c>
    </row>
    <row r="4" spans="1:13">
      <c r="A4" s="2" t="s">
        <v>367</v>
      </c>
    </row>
    <row r="5" spans="1:13">
      <c r="A5" s="12" t="s">
        <v>826</v>
      </c>
    </row>
    <row r="6" spans="1:13">
      <c r="A6" s="2" t="s">
        <v>827</v>
      </c>
    </row>
    <row r="7" spans="1:13">
      <c r="A7" s="2" t="s">
        <v>385</v>
      </c>
    </row>
    <row r="9" spans="1:13">
      <c r="B9" s="3" t="s">
        <v>310</v>
      </c>
      <c r="C9" s="3" t="s">
        <v>828</v>
      </c>
      <c r="D9" s="3" t="s">
        <v>829</v>
      </c>
      <c r="E9" s="3" t="s">
        <v>830</v>
      </c>
      <c r="F9" s="3" t="s">
        <v>831</v>
      </c>
      <c r="G9" s="3" t="s">
        <v>832</v>
      </c>
      <c r="H9" s="3" t="s">
        <v>833</v>
      </c>
      <c r="I9" s="3" t="s">
        <v>834</v>
      </c>
      <c r="J9" s="3" t="s">
        <v>835</v>
      </c>
      <c r="K9" s="3" t="s">
        <v>836</v>
      </c>
      <c r="L9" s="3" t="s">
        <v>837</v>
      </c>
    </row>
    <row r="10" spans="1:13">
      <c r="A10" s="11" t="s">
        <v>838</v>
      </c>
      <c r="B10" s="33">
        <f>'Input'!$B300</f>
        <v>0</v>
      </c>
      <c r="C10" s="28">
        <v>0</v>
      </c>
      <c r="D10" s="28">
        <v>0</v>
      </c>
      <c r="E10" s="28">
        <v>0</v>
      </c>
      <c r="F10" s="28">
        <v>0</v>
      </c>
      <c r="G10" s="28">
        <v>0</v>
      </c>
      <c r="H10" s="28">
        <v>0</v>
      </c>
      <c r="I10" s="28">
        <v>0</v>
      </c>
      <c r="J10" s="28">
        <v>0</v>
      </c>
      <c r="K10" s="28">
        <v>0</v>
      </c>
      <c r="L10" s="28">
        <v>0</v>
      </c>
      <c r="M10" s="10"/>
    </row>
    <row r="12" spans="1:13">
      <c r="A12" s="1" t="s">
        <v>839</v>
      </c>
    </row>
    <row r="13" spans="1:13">
      <c r="A13" s="2" t="s">
        <v>367</v>
      </c>
    </row>
    <row r="14" spans="1:13">
      <c r="A14" s="12" t="s">
        <v>462</v>
      </c>
    </row>
    <row r="15" spans="1:13">
      <c r="A15" s="12" t="s">
        <v>840</v>
      </c>
    </row>
    <row r="16" spans="1:13">
      <c r="A16" s="12" t="s">
        <v>841</v>
      </c>
    </row>
    <row r="17" spans="1:10">
      <c r="A17" s="2" t="s">
        <v>842</v>
      </c>
    </row>
    <row r="19" spans="1:10">
      <c r="B19" s="3" t="s">
        <v>322</v>
      </c>
      <c r="C19" s="3" t="s">
        <v>323</v>
      </c>
      <c r="D19" s="3" t="s">
        <v>324</v>
      </c>
      <c r="E19" s="3" t="s">
        <v>325</v>
      </c>
      <c r="F19" s="3" t="s">
        <v>326</v>
      </c>
      <c r="G19" s="3" t="s">
        <v>327</v>
      </c>
      <c r="H19" s="3" t="s">
        <v>328</v>
      </c>
      <c r="I19" s="3" t="s">
        <v>329</v>
      </c>
    </row>
    <row r="20" spans="1:10">
      <c r="A20" s="11" t="s">
        <v>843</v>
      </c>
      <c r="B20" s="17">
        <f>IF('DRM'!$B$113,'AMD'!$C218*'Input'!$B$90/'DRM'!$B$113/1000,0)</f>
        <v>0</v>
      </c>
      <c r="C20" s="17">
        <f>IF('DRM'!$B$114,'AMD'!$D218*'Input'!$B$91/'DRM'!$B$114/1000,0)</f>
        <v>0</v>
      </c>
      <c r="D20" s="17">
        <f>IF('DRM'!$B$115,'AMD'!$E218*'Input'!$B$92/'DRM'!$B$115/1000,0)</f>
        <v>0</v>
      </c>
      <c r="E20" s="17">
        <f>IF('DRM'!$B$116,'AMD'!$F218*'Input'!$B$93/'DRM'!$B$116/1000,0)</f>
        <v>0</v>
      </c>
      <c r="F20" s="17">
        <f>IF('DRM'!$B$117,'AMD'!$G218*'Input'!$B$94/'DRM'!$B$117/1000,0)</f>
        <v>0</v>
      </c>
      <c r="G20" s="17">
        <f>IF('DRM'!$B$118,'AMD'!$H218*'Input'!$B$95/'DRM'!$B$118/1000,0)</f>
        <v>0</v>
      </c>
      <c r="H20" s="17">
        <f>IF('DRM'!$B$119,'AMD'!$I218*'Input'!$B$96/'DRM'!$B$119/1000,0)</f>
        <v>0</v>
      </c>
      <c r="I20" s="17">
        <f>IF('DRM'!$B$120,'AMD'!$J218*'Input'!$B$97/'DRM'!$B$120/1000,0)</f>
        <v>0</v>
      </c>
      <c r="J20" s="10"/>
    </row>
    <row r="22" spans="1:10">
      <c r="A22" s="1" t="s">
        <v>844</v>
      </c>
    </row>
    <row r="23" spans="1:10">
      <c r="A23" s="2" t="s">
        <v>367</v>
      </c>
    </row>
    <row r="24" spans="1:10">
      <c r="A24" s="12" t="s">
        <v>590</v>
      </c>
    </row>
    <row r="25" spans="1:10">
      <c r="A25" s="2" t="s">
        <v>845</v>
      </c>
    </row>
    <row r="27" spans="1:10">
      <c r="B27" s="3" t="s">
        <v>846</v>
      </c>
    </row>
    <row r="28" spans="1:10">
      <c r="A28" s="11" t="s">
        <v>218</v>
      </c>
      <c r="B28" s="33">
        <f>'Multi'!B$130</f>
        <v>0</v>
      </c>
      <c r="C28" s="10"/>
    </row>
    <row r="29" spans="1:10">
      <c r="A29" s="11" t="s">
        <v>219</v>
      </c>
      <c r="B29" s="33">
        <f>'Multi'!B$131</f>
        <v>0</v>
      </c>
      <c r="C29" s="10"/>
    </row>
    <row r="30" spans="1:10">
      <c r="A30" s="11" t="s">
        <v>220</v>
      </c>
      <c r="B30" s="33">
        <f>'Multi'!B$132</f>
        <v>0</v>
      </c>
      <c r="C30" s="10"/>
    </row>
    <row r="31" spans="1:10">
      <c r="A31" s="11" t="s">
        <v>221</v>
      </c>
      <c r="B31" s="33">
        <f>'Multi'!B$133</f>
        <v>0</v>
      </c>
      <c r="C31" s="10"/>
    </row>
    <row r="32" spans="1:10">
      <c r="A32" s="11" t="s">
        <v>222</v>
      </c>
      <c r="B32" s="33">
        <f>'Multi'!B$134</f>
        <v>0</v>
      </c>
      <c r="C32" s="10"/>
    </row>
    <row r="34" spans="1:3">
      <c r="A34" s="1" t="s">
        <v>847</v>
      </c>
    </row>
    <row r="35" spans="1:3">
      <c r="A35" s="2" t="s">
        <v>367</v>
      </c>
    </row>
    <row r="36" spans="1:3">
      <c r="A36" s="12" t="s">
        <v>848</v>
      </c>
    </row>
    <row r="37" spans="1:3">
      <c r="A37" s="2" t="s">
        <v>771</v>
      </c>
    </row>
    <row r="39" spans="1:3">
      <c r="B39" s="3" t="s">
        <v>849</v>
      </c>
    </row>
    <row r="40" spans="1:3">
      <c r="A40" s="11" t="s">
        <v>849</v>
      </c>
      <c r="B40" s="17">
        <f>SUM(B$28:B$32)</f>
        <v>0</v>
      </c>
      <c r="C40" s="10"/>
    </row>
    <row r="42" spans="1:3">
      <c r="A42" s="1" t="s">
        <v>850</v>
      </c>
    </row>
    <row r="43" spans="1:3">
      <c r="A43" s="2" t="s">
        <v>367</v>
      </c>
    </row>
    <row r="44" spans="1:3">
      <c r="A44" s="12" t="s">
        <v>851</v>
      </c>
    </row>
    <row r="45" spans="1:3">
      <c r="A45" s="12" t="s">
        <v>852</v>
      </c>
    </row>
    <row r="46" spans="1:3">
      <c r="A46" s="12" t="s">
        <v>853</v>
      </c>
    </row>
    <row r="47" spans="1:3">
      <c r="A47" s="12" t="s">
        <v>854</v>
      </c>
    </row>
    <row r="48" spans="1:3">
      <c r="A48" s="12" t="s">
        <v>855</v>
      </c>
    </row>
    <row r="49" spans="1:13">
      <c r="A49" s="12" t="s">
        <v>856</v>
      </c>
    </row>
    <row r="50" spans="1:13">
      <c r="A50" s="12" t="s">
        <v>857</v>
      </c>
    </row>
    <row r="51" spans="1:13">
      <c r="A51" s="26" t="s">
        <v>370</v>
      </c>
      <c r="B51" s="26" t="s">
        <v>372</v>
      </c>
      <c r="C51" s="26"/>
      <c r="D51" s="26" t="s">
        <v>500</v>
      </c>
      <c r="E51" s="26" t="s">
        <v>429</v>
      </c>
      <c r="F51" s="26"/>
      <c r="G51" s="26" t="s">
        <v>500</v>
      </c>
      <c r="H51" s="26"/>
    </row>
    <row r="52" spans="1:13">
      <c r="A52" s="26" t="s">
        <v>373</v>
      </c>
      <c r="B52" s="26" t="s">
        <v>375</v>
      </c>
      <c r="C52" s="26"/>
      <c r="D52" s="26" t="s">
        <v>858</v>
      </c>
      <c r="E52" s="26" t="s">
        <v>859</v>
      </c>
      <c r="F52" s="26"/>
      <c r="G52" s="26" t="s">
        <v>860</v>
      </c>
      <c r="H52" s="26"/>
    </row>
    <row r="54" spans="1:13">
      <c r="B54" s="25" t="s">
        <v>861</v>
      </c>
      <c r="C54" s="25"/>
      <c r="E54" s="25" t="s">
        <v>862</v>
      </c>
      <c r="F54" s="25"/>
      <c r="G54" s="25" t="s">
        <v>863</v>
      </c>
      <c r="H54" s="25"/>
    </row>
    <row r="55" spans="1:13">
      <c r="B55" s="3" t="s">
        <v>479</v>
      </c>
      <c r="C55" s="3" t="s">
        <v>491</v>
      </c>
      <c r="D55" s="3" t="s">
        <v>862</v>
      </c>
      <c r="E55" s="3" t="s">
        <v>479</v>
      </c>
      <c r="F55" s="3" t="s">
        <v>491</v>
      </c>
      <c r="G55" s="3" t="s">
        <v>479</v>
      </c>
      <c r="H55" s="3" t="s">
        <v>491</v>
      </c>
    </row>
    <row r="56" spans="1:13">
      <c r="A56" s="11" t="s">
        <v>864</v>
      </c>
      <c r="B56" s="17">
        <f>SUMPRODUCT('SM'!B$70:B$100,'Loads'!$E$324:$E$354)</f>
        <v>0</v>
      </c>
      <c r="C56" s="17">
        <f>SUMPRODUCT('SM'!C$70:C$100,'Loads'!$E$324:$E$354)</f>
        <v>0</v>
      </c>
      <c r="D56" s="17">
        <f>'SM'!B33*$B40</f>
        <v>0</v>
      </c>
      <c r="E56" s="33">
        <f>$D56</f>
        <v>0</v>
      </c>
      <c r="F56" s="9"/>
      <c r="G56" s="17">
        <f>B56+E56</f>
        <v>0</v>
      </c>
      <c r="H56" s="17">
        <f>C56+F56</f>
        <v>0</v>
      </c>
      <c r="I56" s="10"/>
    </row>
    <row r="58" spans="1:13">
      <c r="A58" s="1" t="s">
        <v>865</v>
      </c>
    </row>
    <row r="59" spans="1:13">
      <c r="A59" s="2" t="s">
        <v>367</v>
      </c>
    </row>
    <row r="60" spans="1:13">
      <c r="A60" s="12" t="s">
        <v>866</v>
      </c>
    </row>
    <row r="61" spans="1:13">
      <c r="A61" s="12" t="s">
        <v>867</v>
      </c>
    </row>
    <row r="62" spans="1:13">
      <c r="A62" s="12" t="s">
        <v>868</v>
      </c>
    </row>
    <row r="63" spans="1:13">
      <c r="A63" s="26" t="s">
        <v>370</v>
      </c>
      <c r="B63" s="2" t="s">
        <v>534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26" t="s">
        <v>501</v>
      </c>
    </row>
    <row r="64" spans="1:13">
      <c r="A64" s="26" t="s">
        <v>373</v>
      </c>
      <c r="B64" s="2" t="s">
        <v>617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6" t="s">
        <v>553</v>
      </c>
    </row>
    <row r="66" spans="1:14">
      <c r="B66" s="27" t="s">
        <v>869</v>
      </c>
      <c r="C66" s="27"/>
      <c r="D66" s="27"/>
      <c r="E66" s="27"/>
      <c r="F66" s="27"/>
      <c r="G66" s="27"/>
      <c r="H66" s="27"/>
      <c r="I66" s="27"/>
      <c r="J66" s="27"/>
      <c r="K66" s="27"/>
      <c r="L66" s="27"/>
    </row>
    <row r="67" spans="1:14">
      <c r="B67" s="3" t="s">
        <v>140</v>
      </c>
      <c r="C67" s="3" t="s">
        <v>322</v>
      </c>
      <c r="D67" s="3" t="s">
        <v>323</v>
      </c>
      <c r="E67" s="3" t="s">
        <v>324</v>
      </c>
      <c r="F67" s="3" t="s">
        <v>325</v>
      </c>
      <c r="G67" s="3" t="s">
        <v>326</v>
      </c>
      <c r="H67" s="3" t="s">
        <v>327</v>
      </c>
      <c r="I67" s="3" t="s">
        <v>328</v>
      </c>
      <c r="J67" s="3" t="s">
        <v>329</v>
      </c>
      <c r="K67" s="3" t="s">
        <v>479</v>
      </c>
      <c r="L67" s="3" t="s">
        <v>491</v>
      </c>
      <c r="M67" s="3" t="s">
        <v>870</v>
      </c>
    </row>
    <row r="68" spans="1:14">
      <c r="A68" s="11" t="s">
        <v>871</v>
      </c>
      <c r="B68" s="9"/>
      <c r="C68" s="33">
        <f>$B20</f>
        <v>0</v>
      </c>
      <c r="D68" s="33">
        <f>$C20</f>
        <v>0</v>
      </c>
      <c r="E68" s="33">
        <f>$D20</f>
        <v>0</v>
      </c>
      <c r="F68" s="33">
        <f>$E20</f>
        <v>0</v>
      </c>
      <c r="G68" s="33">
        <f>$F20</f>
        <v>0</v>
      </c>
      <c r="H68" s="33">
        <f>$G20</f>
        <v>0</v>
      </c>
      <c r="I68" s="33">
        <f>$H20</f>
        <v>0</v>
      </c>
      <c r="J68" s="33">
        <f>$I20</f>
        <v>0</v>
      </c>
      <c r="K68" s="33">
        <f>$G56</f>
        <v>0</v>
      </c>
      <c r="L68" s="33">
        <f>$H56</f>
        <v>0</v>
      </c>
      <c r="M68" s="33">
        <f>SUM($B68:$L68)</f>
        <v>0</v>
      </c>
      <c r="N68" s="10"/>
    </row>
    <row r="70" spans="1:14">
      <c r="A70" s="1" t="s">
        <v>872</v>
      </c>
    </row>
    <row r="71" spans="1:14">
      <c r="A71" s="2" t="s">
        <v>367</v>
      </c>
    </row>
    <row r="72" spans="1:14">
      <c r="A72" s="12" t="s">
        <v>873</v>
      </c>
    </row>
    <row r="73" spans="1:14">
      <c r="A73" s="12" t="s">
        <v>874</v>
      </c>
    </row>
    <row r="74" spans="1:14">
      <c r="A74" s="12" t="s">
        <v>875</v>
      </c>
    </row>
    <row r="75" spans="1:14">
      <c r="A75" s="12" t="s">
        <v>876</v>
      </c>
    </row>
    <row r="76" spans="1:14">
      <c r="A76" s="2" t="s">
        <v>877</v>
      </c>
    </row>
    <row r="78" spans="1:14">
      <c r="B78" s="3" t="s">
        <v>878</v>
      </c>
    </row>
    <row r="79" spans="1:14">
      <c r="A79" s="11" t="s">
        <v>317</v>
      </c>
      <c r="B79" s="17">
        <f>'Input'!B305+'Input'!E305+'Input'!C305*'Input'!D305</f>
        <v>0</v>
      </c>
      <c r="C79" s="10"/>
    </row>
    <row r="81" spans="1:13">
      <c r="A81" s="1" t="s">
        <v>879</v>
      </c>
    </row>
    <row r="82" spans="1:13">
      <c r="A82" s="2" t="s">
        <v>367</v>
      </c>
    </row>
    <row r="83" spans="1:13">
      <c r="A83" s="12" t="s">
        <v>880</v>
      </c>
    </row>
    <row r="84" spans="1:13">
      <c r="A84" s="12" t="s">
        <v>881</v>
      </c>
    </row>
    <row r="85" spans="1:13">
      <c r="A85" s="12" t="s">
        <v>882</v>
      </c>
    </row>
    <row r="86" spans="1:13">
      <c r="A86" s="12" t="s">
        <v>883</v>
      </c>
    </row>
    <row r="87" spans="1:13">
      <c r="A87" s="2" t="s">
        <v>884</v>
      </c>
    </row>
    <row r="89" spans="1:13">
      <c r="B89" s="3" t="s">
        <v>310</v>
      </c>
      <c r="C89" s="3" t="s">
        <v>828</v>
      </c>
      <c r="D89" s="3" t="s">
        <v>829</v>
      </c>
      <c r="E89" s="3" t="s">
        <v>830</v>
      </c>
      <c r="F89" s="3" t="s">
        <v>831</v>
      </c>
      <c r="G89" s="3" t="s">
        <v>832</v>
      </c>
      <c r="H89" s="3" t="s">
        <v>833</v>
      </c>
      <c r="I89" s="3" t="s">
        <v>834</v>
      </c>
      <c r="J89" s="3" t="s">
        <v>835</v>
      </c>
      <c r="K89" s="3" t="s">
        <v>836</v>
      </c>
      <c r="L89" s="3" t="s">
        <v>837</v>
      </c>
    </row>
    <row r="90" spans="1:13">
      <c r="A90" s="11" t="s">
        <v>885</v>
      </c>
      <c r="B90" s="17">
        <f>B10+$B79/$M68*B68</f>
        <v>0</v>
      </c>
      <c r="C90" s="17">
        <f>C10+$B79/$M68*C68</f>
        <v>0</v>
      </c>
      <c r="D90" s="17">
        <f>D10+$B79/$M68*D68</f>
        <v>0</v>
      </c>
      <c r="E90" s="17">
        <f>E10+$B79/$M68*E68</f>
        <v>0</v>
      </c>
      <c r="F90" s="17">
        <f>F10+$B79/$M68*F68</f>
        <v>0</v>
      </c>
      <c r="G90" s="17">
        <f>G10+$B79/$M68*G68</f>
        <v>0</v>
      </c>
      <c r="H90" s="17">
        <f>H10+$B79/$M68*H68</f>
        <v>0</v>
      </c>
      <c r="I90" s="17">
        <f>I10+$B79/$M68*I68</f>
        <v>0</v>
      </c>
      <c r="J90" s="17">
        <f>J10+$B79/$M68*J68</f>
        <v>0</v>
      </c>
      <c r="K90" s="17">
        <f>K10+$B79/$M68*K68</f>
        <v>0</v>
      </c>
      <c r="L90" s="17">
        <f>L10+$B79/$M68*L68</f>
        <v>0</v>
      </c>
      <c r="M90" s="10"/>
    </row>
    <row r="92" spans="1:13">
      <c r="A92" s="1" t="s">
        <v>886</v>
      </c>
    </row>
    <row r="93" spans="1:13">
      <c r="A93" s="2" t="s">
        <v>367</v>
      </c>
    </row>
    <row r="94" spans="1:13">
      <c r="A94" s="12" t="s">
        <v>887</v>
      </c>
    </row>
    <row r="95" spans="1:13">
      <c r="A95" s="12" t="s">
        <v>888</v>
      </c>
    </row>
    <row r="96" spans="1:13">
      <c r="A96" s="2" t="s">
        <v>889</v>
      </c>
    </row>
    <row r="98" spans="1:13">
      <c r="B98" s="3" t="s">
        <v>310</v>
      </c>
      <c r="C98" s="3" t="s">
        <v>828</v>
      </c>
      <c r="D98" s="3" t="s">
        <v>829</v>
      </c>
      <c r="E98" s="3" t="s">
        <v>830</v>
      </c>
      <c r="F98" s="3" t="s">
        <v>831</v>
      </c>
      <c r="G98" s="3" t="s">
        <v>832</v>
      </c>
      <c r="H98" s="3" t="s">
        <v>833</v>
      </c>
      <c r="I98" s="3" t="s">
        <v>834</v>
      </c>
      <c r="J98" s="3" t="s">
        <v>835</v>
      </c>
      <c r="K98" s="3" t="s">
        <v>836</v>
      </c>
      <c r="L98" s="3" t="s">
        <v>837</v>
      </c>
    </row>
    <row r="99" spans="1:13">
      <c r="A99" s="11" t="s">
        <v>890</v>
      </c>
      <c r="B99" s="29">
        <f>IF(B68="","",IF(B68&gt;0,B90/B68,0))</f>
        <v>0</v>
      </c>
      <c r="C99" s="29">
        <f>IF(C68="","",IF(C68&gt;0,C90/C68,0))</f>
        <v>0</v>
      </c>
      <c r="D99" s="29">
        <f>IF(D68="","",IF(D68&gt;0,D90/D68,0))</f>
        <v>0</v>
      </c>
      <c r="E99" s="29">
        <f>IF(E68="","",IF(E68&gt;0,E90/E68,0))</f>
        <v>0</v>
      </c>
      <c r="F99" s="29">
        <f>IF(F68="","",IF(F68&gt;0,F90/F68,0))</f>
        <v>0</v>
      </c>
      <c r="G99" s="29">
        <f>IF(G68="","",IF(G68&gt;0,G90/G68,0))</f>
        <v>0</v>
      </c>
      <c r="H99" s="29">
        <f>IF(H68="","",IF(H68&gt;0,H90/H68,0))</f>
        <v>0</v>
      </c>
      <c r="I99" s="29">
        <f>IF(I68="","",IF(I68&gt;0,I90/I68,0))</f>
        <v>0</v>
      </c>
      <c r="J99" s="29">
        <f>IF(J68="","",IF(J68&gt;0,J90/J68,0))</f>
        <v>0</v>
      </c>
      <c r="K99" s="29">
        <f>IF(K68="","",IF(K68&gt;0,K90/K68,0))</f>
        <v>0</v>
      </c>
      <c r="L99" s="29">
        <f>IF(L68="","",IF(L68&gt;0,L90/L68,0))</f>
        <v>0</v>
      </c>
      <c r="M99" s="10"/>
    </row>
    <row r="101" spans="1:13">
      <c r="A101" s="1" t="s">
        <v>891</v>
      </c>
    </row>
    <row r="102" spans="1:13">
      <c r="A102" s="2" t="s">
        <v>367</v>
      </c>
    </row>
    <row r="103" spans="1:13">
      <c r="A103" s="12" t="s">
        <v>892</v>
      </c>
    </row>
    <row r="104" spans="1:13">
      <c r="A104" s="12" t="s">
        <v>888</v>
      </c>
    </row>
    <row r="105" spans="1:13">
      <c r="A105" s="2" t="s">
        <v>893</v>
      </c>
    </row>
    <row r="107" spans="1:13">
      <c r="B107" s="3" t="s">
        <v>310</v>
      </c>
      <c r="C107" s="3" t="s">
        <v>828</v>
      </c>
      <c r="D107" s="3" t="s">
        <v>829</v>
      </c>
      <c r="E107" s="3" t="s">
        <v>830</v>
      </c>
      <c r="F107" s="3" t="s">
        <v>831</v>
      </c>
      <c r="G107" s="3" t="s">
        <v>832</v>
      </c>
      <c r="H107" s="3" t="s">
        <v>833</v>
      </c>
      <c r="I107" s="3" t="s">
        <v>834</v>
      </c>
      <c r="J107" s="3" t="s">
        <v>835</v>
      </c>
    </row>
    <row r="108" spans="1:13">
      <c r="A108" s="11" t="s">
        <v>894</v>
      </c>
      <c r="B108" s="6">
        <f>IF('AMD'!B218&gt;0,$B90/'AMD'!B218,0)</f>
        <v>0</v>
      </c>
      <c r="C108" s="6">
        <f>IF('AMD'!C218&gt;0,$C90/'AMD'!C218,0)</f>
        <v>0</v>
      </c>
      <c r="D108" s="6">
        <f>IF('AMD'!D218&gt;0,$D90/'AMD'!D218,0)</f>
        <v>0</v>
      </c>
      <c r="E108" s="6">
        <f>IF('AMD'!E218&gt;0,$E90/'AMD'!E218,0)</f>
        <v>0</v>
      </c>
      <c r="F108" s="6">
        <f>IF('AMD'!F218&gt;0,$F90/'AMD'!F218,0)</f>
        <v>0</v>
      </c>
      <c r="G108" s="6">
        <f>IF('AMD'!G218&gt;0,$G90/'AMD'!G218,0)</f>
        <v>0</v>
      </c>
      <c r="H108" s="6">
        <f>IF('AMD'!H218&gt;0,$H90/'AMD'!H218,0)</f>
        <v>0</v>
      </c>
      <c r="I108" s="6">
        <f>IF('AMD'!I218&gt;0,$I90/'AMD'!I218,0)</f>
        <v>0</v>
      </c>
      <c r="J108" s="6">
        <f>IF('AMD'!J218&gt;0,$J90/'AMD'!J218,0)</f>
        <v>0</v>
      </c>
      <c r="K108" s="10"/>
    </row>
    <row r="110" spans="1:13">
      <c r="A110" s="1" t="s">
        <v>895</v>
      </c>
    </row>
    <row r="111" spans="1:13">
      <c r="A111" s="2" t="s">
        <v>367</v>
      </c>
    </row>
    <row r="112" spans="1:13">
      <c r="A112" s="12" t="s">
        <v>496</v>
      </c>
    </row>
    <row r="113" spans="1:5">
      <c r="A113" s="12" t="s">
        <v>896</v>
      </c>
    </row>
    <row r="114" spans="1:5">
      <c r="A114" s="12" t="s">
        <v>897</v>
      </c>
    </row>
    <row r="115" spans="1:5">
      <c r="A115" s="12" t="s">
        <v>898</v>
      </c>
    </row>
    <row r="116" spans="1:5">
      <c r="A116" s="26" t="s">
        <v>370</v>
      </c>
      <c r="B116" s="26" t="s">
        <v>500</v>
      </c>
      <c r="C116" s="26"/>
      <c r="D116" s="26" t="s">
        <v>501</v>
      </c>
    </row>
    <row r="117" spans="1:5">
      <c r="A117" s="26" t="s">
        <v>373</v>
      </c>
      <c r="B117" s="26" t="s">
        <v>899</v>
      </c>
      <c r="C117" s="26"/>
      <c r="D117" s="26" t="s">
        <v>554</v>
      </c>
    </row>
    <row r="119" spans="1:5">
      <c r="B119" s="25" t="s">
        <v>900</v>
      </c>
      <c r="C119" s="25"/>
    </row>
    <row r="120" spans="1:5">
      <c r="B120" s="3" t="s">
        <v>836</v>
      </c>
      <c r="C120" s="3" t="s">
        <v>837</v>
      </c>
      <c r="D120" s="3" t="s">
        <v>901</v>
      </c>
    </row>
    <row r="121" spans="1:5">
      <c r="A121" s="11" t="s">
        <v>172</v>
      </c>
      <c r="B121" s="6">
        <f>100/'Input'!$F$58*$K$99*'SM'!$B70</f>
        <v>0</v>
      </c>
      <c r="C121" s="6">
        <f>100/'Input'!$F$58*$L$99*'SM'!$C70</f>
        <v>0</v>
      </c>
      <c r="D121" s="6">
        <f>SUM($B121:$C121)</f>
        <v>0</v>
      </c>
      <c r="E121" s="10"/>
    </row>
    <row r="122" spans="1:5">
      <c r="A122" s="11" t="s">
        <v>173</v>
      </c>
      <c r="B122" s="6">
        <f>100/'Input'!$F$58*$K$99*'SM'!$B71</f>
        <v>0</v>
      </c>
      <c r="C122" s="6">
        <f>100/'Input'!$F$58*$L$99*'SM'!$C71</f>
        <v>0</v>
      </c>
      <c r="D122" s="6">
        <f>SUM($B122:$C122)</f>
        <v>0</v>
      </c>
      <c r="E122" s="10"/>
    </row>
    <row r="123" spans="1:5">
      <c r="A123" s="11" t="s">
        <v>216</v>
      </c>
      <c r="B123" s="6">
        <f>100/'Input'!$F$58*$K$99*'SM'!$B72</f>
        <v>0</v>
      </c>
      <c r="C123" s="6">
        <f>100/'Input'!$F$58*$L$99*'SM'!$C72</f>
        <v>0</v>
      </c>
      <c r="D123" s="6">
        <f>SUM($B123:$C123)</f>
        <v>0</v>
      </c>
      <c r="E123" s="10"/>
    </row>
    <row r="124" spans="1:5">
      <c r="A124" s="11" t="s">
        <v>174</v>
      </c>
      <c r="B124" s="6">
        <f>100/'Input'!$F$58*$K$99*'SM'!$B73</f>
        <v>0</v>
      </c>
      <c r="C124" s="6">
        <f>100/'Input'!$F$58*$L$99*'SM'!$C73</f>
        <v>0</v>
      </c>
      <c r="D124" s="6">
        <f>SUM($B124:$C124)</f>
        <v>0</v>
      </c>
      <c r="E124" s="10"/>
    </row>
    <row r="125" spans="1:5">
      <c r="A125" s="11" t="s">
        <v>175</v>
      </c>
      <c r="B125" s="6">
        <f>100/'Input'!$F$58*$K$99*'SM'!$B74</f>
        <v>0</v>
      </c>
      <c r="C125" s="6">
        <f>100/'Input'!$F$58*$L$99*'SM'!$C74</f>
        <v>0</v>
      </c>
      <c r="D125" s="6">
        <f>SUM($B125:$C125)</f>
        <v>0</v>
      </c>
      <c r="E125" s="10"/>
    </row>
    <row r="126" spans="1:5">
      <c r="A126" s="11" t="s">
        <v>217</v>
      </c>
      <c r="B126" s="6">
        <f>100/'Input'!$F$58*$K$99*'SM'!$B75</f>
        <v>0</v>
      </c>
      <c r="C126" s="6">
        <f>100/'Input'!$F$58*$L$99*'SM'!$C75</f>
        <v>0</v>
      </c>
      <c r="D126" s="6">
        <f>SUM($B126:$C126)</f>
        <v>0</v>
      </c>
      <c r="E126" s="10"/>
    </row>
    <row r="127" spans="1:5">
      <c r="A127" s="11" t="s">
        <v>176</v>
      </c>
      <c r="B127" s="6">
        <f>100/'Input'!$F$58*$K$99*'SM'!$B76</f>
        <v>0</v>
      </c>
      <c r="C127" s="6">
        <f>100/'Input'!$F$58*$L$99*'SM'!$C76</f>
        <v>0</v>
      </c>
      <c r="D127" s="6">
        <f>SUM($B127:$C127)</f>
        <v>0</v>
      </c>
      <c r="E127" s="10"/>
    </row>
    <row r="128" spans="1:5">
      <c r="A128" s="11" t="s">
        <v>177</v>
      </c>
      <c r="B128" s="6">
        <f>100/'Input'!$F$58*$K$99*'SM'!$B77</f>
        <v>0</v>
      </c>
      <c r="C128" s="6">
        <f>100/'Input'!$F$58*$L$99*'SM'!$C77</f>
        <v>0</v>
      </c>
      <c r="D128" s="6">
        <f>SUM($B128:$C128)</f>
        <v>0</v>
      </c>
      <c r="E128" s="10"/>
    </row>
    <row r="129" spans="1:5">
      <c r="A129" s="11" t="s">
        <v>191</v>
      </c>
      <c r="B129" s="6">
        <f>100/'Input'!$F$58*$K$99*'SM'!$B78</f>
        <v>0</v>
      </c>
      <c r="C129" s="6">
        <f>100/'Input'!$F$58*$L$99*'SM'!$C78</f>
        <v>0</v>
      </c>
      <c r="D129" s="6">
        <f>SUM($B129:$C129)</f>
        <v>0</v>
      </c>
      <c r="E129" s="10"/>
    </row>
    <row r="130" spans="1:5">
      <c r="A130" s="11" t="s">
        <v>178</v>
      </c>
      <c r="B130" s="6">
        <f>100/'Input'!$F$58*$K$99*'SM'!$B79</f>
        <v>0</v>
      </c>
      <c r="C130" s="6">
        <f>100/'Input'!$F$58*$L$99*'SM'!$C79</f>
        <v>0</v>
      </c>
      <c r="D130" s="6">
        <f>SUM($B130:$C130)</f>
        <v>0</v>
      </c>
      <c r="E130" s="10"/>
    </row>
    <row r="131" spans="1:5">
      <c r="A131" s="11" t="s">
        <v>179</v>
      </c>
      <c r="B131" s="6">
        <f>100/'Input'!$F$58*$K$99*'SM'!$B80</f>
        <v>0</v>
      </c>
      <c r="C131" s="6">
        <f>100/'Input'!$F$58*$L$99*'SM'!$C80</f>
        <v>0</v>
      </c>
      <c r="D131" s="6">
        <f>SUM($B131:$C131)</f>
        <v>0</v>
      </c>
      <c r="E131" s="10"/>
    </row>
    <row r="132" spans="1:5">
      <c r="A132" s="11" t="s">
        <v>192</v>
      </c>
      <c r="B132" s="6">
        <f>100/'Input'!$F$58*$K$99*'SM'!$B81</f>
        <v>0</v>
      </c>
      <c r="C132" s="6">
        <f>100/'Input'!$F$58*$L$99*'SM'!$C81</f>
        <v>0</v>
      </c>
      <c r="D132" s="6">
        <f>SUM($B132:$C132)</f>
        <v>0</v>
      </c>
      <c r="E132" s="10"/>
    </row>
    <row r="133" spans="1:5">
      <c r="A133" s="11" t="s">
        <v>218</v>
      </c>
      <c r="B133" s="6">
        <f>100/'Input'!$F$58*$K$99*'SM'!$B82</f>
        <v>0</v>
      </c>
      <c r="C133" s="6">
        <f>100/'Input'!$F$58*$L$99*'SM'!$C82</f>
        <v>0</v>
      </c>
      <c r="D133" s="6">
        <f>SUM($B133:$C133)</f>
        <v>0</v>
      </c>
      <c r="E133" s="10"/>
    </row>
    <row r="134" spans="1:5">
      <c r="A134" s="11" t="s">
        <v>219</v>
      </c>
      <c r="B134" s="6">
        <f>100/'Input'!$F$58*$K$99*'SM'!$B83</f>
        <v>0</v>
      </c>
      <c r="C134" s="6">
        <f>100/'Input'!$F$58*$L$99*'SM'!$C83</f>
        <v>0</v>
      </c>
      <c r="D134" s="6">
        <f>SUM($B134:$C134)</f>
        <v>0</v>
      </c>
      <c r="E134" s="10"/>
    </row>
    <row r="135" spans="1:5">
      <c r="A135" s="11" t="s">
        <v>220</v>
      </c>
      <c r="B135" s="6">
        <f>100/'Input'!$F$58*$K$99*'SM'!$B84</f>
        <v>0</v>
      </c>
      <c r="C135" s="6">
        <f>100/'Input'!$F$58*$L$99*'SM'!$C84</f>
        <v>0</v>
      </c>
      <c r="D135" s="6">
        <f>SUM($B135:$C135)</f>
        <v>0</v>
      </c>
      <c r="E135" s="10"/>
    </row>
    <row r="136" spans="1:5">
      <c r="A136" s="11" t="s">
        <v>221</v>
      </c>
      <c r="B136" s="6">
        <f>100/'Input'!$F$58*$K$99*'SM'!$B85</f>
        <v>0</v>
      </c>
      <c r="C136" s="6">
        <f>100/'Input'!$F$58*$L$99*'SM'!$C85</f>
        <v>0</v>
      </c>
      <c r="D136" s="6">
        <f>SUM($B136:$C136)</f>
        <v>0</v>
      </c>
      <c r="E136" s="10"/>
    </row>
    <row r="137" spans="1:5">
      <c r="A137" s="11" t="s">
        <v>222</v>
      </c>
      <c r="B137" s="6">
        <f>100/'Input'!$F$58*$K$99*'SM'!$B86</f>
        <v>0</v>
      </c>
      <c r="C137" s="6">
        <f>100/'Input'!$F$58*$L$99*'SM'!$C86</f>
        <v>0</v>
      </c>
      <c r="D137" s="6">
        <f>SUM($B137:$C137)</f>
        <v>0</v>
      </c>
      <c r="E137" s="10"/>
    </row>
    <row r="138" spans="1:5">
      <c r="A138" s="11" t="s">
        <v>180</v>
      </c>
      <c r="B138" s="6">
        <f>100/'Input'!$F$58*$K$99*'SM'!$B87</f>
        <v>0</v>
      </c>
      <c r="C138" s="6">
        <f>100/'Input'!$F$58*$L$99*'SM'!$C87</f>
        <v>0</v>
      </c>
      <c r="D138" s="6">
        <f>SUM($B138:$C138)</f>
        <v>0</v>
      </c>
      <c r="E138" s="10"/>
    </row>
    <row r="139" spans="1:5">
      <c r="A139" s="11" t="s">
        <v>181</v>
      </c>
      <c r="B139" s="6">
        <f>100/'Input'!$F$58*$K$99*'SM'!$B88</f>
        <v>0</v>
      </c>
      <c r="C139" s="6">
        <f>100/'Input'!$F$58*$L$99*'SM'!$C88</f>
        <v>0</v>
      </c>
      <c r="D139" s="6">
        <f>SUM($B139:$C139)</f>
        <v>0</v>
      </c>
      <c r="E139" s="10"/>
    </row>
    <row r="140" spans="1:5">
      <c r="A140" s="11" t="s">
        <v>182</v>
      </c>
      <c r="B140" s="6">
        <f>100/'Input'!$F$58*$K$99*'SM'!$B89</f>
        <v>0</v>
      </c>
      <c r="C140" s="6">
        <f>100/'Input'!$F$58*$L$99*'SM'!$C89</f>
        <v>0</v>
      </c>
      <c r="D140" s="6">
        <f>SUM($B140:$C140)</f>
        <v>0</v>
      </c>
      <c r="E140" s="10"/>
    </row>
    <row r="141" spans="1:5">
      <c r="A141" s="11" t="s">
        <v>183</v>
      </c>
      <c r="B141" s="6">
        <f>100/'Input'!$F$58*$K$99*'SM'!$B90</f>
        <v>0</v>
      </c>
      <c r="C141" s="6">
        <f>100/'Input'!$F$58*$L$99*'SM'!$C90</f>
        <v>0</v>
      </c>
      <c r="D141" s="6">
        <f>SUM($B141:$C141)</f>
        <v>0</v>
      </c>
      <c r="E141" s="10"/>
    </row>
    <row r="142" spans="1:5">
      <c r="A142" s="11" t="s">
        <v>184</v>
      </c>
      <c r="B142" s="6">
        <f>100/'Input'!$F$58*$K$99*'SM'!$B91</f>
        <v>0</v>
      </c>
      <c r="C142" s="6">
        <f>100/'Input'!$F$58*$L$99*'SM'!$C91</f>
        <v>0</v>
      </c>
      <c r="D142" s="6">
        <f>SUM($B142:$C142)</f>
        <v>0</v>
      </c>
      <c r="E142" s="10"/>
    </row>
    <row r="143" spans="1:5">
      <c r="A143" s="11" t="s">
        <v>185</v>
      </c>
      <c r="B143" s="6">
        <f>100/'Input'!$F$58*$K$99*'SM'!$B92</f>
        <v>0</v>
      </c>
      <c r="C143" s="6">
        <f>100/'Input'!$F$58*$L$99*'SM'!$C92</f>
        <v>0</v>
      </c>
      <c r="D143" s="6">
        <f>SUM($B143:$C143)</f>
        <v>0</v>
      </c>
      <c r="E143" s="10"/>
    </row>
    <row r="144" spans="1:5">
      <c r="A144" s="11" t="s">
        <v>193</v>
      </c>
      <c r="B144" s="6">
        <f>100/'Input'!$F$58*$K$99*'SM'!$B93</f>
        <v>0</v>
      </c>
      <c r="C144" s="6">
        <f>100/'Input'!$F$58*$L$99*'SM'!$C93</f>
        <v>0</v>
      </c>
      <c r="D144" s="6">
        <f>SUM($B144:$C144)</f>
        <v>0</v>
      </c>
      <c r="E144" s="10"/>
    </row>
    <row r="145" spans="1:5">
      <c r="A145" s="11" t="s">
        <v>194</v>
      </c>
      <c r="B145" s="6">
        <f>100/'Input'!$F$58*$K$99*'SM'!$B94</f>
        <v>0</v>
      </c>
      <c r="C145" s="6">
        <f>100/'Input'!$F$58*$L$99*'SM'!$C94</f>
        <v>0</v>
      </c>
      <c r="D145" s="6">
        <f>SUM($B145:$C145)</f>
        <v>0</v>
      </c>
      <c r="E145" s="10"/>
    </row>
    <row r="146" spans="1:5">
      <c r="A146" s="11" t="s">
        <v>195</v>
      </c>
      <c r="B146" s="6">
        <f>100/'Input'!$F$58*$K$99*'SM'!$B95</f>
        <v>0</v>
      </c>
      <c r="C146" s="6">
        <f>100/'Input'!$F$58*$L$99*'SM'!$C95</f>
        <v>0</v>
      </c>
      <c r="D146" s="6">
        <f>SUM($B146:$C146)</f>
        <v>0</v>
      </c>
      <c r="E146" s="10"/>
    </row>
    <row r="147" spans="1:5">
      <c r="A147" s="11" t="s">
        <v>196</v>
      </c>
      <c r="B147" s="6">
        <f>100/'Input'!$F$58*$K$99*'SM'!$B96</f>
        <v>0</v>
      </c>
      <c r="C147" s="6">
        <f>100/'Input'!$F$58*$L$99*'SM'!$C96</f>
        <v>0</v>
      </c>
      <c r="D147" s="6">
        <f>SUM($B147:$C147)</f>
        <v>0</v>
      </c>
      <c r="E147" s="10"/>
    </row>
    <row r="148" spans="1:5">
      <c r="A148" s="11" t="s">
        <v>197</v>
      </c>
      <c r="B148" s="6">
        <f>100/'Input'!$F$58*$K$99*'SM'!$B97</f>
        <v>0</v>
      </c>
      <c r="C148" s="6">
        <f>100/'Input'!$F$58*$L$99*'SM'!$C97</f>
        <v>0</v>
      </c>
      <c r="D148" s="6">
        <f>SUM($B148:$C148)</f>
        <v>0</v>
      </c>
      <c r="E148" s="10"/>
    </row>
    <row r="149" spans="1:5">
      <c r="A149" s="11" t="s">
        <v>198</v>
      </c>
      <c r="B149" s="6">
        <f>100/'Input'!$F$58*$K$99*'SM'!$B98</f>
        <v>0</v>
      </c>
      <c r="C149" s="6">
        <f>100/'Input'!$F$58*$L$99*'SM'!$C98</f>
        <v>0</v>
      </c>
      <c r="D149" s="6">
        <f>SUM($B149:$C149)</f>
        <v>0</v>
      </c>
      <c r="E149" s="10"/>
    </row>
    <row r="150" spans="1:5">
      <c r="A150" s="11" t="s">
        <v>199</v>
      </c>
      <c r="B150" s="6">
        <f>100/'Input'!$F$58*$K$99*'SM'!$B99</f>
        <v>0</v>
      </c>
      <c r="C150" s="6">
        <f>100/'Input'!$F$58*$L$99*'SM'!$C99</f>
        <v>0</v>
      </c>
      <c r="D150" s="6">
        <f>SUM($B150:$C150)</f>
        <v>0</v>
      </c>
      <c r="E150" s="10"/>
    </row>
    <row r="151" spans="1:5">
      <c r="A151" s="11" t="s">
        <v>200</v>
      </c>
      <c r="B151" s="6">
        <f>100/'Input'!$F$58*$K$99*'SM'!$B100</f>
        <v>0</v>
      </c>
      <c r="C151" s="6">
        <f>100/'Input'!$F$58*$L$99*'SM'!$C100</f>
        <v>0</v>
      </c>
      <c r="D151" s="6">
        <f>SUM($B151:$C151)</f>
        <v>0</v>
      </c>
      <c r="E151" s="10"/>
    </row>
    <row r="153" spans="1:5">
      <c r="A153" s="1" t="s">
        <v>902</v>
      </c>
    </row>
    <row r="154" spans="1:5">
      <c r="A154" s="2" t="s">
        <v>367</v>
      </c>
    </row>
    <row r="155" spans="1:5">
      <c r="A155" s="12" t="s">
        <v>903</v>
      </c>
    </row>
    <row r="156" spans="1:5">
      <c r="A156" s="12" t="s">
        <v>485</v>
      </c>
    </row>
    <row r="157" spans="1:5">
      <c r="A157" s="2" t="s">
        <v>904</v>
      </c>
    </row>
    <row r="159" spans="1:5">
      <c r="B159" s="3" t="s">
        <v>836</v>
      </c>
    </row>
    <row r="160" spans="1:5">
      <c r="A160" s="11" t="s">
        <v>218</v>
      </c>
      <c r="B160" s="6">
        <f>0.1*$K$99*'SM'!$B$33</f>
        <v>0</v>
      </c>
      <c r="C160" s="10"/>
    </row>
    <row r="161" spans="1:3">
      <c r="A161" s="11" t="s">
        <v>219</v>
      </c>
      <c r="B161" s="6">
        <f>0.1*$K$99*'SM'!$B$33</f>
        <v>0</v>
      </c>
      <c r="C161" s="10"/>
    </row>
    <row r="162" spans="1:3">
      <c r="A162" s="11" t="s">
        <v>220</v>
      </c>
      <c r="B162" s="6">
        <f>0.1*$K$99*'SM'!$B$33</f>
        <v>0</v>
      </c>
      <c r="C162" s="10"/>
    </row>
    <row r="163" spans="1:3">
      <c r="A163" s="11" t="s">
        <v>221</v>
      </c>
      <c r="B163" s="6">
        <f>0.1*$K$99*'SM'!$B$33</f>
        <v>0</v>
      </c>
      <c r="C163" s="10"/>
    </row>
    <row r="164" spans="1:3">
      <c r="A164" s="11" t="s">
        <v>222</v>
      </c>
      <c r="B164" s="6">
        <f>0.1*$K$99*'SM'!$B$33</f>
        <v>0</v>
      </c>
      <c r="C164" s="10"/>
    </row>
  </sheetData>
  <sheetProtection sheet="1" objects="1" scenarios="1"/>
  <hyperlinks>
    <hyperlink ref="A5" location="'Input'!B299" display="x1 = 1055. Transmission exit charges (£/year)"/>
    <hyperlink ref="A14" location="'DRM'!B112" display="x1 = 2108. GSP simultaneous maximum load assumed through each network level (MW)"/>
    <hyperlink ref="A15" location="'AMD'!B217" display="x2 = 2613. Forecast simultaneous maximum load (kW) adjusted for standing charges"/>
    <hyperlink ref="A16" location="'Input'!B89" display="x3 = 1020. Gross asset cost by network level (£)"/>
    <hyperlink ref="A24" location="'Multi'!B117" display="x1 = 2407. All units (MWh)"/>
    <hyperlink ref="A36" location="'Otex'!B27" display="x1 = 2703. Annual consumption by tariff for unmetered users (MWh)"/>
    <hyperlink ref="A44" location="'SM'!B69" display="x1 = 2205. Service model assets by tariff (£)"/>
    <hyperlink ref="A45" location="'Loads'!E323" display="x2 = 2305. MPANs (in Equivalent volume for each end user)"/>
    <hyperlink ref="A46" location="'SM'!B32" display="x3 = 2202. Asset £/(MWh/year) from LV service models"/>
    <hyperlink ref="A47" location="'Otex'!B39" display="x4 = 2704. Total unmetered units"/>
    <hyperlink ref="A48" location="'Otex'!D55" display="x5 = Service model assets (£) scaled by annual MWh (in Service model asset data)"/>
    <hyperlink ref="A49" location="'Otex'!B55" display="x6 = Service model assets (£) scaled by user count (in Service model asset data)"/>
    <hyperlink ref="A50" location="'Otex'!E55" display="x7 = Service model assets (£) scaled by annual MWh (in Service model asset data)"/>
    <hyperlink ref="A60" location="'Otex'!B19" display="x1 = 2702. Network model assets (£) scaled by load forecast"/>
    <hyperlink ref="A61" location="'Otex'!G55" display="x2 = 2705. Service model assets (£) (in Service model asset data)"/>
    <hyperlink ref="A62" location="'Otex'!B67" display="x3 = Model assets (£) scaled by demand forecast (in Data for allocation of operating expenditure)"/>
    <hyperlink ref="A72" location="'Input'!B304" display="x1 = 1059. Direct cost (£/year) (in Other expenditure)"/>
    <hyperlink ref="A73" location="'Input'!E304" display="x2 = 1059. Network rates (£/year) (in Other expenditure)"/>
    <hyperlink ref="A74" location="'Input'!C304" display="x3 = 1059. Indirect cost (£/year) (in Other expenditure)"/>
    <hyperlink ref="A75" location="'Input'!D304" display="x4 = 1059. Indirect cost proportion (in Other expenditure)"/>
    <hyperlink ref="A83" location="'Otex'!B9" display="x1 = 2701. Operating expenditure coded by network level (£/year)"/>
    <hyperlink ref="A84" location="'Otex'!B78" display="x2 = 2707. Amount of expenditure to be allocated according to asset values (£/year)"/>
    <hyperlink ref="A85" location="'Otex'!M67" display="x3 = 2706. Denominator for allocation of operating expenditure (in Data for allocation of operating expenditure)"/>
    <hyperlink ref="A86" location="'Otex'!B67" display="x4 = 2706. Model assets (£) scaled by demand forecast (in Data for allocation of operating expenditure)"/>
    <hyperlink ref="A94" location="'Otex'!B67" display="x1 = 2706. Model assets (£) scaled by demand forecast (in Data for allocation of operating expenditure)"/>
    <hyperlink ref="A95" location="'Otex'!B89" display="x2 = 2708. Total operating expenditure by network level  (£/year)"/>
    <hyperlink ref="A103" location="'AMD'!B217" display="x1 = 2613. Forecast simultaneous maximum load (kW) adjusted for standing charges"/>
    <hyperlink ref="A104" location="'Otex'!B89" display="x2 = 2708. Total operating expenditure by network level  (£/year)"/>
    <hyperlink ref="A112" location="'Input'!F57" display="x1 = 1010. Days in the charging year (in Financial and general assumptions)"/>
    <hyperlink ref="A113" location="'Otex'!B98" display="x2 = 2709. Operating expenditure percentage by network level"/>
    <hyperlink ref="A114" location="'SM'!B69" display="x3 = 2205. Service model assets by tariff (£)"/>
    <hyperlink ref="A115" location="'Otex'!B120" display="x4 = Operating expenditure p/MPAN/day by level (in Operating expenditure for customer assets p/MPAN/day)"/>
    <hyperlink ref="A155" location="'Otex'!B98" display="x1 = 2709. Operating expenditure percentage by network level"/>
    <hyperlink ref="A156" location="'SM'!B32" display="x2 = 2202. Asset £/(MWh/year) from LV service models"/>
  </hyperlinks>
  <pageMargins left="0.7" right="0.7" top="0.75" bottom="0.75" header="0.3" footer="0.3"/>
  <pageSetup fitToHeight="0" orientation="portrait"/>
  <headerFooter>
    <oddHeader>&amp;L&amp;A&amp;Cr6409&amp;R&amp;P of &amp;N</oddHeader>
    <oddFooter>&amp;F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32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4.7109375" customWidth="1"/>
  </cols>
  <sheetData>
    <row r="1" spans="1:6">
      <c r="A1" s="1">
        <f>"Customer contributions"&amp;" for "&amp;'Input'!B7&amp;" in "&amp;'Input'!C7&amp;" ("&amp;'Input'!D7&amp;")"</f>
        <v>0</v>
      </c>
    </row>
    <row r="2" spans="1:6">
      <c r="A2" s="2" t="s">
        <v>905</v>
      </c>
    </row>
    <row r="4" spans="1:6">
      <c r="A4" s="1" t="s">
        <v>906</v>
      </c>
    </row>
    <row r="6" spans="1:6">
      <c r="B6" s="3" t="s">
        <v>330</v>
      </c>
      <c r="C6" s="3" t="s">
        <v>331</v>
      </c>
      <c r="D6" s="3" t="s">
        <v>332</v>
      </c>
      <c r="E6" s="3" t="s">
        <v>333</v>
      </c>
    </row>
    <row r="7" spans="1:6">
      <c r="A7" s="11" t="s">
        <v>172</v>
      </c>
      <c r="B7" s="30">
        <v>1</v>
      </c>
      <c r="C7" s="30">
        <v>0</v>
      </c>
      <c r="D7" s="30">
        <v>0</v>
      </c>
      <c r="E7" s="30">
        <v>0</v>
      </c>
      <c r="F7" s="10"/>
    </row>
    <row r="8" spans="1:6">
      <c r="A8" s="11" t="s">
        <v>173</v>
      </c>
      <c r="B8" s="30">
        <v>1</v>
      </c>
      <c r="C8" s="30">
        <v>0</v>
      </c>
      <c r="D8" s="30">
        <v>0</v>
      </c>
      <c r="E8" s="30">
        <v>0</v>
      </c>
      <c r="F8" s="10"/>
    </row>
    <row r="9" spans="1:6">
      <c r="A9" s="11" t="s">
        <v>216</v>
      </c>
      <c r="B9" s="30">
        <v>1</v>
      </c>
      <c r="C9" s="30">
        <v>0</v>
      </c>
      <c r="D9" s="30">
        <v>0</v>
      </c>
      <c r="E9" s="30">
        <v>0</v>
      </c>
      <c r="F9" s="10"/>
    </row>
    <row r="10" spans="1:6">
      <c r="A10" s="11" t="s">
        <v>174</v>
      </c>
      <c r="B10" s="30">
        <v>1</v>
      </c>
      <c r="C10" s="30">
        <v>0</v>
      </c>
      <c r="D10" s="30">
        <v>0</v>
      </c>
      <c r="E10" s="30">
        <v>0</v>
      </c>
      <c r="F10" s="10"/>
    </row>
    <row r="11" spans="1:6">
      <c r="A11" s="11" t="s">
        <v>175</v>
      </c>
      <c r="B11" s="30">
        <v>1</v>
      </c>
      <c r="C11" s="30">
        <v>0</v>
      </c>
      <c r="D11" s="30">
        <v>0</v>
      </c>
      <c r="E11" s="30">
        <v>0</v>
      </c>
      <c r="F11" s="10"/>
    </row>
    <row r="12" spans="1:6">
      <c r="A12" s="11" t="s">
        <v>217</v>
      </c>
      <c r="B12" s="30">
        <v>1</v>
      </c>
      <c r="C12" s="30">
        <v>0</v>
      </c>
      <c r="D12" s="30">
        <v>0</v>
      </c>
      <c r="E12" s="30">
        <v>0</v>
      </c>
      <c r="F12" s="10"/>
    </row>
    <row r="13" spans="1:6">
      <c r="A13" s="11" t="s">
        <v>176</v>
      </c>
      <c r="B13" s="30">
        <v>1</v>
      </c>
      <c r="C13" s="30">
        <v>0</v>
      </c>
      <c r="D13" s="30">
        <v>0</v>
      </c>
      <c r="E13" s="30">
        <v>0</v>
      </c>
      <c r="F13" s="10"/>
    </row>
    <row r="14" spans="1:6">
      <c r="A14" s="11" t="s">
        <v>177</v>
      </c>
      <c r="B14" s="30">
        <v>0</v>
      </c>
      <c r="C14" s="30">
        <v>1</v>
      </c>
      <c r="D14" s="30">
        <v>0</v>
      </c>
      <c r="E14" s="30">
        <v>0</v>
      </c>
      <c r="F14" s="10"/>
    </row>
    <row r="15" spans="1:6">
      <c r="A15" s="11" t="s">
        <v>191</v>
      </c>
      <c r="B15" s="30">
        <v>0</v>
      </c>
      <c r="C15" s="30">
        <v>0</v>
      </c>
      <c r="D15" s="30">
        <v>1</v>
      </c>
      <c r="E15" s="30">
        <v>0</v>
      </c>
      <c r="F15" s="10"/>
    </row>
    <row r="16" spans="1:6">
      <c r="A16" s="11" t="s">
        <v>178</v>
      </c>
      <c r="B16" s="30">
        <v>1</v>
      </c>
      <c r="C16" s="30">
        <v>0</v>
      </c>
      <c r="D16" s="30">
        <v>0</v>
      </c>
      <c r="E16" s="30">
        <v>0</v>
      </c>
      <c r="F16" s="10"/>
    </row>
    <row r="17" spans="1:6">
      <c r="A17" s="11" t="s">
        <v>179</v>
      </c>
      <c r="B17" s="30">
        <v>0</v>
      </c>
      <c r="C17" s="30">
        <v>1</v>
      </c>
      <c r="D17" s="30">
        <v>0</v>
      </c>
      <c r="E17" s="30">
        <v>0</v>
      </c>
      <c r="F17" s="10"/>
    </row>
    <row r="18" spans="1:6">
      <c r="A18" s="11" t="s">
        <v>192</v>
      </c>
      <c r="B18" s="30">
        <v>0</v>
      </c>
      <c r="C18" s="30">
        <v>0</v>
      </c>
      <c r="D18" s="30">
        <v>1</v>
      </c>
      <c r="E18" s="30">
        <v>0</v>
      </c>
      <c r="F18" s="10"/>
    </row>
    <row r="19" spans="1:6">
      <c r="A19" s="11" t="s">
        <v>218</v>
      </c>
      <c r="B19" s="30">
        <v>1</v>
      </c>
      <c r="C19" s="30">
        <v>0</v>
      </c>
      <c r="D19" s="30">
        <v>0</v>
      </c>
      <c r="E19" s="30">
        <v>0</v>
      </c>
      <c r="F19" s="10"/>
    </row>
    <row r="20" spans="1:6">
      <c r="A20" s="11" t="s">
        <v>219</v>
      </c>
      <c r="B20" s="30">
        <v>1</v>
      </c>
      <c r="C20" s="30">
        <v>0</v>
      </c>
      <c r="D20" s="30">
        <v>0</v>
      </c>
      <c r="E20" s="30">
        <v>0</v>
      </c>
      <c r="F20" s="10"/>
    </row>
    <row r="21" spans="1:6">
      <c r="A21" s="11" t="s">
        <v>220</v>
      </c>
      <c r="B21" s="30">
        <v>1</v>
      </c>
      <c r="C21" s="30">
        <v>0</v>
      </c>
      <c r="D21" s="30">
        <v>0</v>
      </c>
      <c r="E21" s="30">
        <v>0</v>
      </c>
      <c r="F21" s="10"/>
    </row>
    <row r="22" spans="1:6">
      <c r="A22" s="11" t="s">
        <v>221</v>
      </c>
      <c r="B22" s="30">
        <v>1</v>
      </c>
      <c r="C22" s="30">
        <v>0</v>
      </c>
      <c r="D22" s="30">
        <v>0</v>
      </c>
      <c r="E22" s="30">
        <v>0</v>
      </c>
      <c r="F22" s="10"/>
    </row>
    <row r="23" spans="1:6">
      <c r="A23" s="11" t="s">
        <v>222</v>
      </c>
      <c r="B23" s="30">
        <v>1</v>
      </c>
      <c r="C23" s="30">
        <v>0</v>
      </c>
      <c r="D23" s="30">
        <v>0</v>
      </c>
      <c r="E23" s="30">
        <v>0</v>
      </c>
      <c r="F23" s="10"/>
    </row>
    <row r="24" spans="1:6">
      <c r="A24" s="11" t="s">
        <v>180</v>
      </c>
      <c r="B24" s="30">
        <v>1</v>
      </c>
      <c r="C24" s="30">
        <v>0</v>
      </c>
      <c r="D24" s="30">
        <v>0</v>
      </c>
      <c r="E24" s="30">
        <v>0</v>
      </c>
      <c r="F24" s="10"/>
    </row>
    <row r="25" spans="1:6">
      <c r="A25" s="11" t="s">
        <v>181</v>
      </c>
      <c r="B25" s="30">
        <v>0</v>
      </c>
      <c r="C25" s="30">
        <v>1</v>
      </c>
      <c r="D25" s="30">
        <v>0</v>
      </c>
      <c r="E25" s="30">
        <v>0</v>
      </c>
      <c r="F25" s="10"/>
    </row>
    <row r="26" spans="1:6">
      <c r="A26" s="11" t="s">
        <v>182</v>
      </c>
      <c r="B26" s="30">
        <v>1</v>
      </c>
      <c r="C26" s="30">
        <v>0</v>
      </c>
      <c r="D26" s="30">
        <v>0</v>
      </c>
      <c r="E26" s="30">
        <v>0</v>
      </c>
      <c r="F26" s="10"/>
    </row>
    <row r="27" spans="1:6">
      <c r="A27" s="11" t="s">
        <v>183</v>
      </c>
      <c r="B27" s="30">
        <v>1</v>
      </c>
      <c r="C27" s="30">
        <v>0</v>
      </c>
      <c r="D27" s="30">
        <v>0</v>
      </c>
      <c r="E27" s="30">
        <v>0</v>
      </c>
      <c r="F27" s="10"/>
    </row>
    <row r="28" spans="1:6">
      <c r="A28" s="11" t="s">
        <v>184</v>
      </c>
      <c r="B28" s="30">
        <v>0</v>
      </c>
      <c r="C28" s="30">
        <v>1</v>
      </c>
      <c r="D28" s="30">
        <v>0</v>
      </c>
      <c r="E28" s="30">
        <v>0</v>
      </c>
      <c r="F28" s="10"/>
    </row>
    <row r="29" spans="1:6">
      <c r="A29" s="11" t="s">
        <v>185</v>
      </c>
      <c r="B29" s="30">
        <v>0</v>
      </c>
      <c r="C29" s="30">
        <v>1</v>
      </c>
      <c r="D29" s="30">
        <v>0</v>
      </c>
      <c r="E29" s="30">
        <v>0</v>
      </c>
      <c r="F29" s="10"/>
    </row>
    <row r="30" spans="1:6">
      <c r="A30" s="11" t="s">
        <v>193</v>
      </c>
      <c r="B30" s="30">
        <v>0</v>
      </c>
      <c r="C30" s="30">
        <v>0</v>
      </c>
      <c r="D30" s="30">
        <v>1</v>
      </c>
      <c r="E30" s="30">
        <v>0</v>
      </c>
      <c r="F30" s="10"/>
    </row>
    <row r="31" spans="1:6">
      <c r="A31" s="11" t="s">
        <v>194</v>
      </c>
      <c r="B31" s="30">
        <v>0</v>
      </c>
      <c r="C31" s="30">
        <v>0</v>
      </c>
      <c r="D31" s="30">
        <v>1</v>
      </c>
      <c r="E31" s="30">
        <v>0</v>
      </c>
      <c r="F31" s="10"/>
    </row>
    <row r="32" spans="1:6">
      <c r="A32" s="11" t="s">
        <v>195</v>
      </c>
      <c r="B32" s="30">
        <v>0</v>
      </c>
      <c r="C32" s="30">
        <v>0</v>
      </c>
      <c r="D32" s="30">
        <v>1</v>
      </c>
      <c r="E32" s="30">
        <v>0</v>
      </c>
      <c r="F32" s="10"/>
    </row>
    <row r="33" spans="1:6">
      <c r="A33" s="11" t="s">
        <v>196</v>
      </c>
      <c r="B33" s="30">
        <v>0</v>
      </c>
      <c r="C33" s="30">
        <v>0</v>
      </c>
      <c r="D33" s="30">
        <v>1</v>
      </c>
      <c r="E33" s="30">
        <v>0</v>
      </c>
      <c r="F33" s="10"/>
    </row>
    <row r="34" spans="1:6">
      <c r="A34" s="11" t="s">
        <v>197</v>
      </c>
      <c r="B34" s="30">
        <v>0</v>
      </c>
      <c r="C34" s="30">
        <v>0</v>
      </c>
      <c r="D34" s="30">
        <v>1</v>
      </c>
      <c r="E34" s="30">
        <v>0</v>
      </c>
      <c r="F34" s="10"/>
    </row>
    <row r="35" spans="1:6">
      <c r="A35" s="11" t="s">
        <v>198</v>
      </c>
      <c r="B35" s="30">
        <v>0</v>
      </c>
      <c r="C35" s="30">
        <v>0</v>
      </c>
      <c r="D35" s="30">
        <v>1</v>
      </c>
      <c r="E35" s="30">
        <v>0</v>
      </c>
      <c r="F35" s="10"/>
    </row>
    <row r="36" spans="1:6">
      <c r="A36" s="11" t="s">
        <v>199</v>
      </c>
      <c r="B36" s="30">
        <v>0</v>
      </c>
      <c r="C36" s="30">
        <v>0</v>
      </c>
      <c r="D36" s="30">
        <v>1</v>
      </c>
      <c r="E36" s="30">
        <v>0</v>
      </c>
      <c r="F36" s="10"/>
    </row>
    <row r="37" spans="1:6">
      <c r="A37" s="11" t="s">
        <v>200</v>
      </c>
      <c r="B37" s="30">
        <v>0</v>
      </c>
      <c r="C37" s="30">
        <v>0</v>
      </c>
      <c r="D37" s="30">
        <v>1</v>
      </c>
      <c r="E37" s="30">
        <v>0</v>
      </c>
      <c r="F37" s="10"/>
    </row>
    <row r="39" spans="1:6">
      <c r="A39" s="1" t="s">
        <v>907</v>
      </c>
    </row>
    <row r="40" spans="1:6">
      <c r="A40" s="2" t="s">
        <v>367</v>
      </c>
    </row>
    <row r="41" spans="1:6">
      <c r="A41" s="12" t="s">
        <v>908</v>
      </c>
    </row>
    <row r="42" spans="1:6">
      <c r="A42" s="12" t="s">
        <v>909</v>
      </c>
    </row>
    <row r="43" spans="1:6">
      <c r="A43" s="2" t="s">
        <v>910</v>
      </c>
    </row>
    <row r="45" spans="1:6">
      <c r="B45" s="3" t="s">
        <v>330</v>
      </c>
      <c r="C45" s="3" t="s">
        <v>331</v>
      </c>
      <c r="D45" s="3" t="s">
        <v>332</v>
      </c>
      <c r="E45" s="3" t="s">
        <v>333</v>
      </c>
    </row>
    <row r="46" spans="1:6">
      <c r="A46" s="11" t="s">
        <v>467</v>
      </c>
      <c r="B46" s="29">
        <f>'Input'!$B$313*(1-'Input'!$D$58)</f>
        <v>0</v>
      </c>
      <c r="C46" s="29">
        <f>'Input'!$B$314*(1-'Input'!$D$58)</f>
        <v>0</v>
      </c>
      <c r="D46" s="29">
        <f>'Input'!$B$315*(1-'Input'!$D$58)</f>
        <v>0</v>
      </c>
      <c r="E46" s="29">
        <f>'Input'!$B$316*(1-'Input'!$D$58)</f>
        <v>0</v>
      </c>
      <c r="F46" s="10"/>
    </row>
    <row r="47" spans="1:6">
      <c r="A47" s="11" t="s">
        <v>468</v>
      </c>
      <c r="B47" s="29">
        <f>'Input'!$C$313*(1-'Input'!$D$58)</f>
        <v>0</v>
      </c>
      <c r="C47" s="29">
        <f>'Input'!$C$314*(1-'Input'!$D$58)</f>
        <v>0</v>
      </c>
      <c r="D47" s="29">
        <f>'Input'!$C$315*(1-'Input'!$D$58)</f>
        <v>0</v>
      </c>
      <c r="E47" s="29">
        <f>'Input'!$C$316*(1-'Input'!$D$58)</f>
        <v>0</v>
      </c>
      <c r="F47" s="10"/>
    </row>
    <row r="48" spans="1:6">
      <c r="A48" s="11" t="s">
        <v>469</v>
      </c>
      <c r="B48" s="29">
        <f>'Input'!$D$313*(1-'Input'!$D$58)</f>
        <v>0</v>
      </c>
      <c r="C48" s="29">
        <f>'Input'!$D$314*(1-'Input'!$D$58)</f>
        <v>0</v>
      </c>
      <c r="D48" s="29">
        <f>'Input'!$D$315*(1-'Input'!$D$58)</f>
        <v>0</v>
      </c>
      <c r="E48" s="29">
        <f>'Input'!$D$316*(1-'Input'!$D$58)</f>
        <v>0</v>
      </c>
      <c r="F48" s="10"/>
    </row>
    <row r="49" spans="1:10">
      <c r="A49" s="11" t="s">
        <v>470</v>
      </c>
      <c r="B49" s="29">
        <f>'Input'!$E$313*(1-'Input'!$D$58)</f>
        <v>0</v>
      </c>
      <c r="C49" s="29">
        <f>'Input'!$E$314*(1-'Input'!$D$58)</f>
        <v>0</v>
      </c>
      <c r="D49" s="29">
        <f>'Input'!$E$315*(1-'Input'!$D$58)</f>
        <v>0</v>
      </c>
      <c r="E49" s="29">
        <f>'Input'!$E$316*(1-'Input'!$D$58)</f>
        <v>0</v>
      </c>
      <c r="F49" s="10"/>
    </row>
    <row r="50" spans="1:10">
      <c r="A50" s="11" t="s">
        <v>471</v>
      </c>
      <c r="B50" s="29">
        <f>'Input'!$F$313*(1-'Input'!$D$58)</f>
        <v>0</v>
      </c>
      <c r="C50" s="29">
        <f>'Input'!$F$314*(1-'Input'!$D$58)</f>
        <v>0</v>
      </c>
      <c r="D50" s="29">
        <f>'Input'!$F$315*(1-'Input'!$D$58)</f>
        <v>0</v>
      </c>
      <c r="E50" s="29">
        <f>'Input'!$F$316*(1-'Input'!$D$58)</f>
        <v>0</v>
      </c>
      <c r="F50" s="10"/>
    </row>
    <row r="51" spans="1:10">
      <c r="A51" s="11" t="s">
        <v>472</v>
      </c>
      <c r="B51" s="29">
        <f>'Input'!$G$313*(1-'Input'!$D$58)</f>
        <v>0</v>
      </c>
      <c r="C51" s="29">
        <f>'Input'!$G$314*(1-'Input'!$D$58)</f>
        <v>0</v>
      </c>
      <c r="D51" s="29">
        <f>'Input'!$G$315*(1-'Input'!$D$58)</f>
        <v>0</v>
      </c>
      <c r="E51" s="29">
        <f>'Input'!$G$316*(1-'Input'!$D$58)</f>
        <v>0</v>
      </c>
      <c r="F51" s="10"/>
    </row>
    <row r="52" spans="1:10">
      <c r="A52" s="11" t="s">
        <v>473</v>
      </c>
      <c r="B52" s="29">
        <f>'Input'!$H$313*(1-'Input'!$D$58)</f>
        <v>0</v>
      </c>
      <c r="C52" s="29">
        <f>'Input'!$H$314*(1-'Input'!$D$58)</f>
        <v>0</v>
      </c>
      <c r="D52" s="29">
        <f>'Input'!$H$315*(1-'Input'!$D$58)</f>
        <v>0</v>
      </c>
      <c r="E52" s="29">
        <f>'Input'!$H$316*(1-'Input'!$D$58)</f>
        <v>0</v>
      </c>
      <c r="F52" s="10"/>
    </row>
    <row r="53" spans="1:10">
      <c r="A53" s="11" t="s">
        <v>474</v>
      </c>
      <c r="B53" s="29">
        <f>'Input'!$I$313*(1-'Input'!$D$58)</f>
        <v>0</v>
      </c>
      <c r="C53" s="29">
        <f>'Input'!$I$314*(1-'Input'!$D$58)</f>
        <v>0</v>
      </c>
      <c r="D53" s="29">
        <f>'Input'!$I$315*(1-'Input'!$D$58)</f>
        <v>0</v>
      </c>
      <c r="E53" s="29">
        <f>'Input'!$I$316*(1-'Input'!$D$58)</f>
        <v>0</v>
      </c>
      <c r="F53" s="10"/>
    </row>
    <row r="55" spans="1:10">
      <c r="A55" s="1" t="s">
        <v>911</v>
      </c>
    </row>
    <row r="56" spans="1:10">
      <c r="A56" s="2" t="s">
        <v>367</v>
      </c>
    </row>
    <row r="57" spans="1:10">
      <c r="A57" s="12" t="s">
        <v>912</v>
      </c>
    </row>
    <row r="58" spans="1:10">
      <c r="A58" s="12" t="s">
        <v>913</v>
      </c>
    </row>
    <row r="59" spans="1:10">
      <c r="A59" s="2" t="s">
        <v>380</v>
      </c>
    </row>
    <row r="61" spans="1:10">
      <c r="B61" s="3" t="s">
        <v>322</v>
      </c>
      <c r="C61" s="3" t="s">
        <v>323</v>
      </c>
      <c r="D61" s="3" t="s">
        <v>324</v>
      </c>
      <c r="E61" s="3" t="s">
        <v>325</v>
      </c>
      <c r="F61" s="3" t="s">
        <v>326</v>
      </c>
      <c r="G61" s="3" t="s">
        <v>327</v>
      </c>
      <c r="H61" s="3" t="s">
        <v>328</v>
      </c>
      <c r="I61" s="3" t="s">
        <v>329</v>
      </c>
    </row>
    <row r="62" spans="1:10">
      <c r="A62" s="11" t="s">
        <v>172</v>
      </c>
      <c r="B62" s="29">
        <f>SUMPRODUCT($B7:$E7,$B$46:$E$46)</f>
        <v>0</v>
      </c>
      <c r="C62" s="29">
        <f>SUMPRODUCT($B7:$E7,$B$47:$E$47)</f>
        <v>0</v>
      </c>
      <c r="D62" s="29">
        <f>SUMPRODUCT($B7:$E7,$B$48:$E$48)</f>
        <v>0</v>
      </c>
      <c r="E62" s="29">
        <f>SUMPRODUCT($B7:$E7,$B$49:$E$49)</f>
        <v>0</v>
      </c>
      <c r="F62" s="29">
        <f>SUMPRODUCT($B7:$E7,$B$50:$E$50)</f>
        <v>0</v>
      </c>
      <c r="G62" s="29">
        <f>SUMPRODUCT($B7:$E7,$B$51:$E$51)</f>
        <v>0</v>
      </c>
      <c r="H62" s="29">
        <f>SUMPRODUCT($B7:$E7,$B$52:$E$52)</f>
        <v>0</v>
      </c>
      <c r="I62" s="29">
        <f>SUMPRODUCT($B7:$E7,$B$53:$E$53)</f>
        <v>0</v>
      </c>
      <c r="J62" s="10"/>
    </row>
    <row r="63" spans="1:10">
      <c r="A63" s="11" t="s">
        <v>173</v>
      </c>
      <c r="B63" s="29">
        <f>SUMPRODUCT($B8:$E8,$B$46:$E$46)</f>
        <v>0</v>
      </c>
      <c r="C63" s="29">
        <f>SUMPRODUCT($B8:$E8,$B$47:$E$47)</f>
        <v>0</v>
      </c>
      <c r="D63" s="29">
        <f>SUMPRODUCT($B8:$E8,$B$48:$E$48)</f>
        <v>0</v>
      </c>
      <c r="E63" s="29">
        <f>SUMPRODUCT($B8:$E8,$B$49:$E$49)</f>
        <v>0</v>
      </c>
      <c r="F63" s="29">
        <f>SUMPRODUCT($B8:$E8,$B$50:$E$50)</f>
        <v>0</v>
      </c>
      <c r="G63" s="29">
        <f>SUMPRODUCT($B8:$E8,$B$51:$E$51)</f>
        <v>0</v>
      </c>
      <c r="H63" s="29">
        <f>SUMPRODUCT($B8:$E8,$B$52:$E$52)</f>
        <v>0</v>
      </c>
      <c r="I63" s="29">
        <f>SUMPRODUCT($B8:$E8,$B$53:$E$53)</f>
        <v>0</v>
      </c>
      <c r="J63" s="10"/>
    </row>
    <row r="64" spans="1:10">
      <c r="A64" s="11" t="s">
        <v>216</v>
      </c>
      <c r="B64" s="29">
        <f>SUMPRODUCT($B9:$E9,$B$46:$E$46)</f>
        <v>0</v>
      </c>
      <c r="C64" s="29">
        <f>SUMPRODUCT($B9:$E9,$B$47:$E$47)</f>
        <v>0</v>
      </c>
      <c r="D64" s="29">
        <f>SUMPRODUCT($B9:$E9,$B$48:$E$48)</f>
        <v>0</v>
      </c>
      <c r="E64" s="29">
        <f>SUMPRODUCT($B9:$E9,$B$49:$E$49)</f>
        <v>0</v>
      </c>
      <c r="F64" s="29">
        <f>SUMPRODUCT($B9:$E9,$B$50:$E$50)</f>
        <v>0</v>
      </c>
      <c r="G64" s="29">
        <f>SUMPRODUCT($B9:$E9,$B$51:$E$51)</f>
        <v>0</v>
      </c>
      <c r="H64" s="29">
        <f>SUMPRODUCT($B9:$E9,$B$52:$E$52)</f>
        <v>0</v>
      </c>
      <c r="I64" s="29">
        <f>SUMPRODUCT($B9:$E9,$B$53:$E$53)</f>
        <v>0</v>
      </c>
      <c r="J64" s="10"/>
    </row>
    <row r="65" spans="1:10">
      <c r="A65" s="11" t="s">
        <v>174</v>
      </c>
      <c r="B65" s="29">
        <f>SUMPRODUCT($B10:$E10,$B$46:$E$46)</f>
        <v>0</v>
      </c>
      <c r="C65" s="29">
        <f>SUMPRODUCT($B10:$E10,$B$47:$E$47)</f>
        <v>0</v>
      </c>
      <c r="D65" s="29">
        <f>SUMPRODUCT($B10:$E10,$B$48:$E$48)</f>
        <v>0</v>
      </c>
      <c r="E65" s="29">
        <f>SUMPRODUCT($B10:$E10,$B$49:$E$49)</f>
        <v>0</v>
      </c>
      <c r="F65" s="29">
        <f>SUMPRODUCT($B10:$E10,$B$50:$E$50)</f>
        <v>0</v>
      </c>
      <c r="G65" s="29">
        <f>SUMPRODUCT($B10:$E10,$B$51:$E$51)</f>
        <v>0</v>
      </c>
      <c r="H65" s="29">
        <f>SUMPRODUCT($B10:$E10,$B$52:$E$52)</f>
        <v>0</v>
      </c>
      <c r="I65" s="29">
        <f>SUMPRODUCT($B10:$E10,$B$53:$E$53)</f>
        <v>0</v>
      </c>
      <c r="J65" s="10"/>
    </row>
    <row r="66" spans="1:10">
      <c r="A66" s="11" t="s">
        <v>175</v>
      </c>
      <c r="B66" s="29">
        <f>SUMPRODUCT($B11:$E11,$B$46:$E$46)</f>
        <v>0</v>
      </c>
      <c r="C66" s="29">
        <f>SUMPRODUCT($B11:$E11,$B$47:$E$47)</f>
        <v>0</v>
      </c>
      <c r="D66" s="29">
        <f>SUMPRODUCT($B11:$E11,$B$48:$E$48)</f>
        <v>0</v>
      </c>
      <c r="E66" s="29">
        <f>SUMPRODUCT($B11:$E11,$B$49:$E$49)</f>
        <v>0</v>
      </c>
      <c r="F66" s="29">
        <f>SUMPRODUCT($B11:$E11,$B$50:$E$50)</f>
        <v>0</v>
      </c>
      <c r="G66" s="29">
        <f>SUMPRODUCT($B11:$E11,$B$51:$E$51)</f>
        <v>0</v>
      </c>
      <c r="H66" s="29">
        <f>SUMPRODUCT($B11:$E11,$B$52:$E$52)</f>
        <v>0</v>
      </c>
      <c r="I66" s="29">
        <f>SUMPRODUCT($B11:$E11,$B$53:$E$53)</f>
        <v>0</v>
      </c>
      <c r="J66" s="10"/>
    </row>
    <row r="67" spans="1:10">
      <c r="A67" s="11" t="s">
        <v>217</v>
      </c>
      <c r="B67" s="29">
        <f>SUMPRODUCT($B12:$E12,$B$46:$E$46)</f>
        <v>0</v>
      </c>
      <c r="C67" s="29">
        <f>SUMPRODUCT($B12:$E12,$B$47:$E$47)</f>
        <v>0</v>
      </c>
      <c r="D67" s="29">
        <f>SUMPRODUCT($B12:$E12,$B$48:$E$48)</f>
        <v>0</v>
      </c>
      <c r="E67" s="29">
        <f>SUMPRODUCT($B12:$E12,$B$49:$E$49)</f>
        <v>0</v>
      </c>
      <c r="F67" s="29">
        <f>SUMPRODUCT($B12:$E12,$B$50:$E$50)</f>
        <v>0</v>
      </c>
      <c r="G67" s="29">
        <f>SUMPRODUCT($B12:$E12,$B$51:$E$51)</f>
        <v>0</v>
      </c>
      <c r="H67" s="29">
        <f>SUMPRODUCT($B12:$E12,$B$52:$E$52)</f>
        <v>0</v>
      </c>
      <c r="I67" s="29">
        <f>SUMPRODUCT($B12:$E12,$B$53:$E$53)</f>
        <v>0</v>
      </c>
      <c r="J67" s="10"/>
    </row>
    <row r="68" spans="1:10">
      <c r="A68" s="11" t="s">
        <v>176</v>
      </c>
      <c r="B68" s="29">
        <f>SUMPRODUCT($B13:$E13,$B$46:$E$46)</f>
        <v>0</v>
      </c>
      <c r="C68" s="29">
        <f>SUMPRODUCT($B13:$E13,$B$47:$E$47)</f>
        <v>0</v>
      </c>
      <c r="D68" s="29">
        <f>SUMPRODUCT($B13:$E13,$B$48:$E$48)</f>
        <v>0</v>
      </c>
      <c r="E68" s="29">
        <f>SUMPRODUCT($B13:$E13,$B$49:$E$49)</f>
        <v>0</v>
      </c>
      <c r="F68" s="29">
        <f>SUMPRODUCT($B13:$E13,$B$50:$E$50)</f>
        <v>0</v>
      </c>
      <c r="G68" s="29">
        <f>SUMPRODUCT($B13:$E13,$B$51:$E$51)</f>
        <v>0</v>
      </c>
      <c r="H68" s="29">
        <f>SUMPRODUCT($B13:$E13,$B$52:$E$52)</f>
        <v>0</v>
      </c>
      <c r="I68" s="29">
        <f>SUMPRODUCT($B13:$E13,$B$53:$E$53)</f>
        <v>0</v>
      </c>
      <c r="J68" s="10"/>
    </row>
    <row r="69" spans="1:10">
      <c r="A69" s="11" t="s">
        <v>177</v>
      </c>
      <c r="B69" s="29">
        <f>SUMPRODUCT($B14:$E14,$B$46:$E$46)</f>
        <v>0</v>
      </c>
      <c r="C69" s="29">
        <f>SUMPRODUCT($B14:$E14,$B$47:$E$47)</f>
        <v>0</v>
      </c>
      <c r="D69" s="29">
        <f>SUMPRODUCT($B14:$E14,$B$48:$E$48)</f>
        <v>0</v>
      </c>
      <c r="E69" s="29">
        <f>SUMPRODUCT($B14:$E14,$B$49:$E$49)</f>
        <v>0</v>
      </c>
      <c r="F69" s="29">
        <f>SUMPRODUCT($B14:$E14,$B$50:$E$50)</f>
        <v>0</v>
      </c>
      <c r="G69" s="29">
        <f>SUMPRODUCT($B14:$E14,$B$51:$E$51)</f>
        <v>0</v>
      </c>
      <c r="H69" s="29">
        <f>SUMPRODUCT($B14:$E14,$B$52:$E$52)</f>
        <v>0</v>
      </c>
      <c r="I69" s="29">
        <f>SUMPRODUCT($B14:$E14,$B$53:$E$53)</f>
        <v>0</v>
      </c>
      <c r="J69" s="10"/>
    </row>
    <row r="70" spans="1:10">
      <c r="A70" s="11" t="s">
        <v>191</v>
      </c>
      <c r="B70" s="29">
        <f>SUMPRODUCT($B15:$E15,$B$46:$E$46)</f>
        <v>0</v>
      </c>
      <c r="C70" s="29">
        <f>SUMPRODUCT($B15:$E15,$B$47:$E$47)</f>
        <v>0</v>
      </c>
      <c r="D70" s="29">
        <f>SUMPRODUCT($B15:$E15,$B$48:$E$48)</f>
        <v>0</v>
      </c>
      <c r="E70" s="29">
        <f>SUMPRODUCT($B15:$E15,$B$49:$E$49)</f>
        <v>0</v>
      </c>
      <c r="F70" s="29">
        <f>SUMPRODUCT($B15:$E15,$B$50:$E$50)</f>
        <v>0</v>
      </c>
      <c r="G70" s="29">
        <f>SUMPRODUCT($B15:$E15,$B$51:$E$51)</f>
        <v>0</v>
      </c>
      <c r="H70" s="29">
        <f>SUMPRODUCT($B15:$E15,$B$52:$E$52)</f>
        <v>0</v>
      </c>
      <c r="I70" s="29">
        <f>SUMPRODUCT($B15:$E15,$B$53:$E$53)</f>
        <v>0</v>
      </c>
      <c r="J70" s="10"/>
    </row>
    <row r="71" spans="1:10">
      <c r="A71" s="11" t="s">
        <v>178</v>
      </c>
      <c r="B71" s="29">
        <f>SUMPRODUCT($B16:$E16,$B$46:$E$46)</f>
        <v>0</v>
      </c>
      <c r="C71" s="29">
        <f>SUMPRODUCT($B16:$E16,$B$47:$E$47)</f>
        <v>0</v>
      </c>
      <c r="D71" s="29">
        <f>SUMPRODUCT($B16:$E16,$B$48:$E$48)</f>
        <v>0</v>
      </c>
      <c r="E71" s="29">
        <f>SUMPRODUCT($B16:$E16,$B$49:$E$49)</f>
        <v>0</v>
      </c>
      <c r="F71" s="29">
        <f>SUMPRODUCT($B16:$E16,$B$50:$E$50)</f>
        <v>0</v>
      </c>
      <c r="G71" s="29">
        <f>SUMPRODUCT($B16:$E16,$B$51:$E$51)</f>
        <v>0</v>
      </c>
      <c r="H71" s="29">
        <f>SUMPRODUCT($B16:$E16,$B$52:$E$52)</f>
        <v>0</v>
      </c>
      <c r="I71" s="29">
        <f>SUMPRODUCT($B16:$E16,$B$53:$E$53)</f>
        <v>0</v>
      </c>
      <c r="J71" s="10"/>
    </row>
    <row r="72" spans="1:10">
      <c r="A72" s="11" t="s">
        <v>179</v>
      </c>
      <c r="B72" s="29">
        <f>SUMPRODUCT($B17:$E17,$B$46:$E$46)</f>
        <v>0</v>
      </c>
      <c r="C72" s="29">
        <f>SUMPRODUCT($B17:$E17,$B$47:$E$47)</f>
        <v>0</v>
      </c>
      <c r="D72" s="29">
        <f>SUMPRODUCT($B17:$E17,$B$48:$E$48)</f>
        <v>0</v>
      </c>
      <c r="E72" s="29">
        <f>SUMPRODUCT($B17:$E17,$B$49:$E$49)</f>
        <v>0</v>
      </c>
      <c r="F72" s="29">
        <f>SUMPRODUCT($B17:$E17,$B$50:$E$50)</f>
        <v>0</v>
      </c>
      <c r="G72" s="29">
        <f>SUMPRODUCT($B17:$E17,$B$51:$E$51)</f>
        <v>0</v>
      </c>
      <c r="H72" s="29">
        <f>SUMPRODUCT($B17:$E17,$B$52:$E$52)</f>
        <v>0</v>
      </c>
      <c r="I72" s="29">
        <f>SUMPRODUCT($B17:$E17,$B$53:$E$53)</f>
        <v>0</v>
      </c>
      <c r="J72" s="10"/>
    </row>
    <row r="73" spans="1:10">
      <c r="A73" s="11" t="s">
        <v>192</v>
      </c>
      <c r="B73" s="29">
        <f>SUMPRODUCT($B18:$E18,$B$46:$E$46)</f>
        <v>0</v>
      </c>
      <c r="C73" s="29">
        <f>SUMPRODUCT($B18:$E18,$B$47:$E$47)</f>
        <v>0</v>
      </c>
      <c r="D73" s="29">
        <f>SUMPRODUCT($B18:$E18,$B$48:$E$48)</f>
        <v>0</v>
      </c>
      <c r="E73" s="29">
        <f>SUMPRODUCT($B18:$E18,$B$49:$E$49)</f>
        <v>0</v>
      </c>
      <c r="F73" s="29">
        <f>SUMPRODUCT($B18:$E18,$B$50:$E$50)</f>
        <v>0</v>
      </c>
      <c r="G73" s="29">
        <f>SUMPRODUCT($B18:$E18,$B$51:$E$51)</f>
        <v>0</v>
      </c>
      <c r="H73" s="29">
        <f>SUMPRODUCT($B18:$E18,$B$52:$E$52)</f>
        <v>0</v>
      </c>
      <c r="I73" s="29">
        <f>SUMPRODUCT($B18:$E18,$B$53:$E$53)</f>
        <v>0</v>
      </c>
      <c r="J73" s="10"/>
    </row>
    <row r="74" spans="1:10">
      <c r="A74" s="11" t="s">
        <v>218</v>
      </c>
      <c r="B74" s="29">
        <f>SUMPRODUCT($B19:$E19,$B$46:$E$46)</f>
        <v>0</v>
      </c>
      <c r="C74" s="29">
        <f>SUMPRODUCT($B19:$E19,$B$47:$E$47)</f>
        <v>0</v>
      </c>
      <c r="D74" s="29">
        <f>SUMPRODUCT($B19:$E19,$B$48:$E$48)</f>
        <v>0</v>
      </c>
      <c r="E74" s="29">
        <f>SUMPRODUCT($B19:$E19,$B$49:$E$49)</f>
        <v>0</v>
      </c>
      <c r="F74" s="29">
        <f>SUMPRODUCT($B19:$E19,$B$50:$E$50)</f>
        <v>0</v>
      </c>
      <c r="G74" s="29">
        <f>SUMPRODUCT($B19:$E19,$B$51:$E$51)</f>
        <v>0</v>
      </c>
      <c r="H74" s="29">
        <f>SUMPRODUCT($B19:$E19,$B$52:$E$52)</f>
        <v>0</v>
      </c>
      <c r="I74" s="29">
        <f>SUMPRODUCT($B19:$E19,$B$53:$E$53)</f>
        <v>0</v>
      </c>
      <c r="J74" s="10"/>
    </row>
    <row r="75" spans="1:10">
      <c r="A75" s="11" t="s">
        <v>219</v>
      </c>
      <c r="B75" s="29">
        <f>SUMPRODUCT($B20:$E20,$B$46:$E$46)</f>
        <v>0</v>
      </c>
      <c r="C75" s="29">
        <f>SUMPRODUCT($B20:$E20,$B$47:$E$47)</f>
        <v>0</v>
      </c>
      <c r="D75" s="29">
        <f>SUMPRODUCT($B20:$E20,$B$48:$E$48)</f>
        <v>0</v>
      </c>
      <c r="E75" s="29">
        <f>SUMPRODUCT($B20:$E20,$B$49:$E$49)</f>
        <v>0</v>
      </c>
      <c r="F75" s="29">
        <f>SUMPRODUCT($B20:$E20,$B$50:$E$50)</f>
        <v>0</v>
      </c>
      <c r="G75" s="29">
        <f>SUMPRODUCT($B20:$E20,$B$51:$E$51)</f>
        <v>0</v>
      </c>
      <c r="H75" s="29">
        <f>SUMPRODUCT($B20:$E20,$B$52:$E$52)</f>
        <v>0</v>
      </c>
      <c r="I75" s="29">
        <f>SUMPRODUCT($B20:$E20,$B$53:$E$53)</f>
        <v>0</v>
      </c>
      <c r="J75" s="10"/>
    </row>
    <row r="76" spans="1:10">
      <c r="A76" s="11" t="s">
        <v>220</v>
      </c>
      <c r="B76" s="29">
        <f>SUMPRODUCT($B21:$E21,$B$46:$E$46)</f>
        <v>0</v>
      </c>
      <c r="C76" s="29">
        <f>SUMPRODUCT($B21:$E21,$B$47:$E$47)</f>
        <v>0</v>
      </c>
      <c r="D76" s="29">
        <f>SUMPRODUCT($B21:$E21,$B$48:$E$48)</f>
        <v>0</v>
      </c>
      <c r="E76" s="29">
        <f>SUMPRODUCT($B21:$E21,$B$49:$E$49)</f>
        <v>0</v>
      </c>
      <c r="F76" s="29">
        <f>SUMPRODUCT($B21:$E21,$B$50:$E$50)</f>
        <v>0</v>
      </c>
      <c r="G76" s="29">
        <f>SUMPRODUCT($B21:$E21,$B$51:$E$51)</f>
        <v>0</v>
      </c>
      <c r="H76" s="29">
        <f>SUMPRODUCT($B21:$E21,$B$52:$E$52)</f>
        <v>0</v>
      </c>
      <c r="I76" s="29">
        <f>SUMPRODUCT($B21:$E21,$B$53:$E$53)</f>
        <v>0</v>
      </c>
      <c r="J76" s="10"/>
    </row>
    <row r="77" spans="1:10">
      <c r="A77" s="11" t="s">
        <v>221</v>
      </c>
      <c r="B77" s="29">
        <f>SUMPRODUCT($B22:$E22,$B$46:$E$46)</f>
        <v>0</v>
      </c>
      <c r="C77" s="29">
        <f>SUMPRODUCT($B22:$E22,$B$47:$E$47)</f>
        <v>0</v>
      </c>
      <c r="D77" s="29">
        <f>SUMPRODUCT($B22:$E22,$B$48:$E$48)</f>
        <v>0</v>
      </c>
      <c r="E77" s="29">
        <f>SUMPRODUCT($B22:$E22,$B$49:$E$49)</f>
        <v>0</v>
      </c>
      <c r="F77" s="29">
        <f>SUMPRODUCT($B22:$E22,$B$50:$E$50)</f>
        <v>0</v>
      </c>
      <c r="G77" s="29">
        <f>SUMPRODUCT($B22:$E22,$B$51:$E$51)</f>
        <v>0</v>
      </c>
      <c r="H77" s="29">
        <f>SUMPRODUCT($B22:$E22,$B$52:$E$52)</f>
        <v>0</v>
      </c>
      <c r="I77" s="29">
        <f>SUMPRODUCT($B22:$E22,$B$53:$E$53)</f>
        <v>0</v>
      </c>
      <c r="J77" s="10"/>
    </row>
    <row r="78" spans="1:10">
      <c r="A78" s="11" t="s">
        <v>222</v>
      </c>
      <c r="B78" s="29">
        <f>SUMPRODUCT($B23:$E23,$B$46:$E$46)</f>
        <v>0</v>
      </c>
      <c r="C78" s="29">
        <f>SUMPRODUCT($B23:$E23,$B$47:$E$47)</f>
        <v>0</v>
      </c>
      <c r="D78" s="29">
        <f>SUMPRODUCT($B23:$E23,$B$48:$E$48)</f>
        <v>0</v>
      </c>
      <c r="E78" s="29">
        <f>SUMPRODUCT($B23:$E23,$B$49:$E$49)</f>
        <v>0</v>
      </c>
      <c r="F78" s="29">
        <f>SUMPRODUCT($B23:$E23,$B$50:$E$50)</f>
        <v>0</v>
      </c>
      <c r="G78" s="29">
        <f>SUMPRODUCT($B23:$E23,$B$51:$E$51)</f>
        <v>0</v>
      </c>
      <c r="H78" s="29">
        <f>SUMPRODUCT($B23:$E23,$B$52:$E$52)</f>
        <v>0</v>
      </c>
      <c r="I78" s="29">
        <f>SUMPRODUCT($B23:$E23,$B$53:$E$53)</f>
        <v>0</v>
      </c>
      <c r="J78" s="10"/>
    </row>
    <row r="79" spans="1:10">
      <c r="A79" s="11" t="s">
        <v>180</v>
      </c>
      <c r="B79" s="29">
        <f>SUMPRODUCT($B24:$E24,$B$46:$E$46)</f>
        <v>0</v>
      </c>
      <c r="C79" s="29">
        <f>SUMPRODUCT($B24:$E24,$B$47:$E$47)</f>
        <v>0</v>
      </c>
      <c r="D79" s="29">
        <f>SUMPRODUCT($B24:$E24,$B$48:$E$48)</f>
        <v>0</v>
      </c>
      <c r="E79" s="29">
        <f>SUMPRODUCT($B24:$E24,$B$49:$E$49)</f>
        <v>0</v>
      </c>
      <c r="F79" s="29">
        <f>SUMPRODUCT($B24:$E24,$B$50:$E$50)</f>
        <v>0</v>
      </c>
      <c r="G79" s="29">
        <f>SUMPRODUCT($B24:$E24,$B$51:$E$51)</f>
        <v>0</v>
      </c>
      <c r="H79" s="29">
        <f>SUMPRODUCT($B24:$E24,$B$52:$E$52)</f>
        <v>0</v>
      </c>
      <c r="I79" s="29">
        <f>SUMPRODUCT($B24:$E24,$B$53:$E$53)</f>
        <v>0</v>
      </c>
      <c r="J79" s="10"/>
    </row>
    <row r="80" spans="1:10">
      <c r="A80" s="11" t="s">
        <v>181</v>
      </c>
      <c r="B80" s="29">
        <f>SUMPRODUCT($B25:$E25,$B$46:$E$46)</f>
        <v>0</v>
      </c>
      <c r="C80" s="29">
        <f>SUMPRODUCT($B25:$E25,$B$47:$E$47)</f>
        <v>0</v>
      </c>
      <c r="D80" s="29">
        <f>SUMPRODUCT($B25:$E25,$B$48:$E$48)</f>
        <v>0</v>
      </c>
      <c r="E80" s="29">
        <f>SUMPRODUCT($B25:$E25,$B$49:$E$49)</f>
        <v>0</v>
      </c>
      <c r="F80" s="29">
        <f>SUMPRODUCT($B25:$E25,$B$50:$E$50)</f>
        <v>0</v>
      </c>
      <c r="G80" s="29">
        <f>SUMPRODUCT($B25:$E25,$B$51:$E$51)</f>
        <v>0</v>
      </c>
      <c r="H80" s="29">
        <f>SUMPRODUCT($B25:$E25,$B$52:$E$52)</f>
        <v>0</v>
      </c>
      <c r="I80" s="29">
        <f>SUMPRODUCT($B25:$E25,$B$53:$E$53)</f>
        <v>0</v>
      </c>
      <c r="J80" s="10"/>
    </row>
    <row r="81" spans="1:10">
      <c r="A81" s="11" t="s">
        <v>182</v>
      </c>
      <c r="B81" s="29">
        <f>SUMPRODUCT($B26:$E26,$B$46:$E$46)</f>
        <v>0</v>
      </c>
      <c r="C81" s="29">
        <f>SUMPRODUCT($B26:$E26,$B$47:$E$47)</f>
        <v>0</v>
      </c>
      <c r="D81" s="29">
        <f>SUMPRODUCT($B26:$E26,$B$48:$E$48)</f>
        <v>0</v>
      </c>
      <c r="E81" s="29">
        <f>SUMPRODUCT($B26:$E26,$B$49:$E$49)</f>
        <v>0</v>
      </c>
      <c r="F81" s="29">
        <f>SUMPRODUCT($B26:$E26,$B$50:$E$50)</f>
        <v>0</v>
      </c>
      <c r="G81" s="29">
        <f>SUMPRODUCT($B26:$E26,$B$51:$E$51)</f>
        <v>0</v>
      </c>
      <c r="H81" s="29">
        <f>SUMPRODUCT($B26:$E26,$B$52:$E$52)</f>
        <v>0</v>
      </c>
      <c r="I81" s="29">
        <f>SUMPRODUCT($B26:$E26,$B$53:$E$53)</f>
        <v>0</v>
      </c>
      <c r="J81" s="10"/>
    </row>
    <row r="82" spans="1:10">
      <c r="A82" s="11" t="s">
        <v>183</v>
      </c>
      <c r="B82" s="29">
        <f>SUMPRODUCT($B27:$E27,$B$46:$E$46)</f>
        <v>0</v>
      </c>
      <c r="C82" s="29">
        <f>SUMPRODUCT($B27:$E27,$B$47:$E$47)</f>
        <v>0</v>
      </c>
      <c r="D82" s="29">
        <f>SUMPRODUCT($B27:$E27,$B$48:$E$48)</f>
        <v>0</v>
      </c>
      <c r="E82" s="29">
        <f>SUMPRODUCT($B27:$E27,$B$49:$E$49)</f>
        <v>0</v>
      </c>
      <c r="F82" s="29">
        <f>SUMPRODUCT($B27:$E27,$B$50:$E$50)</f>
        <v>0</v>
      </c>
      <c r="G82" s="29">
        <f>SUMPRODUCT($B27:$E27,$B$51:$E$51)</f>
        <v>0</v>
      </c>
      <c r="H82" s="29">
        <f>SUMPRODUCT($B27:$E27,$B$52:$E$52)</f>
        <v>0</v>
      </c>
      <c r="I82" s="29">
        <f>SUMPRODUCT($B27:$E27,$B$53:$E$53)</f>
        <v>0</v>
      </c>
      <c r="J82" s="10"/>
    </row>
    <row r="83" spans="1:10">
      <c r="A83" s="11" t="s">
        <v>184</v>
      </c>
      <c r="B83" s="29">
        <f>SUMPRODUCT($B28:$E28,$B$46:$E$46)</f>
        <v>0</v>
      </c>
      <c r="C83" s="29">
        <f>SUMPRODUCT($B28:$E28,$B$47:$E$47)</f>
        <v>0</v>
      </c>
      <c r="D83" s="29">
        <f>SUMPRODUCT($B28:$E28,$B$48:$E$48)</f>
        <v>0</v>
      </c>
      <c r="E83" s="29">
        <f>SUMPRODUCT($B28:$E28,$B$49:$E$49)</f>
        <v>0</v>
      </c>
      <c r="F83" s="29">
        <f>SUMPRODUCT($B28:$E28,$B$50:$E$50)</f>
        <v>0</v>
      </c>
      <c r="G83" s="29">
        <f>SUMPRODUCT($B28:$E28,$B$51:$E$51)</f>
        <v>0</v>
      </c>
      <c r="H83" s="29">
        <f>SUMPRODUCT($B28:$E28,$B$52:$E$52)</f>
        <v>0</v>
      </c>
      <c r="I83" s="29">
        <f>SUMPRODUCT($B28:$E28,$B$53:$E$53)</f>
        <v>0</v>
      </c>
      <c r="J83" s="10"/>
    </row>
    <row r="84" spans="1:10">
      <c r="A84" s="11" t="s">
        <v>185</v>
      </c>
      <c r="B84" s="29">
        <f>SUMPRODUCT($B29:$E29,$B$46:$E$46)</f>
        <v>0</v>
      </c>
      <c r="C84" s="29">
        <f>SUMPRODUCT($B29:$E29,$B$47:$E$47)</f>
        <v>0</v>
      </c>
      <c r="D84" s="29">
        <f>SUMPRODUCT($B29:$E29,$B$48:$E$48)</f>
        <v>0</v>
      </c>
      <c r="E84" s="29">
        <f>SUMPRODUCT($B29:$E29,$B$49:$E$49)</f>
        <v>0</v>
      </c>
      <c r="F84" s="29">
        <f>SUMPRODUCT($B29:$E29,$B$50:$E$50)</f>
        <v>0</v>
      </c>
      <c r="G84" s="29">
        <f>SUMPRODUCT($B29:$E29,$B$51:$E$51)</f>
        <v>0</v>
      </c>
      <c r="H84" s="29">
        <f>SUMPRODUCT($B29:$E29,$B$52:$E$52)</f>
        <v>0</v>
      </c>
      <c r="I84" s="29">
        <f>SUMPRODUCT($B29:$E29,$B$53:$E$53)</f>
        <v>0</v>
      </c>
      <c r="J84" s="10"/>
    </row>
    <row r="85" spans="1:10">
      <c r="A85" s="11" t="s">
        <v>193</v>
      </c>
      <c r="B85" s="29">
        <f>SUMPRODUCT($B30:$E30,$B$46:$E$46)</f>
        <v>0</v>
      </c>
      <c r="C85" s="29">
        <f>SUMPRODUCT($B30:$E30,$B$47:$E$47)</f>
        <v>0</v>
      </c>
      <c r="D85" s="29">
        <f>SUMPRODUCT($B30:$E30,$B$48:$E$48)</f>
        <v>0</v>
      </c>
      <c r="E85" s="29">
        <f>SUMPRODUCT($B30:$E30,$B$49:$E$49)</f>
        <v>0</v>
      </c>
      <c r="F85" s="29">
        <f>SUMPRODUCT($B30:$E30,$B$50:$E$50)</f>
        <v>0</v>
      </c>
      <c r="G85" s="29">
        <f>SUMPRODUCT($B30:$E30,$B$51:$E$51)</f>
        <v>0</v>
      </c>
      <c r="H85" s="29">
        <f>SUMPRODUCT($B30:$E30,$B$52:$E$52)</f>
        <v>0</v>
      </c>
      <c r="I85" s="29">
        <f>SUMPRODUCT($B30:$E30,$B$53:$E$53)</f>
        <v>0</v>
      </c>
      <c r="J85" s="10"/>
    </row>
    <row r="86" spans="1:10">
      <c r="A86" s="11" t="s">
        <v>194</v>
      </c>
      <c r="B86" s="29">
        <f>SUMPRODUCT($B31:$E31,$B$46:$E$46)</f>
        <v>0</v>
      </c>
      <c r="C86" s="29">
        <f>SUMPRODUCT($B31:$E31,$B$47:$E$47)</f>
        <v>0</v>
      </c>
      <c r="D86" s="29">
        <f>SUMPRODUCT($B31:$E31,$B$48:$E$48)</f>
        <v>0</v>
      </c>
      <c r="E86" s="29">
        <f>SUMPRODUCT($B31:$E31,$B$49:$E$49)</f>
        <v>0</v>
      </c>
      <c r="F86" s="29">
        <f>SUMPRODUCT($B31:$E31,$B$50:$E$50)</f>
        <v>0</v>
      </c>
      <c r="G86" s="29">
        <f>SUMPRODUCT($B31:$E31,$B$51:$E$51)</f>
        <v>0</v>
      </c>
      <c r="H86" s="29">
        <f>SUMPRODUCT($B31:$E31,$B$52:$E$52)</f>
        <v>0</v>
      </c>
      <c r="I86" s="29">
        <f>SUMPRODUCT($B31:$E31,$B$53:$E$53)</f>
        <v>0</v>
      </c>
      <c r="J86" s="10"/>
    </row>
    <row r="87" spans="1:10">
      <c r="A87" s="11" t="s">
        <v>195</v>
      </c>
      <c r="B87" s="29">
        <f>SUMPRODUCT($B32:$E32,$B$46:$E$46)</f>
        <v>0</v>
      </c>
      <c r="C87" s="29">
        <f>SUMPRODUCT($B32:$E32,$B$47:$E$47)</f>
        <v>0</v>
      </c>
      <c r="D87" s="29">
        <f>SUMPRODUCT($B32:$E32,$B$48:$E$48)</f>
        <v>0</v>
      </c>
      <c r="E87" s="29">
        <f>SUMPRODUCT($B32:$E32,$B$49:$E$49)</f>
        <v>0</v>
      </c>
      <c r="F87" s="29">
        <f>SUMPRODUCT($B32:$E32,$B$50:$E$50)</f>
        <v>0</v>
      </c>
      <c r="G87" s="29">
        <f>SUMPRODUCT($B32:$E32,$B$51:$E$51)</f>
        <v>0</v>
      </c>
      <c r="H87" s="29">
        <f>SUMPRODUCT($B32:$E32,$B$52:$E$52)</f>
        <v>0</v>
      </c>
      <c r="I87" s="29">
        <f>SUMPRODUCT($B32:$E32,$B$53:$E$53)</f>
        <v>0</v>
      </c>
      <c r="J87" s="10"/>
    </row>
    <row r="88" spans="1:10">
      <c r="A88" s="11" t="s">
        <v>196</v>
      </c>
      <c r="B88" s="29">
        <f>SUMPRODUCT($B33:$E33,$B$46:$E$46)</f>
        <v>0</v>
      </c>
      <c r="C88" s="29">
        <f>SUMPRODUCT($B33:$E33,$B$47:$E$47)</f>
        <v>0</v>
      </c>
      <c r="D88" s="29">
        <f>SUMPRODUCT($B33:$E33,$B$48:$E$48)</f>
        <v>0</v>
      </c>
      <c r="E88" s="29">
        <f>SUMPRODUCT($B33:$E33,$B$49:$E$49)</f>
        <v>0</v>
      </c>
      <c r="F88" s="29">
        <f>SUMPRODUCT($B33:$E33,$B$50:$E$50)</f>
        <v>0</v>
      </c>
      <c r="G88" s="29">
        <f>SUMPRODUCT($B33:$E33,$B$51:$E$51)</f>
        <v>0</v>
      </c>
      <c r="H88" s="29">
        <f>SUMPRODUCT($B33:$E33,$B$52:$E$52)</f>
        <v>0</v>
      </c>
      <c r="I88" s="29">
        <f>SUMPRODUCT($B33:$E33,$B$53:$E$53)</f>
        <v>0</v>
      </c>
      <c r="J88" s="10"/>
    </row>
    <row r="89" spans="1:10">
      <c r="A89" s="11" t="s">
        <v>197</v>
      </c>
      <c r="B89" s="29">
        <f>SUMPRODUCT($B34:$E34,$B$46:$E$46)</f>
        <v>0</v>
      </c>
      <c r="C89" s="29">
        <f>SUMPRODUCT($B34:$E34,$B$47:$E$47)</f>
        <v>0</v>
      </c>
      <c r="D89" s="29">
        <f>SUMPRODUCT($B34:$E34,$B$48:$E$48)</f>
        <v>0</v>
      </c>
      <c r="E89" s="29">
        <f>SUMPRODUCT($B34:$E34,$B$49:$E$49)</f>
        <v>0</v>
      </c>
      <c r="F89" s="29">
        <f>SUMPRODUCT($B34:$E34,$B$50:$E$50)</f>
        <v>0</v>
      </c>
      <c r="G89" s="29">
        <f>SUMPRODUCT($B34:$E34,$B$51:$E$51)</f>
        <v>0</v>
      </c>
      <c r="H89" s="29">
        <f>SUMPRODUCT($B34:$E34,$B$52:$E$52)</f>
        <v>0</v>
      </c>
      <c r="I89" s="29">
        <f>SUMPRODUCT($B34:$E34,$B$53:$E$53)</f>
        <v>0</v>
      </c>
      <c r="J89" s="10"/>
    </row>
    <row r="90" spans="1:10">
      <c r="A90" s="11" t="s">
        <v>198</v>
      </c>
      <c r="B90" s="29">
        <f>SUMPRODUCT($B35:$E35,$B$46:$E$46)</f>
        <v>0</v>
      </c>
      <c r="C90" s="29">
        <f>SUMPRODUCT($B35:$E35,$B$47:$E$47)</f>
        <v>0</v>
      </c>
      <c r="D90" s="29">
        <f>SUMPRODUCT($B35:$E35,$B$48:$E$48)</f>
        <v>0</v>
      </c>
      <c r="E90" s="29">
        <f>SUMPRODUCT($B35:$E35,$B$49:$E$49)</f>
        <v>0</v>
      </c>
      <c r="F90" s="29">
        <f>SUMPRODUCT($B35:$E35,$B$50:$E$50)</f>
        <v>0</v>
      </c>
      <c r="G90" s="29">
        <f>SUMPRODUCT($B35:$E35,$B$51:$E$51)</f>
        <v>0</v>
      </c>
      <c r="H90" s="29">
        <f>SUMPRODUCT($B35:$E35,$B$52:$E$52)</f>
        <v>0</v>
      </c>
      <c r="I90" s="29">
        <f>SUMPRODUCT($B35:$E35,$B$53:$E$53)</f>
        <v>0</v>
      </c>
      <c r="J90" s="10"/>
    </row>
    <row r="91" spans="1:10">
      <c r="A91" s="11" t="s">
        <v>199</v>
      </c>
      <c r="B91" s="29">
        <f>SUMPRODUCT($B36:$E36,$B$46:$E$46)</f>
        <v>0</v>
      </c>
      <c r="C91" s="29">
        <f>SUMPRODUCT($B36:$E36,$B$47:$E$47)</f>
        <v>0</v>
      </c>
      <c r="D91" s="29">
        <f>SUMPRODUCT($B36:$E36,$B$48:$E$48)</f>
        <v>0</v>
      </c>
      <c r="E91" s="29">
        <f>SUMPRODUCT($B36:$E36,$B$49:$E$49)</f>
        <v>0</v>
      </c>
      <c r="F91" s="29">
        <f>SUMPRODUCT($B36:$E36,$B$50:$E$50)</f>
        <v>0</v>
      </c>
      <c r="G91" s="29">
        <f>SUMPRODUCT($B36:$E36,$B$51:$E$51)</f>
        <v>0</v>
      </c>
      <c r="H91" s="29">
        <f>SUMPRODUCT($B36:$E36,$B$52:$E$52)</f>
        <v>0</v>
      </c>
      <c r="I91" s="29">
        <f>SUMPRODUCT($B36:$E36,$B$53:$E$53)</f>
        <v>0</v>
      </c>
      <c r="J91" s="10"/>
    </row>
    <row r="92" spans="1:10">
      <c r="A92" s="11" t="s">
        <v>200</v>
      </c>
      <c r="B92" s="29">
        <f>SUMPRODUCT($B37:$E37,$B$46:$E$46)</f>
        <v>0</v>
      </c>
      <c r="C92" s="29">
        <f>SUMPRODUCT($B37:$E37,$B$47:$E$47)</f>
        <v>0</v>
      </c>
      <c r="D92" s="29">
        <f>SUMPRODUCT($B37:$E37,$B$48:$E$48)</f>
        <v>0</v>
      </c>
      <c r="E92" s="29">
        <f>SUMPRODUCT($B37:$E37,$B$49:$E$49)</f>
        <v>0</v>
      </c>
      <c r="F92" s="29">
        <f>SUMPRODUCT($B37:$E37,$B$50:$E$50)</f>
        <v>0</v>
      </c>
      <c r="G92" s="29">
        <f>SUMPRODUCT($B37:$E37,$B$51:$E$51)</f>
        <v>0</v>
      </c>
      <c r="H92" s="29">
        <f>SUMPRODUCT($B37:$E37,$B$52:$E$52)</f>
        <v>0</v>
      </c>
      <c r="I92" s="29">
        <f>SUMPRODUCT($B37:$E37,$B$53:$E$53)</f>
        <v>0</v>
      </c>
      <c r="J92" s="10"/>
    </row>
    <row r="94" spans="1:10">
      <c r="A94" s="1" t="s">
        <v>914</v>
      </c>
    </row>
    <row r="95" spans="1:10">
      <c r="A95" s="2" t="s">
        <v>367</v>
      </c>
    </row>
    <row r="96" spans="1:10">
      <c r="A96" s="2" t="s">
        <v>915</v>
      </c>
    </row>
    <row r="97" spans="1:20">
      <c r="A97" s="2" t="s">
        <v>916</v>
      </c>
    </row>
    <row r="98" spans="1:20">
      <c r="A98" s="12" t="s">
        <v>917</v>
      </c>
    </row>
    <row r="99" spans="1:20">
      <c r="A99" s="2" t="s">
        <v>410</v>
      </c>
    </row>
    <row r="101" spans="1:20">
      <c r="B101" s="3" t="s">
        <v>140</v>
      </c>
      <c r="C101" s="3" t="s">
        <v>322</v>
      </c>
      <c r="D101" s="3" t="s">
        <v>323</v>
      </c>
      <c r="E101" s="3" t="s">
        <v>324</v>
      </c>
      <c r="F101" s="3" t="s">
        <v>325</v>
      </c>
      <c r="G101" s="3" t="s">
        <v>326</v>
      </c>
      <c r="H101" s="3" t="s">
        <v>327</v>
      </c>
      <c r="I101" s="3" t="s">
        <v>328</v>
      </c>
      <c r="J101" s="3" t="s">
        <v>329</v>
      </c>
      <c r="K101" s="3" t="s">
        <v>310</v>
      </c>
      <c r="L101" s="3" t="s">
        <v>828</v>
      </c>
      <c r="M101" s="3" t="s">
        <v>829</v>
      </c>
      <c r="N101" s="3" t="s">
        <v>830</v>
      </c>
      <c r="O101" s="3" t="s">
        <v>831</v>
      </c>
      <c r="P101" s="3" t="s">
        <v>832</v>
      </c>
      <c r="Q101" s="3" t="s">
        <v>833</v>
      </c>
      <c r="R101" s="3" t="s">
        <v>834</v>
      </c>
      <c r="S101" s="3" t="s">
        <v>835</v>
      </c>
    </row>
    <row r="102" spans="1:20">
      <c r="A102" s="11" t="s">
        <v>172</v>
      </c>
      <c r="B102" s="30">
        <v>0</v>
      </c>
      <c r="C102" s="31">
        <f>$B62</f>
        <v>0</v>
      </c>
      <c r="D102" s="31">
        <f>$C62</f>
        <v>0</v>
      </c>
      <c r="E102" s="31">
        <f>$D62</f>
        <v>0</v>
      </c>
      <c r="F102" s="31">
        <f>$E62</f>
        <v>0</v>
      </c>
      <c r="G102" s="31">
        <f>$F62</f>
        <v>0</v>
      </c>
      <c r="H102" s="31">
        <f>$G62</f>
        <v>0</v>
      </c>
      <c r="I102" s="31">
        <f>$H62</f>
        <v>0</v>
      </c>
      <c r="J102" s="31">
        <f>$I62</f>
        <v>0</v>
      </c>
      <c r="K102" s="30">
        <v>0</v>
      </c>
      <c r="L102" s="30">
        <v>0</v>
      </c>
      <c r="M102" s="30">
        <v>0</v>
      </c>
      <c r="N102" s="30">
        <v>0</v>
      </c>
      <c r="O102" s="30">
        <v>0</v>
      </c>
      <c r="P102" s="30">
        <v>0</v>
      </c>
      <c r="Q102" s="30">
        <v>0</v>
      </c>
      <c r="R102" s="30">
        <v>0</v>
      </c>
      <c r="S102" s="30">
        <v>0</v>
      </c>
      <c r="T102" s="10"/>
    </row>
    <row r="103" spans="1:20">
      <c r="A103" s="11" t="s">
        <v>173</v>
      </c>
      <c r="B103" s="30">
        <v>0</v>
      </c>
      <c r="C103" s="31">
        <f>$B63</f>
        <v>0</v>
      </c>
      <c r="D103" s="31">
        <f>$C63</f>
        <v>0</v>
      </c>
      <c r="E103" s="31">
        <f>$D63</f>
        <v>0</v>
      </c>
      <c r="F103" s="31">
        <f>$E63</f>
        <v>0</v>
      </c>
      <c r="G103" s="31">
        <f>$F63</f>
        <v>0</v>
      </c>
      <c r="H103" s="31">
        <f>$G63</f>
        <v>0</v>
      </c>
      <c r="I103" s="31">
        <f>$H63</f>
        <v>0</v>
      </c>
      <c r="J103" s="31">
        <f>$I63</f>
        <v>0</v>
      </c>
      <c r="K103" s="30">
        <v>0</v>
      </c>
      <c r="L103" s="30">
        <v>0</v>
      </c>
      <c r="M103" s="30">
        <v>0</v>
      </c>
      <c r="N103" s="30">
        <v>0</v>
      </c>
      <c r="O103" s="30">
        <v>0</v>
      </c>
      <c r="P103" s="30">
        <v>0</v>
      </c>
      <c r="Q103" s="30">
        <v>0</v>
      </c>
      <c r="R103" s="30">
        <v>0</v>
      </c>
      <c r="S103" s="30">
        <v>0</v>
      </c>
      <c r="T103" s="10"/>
    </row>
    <row r="104" spans="1:20">
      <c r="A104" s="11" t="s">
        <v>216</v>
      </c>
      <c r="B104" s="30">
        <v>0</v>
      </c>
      <c r="C104" s="31">
        <f>$B64</f>
        <v>0</v>
      </c>
      <c r="D104" s="31">
        <f>$C64</f>
        <v>0</v>
      </c>
      <c r="E104" s="31">
        <f>$D64</f>
        <v>0</v>
      </c>
      <c r="F104" s="31">
        <f>$E64</f>
        <v>0</v>
      </c>
      <c r="G104" s="31">
        <f>$F64</f>
        <v>0</v>
      </c>
      <c r="H104" s="31">
        <f>$G64</f>
        <v>0</v>
      </c>
      <c r="I104" s="31">
        <f>$H64</f>
        <v>0</v>
      </c>
      <c r="J104" s="31">
        <f>$I64</f>
        <v>0</v>
      </c>
      <c r="K104" s="30">
        <v>0</v>
      </c>
      <c r="L104" s="30">
        <v>0</v>
      </c>
      <c r="M104" s="30">
        <v>0</v>
      </c>
      <c r="N104" s="30">
        <v>0</v>
      </c>
      <c r="O104" s="30">
        <v>0</v>
      </c>
      <c r="P104" s="30">
        <v>0</v>
      </c>
      <c r="Q104" s="30">
        <v>0</v>
      </c>
      <c r="R104" s="30">
        <v>0</v>
      </c>
      <c r="S104" s="30">
        <v>0</v>
      </c>
      <c r="T104" s="10"/>
    </row>
    <row r="105" spans="1:20">
      <c r="A105" s="11" t="s">
        <v>174</v>
      </c>
      <c r="B105" s="30">
        <v>0</v>
      </c>
      <c r="C105" s="31">
        <f>$B65</f>
        <v>0</v>
      </c>
      <c r="D105" s="31">
        <f>$C65</f>
        <v>0</v>
      </c>
      <c r="E105" s="31">
        <f>$D65</f>
        <v>0</v>
      </c>
      <c r="F105" s="31">
        <f>$E65</f>
        <v>0</v>
      </c>
      <c r="G105" s="31">
        <f>$F65</f>
        <v>0</v>
      </c>
      <c r="H105" s="31">
        <f>$G65</f>
        <v>0</v>
      </c>
      <c r="I105" s="31">
        <f>$H65</f>
        <v>0</v>
      </c>
      <c r="J105" s="31">
        <f>$I65</f>
        <v>0</v>
      </c>
      <c r="K105" s="30">
        <v>0</v>
      </c>
      <c r="L105" s="30">
        <v>0</v>
      </c>
      <c r="M105" s="30">
        <v>0</v>
      </c>
      <c r="N105" s="30">
        <v>0</v>
      </c>
      <c r="O105" s="30">
        <v>0</v>
      </c>
      <c r="P105" s="30">
        <v>0</v>
      </c>
      <c r="Q105" s="30">
        <v>0</v>
      </c>
      <c r="R105" s="30">
        <v>0</v>
      </c>
      <c r="S105" s="30">
        <v>0</v>
      </c>
      <c r="T105" s="10"/>
    </row>
    <row r="106" spans="1:20">
      <c r="A106" s="11" t="s">
        <v>175</v>
      </c>
      <c r="B106" s="30">
        <v>0</v>
      </c>
      <c r="C106" s="31">
        <f>$B66</f>
        <v>0</v>
      </c>
      <c r="D106" s="31">
        <f>$C66</f>
        <v>0</v>
      </c>
      <c r="E106" s="31">
        <f>$D66</f>
        <v>0</v>
      </c>
      <c r="F106" s="31">
        <f>$E66</f>
        <v>0</v>
      </c>
      <c r="G106" s="31">
        <f>$F66</f>
        <v>0</v>
      </c>
      <c r="H106" s="31">
        <f>$G66</f>
        <v>0</v>
      </c>
      <c r="I106" s="31">
        <f>$H66</f>
        <v>0</v>
      </c>
      <c r="J106" s="31">
        <f>$I66</f>
        <v>0</v>
      </c>
      <c r="K106" s="30">
        <v>0</v>
      </c>
      <c r="L106" s="30">
        <v>0</v>
      </c>
      <c r="M106" s="30">
        <v>0</v>
      </c>
      <c r="N106" s="30">
        <v>0</v>
      </c>
      <c r="O106" s="30">
        <v>0</v>
      </c>
      <c r="P106" s="30">
        <v>0</v>
      </c>
      <c r="Q106" s="30">
        <v>0</v>
      </c>
      <c r="R106" s="30">
        <v>0</v>
      </c>
      <c r="S106" s="30">
        <v>0</v>
      </c>
      <c r="T106" s="10"/>
    </row>
    <row r="107" spans="1:20">
      <c r="A107" s="11" t="s">
        <v>217</v>
      </c>
      <c r="B107" s="30">
        <v>0</v>
      </c>
      <c r="C107" s="31">
        <f>$B67</f>
        <v>0</v>
      </c>
      <c r="D107" s="31">
        <f>$C67</f>
        <v>0</v>
      </c>
      <c r="E107" s="31">
        <f>$D67</f>
        <v>0</v>
      </c>
      <c r="F107" s="31">
        <f>$E67</f>
        <v>0</v>
      </c>
      <c r="G107" s="31">
        <f>$F67</f>
        <v>0</v>
      </c>
      <c r="H107" s="31">
        <f>$G67</f>
        <v>0</v>
      </c>
      <c r="I107" s="31">
        <f>$H67</f>
        <v>0</v>
      </c>
      <c r="J107" s="31">
        <f>$I67</f>
        <v>0</v>
      </c>
      <c r="K107" s="30">
        <v>0</v>
      </c>
      <c r="L107" s="30">
        <v>0</v>
      </c>
      <c r="M107" s="30">
        <v>0</v>
      </c>
      <c r="N107" s="30">
        <v>0</v>
      </c>
      <c r="O107" s="30">
        <v>0</v>
      </c>
      <c r="P107" s="30">
        <v>0</v>
      </c>
      <c r="Q107" s="30">
        <v>0</v>
      </c>
      <c r="R107" s="30">
        <v>0</v>
      </c>
      <c r="S107" s="30">
        <v>0</v>
      </c>
      <c r="T107" s="10"/>
    </row>
    <row r="108" spans="1:20">
      <c r="A108" s="11" t="s">
        <v>176</v>
      </c>
      <c r="B108" s="30">
        <v>0</v>
      </c>
      <c r="C108" s="31">
        <f>$B68</f>
        <v>0</v>
      </c>
      <c r="D108" s="31">
        <f>$C68</f>
        <v>0</v>
      </c>
      <c r="E108" s="31">
        <f>$D68</f>
        <v>0</v>
      </c>
      <c r="F108" s="31">
        <f>$E68</f>
        <v>0</v>
      </c>
      <c r="G108" s="31">
        <f>$F68</f>
        <v>0</v>
      </c>
      <c r="H108" s="31">
        <f>$G68</f>
        <v>0</v>
      </c>
      <c r="I108" s="31">
        <f>$H68</f>
        <v>0</v>
      </c>
      <c r="J108" s="31">
        <f>$I68</f>
        <v>0</v>
      </c>
      <c r="K108" s="30">
        <v>0</v>
      </c>
      <c r="L108" s="30">
        <v>0</v>
      </c>
      <c r="M108" s="30">
        <v>0</v>
      </c>
      <c r="N108" s="30">
        <v>0</v>
      </c>
      <c r="O108" s="30">
        <v>0</v>
      </c>
      <c r="P108" s="30">
        <v>0</v>
      </c>
      <c r="Q108" s="30">
        <v>0</v>
      </c>
      <c r="R108" s="30">
        <v>0</v>
      </c>
      <c r="S108" s="30">
        <v>0</v>
      </c>
      <c r="T108" s="10"/>
    </row>
    <row r="109" spans="1:20">
      <c r="A109" s="11" t="s">
        <v>177</v>
      </c>
      <c r="B109" s="30">
        <v>0</v>
      </c>
      <c r="C109" s="31">
        <f>$B69</f>
        <v>0</v>
      </c>
      <c r="D109" s="31">
        <f>$C69</f>
        <v>0</v>
      </c>
      <c r="E109" s="31">
        <f>$D69</f>
        <v>0</v>
      </c>
      <c r="F109" s="31">
        <f>$E69</f>
        <v>0</v>
      </c>
      <c r="G109" s="31">
        <f>$F69</f>
        <v>0</v>
      </c>
      <c r="H109" s="31">
        <f>$G69</f>
        <v>0</v>
      </c>
      <c r="I109" s="31">
        <f>$H69</f>
        <v>0</v>
      </c>
      <c r="J109" s="31">
        <f>$I69</f>
        <v>0</v>
      </c>
      <c r="K109" s="30">
        <v>0</v>
      </c>
      <c r="L109" s="30">
        <v>0</v>
      </c>
      <c r="M109" s="30">
        <v>0</v>
      </c>
      <c r="N109" s="30">
        <v>0</v>
      </c>
      <c r="O109" s="30">
        <v>0</v>
      </c>
      <c r="P109" s="30">
        <v>0</v>
      </c>
      <c r="Q109" s="30">
        <v>0</v>
      </c>
      <c r="R109" s="30">
        <v>0</v>
      </c>
      <c r="S109" s="30">
        <v>0</v>
      </c>
      <c r="T109" s="10"/>
    </row>
    <row r="110" spans="1:20">
      <c r="A110" s="11" t="s">
        <v>191</v>
      </c>
      <c r="B110" s="30">
        <v>0</v>
      </c>
      <c r="C110" s="31">
        <f>$B70</f>
        <v>0</v>
      </c>
      <c r="D110" s="31">
        <f>$C70</f>
        <v>0</v>
      </c>
      <c r="E110" s="31">
        <f>$D70</f>
        <v>0</v>
      </c>
      <c r="F110" s="31">
        <f>$E70</f>
        <v>0</v>
      </c>
      <c r="G110" s="31">
        <f>$F70</f>
        <v>0</v>
      </c>
      <c r="H110" s="31">
        <f>$G70</f>
        <v>0</v>
      </c>
      <c r="I110" s="31">
        <f>$H70</f>
        <v>0</v>
      </c>
      <c r="J110" s="31">
        <f>$I70</f>
        <v>0</v>
      </c>
      <c r="K110" s="30">
        <v>0</v>
      </c>
      <c r="L110" s="30">
        <v>0</v>
      </c>
      <c r="M110" s="30">
        <v>0</v>
      </c>
      <c r="N110" s="30">
        <v>0</v>
      </c>
      <c r="O110" s="30">
        <v>0</v>
      </c>
      <c r="P110" s="30">
        <v>0</v>
      </c>
      <c r="Q110" s="30">
        <v>0</v>
      </c>
      <c r="R110" s="30">
        <v>0</v>
      </c>
      <c r="S110" s="30">
        <v>0</v>
      </c>
      <c r="T110" s="10"/>
    </row>
    <row r="111" spans="1:20">
      <c r="A111" s="11" t="s">
        <v>178</v>
      </c>
      <c r="B111" s="30">
        <v>0</v>
      </c>
      <c r="C111" s="31">
        <f>$B71</f>
        <v>0</v>
      </c>
      <c r="D111" s="31">
        <f>$C71</f>
        <v>0</v>
      </c>
      <c r="E111" s="31">
        <f>$D71</f>
        <v>0</v>
      </c>
      <c r="F111" s="31">
        <f>$E71</f>
        <v>0</v>
      </c>
      <c r="G111" s="31">
        <f>$F71</f>
        <v>0</v>
      </c>
      <c r="H111" s="31">
        <f>$G71</f>
        <v>0</v>
      </c>
      <c r="I111" s="31">
        <f>$H71</f>
        <v>0</v>
      </c>
      <c r="J111" s="31">
        <f>$I71</f>
        <v>0</v>
      </c>
      <c r="K111" s="30">
        <v>0</v>
      </c>
      <c r="L111" s="30">
        <v>0</v>
      </c>
      <c r="M111" s="30">
        <v>0</v>
      </c>
      <c r="N111" s="30">
        <v>0</v>
      </c>
      <c r="O111" s="30">
        <v>0</v>
      </c>
      <c r="P111" s="30">
        <v>0</v>
      </c>
      <c r="Q111" s="30">
        <v>0</v>
      </c>
      <c r="R111" s="30">
        <v>0</v>
      </c>
      <c r="S111" s="30">
        <v>0</v>
      </c>
      <c r="T111" s="10"/>
    </row>
    <row r="112" spans="1:20">
      <c r="A112" s="11" t="s">
        <v>179</v>
      </c>
      <c r="B112" s="30">
        <v>0</v>
      </c>
      <c r="C112" s="31">
        <f>$B72</f>
        <v>0</v>
      </c>
      <c r="D112" s="31">
        <f>$C72</f>
        <v>0</v>
      </c>
      <c r="E112" s="31">
        <f>$D72</f>
        <v>0</v>
      </c>
      <c r="F112" s="31">
        <f>$E72</f>
        <v>0</v>
      </c>
      <c r="G112" s="31">
        <f>$F72</f>
        <v>0</v>
      </c>
      <c r="H112" s="31">
        <f>$G72</f>
        <v>0</v>
      </c>
      <c r="I112" s="31">
        <f>$H72</f>
        <v>0</v>
      </c>
      <c r="J112" s="31">
        <f>$I72</f>
        <v>0</v>
      </c>
      <c r="K112" s="30">
        <v>0</v>
      </c>
      <c r="L112" s="30">
        <v>0</v>
      </c>
      <c r="M112" s="30">
        <v>0</v>
      </c>
      <c r="N112" s="30">
        <v>0</v>
      </c>
      <c r="O112" s="30">
        <v>0</v>
      </c>
      <c r="P112" s="30">
        <v>0</v>
      </c>
      <c r="Q112" s="30">
        <v>0</v>
      </c>
      <c r="R112" s="30">
        <v>0</v>
      </c>
      <c r="S112" s="30">
        <v>0</v>
      </c>
      <c r="T112" s="10"/>
    </row>
    <row r="113" spans="1:20">
      <c r="A113" s="11" t="s">
        <v>192</v>
      </c>
      <c r="B113" s="30">
        <v>0</v>
      </c>
      <c r="C113" s="31">
        <f>$B73</f>
        <v>0</v>
      </c>
      <c r="D113" s="31">
        <f>$C73</f>
        <v>0</v>
      </c>
      <c r="E113" s="31">
        <f>$D73</f>
        <v>0</v>
      </c>
      <c r="F113" s="31">
        <f>$E73</f>
        <v>0</v>
      </c>
      <c r="G113" s="31">
        <f>$F73</f>
        <v>0</v>
      </c>
      <c r="H113" s="31">
        <f>$G73</f>
        <v>0</v>
      </c>
      <c r="I113" s="31">
        <f>$H73</f>
        <v>0</v>
      </c>
      <c r="J113" s="31">
        <f>$I73</f>
        <v>0</v>
      </c>
      <c r="K113" s="30">
        <v>0</v>
      </c>
      <c r="L113" s="30">
        <v>0</v>
      </c>
      <c r="M113" s="30">
        <v>0</v>
      </c>
      <c r="N113" s="30">
        <v>0</v>
      </c>
      <c r="O113" s="30">
        <v>0</v>
      </c>
      <c r="P113" s="30">
        <v>0</v>
      </c>
      <c r="Q113" s="30">
        <v>0</v>
      </c>
      <c r="R113" s="30">
        <v>0</v>
      </c>
      <c r="S113" s="30">
        <v>0</v>
      </c>
      <c r="T113" s="10"/>
    </row>
    <row r="114" spans="1:20">
      <c r="A114" s="11" t="s">
        <v>218</v>
      </c>
      <c r="B114" s="30">
        <v>0</v>
      </c>
      <c r="C114" s="31">
        <f>$B74</f>
        <v>0</v>
      </c>
      <c r="D114" s="31">
        <f>$C74</f>
        <v>0</v>
      </c>
      <c r="E114" s="31">
        <f>$D74</f>
        <v>0</v>
      </c>
      <c r="F114" s="31">
        <f>$E74</f>
        <v>0</v>
      </c>
      <c r="G114" s="31">
        <f>$F74</f>
        <v>0</v>
      </c>
      <c r="H114" s="31">
        <f>$G74</f>
        <v>0</v>
      </c>
      <c r="I114" s="31">
        <f>$H74</f>
        <v>0</v>
      </c>
      <c r="J114" s="31">
        <f>$I74</f>
        <v>0</v>
      </c>
      <c r="K114" s="30">
        <v>0</v>
      </c>
      <c r="L114" s="30">
        <v>0</v>
      </c>
      <c r="M114" s="30">
        <v>0</v>
      </c>
      <c r="N114" s="30">
        <v>0</v>
      </c>
      <c r="O114" s="30">
        <v>0</v>
      </c>
      <c r="P114" s="30">
        <v>0</v>
      </c>
      <c r="Q114" s="30">
        <v>0</v>
      </c>
      <c r="R114" s="30">
        <v>0</v>
      </c>
      <c r="S114" s="30">
        <v>0</v>
      </c>
      <c r="T114" s="10"/>
    </row>
    <row r="115" spans="1:20">
      <c r="A115" s="11" t="s">
        <v>219</v>
      </c>
      <c r="B115" s="30">
        <v>0</v>
      </c>
      <c r="C115" s="31">
        <f>$B75</f>
        <v>0</v>
      </c>
      <c r="D115" s="31">
        <f>$C75</f>
        <v>0</v>
      </c>
      <c r="E115" s="31">
        <f>$D75</f>
        <v>0</v>
      </c>
      <c r="F115" s="31">
        <f>$E75</f>
        <v>0</v>
      </c>
      <c r="G115" s="31">
        <f>$F75</f>
        <v>0</v>
      </c>
      <c r="H115" s="31">
        <f>$G75</f>
        <v>0</v>
      </c>
      <c r="I115" s="31">
        <f>$H75</f>
        <v>0</v>
      </c>
      <c r="J115" s="31">
        <f>$I75</f>
        <v>0</v>
      </c>
      <c r="K115" s="30">
        <v>0</v>
      </c>
      <c r="L115" s="30">
        <v>0</v>
      </c>
      <c r="M115" s="30">
        <v>0</v>
      </c>
      <c r="N115" s="30">
        <v>0</v>
      </c>
      <c r="O115" s="30">
        <v>0</v>
      </c>
      <c r="P115" s="30">
        <v>0</v>
      </c>
      <c r="Q115" s="30">
        <v>0</v>
      </c>
      <c r="R115" s="30">
        <v>0</v>
      </c>
      <c r="S115" s="30">
        <v>0</v>
      </c>
      <c r="T115" s="10"/>
    </row>
    <row r="116" spans="1:20">
      <c r="A116" s="11" t="s">
        <v>220</v>
      </c>
      <c r="B116" s="30">
        <v>0</v>
      </c>
      <c r="C116" s="31">
        <f>$B76</f>
        <v>0</v>
      </c>
      <c r="D116" s="31">
        <f>$C76</f>
        <v>0</v>
      </c>
      <c r="E116" s="31">
        <f>$D76</f>
        <v>0</v>
      </c>
      <c r="F116" s="31">
        <f>$E76</f>
        <v>0</v>
      </c>
      <c r="G116" s="31">
        <f>$F76</f>
        <v>0</v>
      </c>
      <c r="H116" s="31">
        <f>$G76</f>
        <v>0</v>
      </c>
      <c r="I116" s="31">
        <f>$H76</f>
        <v>0</v>
      </c>
      <c r="J116" s="31">
        <f>$I76</f>
        <v>0</v>
      </c>
      <c r="K116" s="30">
        <v>0</v>
      </c>
      <c r="L116" s="30">
        <v>0</v>
      </c>
      <c r="M116" s="30">
        <v>0</v>
      </c>
      <c r="N116" s="30">
        <v>0</v>
      </c>
      <c r="O116" s="30">
        <v>0</v>
      </c>
      <c r="P116" s="30">
        <v>0</v>
      </c>
      <c r="Q116" s="30">
        <v>0</v>
      </c>
      <c r="R116" s="30">
        <v>0</v>
      </c>
      <c r="S116" s="30">
        <v>0</v>
      </c>
      <c r="T116" s="10"/>
    </row>
    <row r="117" spans="1:20">
      <c r="A117" s="11" t="s">
        <v>221</v>
      </c>
      <c r="B117" s="30">
        <v>0</v>
      </c>
      <c r="C117" s="31">
        <f>$B77</f>
        <v>0</v>
      </c>
      <c r="D117" s="31">
        <f>$C77</f>
        <v>0</v>
      </c>
      <c r="E117" s="31">
        <f>$D77</f>
        <v>0</v>
      </c>
      <c r="F117" s="31">
        <f>$E77</f>
        <v>0</v>
      </c>
      <c r="G117" s="31">
        <f>$F77</f>
        <v>0</v>
      </c>
      <c r="H117" s="31">
        <f>$G77</f>
        <v>0</v>
      </c>
      <c r="I117" s="31">
        <f>$H77</f>
        <v>0</v>
      </c>
      <c r="J117" s="31">
        <f>$I77</f>
        <v>0</v>
      </c>
      <c r="K117" s="30">
        <v>0</v>
      </c>
      <c r="L117" s="30">
        <v>0</v>
      </c>
      <c r="M117" s="30">
        <v>0</v>
      </c>
      <c r="N117" s="30">
        <v>0</v>
      </c>
      <c r="O117" s="30">
        <v>0</v>
      </c>
      <c r="P117" s="30">
        <v>0</v>
      </c>
      <c r="Q117" s="30">
        <v>0</v>
      </c>
      <c r="R117" s="30">
        <v>0</v>
      </c>
      <c r="S117" s="30">
        <v>0</v>
      </c>
      <c r="T117" s="10"/>
    </row>
    <row r="118" spans="1:20">
      <c r="A118" s="11" t="s">
        <v>222</v>
      </c>
      <c r="B118" s="30">
        <v>0</v>
      </c>
      <c r="C118" s="31">
        <f>$B78</f>
        <v>0</v>
      </c>
      <c r="D118" s="31">
        <f>$C78</f>
        <v>0</v>
      </c>
      <c r="E118" s="31">
        <f>$D78</f>
        <v>0</v>
      </c>
      <c r="F118" s="31">
        <f>$E78</f>
        <v>0</v>
      </c>
      <c r="G118" s="31">
        <f>$F78</f>
        <v>0</v>
      </c>
      <c r="H118" s="31">
        <f>$G78</f>
        <v>0</v>
      </c>
      <c r="I118" s="31">
        <f>$H78</f>
        <v>0</v>
      </c>
      <c r="J118" s="31">
        <f>$I78</f>
        <v>0</v>
      </c>
      <c r="K118" s="30">
        <v>0</v>
      </c>
      <c r="L118" s="30">
        <v>0</v>
      </c>
      <c r="M118" s="30">
        <v>0</v>
      </c>
      <c r="N118" s="30">
        <v>0</v>
      </c>
      <c r="O118" s="30">
        <v>0</v>
      </c>
      <c r="P118" s="30">
        <v>0</v>
      </c>
      <c r="Q118" s="30">
        <v>0</v>
      </c>
      <c r="R118" s="30">
        <v>0</v>
      </c>
      <c r="S118" s="30">
        <v>0</v>
      </c>
      <c r="T118" s="10"/>
    </row>
    <row r="119" spans="1:20">
      <c r="A119" s="11" t="s">
        <v>180</v>
      </c>
      <c r="B119" s="30">
        <v>0</v>
      </c>
      <c r="C119" s="31">
        <f>$B79</f>
        <v>0</v>
      </c>
      <c r="D119" s="31">
        <f>$C79</f>
        <v>0</v>
      </c>
      <c r="E119" s="31">
        <f>$D79</f>
        <v>0</v>
      </c>
      <c r="F119" s="31">
        <f>$E79</f>
        <v>0</v>
      </c>
      <c r="G119" s="31">
        <f>$F79</f>
        <v>0</v>
      </c>
      <c r="H119" s="31">
        <f>$G79</f>
        <v>0</v>
      </c>
      <c r="I119" s="31">
        <f>$H79</f>
        <v>0</v>
      </c>
      <c r="J119" s="31">
        <f>$I79</f>
        <v>0</v>
      </c>
      <c r="K119" s="30">
        <v>0</v>
      </c>
      <c r="L119" s="30">
        <v>0</v>
      </c>
      <c r="M119" s="30">
        <v>0</v>
      </c>
      <c r="N119" s="30">
        <v>0</v>
      </c>
      <c r="O119" s="30">
        <v>0</v>
      </c>
      <c r="P119" s="30">
        <v>0</v>
      </c>
      <c r="Q119" s="30">
        <v>0</v>
      </c>
      <c r="R119" s="30">
        <v>0</v>
      </c>
      <c r="S119" s="30">
        <v>0</v>
      </c>
      <c r="T119" s="10"/>
    </row>
    <row r="120" spans="1:20">
      <c r="A120" s="11" t="s">
        <v>181</v>
      </c>
      <c r="B120" s="30">
        <v>0</v>
      </c>
      <c r="C120" s="31">
        <f>$B80</f>
        <v>0</v>
      </c>
      <c r="D120" s="31">
        <f>$C80</f>
        <v>0</v>
      </c>
      <c r="E120" s="31">
        <f>$D80</f>
        <v>0</v>
      </c>
      <c r="F120" s="31">
        <f>$E80</f>
        <v>0</v>
      </c>
      <c r="G120" s="31">
        <f>$F80</f>
        <v>0</v>
      </c>
      <c r="H120" s="31">
        <f>$G80</f>
        <v>0</v>
      </c>
      <c r="I120" s="31">
        <f>$H80</f>
        <v>0</v>
      </c>
      <c r="J120" s="31">
        <f>$I80</f>
        <v>0</v>
      </c>
      <c r="K120" s="30">
        <v>0</v>
      </c>
      <c r="L120" s="30">
        <v>0</v>
      </c>
      <c r="M120" s="30">
        <v>0</v>
      </c>
      <c r="N120" s="30">
        <v>0</v>
      </c>
      <c r="O120" s="30">
        <v>0</v>
      </c>
      <c r="P120" s="30">
        <v>0</v>
      </c>
      <c r="Q120" s="30">
        <v>0</v>
      </c>
      <c r="R120" s="30">
        <v>0</v>
      </c>
      <c r="S120" s="30">
        <v>0</v>
      </c>
      <c r="T120" s="10"/>
    </row>
    <row r="121" spans="1:20">
      <c r="A121" s="11" t="s">
        <v>182</v>
      </c>
      <c r="B121" s="30">
        <v>0</v>
      </c>
      <c r="C121" s="31">
        <f>$B81</f>
        <v>0</v>
      </c>
      <c r="D121" s="31">
        <f>$C81</f>
        <v>0</v>
      </c>
      <c r="E121" s="31">
        <f>$D81</f>
        <v>0</v>
      </c>
      <c r="F121" s="31">
        <f>$E81</f>
        <v>0</v>
      </c>
      <c r="G121" s="31">
        <f>$F81</f>
        <v>0</v>
      </c>
      <c r="H121" s="31">
        <f>$G81</f>
        <v>0</v>
      </c>
      <c r="I121" s="31">
        <f>$H81</f>
        <v>0</v>
      </c>
      <c r="J121" s="31">
        <f>$I81</f>
        <v>0</v>
      </c>
      <c r="K121" s="30">
        <v>0</v>
      </c>
      <c r="L121" s="30">
        <v>0</v>
      </c>
      <c r="M121" s="30">
        <v>0</v>
      </c>
      <c r="N121" s="30">
        <v>0</v>
      </c>
      <c r="O121" s="30">
        <v>0</v>
      </c>
      <c r="P121" s="30">
        <v>0</v>
      </c>
      <c r="Q121" s="30">
        <v>0</v>
      </c>
      <c r="R121" s="30">
        <v>0</v>
      </c>
      <c r="S121" s="30">
        <v>0</v>
      </c>
      <c r="T121" s="10"/>
    </row>
    <row r="122" spans="1:20">
      <c r="A122" s="11" t="s">
        <v>183</v>
      </c>
      <c r="B122" s="30">
        <v>0</v>
      </c>
      <c r="C122" s="31">
        <f>$B82</f>
        <v>0</v>
      </c>
      <c r="D122" s="31">
        <f>$C82</f>
        <v>0</v>
      </c>
      <c r="E122" s="31">
        <f>$D82</f>
        <v>0</v>
      </c>
      <c r="F122" s="31">
        <f>$E82</f>
        <v>0</v>
      </c>
      <c r="G122" s="31">
        <f>$F82</f>
        <v>0</v>
      </c>
      <c r="H122" s="31">
        <f>$G82</f>
        <v>0</v>
      </c>
      <c r="I122" s="31">
        <f>$H82</f>
        <v>0</v>
      </c>
      <c r="J122" s="31">
        <f>$I82</f>
        <v>0</v>
      </c>
      <c r="K122" s="30">
        <v>0</v>
      </c>
      <c r="L122" s="30">
        <v>0</v>
      </c>
      <c r="M122" s="30">
        <v>0</v>
      </c>
      <c r="N122" s="30">
        <v>0</v>
      </c>
      <c r="O122" s="30">
        <v>0</v>
      </c>
      <c r="P122" s="30">
        <v>0</v>
      </c>
      <c r="Q122" s="30">
        <v>0</v>
      </c>
      <c r="R122" s="30">
        <v>0</v>
      </c>
      <c r="S122" s="30">
        <v>0</v>
      </c>
      <c r="T122" s="10"/>
    </row>
    <row r="123" spans="1:20">
      <c r="A123" s="11" t="s">
        <v>184</v>
      </c>
      <c r="B123" s="30">
        <v>0</v>
      </c>
      <c r="C123" s="31">
        <f>$B83</f>
        <v>0</v>
      </c>
      <c r="D123" s="31">
        <f>$C83</f>
        <v>0</v>
      </c>
      <c r="E123" s="31">
        <f>$D83</f>
        <v>0</v>
      </c>
      <c r="F123" s="31">
        <f>$E83</f>
        <v>0</v>
      </c>
      <c r="G123" s="31">
        <f>$F83</f>
        <v>0</v>
      </c>
      <c r="H123" s="31">
        <f>$G83</f>
        <v>0</v>
      </c>
      <c r="I123" s="31">
        <f>$H83</f>
        <v>0</v>
      </c>
      <c r="J123" s="31">
        <f>$I83</f>
        <v>0</v>
      </c>
      <c r="K123" s="30">
        <v>0</v>
      </c>
      <c r="L123" s="30">
        <v>0</v>
      </c>
      <c r="M123" s="30">
        <v>0</v>
      </c>
      <c r="N123" s="30">
        <v>0</v>
      </c>
      <c r="O123" s="30">
        <v>0</v>
      </c>
      <c r="P123" s="30">
        <v>0</v>
      </c>
      <c r="Q123" s="30">
        <v>0</v>
      </c>
      <c r="R123" s="30">
        <v>0</v>
      </c>
      <c r="S123" s="30">
        <v>0</v>
      </c>
      <c r="T123" s="10"/>
    </row>
    <row r="124" spans="1:20">
      <c r="A124" s="11" t="s">
        <v>185</v>
      </c>
      <c r="B124" s="30">
        <v>0</v>
      </c>
      <c r="C124" s="31">
        <f>$B84</f>
        <v>0</v>
      </c>
      <c r="D124" s="31">
        <f>$C84</f>
        <v>0</v>
      </c>
      <c r="E124" s="31">
        <f>$D84</f>
        <v>0</v>
      </c>
      <c r="F124" s="31">
        <f>$E84</f>
        <v>0</v>
      </c>
      <c r="G124" s="31">
        <f>$F84</f>
        <v>0</v>
      </c>
      <c r="H124" s="31">
        <f>$G84</f>
        <v>0</v>
      </c>
      <c r="I124" s="31">
        <f>$H84</f>
        <v>0</v>
      </c>
      <c r="J124" s="31">
        <f>$I84</f>
        <v>0</v>
      </c>
      <c r="K124" s="30">
        <v>0</v>
      </c>
      <c r="L124" s="30">
        <v>0</v>
      </c>
      <c r="M124" s="30">
        <v>0</v>
      </c>
      <c r="N124" s="30">
        <v>0</v>
      </c>
      <c r="O124" s="30">
        <v>0</v>
      </c>
      <c r="P124" s="30">
        <v>0</v>
      </c>
      <c r="Q124" s="30">
        <v>0</v>
      </c>
      <c r="R124" s="30">
        <v>0</v>
      </c>
      <c r="S124" s="30">
        <v>0</v>
      </c>
      <c r="T124" s="10"/>
    </row>
    <row r="125" spans="1:20">
      <c r="A125" s="11" t="s">
        <v>193</v>
      </c>
      <c r="B125" s="30">
        <v>0</v>
      </c>
      <c r="C125" s="31">
        <f>$B85</f>
        <v>0</v>
      </c>
      <c r="D125" s="31">
        <f>$C85</f>
        <v>0</v>
      </c>
      <c r="E125" s="31">
        <f>$D85</f>
        <v>0</v>
      </c>
      <c r="F125" s="31">
        <f>$E85</f>
        <v>0</v>
      </c>
      <c r="G125" s="31">
        <f>$F85</f>
        <v>0</v>
      </c>
      <c r="H125" s="31">
        <f>$G85</f>
        <v>0</v>
      </c>
      <c r="I125" s="31">
        <f>$H85</f>
        <v>0</v>
      </c>
      <c r="J125" s="31">
        <f>$I85</f>
        <v>0</v>
      </c>
      <c r="K125" s="30">
        <v>0</v>
      </c>
      <c r="L125" s="30">
        <v>0</v>
      </c>
      <c r="M125" s="30">
        <v>0</v>
      </c>
      <c r="N125" s="30">
        <v>0</v>
      </c>
      <c r="O125" s="30">
        <v>0</v>
      </c>
      <c r="P125" s="30">
        <v>0</v>
      </c>
      <c r="Q125" s="30">
        <v>0</v>
      </c>
      <c r="R125" s="30">
        <v>0</v>
      </c>
      <c r="S125" s="30">
        <v>0</v>
      </c>
      <c r="T125" s="10"/>
    </row>
    <row r="126" spans="1:20">
      <c r="A126" s="11" t="s">
        <v>194</v>
      </c>
      <c r="B126" s="30">
        <v>0</v>
      </c>
      <c r="C126" s="31">
        <f>$B86</f>
        <v>0</v>
      </c>
      <c r="D126" s="31">
        <f>$C86</f>
        <v>0</v>
      </c>
      <c r="E126" s="31">
        <f>$D86</f>
        <v>0</v>
      </c>
      <c r="F126" s="31">
        <f>$E86</f>
        <v>0</v>
      </c>
      <c r="G126" s="31">
        <f>$F86</f>
        <v>0</v>
      </c>
      <c r="H126" s="31">
        <f>$G86</f>
        <v>0</v>
      </c>
      <c r="I126" s="31">
        <f>$H86</f>
        <v>0</v>
      </c>
      <c r="J126" s="31">
        <f>$I86</f>
        <v>0</v>
      </c>
      <c r="K126" s="30">
        <v>0</v>
      </c>
      <c r="L126" s="30">
        <v>0</v>
      </c>
      <c r="M126" s="30">
        <v>0</v>
      </c>
      <c r="N126" s="30">
        <v>0</v>
      </c>
      <c r="O126" s="30">
        <v>0</v>
      </c>
      <c r="P126" s="30">
        <v>0</v>
      </c>
      <c r="Q126" s="30">
        <v>0</v>
      </c>
      <c r="R126" s="30">
        <v>0</v>
      </c>
      <c r="S126" s="30">
        <v>0</v>
      </c>
      <c r="T126" s="10"/>
    </row>
    <row r="127" spans="1:20">
      <c r="A127" s="11" t="s">
        <v>195</v>
      </c>
      <c r="B127" s="30">
        <v>0</v>
      </c>
      <c r="C127" s="31">
        <f>$B87</f>
        <v>0</v>
      </c>
      <c r="D127" s="31">
        <f>$C87</f>
        <v>0</v>
      </c>
      <c r="E127" s="31">
        <f>$D87</f>
        <v>0</v>
      </c>
      <c r="F127" s="31">
        <f>$E87</f>
        <v>0</v>
      </c>
      <c r="G127" s="31">
        <f>$F87</f>
        <v>0</v>
      </c>
      <c r="H127" s="31">
        <f>$G87</f>
        <v>0</v>
      </c>
      <c r="I127" s="31">
        <f>$H87</f>
        <v>0</v>
      </c>
      <c r="J127" s="31">
        <f>$I87</f>
        <v>0</v>
      </c>
      <c r="K127" s="30">
        <v>0</v>
      </c>
      <c r="L127" s="30">
        <v>0</v>
      </c>
      <c r="M127" s="30">
        <v>0</v>
      </c>
      <c r="N127" s="30">
        <v>0</v>
      </c>
      <c r="O127" s="30">
        <v>0</v>
      </c>
      <c r="P127" s="30">
        <v>0</v>
      </c>
      <c r="Q127" s="30">
        <v>0</v>
      </c>
      <c r="R127" s="30">
        <v>0</v>
      </c>
      <c r="S127" s="30">
        <v>0</v>
      </c>
      <c r="T127" s="10"/>
    </row>
    <row r="128" spans="1:20">
      <c r="A128" s="11" t="s">
        <v>196</v>
      </c>
      <c r="B128" s="30">
        <v>0</v>
      </c>
      <c r="C128" s="31">
        <f>$B88</f>
        <v>0</v>
      </c>
      <c r="D128" s="31">
        <f>$C88</f>
        <v>0</v>
      </c>
      <c r="E128" s="31">
        <f>$D88</f>
        <v>0</v>
      </c>
      <c r="F128" s="31">
        <f>$E88</f>
        <v>0</v>
      </c>
      <c r="G128" s="31">
        <f>$F88</f>
        <v>0</v>
      </c>
      <c r="H128" s="31">
        <f>$G88</f>
        <v>0</v>
      </c>
      <c r="I128" s="31">
        <f>$H88</f>
        <v>0</v>
      </c>
      <c r="J128" s="31">
        <f>$I88</f>
        <v>0</v>
      </c>
      <c r="K128" s="30">
        <v>0</v>
      </c>
      <c r="L128" s="30">
        <v>0</v>
      </c>
      <c r="M128" s="30">
        <v>0</v>
      </c>
      <c r="N128" s="30">
        <v>0</v>
      </c>
      <c r="O128" s="30">
        <v>0</v>
      </c>
      <c r="P128" s="30">
        <v>0</v>
      </c>
      <c r="Q128" s="30">
        <v>0</v>
      </c>
      <c r="R128" s="30">
        <v>0</v>
      </c>
      <c r="S128" s="30">
        <v>0</v>
      </c>
      <c r="T128" s="10"/>
    </row>
    <row r="129" spans="1:20">
      <c r="A129" s="11" t="s">
        <v>197</v>
      </c>
      <c r="B129" s="30">
        <v>0</v>
      </c>
      <c r="C129" s="31">
        <f>$B89</f>
        <v>0</v>
      </c>
      <c r="D129" s="31">
        <f>$C89</f>
        <v>0</v>
      </c>
      <c r="E129" s="31">
        <f>$D89</f>
        <v>0</v>
      </c>
      <c r="F129" s="31">
        <f>$E89</f>
        <v>0</v>
      </c>
      <c r="G129" s="31">
        <f>$F89</f>
        <v>0</v>
      </c>
      <c r="H129" s="31">
        <f>$G89</f>
        <v>0</v>
      </c>
      <c r="I129" s="31">
        <f>$H89</f>
        <v>0</v>
      </c>
      <c r="J129" s="31">
        <f>$I89</f>
        <v>0</v>
      </c>
      <c r="K129" s="30">
        <v>0</v>
      </c>
      <c r="L129" s="30">
        <v>0</v>
      </c>
      <c r="M129" s="30">
        <v>0</v>
      </c>
      <c r="N129" s="30">
        <v>0</v>
      </c>
      <c r="O129" s="30">
        <v>0</v>
      </c>
      <c r="P129" s="30">
        <v>0</v>
      </c>
      <c r="Q129" s="30">
        <v>0</v>
      </c>
      <c r="R129" s="30">
        <v>0</v>
      </c>
      <c r="S129" s="30">
        <v>0</v>
      </c>
      <c r="T129" s="10"/>
    </row>
    <row r="130" spans="1:20">
      <c r="A130" s="11" t="s">
        <v>198</v>
      </c>
      <c r="B130" s="30">
        <v>0</v>
      </c>
      <c r="C130" s="31">
        <f>$B90</f>
        <v>0</v>
      </c>
      <c r="D130" s="31">
        <f>$C90</f>
        <v>0</v>
      </c>
      <c r="E130" s="31">
        <f>$D90</f>
        <v>0</v>
      </c>
      <c r="F130" s="31">
        <f>$E90</f>
        <v>0</v>
      </c>
      <c r="G130" s="31">
        <f>$F90</f>
        <v>0</v>
      </c>
      <c r="H130" s="31">
        <f>$G90</f>
        <v>0</v>
      </c>
      <c r="I130" s="31">
        <f>$H90</f>
        <v>0</v>
      </c>
      <c r="J130" s="31">
        <f>$I90</f>
        <v>0</v>
      </c>
      <c r="K130" s="30">
        <v>0</v>
      </c>
      <c r="L130" s="30">
        <v>0</v>
      </c>
      <c r="M130" s="30">
        <v>0</v>
      </c>
      <c r="N130" s="30">
        <v>0</v>
      </c>
      <c r="O130" s="30">
        <v>0</v>
      </c>
      <c r="P130" s="30">
        <v>0</v>
      </c>
      <c r="Q130" s="30">
        <v>0</v>
      </c>
      <c r="R130" s="30">
        <v>0</v>
      </c>
      <c r="S130" s="30">
        <v>0</v>
      </c>
      <c r="T130" s="10"/>
    </row>
    <row r="131" spans="1:20">
      <c r="A131" s="11" t="s">
        <v>199</v>
      </c>
      <c r="B131" s="30">
        <v>0</v>
      </c>
      <c r="C131" s="31">
        <f>$B91</f>
        <v>0</v>
      </c>
      <c r="D131" s="31">
        <f>$C91</f>
        <v>0</v>
      </c>
      <c r="E131" s="31">
        <f>$D91</f>
        <v>0</v>
      </c>
      <c r="F131" s="31">
        <f>$E91</f>
        <v>0</v>
      </c>
      <c r="G131" s="31">
        <f>$F91</f>
        <v>0</v>
      </c>
      <c r="H131" s="31">
        <f>$G91</f>
        <v>0</v>
      </c>
      <c r="I131" s="31">
        <f>$H91</f>
        <v>0</v>
      </c>
      <c r="J131" s="31">
        <f>$I91</f>
        <v>0</v>
      </c>
      <c r="K131" s="30">
        <v>0</v>
      </c>
      <c r="L131" s="30">
        <v>0</v>
      </c>
      <c r="M131" s="30">
        <v>0</v>
      </c>
      <c r="N131" s="30">
        <v>0</v>
      </c>
      <c r="O131" s="30">
        <v>0</v>
      </c>
      <c r="P131" s="30">
        <v>0</v>
      </c>
      <c r="Q131" s="30">
        <v>0</v>
      </c>
      <c r="R131" s="30">
        <v>0</v>
      </c>
      <c r="S131" s="30">
        <v>0</v>
      </c>
      <c r="T131" s="10"/>
    </row>
    <row r="132" spans="1:20">
      <c r="A132" s="11" t="s">
        <v>200</v>
      </c>
      <c r="B132" s="30">
        <v>0</v>
      </c>
      <c r="C132" s="31">
        <f>$B92</f>
        <v>0</v>
      </c>
      <c r="D132" s="31">
        <f>$C92</f>
        <v>0</v>
      </c>
      <c r="E132" s="31">
        <f>$D92</f>
        <v>0</v>
      </c>
      <c r="F132" s="31">
        <f>$E92</f>
        <v>0</v>
      </c>
      <c r="G132" s="31">
        <f>$F92</f>
        <v>0</v>
      </c>
      <c r="H132" s="31">
        <f>$G92</f>
        <v>0</v>
      </c>
      <c r="I132" s="31">
        <f>$H92</f>
        <v>0</v>
      </c>
      <c r="J132" s="31">
        <f>$I92</f>
        <v>0</v>
      </c>
      <c r="K132" s="30">
        <v>0</v>
      </c>
      <c r="L132" s="30">
        <v>0</v>
      </c>
      <c r="M132" s="30">
        <v>0</v>
      </c>
      <c r="N132" s="30">
        <v>0</v>
      </c>
      <c r="O132" s="30">
        <v>0</v>
      </c>
      <c r="P132" s="30">
        <v>0</v>
      </c>
      <c r="Q132" s="30">
        <v>0</v>
      </c>
      <c r="R132" s="30">
        <v>0</v>
      </c>
      <c r="S132" s="30">
        <v>0</v>
      </c>
      <c r="T132" s="10"/>
    </row>
  </sheetData>
  <sheetProtection sheet="1" objects="1" scenarios="1"/>
  <hyperlinks>
    <hyperlink ref="A41" location="'Input'!B312" display="x1 = 1060. Customer contributions under current connection charging policy"/>
    <hyperlink ref="A42" location="'Input'!D57" display="x2 = 1010. Annuity proportion for customer-contributed assets (in Financial and general assumptions)"/>
    <hyperlink ref="A57" location="'Contrib'!B6" display="x1 = 2801. Network level of supply (for customer contributions) by tariff"/>
    <hyperlink ref="A58" location="'Contrib'!B45" display="x2 = 2802. Contribution proportion of asset annuities, by customer type and network level of assets"/>
    <hyperlink ref="A98" location="'Contrib'!B61" display="x3 = 2803. Proportion of assets annuities deemed to be covered by customer contributions"/>
  </hyperlinks>
  <pageMargins left="0.7" right="0.7" top="0.75" bottom="0.75" header="0.3" footer="0.3"/>
  <pageSetup fitToHeight="0" orientation="landscape"/>
  <headerFooter>
    <oddHeader>&amp;L&amp;A&amp;Cr6409&amp;R&amp;P of &amp;N</oddHeader>
    <oddFooter>&amp;F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4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>
      <c r="A1" s="1">
        <f>"Yardsticks"&amp;" for "&amp;'Input'!B7&amp;" in "&amp;'Input'!C7&amp;" ("&amp;'Input'!D7&amp;")"</f>
        <v>0</v>
      </c>
    </row>
    <row r="2" spans="1:20">
      <c r="A2" s="2" t="s">
        <v>918</v>
      </c>
    </row>
    <row r="4" spans="1:20">
      <c r="A4" s="1" t="s">
        <v>919</v>
      </c>
    </row>
    <row r="5" spans="1:20">
      <c r="A5" s="2" t="s">
        <v>367</v>
      </c>
    </row>
    <row r="6" spans="1:20">
      <c r="A6" s="12" t="s">
        <v>920</v>
      </c>
    </row>
    <row r="7" spans="1:20">
      <c r="A7" s="12" t="s">
        <v>921</v>
      </c>
    </row>
    <row r="8" spans="1:20">
      <c r="A8" s="2" t="s">
        <v>385</v>
      </c>
    </row>
    <row r="10" spans="1:20">
      <c r="B10" s="3" t="s">
        <v>140</v>
      </c>
      <c r="C10" s="3" t="s">
        <v>322</v>
      </c>
      <c r="D10" s="3" t="s">
        <v>323</v>
      </c>
      <c r="E10" s="3" t="s">
        <v>324</v>
      </c>
      <c r="F10" s="3" t="s">
        <v>325</v>
      </c>
      <c r="G10" s="3" t="s">
        <v>326</v>
      </c>
      <c r="H10" s="3" t="s">
        <v>327</v>
      </c>
      <c r="I10" s="3" t="s">
        <v>328</v>
      </c>
      <c r="J10" s="3" t="s">
        <v>329</v>
      </c>
      <c r="K10" s="3" t="s">
        <v>310</v>
      </c>
      <c r="L10" s="3" t="s">
        <v>828</v>
      </c>
      <c r="M10" s="3" t="s">
        <v>829</v>
      </c>
      <c r="N10" s="3" t="s">
        <v>830</v>
      </c>
      <c r="O10" s="3" t="s">
        <v>831</v>
      </c>
      <c r="P10" s="3" t="s">
        <v>832</v>
      </c>
      <c r="Q10" s="3" t="s">
        <v>833</v>
      </c>
      <c r="R10" s="3" t="s">
        <v>834</v>
      </c>
      <c r="S10" s="3" t="s">
        <v>835</v>
      </c>
    </row>
    <row r="11" spans="1:20">
      <c r="A11" s="11" t="s">
        <v>922</v>
      </c>
      <c r="B11" s="9"/>
      <c r="C11" s="7">
        <f>'DRM'!$B$130</f>
        <v>0</v>
      </c>
      <c r="D11" s="7">
        <f>'DRM'!$B$131</f>
        <v>0</v>
      </c>
      <c r="E11" s="7">
        <f>'DRM'!$B$132</f>
        <v>0</v>
      </c>
      <c r="F11" s="7">
        <f>'DRM'!$B$133</f>
        <v>0</v>
      </c>
      <c r="G11" s="7">
        <f>'DRM'!$B$134</f>
        <v>0</v>
      </c>
      <c r="H11" s="7">
        <f>'DRM'!$B$135</f>
        <v>0</v>
      </c>
      <c r="I11" s="7">
        <f>'DRM'!$B$136</f>
        <v>0</v>
      </c>
      <c r="J11" s="7">
        <f>'DRM'!$B$137</f>
        <v>0</v>
      </c>
      <c r="K11" s="7">
        <f>'Otex'!$B108</f>
        <v>0</v>
      </c>
      <c r="L11" s="7">
        <f>'Otex'!$C108</f>
        <v>0</v>
      </c>
      <c r="M11" s="7">
        <f>'Otex'!$D108</f>
        <v>0</v>
      </c>
      <c r="N11" s="7">
        <f>'Otex'!$E108</f>
        <v>0</v>
      </c>
      <c r="O11" s="7">
        <f>'Otex'!$F108</f>
        <v>0</v>
      </c>
      <c r="P11" s="7">
        <f>'Otex'!$G108</f>
        <v>0</v>
      </c>
      <c r="Q11" s="7">
        <f>'Otex'!$H108</f>
        <v>0</v>
      </c>
      <c r="R11" s="7">
        <f>'Otex'!$I108</f>
        <v>0</v>
      </c>
      <c r="S11" s="7">
        <f>'Otex'!$J108</f>
        <v>0</v>
      </c>
      <c r="T11" s="10"/>
    </row>
    <row r="13" spans="1:20">
      <c r="A13" s="1" t="s">
        <v>923</v>
      </c>
    </row>
    <row r="14" spans="1:20">
      <c r="A14" s="2" t="s">
        <v>367</v>
      </c>
    </row>
    <row r="15" spans="1:20">
      <c r="A15" s="12" t="s">
        <v>924</v>
      </c>
    </row>
    <row r="16" spans="1:20">
      <c r="A16" s="12" t="s">
        <v>761</v>
      </c>
    </row>
    <row r="17" spans="1:20">
      <c r="A17" s="12" t="s">
        <v>748</v>
      </c>
    </row>
    <row r="18" spans="1:20">
      <c r="A18" s="12" t="s">
        <v>925</v>
      </c>
    </row>
    <row r="19" spans="1:20">
      <c r="A19" s="12" t="s">
        <v>681</v>
      </c>
    </row>
    <row r="20" spans="1:20">
      <c r="A20" s="2" t="s">
        <v>926</v>
      </c>
    </row>
    <row r="22" spans="1:20">
      <c r="B22" s="3" t="s">
        <v>140</v>
      </c>
      <c r="C22" s="3" t="s">
        <v>322</v>
      </c>
      <c r="D22" s="3" t="s">
        <v>323</v>
      </c>
      <c r="E22" s="3" t="s">
        <v>324</v>
      </c>
      <c r="F22" s="3" t="s">
        <v>325</v>
      </c>
      <c r="G22" s="3" t="s">
        <v>326</v>
      </c>
      <c r="H22" s="3" t="s">
        <v>327</v>
      </c>
      <c r="I22" s="3" t="s">
        <v>328</v>
      </c>
      <c r="J22" s="3" t="s">
        <v>329</v>
      </c>
      <c r="K22" s="3" t="s">
        <v>310</v>
      </c>
      <c r="L22" s="3" t="s">
        <v>828</v>
      </c>
      <c r="M22" s="3" t="s">
        <v>829</v>
      </c>
      <c r="N22" s="3" t="s">
        <v>830</v>
      </c>
      <c r="O22" s="3" t="s">
        <v>831</v>
      </c>
      <c r="P22" s="3" t="s">
        <v>832</v>
      </c>
      <c r="Q22" s="3" t="s">
        <v>833</v>
      </c>
      <c r="R22" s="3" t="s">
        <v>834</v>
      </c>
      <c r="S22" s="3" t="s">
        <v>835</v>
      </c>
    </row>
    <row r="23" spans="1:20">
      <c r="A23" s="11" t="s">
        <v>172</v>
      </c>
      <c r="B23" s="6">
        <f>B$11*'Loads'!$B44*'LAFs'!B253*(1-'Contrib'!B102)/(24*'Input'!$F$58)*100</f>
        <v>0</v>
      </c>
      <c r="C23" s="6">
        <f>C$11*'Loads'!$B44*'LAFs'!C253*(1-'Contrib'!C102)/(24*'Input'!$F$58)*100</f>
        <v>0</v>
      </c>
      <c r="D23" s="6">
        <f>D$11*'Loads'!$B44*'LAFs'!D253*(1-'Contrib'!D102)/(24*'Input'!$F$58)*100</f>
        <v>0</v>
      </c>
      <c r="E23" s="6">
        <f>E$11*'Loads'!$B44*'LAFs'!E253*(1-'Contrib'!E102)/(24*'Input'!$F$58)*100</f>
        <v>0</v>
      </c>
      <c r="F23" s="6">
        <f>F$11*'Loads'!$B44*'LAFs'!F253*(1-'Contrib'!F102)/(24*'Input'!$F$58)*100</f>
        <v>0</v>
      </c>
      <c r="G23" s="6">
        <f>G$11*'Loads'!$B44*'LAFs'!G253*(1-'Contrib'!G102)/(24*'Input'!$F$58)*100</f>
        <v>0</v>
      </c>
      <c r="H23" s="6">
        <f>H$11*'Loads'!$B44*'LAFs'!H253*(1-'Contrib'!H102)/(24*'Input'!$F$58)*100</f>
        <v>0</v>
      </c>
      <c r="I23" s="6">
        <f>I$11*'Loads'!$B44*'LAFs'!I253*(1-'Contrib'!I102)/(24*'Input'!$F$58)*100</f>
        <v>0</v>
      </c>
      <c r="J23" s="6">
        <f>J$11*'Loads'!$B44*'LAFs'!J253*(1-'Contrib'!J102)/(24*'Input'!$F$58)*100</f>
        <v>0</v>
      </c>
      <c r="K23" s="6">
        <f>K$11*'Loads'!$B44*'LAFs'!B253*(1-'Contrib'!K102)/(24*'Input'!$F$58)*100</f>
        <v>0</v>
      </c>
      <c r="L23" s="6">
        <f>L$11*'Loads'!$B44*'LAFs'!C253*(1-'Contrib'!L102)/(24*'Input'!$F$58)*100</f>
        <v>0</v>
      </c>
      <c r="M23" s="6">
        <f>M$11*'Loads'!$B44*'LAFs'!D253*(1-'Contrib'!M102)/(24*'Input'!$F$58)*100</f>
        <v>0</v>
      </c>
      <c r="N23" s="6">
        <f>N$11*'Loads'!$B44*'LAFs'!E253*(1-'Contrib'!N102)/(24*'Input'!$F$58)*100</f>
        <v>0</v>
      </c>
      <c r="O23" s="6">
        <f>O$11*'Loads'!$B44*'LAFs'!F253*(1-'Contrib'!O102)/(24*'Input'!$F$58)*100</f>
        <v>0</v>
      </c>
      <c r="P23" s="6">
        <f>P$11*'Loads'!$B44*'LAFs'!G253*(1-'Contrib'!P102)/(24*'Input'!$F$58)*100</f>
        <v>0</v>
      </c>
      <c r="Q23" s="6">
        <f>Q$11*'Loads'!$B44*'LAFs'!H253*(1-'Contrib'!Q102)/(24*'Input'!$F$58)*100</f>
        <v>0</v>
      </c>
      <c r="R23" s="6">
        <f>R$11*'Loads'!$B44*'LAFs'!I253*(1-'Contrib'!R102)/(24*'Input'!$F$58)*100</f>
        <v>0</v>
      </c>
      <c r="S23" s="6">
        <f>S$11*'Loads'!$B44*'LAFs'!J253*(1-'Contrib'!S102)/(24*'Input'!$F$58)*100</f>
        <v>0</v>
      </c>
      <c r="T23" s="10"/>
    </row>
    <row r="24" spans="1:20">
      <c r="A24" s="11" t="s">
        <v>173</v>
      </c>
      <c r="B24" s="6">
        <f>B$11*'Loads'!$B45*'LAFs'!B254*(1-'Contrib'!B103)/(24*'Input'!$F$58)*100</f>
        <v>0</v>
      </c>
      <c r="C24" s="6">
        <f>C$11*'Loads'!$B45*'LAFs'!C254*(1-'Contrib'!C103)/(24*'Input'!$F$58)*100</f>
        <v>0</v>
      </c>
      <c r="D24" s="6">
        <f>D$11*'Loads'!$B45*'LAFs'!D254*(1-'Contrib'!D103)/(24*'Input'!$F$58)*100</f>
        <v>0</v>
      </c>
      <c r="E24" s="6">
        <f>E$11*'Loads'!$B45*'LAFs'!E254*(1-'Contrib'!E103)/(24*'Input'!$F$58)*100</f>
        <v>0</v>
      </c>
      <c r="F24" s="6">
        <f>F$11*'Loads'!$B45*'LAFs'!F254*(1-'Contrib'!F103)/(24*'Input'!$F$58)*100</f>
        <v>0</v>
      </c>
      <c r="G24" s="6">
        <f>G$11*'Loads'!$B45*'LAFs'!G254*(1-'Contrib'!G103)/(24*'Input'!$F$58)*100</f>
        <v>0</v>
      </c>
      <c r="H24" s="6">
        <f>H$11*'Loads'!$B45*'LAFs'!H254*(1-'Contrib'!H103)/(24*'Input'!$F$58)*100</f>
        <v>0</v>
      </c>
      <c r="I24" s="6">
        <f>I$11*'Loads'!$B45*'LAFs'!I254*(1-'Contrib'!I103)/(24*'Input'!$F$58)*100</f>
        <v>0</v>
      </c>
      <c r="J24" s="6">
        <f>J$11*'Loads'!$B45*'LAFs'!J254*(1-'Contrib'!J103)/(24*'Input'!$F$58)*100</f>
        <v>0</v>
      </c>
      <c r="K24" s="6">
        <f>K$11*'Loads'!$B45*'LAFs'!B254*(1-'Contrib'!K103)/(24*'Input'!$F$58)*100</f>
        <v>0</v>
      </c>
      <c r="L24" s="6">
        <f>L$11*'Loads'!$B45*'LAFs'!C254*(1-'Contrib'!L103)/(24*'Input'!$F$58)*100</f>
        <v>0</v>
      </c>
      <c r="M24" s="6">
        <f>M$11*'Loads'!$B45*'LAFs'!D254*(1-'Contrib'!M103)/(24*'Input'!$F$58)*100</f>
        <v>0</v>
      </c>
      <c r="N24" s="6">
        <f>N$11*'Loads'!$B45*'LAFs'!E254*(1-'Contrib'!N103)/(24*'Input'!$F$58)*100</f>
        <v>0</v>
      </c>
      <c r="O24" s="6">
        <f>O$11*'Loads'!$B45*'LAFs'!F254*(1-'Contrib'!O103)/(24*'Input'!$F$58)*100</f>
        <v>0</v>
      </c>
      <c r="P24" s="6">
        <f>P$11*'Loads'!$B45*'LAFs'!G254*(1-'Contrib'!P103)/(24*'Input'!$F$58)*100</f>
        <v>0</v>
      </c>
      <c r="Q24" s="6">
        <f>Q$11*'Loads'!$B45*'LAFs'!H254*(1-'Contrib'!Q103)/(24*'Input'!$F$58)*100</f>
        <v>0</v>
      </c>
      <c r="R24" s="6">
        <f>R$11*'Loads'!$B45*'LAFs'!I254*(1-'Contrib'!R103)/(24*'Input'!$F$58)*100</f>
        <v>0</v>
      </c>
      <c r="S24" s="6">
        <f>S$11*'Loads'!$B45*'LAFs'!J254*(1-'Contrib'!S103)/(24*'Input'!$F$58)*100</f>
        <v>0</v>
      </c>
      <c r="T24" s="10"/>
    </row>
    <row r="25" spans="1:20">
      <c r="A25" s="11" t="s">
        <v>216</v>
      </c>
      <c r="B25" s="6">
        <f>B$11*'Loads'!$B46*'LAFs'!B255*(1-'Contrib'!B104)/(24*'Input'!$F$58)*100</f>
        <v>0</v>
      </c>
      <c r="C25" s="6">
        <f>C$11*'Loads'!$B46*'LAFs'!C255*(1-'Contrib'!C104)/(24*'Input'!$F$58)*100</f>
        <v>0</v>
      </c>
      <c r="D25" s="6">
        <f>D$11*'Loads'!$B46*'LAFs'!D255*(1-'Contrib'!D104)/(24*'Input'!$F$58)*100</f>
        <v>0</v>
      </c>
      <c r="E25" s="6">
        <f>E$11*'Loads'!$B46*'LAFs'!E255*(1-'Contrib'!E104)/(24*'Input'!$F$58)*100</f>
        <v>0</v>
      </c>
      <c r="F25" s="6">
        <f>F$11*'Loads'!$B46*'LAFs'!F255*(1-'Contrib'!F104)/(24*'Input'!$F$58)*100</f>
        <v>0</v>
      </c>
      <c r="G25" s="6">
        <f>G$11*'Loads'!$B46*'LAFs'!G255*(1-'Contrib'!G104)/(24*'Input'!$F$58)*100</f>
        <v>0</v>
      </c>
      <c r="H25" s="6">
        <f>H$11*'Loads'!$B46*'LAFs'!H255*(1-'Contrib'!H104)/(24*'Input'!$F$58)*100</f>
        <v>0</v>
      </c>
      <c r="I25" s="6">
        <f>I$11*'Loads'!$B46*'LAFs'!I255*(1-'Contrib'!I104)/(24*'Input'!$F$58)*100</f>
        <v>0</v>
      </c>
      <c r="J25" s="6">
        <f>J$11*'Loads'!$B46*'LAFs'!J255*(1-'Contrib'!J104)/(24*'Input'!$F$58)*100</f>
        <v>0</v>
      </c>
      <c r="K25" s="6">
        <f>K$11*'Loads'!$B46*'LAFs'!B255*(1-'Contrib'!K104)/(24*'Input'!$F$58)*100</f>
        <v>0</v>
      </c>
      <c r="L25" s="6">
        <f>L$11*'Loads'!$B46*'LAFs'!C255*(1-'Contrib'!L104)/(24*'Input'!$F$58)*100</f>
        <v>0</v>
      </c>
      <c r="M25" s="6">
        <f>M$11*'Loads'!$B46*'LAFs'!D255*(1-'Contrib'!M104)/(24*'Input'!$F$58)*100</f>
        <v>0</v>
      </c>
      <c r="N25" s="6">
        <f>N$11*'Loads'!$B46*'LAFs'!E255*(1-'Contrib'!N104)/(24*'Input'!$F$58)*100</f>
        <v>0</v>
      </c>
      <c r="O25" s="6">
        <f>O$11*'Loads'!$B46*'LAFs'!F255*(1-'Contrib'!O104)/(24*'Input'!$F$58)*100</f>
        <v>0</v>
      </c>
      <c r="P25" s="6">
        <f>P$11*'Loads'!$B46*'LAFs'!G255*(1-'Contrib'!P104)/(24*'Input'!$F$58)*100</f>
        <v>0</v>
      </c>
      <c r="Q25" s="6">
        <f>Q$11*'Loads'!$B46*'LAFs'!H255*(1-'Contrib'!Q104)/(24*'Input'!$F$58)*100</f>
        <v>0</v>
      </c>
      <c r="R25" s="6">
        <f>R$11*'Loads'!$B46*'LAFs'!I255*(1-'Contrib'!R104)/(24*'Input'!$F$58)*100</f>
        <v>0</v>
      </c>
      <c r="S25" s="6">
        <f>S$11*'Loads'!$B46*'LAFs'!J255*(1-'Contrib'!S104)/(24*'Input'!$F$58)*100</f>
        <v>0</v>
      </c>
      <c r="T25" s="10"/>
    </row>
    <row r="26" spans="1:20">
      <c r="A26" s="11" t="s">
        <v>174</v>
      </c>
      <c r="B26" s="6">
        <f>B$11*'Loads'!$B47*'LAFs'!B256*(1-'Contrib'!B105)/(24*'Input'!$F$58)*100</f>
        <v>0</v>
      </c>
      <c r="C26" s="6">
        <f>C$11*'Loads'!$B47*'LAFs'!C256*(1-'Contrib'!C105)/(24*'Input'!$F$58)*100</f>
        <v>0</v>
      </c>
      <c r="D26" s="6">
        <f>D$11*'Loads'!$B47*'LAFs'!D256*(1-'Contrib'!D105)/(24*'Input'!$F$58)*100</f>
        <v>0</v>
      </c>
      <c r="E26" s="6">
        <f>E$11*'Loads'!$B47*'LAFs'!E256*(1-'Contrib'!E105)/(24*'Input'!$F$58)*100</f>
        <v>0</v>
      </c>
      <c r="F26" s="6">
        <f>F$11*'Loads'!$B47*'LAFs'!F256*(1-'Contrib'!F105)/(24*'Input'!$F$58)*100</f>
        <v>0</v>
      </c>
      <c r="G26" s="6">
        <f>G$11*'Loads'!$B47*'LAFs'!G256*(1-'Contrib'!G105)/(24*'Input'!$F$58)*100</f>
        <v>0</v>
      </c>
      <c r="H26" s="6">
        <f>H$11*'Loads'!$B47*'LAFs'!H256*(1-'Contrib'!H105)/(24*'Input'!$F$58)*100</f>
        <v>0</v>
      </c>
      <c r="I26" s="6">
        <f>I$11*'Loads'!$B47*'LAFs'!I256*(1-'Contrib'!I105)/(24*'Input'!$F$58)*100</f>
        <v>0</v>
      </c>
      <c r="J26" s="6">
        <f>J$11*'Loads'!$B47*'LAFs'!J256*(1-'Contrib'!J105)/(24*'Input'!$F$58)*100</f>
        <v>0</v>
      </c>
      <c r="K26" s="6">
        <f>K$11*'Loads'!$B47*'LAFs'!B256*(1-'Contrib'!K105)/(24*'Input'!$F$58)*100</f>
        <v>0</v>
      </c>
      <c r="L26" s="6">
        <f>L$11*'Loads'!$B47*'LAFs'!C256*(1-'Contrib'!L105)/(24*'Input'!$F$58)*100</f>
        <v>0</v>
      </c>
      <c r="M26" s="6">
        <f>M$11*'Loads'!$B47*'LAFs'!D256*(1-'Contrib'!M105)/(24*'Input'!$F$58)*100</f>
        <v>0</v>
      </c>
      <c r="N26" s="6">
        <f>N$11*'Loads'!$B47*'LAFs'!E256*(1-'Contrib'!N105)/(24*'Input'!$F$58)*100</f>
        <v>0</v>
      </c>
      <c r="O26" s="6">
        <f>O$11*'Loads'!$B47*'LAFs'!F256*(1-'Contrib'!O105)/(24*'Input'!$F$58)*100</f>
        <v>0</v>
      </c>
      <c r="P26" s="6">
        <f>P$11*'Loads'!$B47*'LAFs'!G256*(1-'Contrib'!P105)/(24*'Input'!$F$58)*100</f>
        <v>0</v>
      </c>
      <c r="Q26" s="6">
        <f>Q$11*'Loads'!$B47*'LAFs'!H256*(1-'Contrib'!Q105)/(24*'Input'!$F$58)*100</f>
        <v>0</v>
      </c>
      <c r="R26" s="6">
        <f>R$11*'Loads'!$B47*'LAFs'!I256*(1-'Contrib'!R105)/(24*'Input'!$F$58)*100</f>
        <v>0</v>
      </c>
      <c r="S26" s="6">
        <f>S$11*'Loads'!$B47*'LAFs'!J256*(1-'Contrib'!S105)/(24*'Input'!$F$58)*100</f>
        <v>0</v>
      </c>
      <c r="T26" s="10"/>
    </row>
    <row r="27" spans="1:20">
      <c r="A27" s="11" t="s">
        <v>175</v>
      </c>
      <c r="B27" s="6">
        <f>B$11*'Loads'!$B48*'LAFs'!B257*(1-'Contrib'!B106)/(24*'Input'!$F$58)*100</f>
        <v>0</v>
      </c>
      <c r="C27" s="6">
        <f>C$11*'Loads'!$B48*'LAFs'!C257*(1-'Contrib'!C106)/(24*'Input'!$F$58)*100</f>
        <v>0</v>
      </c>
      <c r="D27" s="6">
        <f>D$11*'Loads'!$B48*'LAFs'!D257*(1-'Contrib'!D106)/(24*'Input'!$F$58)*100</f>
        <v>0</v>
      </c>
      <c r="E27" s="6">
        <f>E$11*'Loads'!$B48*'LAFs'!E257*(1-'Contrib'!E106)/(24*'Input'!$F$58)*100</f>
        <v>0</v>
      </c>
      <c r="F27" s="6">
        <f>F$11*'Loads'!$B48*'LAFs'!F257*(1-'Contrib'!F106)/(24*'Input'!$F$58)*100</f>
        <v>0</v>
      </c>
      <c r="G27" s="6">
        <f>G$11*'Loads'!$B48*'LAFs'!G257*(1-'Contrib'!G106)/(24*'Input'!$F$58)*100</f>
        <v>0</v>
      </c>
      <c r="H27" s="6">
        <f>H$11*'Loads'!$B48*'LAFs'!H257*(1-'Contrib'!H106)/(24*'Input'!$F$58)*100</f>
        <v>0</v>
      </c>
      <c r="I27" s="6">
        <f>I$11*'Loads'!$B48*'LAFs'!I257*(1-'Contrib'!I106)/(24*'Input'!$F$58)*100</f>
        <v>0</v>
      </c>
      <c r="J27" s="6">
        <f>J$11*'Loads'!$B48*'LAFs'!J257*(1-'Contrib'!J106)/(24*'Input'!$F$58)*100</f>
        <v>0</v>
      </c>
      <c r="K27" s="6">
        <f>K$11*'Loads'!$B48*'LAFs'!B257*(1-'Contrib'!K106)/(24*'Input'!$F$58)*100</f>
        <v>0</v>
      </c>
      <c r="L27" s="6">
        <f>L$11*'Loads'!$B48*'LAFs'!C257*(1-'Contrib'!L106)/(24*'Input'!$F$58)*100</f>
        <v>0</v>
      </c>
      <c r="M27" s="6">
        <f>M$11*'Loads'!$B48*'LAFs'!D257*(1-'Contrib'!M106)/(24*'Input'!$F$58)*100</f>
        <v>0</v>
      </c>
      <c r="N27" s="6">
        <f>N$11*'Loads'!$B48*'LAFs'!E257*(1-'Contrib'!N106)/(24*'Input'!$F$58)*100</f>
        <v>0</v>
      </c>
      <c r="O27" s="6">
        <f>O$11*'Loads'!$B48*'LAFs'!F257*(1-'Contrib'!O106)/(24*'Input'!$F$58)*100</f>
        <v>0</v>
      </c>
      <c r="P27" s="6">
        <f>P$11*'Loads'!$B48*'LAFs'!G257*(1-'Contrib'!P106)/(24*'Input'!$F$58)*100</f>
        <v>0</v>
      </c>
      <c r="Q27" s="6">
        <f>Q$11*'Loads'!$B48*'LAFs'!H257*(1-'Contrib'!Q106)/(24*'Input'!$F$58)*100</f>
        <v>0</v>
      </c>
      <c r="R27" s="6">
        <f>R$11*'Loads'!$B48*'LAFs'!I257*(1-'Contrib'!R106)/(24*'Input'!$F$58)*100</f>
        <v>0</v>
      </c>
      <c r="S27" s="6">
        <f>S$11*'Loads'!$B48*'LAFs'!J257*(1-'Contrib'!S106)/(24*'Input'!$F$58)*100</f>
        <v>0</v>
      </c>
      <c r="T27" s="10"/>
    </row>
    <row r="28" spans="1:20">
      <c r="A28" s="11" t="s">
        <v>217</v>
      </c>
      <c r="B28" s="6">
        <f>B$11*'Loads'!$B49*'LAFs'!B258*(1-'Contrib'!B107)/(24*'Input'!$F$58)*100</f>
        <v>0</v>
      </c>
      <c r="C28" s="6">
        <f>C$11*'Loads'!$B49*'LAFs'!C258*(1-'Contrib'!C107)/(24*'Input'!$F$58)*100</f>
        <v>0</v>
      </c>
      <c r="D28" s="6">
        <f>D$11*'Loads'!$B49*'LAFs'!D258*(1-'Contrib'!D107)/(24*'Input'!$F$58)*100</f>
        <v>0</v>
      </c>
      <c r="E28" s="6">
        <f>E$11*'Loads'!$B49*'LAFs'!E258*(1-'Contrib'!E107)/(24*'Input'!$F$58)*100</f>
        <v>0</v>
      </c>
      <c r="F28" s="6">
        <f>F$11*'Loads'!$B49*'LAFs'!F258*(1-'Contrib'!F107)/(24*'Input'!$F$58)*100</f>
        <v>0</v>
      </c>
      <c r="G28" s="6">
        <f>G$11*'Loads'!$B49*'LAFs'!G258*(1-'Contrib'!G107)/(24*'Input'!$F$58)*100</f>
        <v>0</v>
      </c>
      <c r="H28" s="6">
        <f>H$11*'Loads'!$B49*'LAFs'!H258*(1-'Contrib'!H107)/(24*'Input'!$F$58)*100</f>
        <v>0</v>
      </c>
      <c r="I28" s="6">
        <f>I$11*'Loads'!$B49*'LAFs'!I258*(1-'Contrib'!I107)/(24*'Input'!$F$58)*100</f>
        <v>0</v>
      </c>
      <c r="J28" s="6">
        <f>J$11*'Loads'!$B49*'LAFs'!J258*(1-'Contrib'!J107)/(24*'Input'!$F$58)*100</f>
        <v>0</v>
      </c>
      <c r="K28" s="6">
        <f>K$11*'Loads'!$B49*'LAFs'!B258*(1-'Contrib'!K107)/(24*'Input'!$F$58)*100</f>
        <v>0</v>
      </c>
      <c r="L28" s="6">
        <f>L$11*'Loads'!$B49*'LAFs'!C258*(1-'Contrib'!L107)/(24*'Input'!$F$58)*100</f>
        <v>0</v>
      </c>
      <c r="M28" s="6">
        <f>M$11*'Loads'!$B49*'LAFs'!D258*(1-'Contrib'!M107)/(24*'Input'!$F$58)*100</f>
        <v>0</v>
      </c>
      <c r="N28" s="6">
        <f>N$11*'Loads'!$B49*'LAFs'!E258*(1-'Contrib'!N107)/(24*'Input'!$F$58)*100</f>
        <v>0</v>
      </c>
      <c r="O28" s="6">
        <f>O$11*'Loads'!$B49*'LAFs'!F258*(1-'Contrib'!O107)/(24*'Input'!$F$58)*100</f>
        <v>0</v>
      </c>
      <c r="P28" s="6">
        <f>P$11*'Loads'!$B49*'LAFs'!G258*(1-'Contrib'!P107)/(24*'Input'!$F$58)*100</f>
        <v>0</v>
      </c>
      <c r="Q28" s="6">
        <f>Q$11*'Loads'!$B49*'LAFs'!H258*(1-'Contrib'!Q107)/(24*'Input'!$F$58)*100</f>
        <v>0</v>
      </c>
      <c r="R28" s="6">
        <f>R$11*'Loads'!$B49*'LAFs'!I258*(1-'Contrib'!R107)/(24*'Input'!$F$58)*100</f>
        <v>0</v>
      </c>
      <c r="S28" s="6">
        <f>S$11*'Loads'!$B49*'LAFs'!J258*(1-'Contrib'!S107)/(24*'Input'!$F$58)*100</f>
        <v>0</v>
      </c>
      <c r="T28" s="10"/>
    </row>
    <row r="29" spans="1:20">
      <c r="A29" s="11" t="s">
        <v>176</v>
      </c>
      <c r="B29" s="6">
        <f>B$11*'Loads'!$B50*'LAFs'!B259*(1-'Contrib'!B108)/(24*'Input'!$F$58)*100</f>
        <v>0</v>
      </c>
      <c r="C29" s="6">
        <f>C$11*'Loads'!$B50*'LAFs'!C259*(1-'Contrib'!C108)/(24*'Input'!$F$58)*100</f>
        <v>0</v>
      </c>
      <c r="D29" s="6">
        <f>D$11*'Loads'!$B50*'LAFs'!D259*(1-'Contrib'!D108)/(24*'Input'!$F$58)*100</f>
        <v>0</v>
      </c>
      <c r="E29" s="6">
        <f>E$11*'Loads'!$B50*'LAFs'!E259*(1-'Contrib'!E108)/(24*'Input'!$F$58)*100</f>
        <v>0</v>
      </c>
      <c r="F29" s="6">
        <f>F$11*'Loads'!$B50*'LAFs'!F259*(1-'Contrib'!F108)/(24*'Input'!$F$58)*100</f>
        <v>0</v>
      </c>
      <c r="G29" s="6">
        <f>G$11*'Loads'!$B50*'LAFs'!G259*(1-'Contrib'!G108)/(24*'Input'!$F$58)*100</f>
        <v>0</v>
      </c>
      <c r="H29" s="6">
        <f>H$11*'Loads'!$B50*'LAFs'!H259*(1-'Contrib'!H108)/(24*'Input'!$F$58)*100</f>
        <v>0</v>
      </c>
      <c r="I29" s="6">
        <f>I$11*'Loads'!$B50*'LAFs'!I259*(1-'Contrib'!I108)/(24*'Input'!$F$58)*100</f>
        <v>0</v>
      </c>
      <c r="J29" s="6">
        <f>J$11*'Loads'!$B50*'LAFs'!J259*(1-'Contrib'!J108)/(24*'Input'!$F$58)*100</f>
        <v>0</v>
      </c>
      <c r="K29" s="6">
        <f>K$11*'Loads'!$B50*'LAFs'!B259*(1-'Contrib'!K108)/(24*'Input'!$F$58)*100</f>
        <v>0</v>
      </c>
      <c r="L29" s="6">
        <f>L$11*'Loads'!$B50*'LAFs'!C259*(1-'Contrib'!L108)/(24*'Input'!$F$58)*100</f>
        <v>0</v>
      </c>
      <c r="M29" s="6">
        <f>M$11*'Loads'!$B50*'LAFs'!D259*(1-'Contrib'!M108)/(24*'Input'!$F$58)*100</f>
        <v>0</v>
      </c>
      <c r="N29" s="6">
        <f>N$11*'Loads'!$B50*'LAFs'!E259*(1-'Contrib'!N108)/(24*'Input'!$F$58)*100</f>
        <v>0</v>
      </c>
      <c r="O29" s="6">
        <f>O$11*'Loads'!$B50*'LAFs'!F259*(1-'Contrib'!O108)/(24*'Input'!$F$58)*100</f>
        <v>0</v>
      </c>
      <c r="P29" s="6">
        <f>P$11*'Loads'!$B50*'LAFs'!G259*(1-'Contrib'!P108)/(24*'Input'!$F$58)*100</f>
        <v>0</v>
      </c>
      <c r="Q29" s="6">
        <f>Q$11*'Loads'!$B50*'LAFs'!H259*(1-'Contrib'!Q108)/(24*'Input'!$F$58)*100</f>
        <v>0</v>
      </c>
      <c r="R29" s="6">
        <f>R$11*'Loads'!$B50*'LAFs'!I259*(1-'Contrib'!R108)/(24*'Input'!$F$58)*100</f>
        <v>0</v>
      </c>
      <c r="S29" s="6">
        <f>S$11*'Loads'!$B50*'LAFs'!J259*(1-'Contrib'!S108)/(24*'Input'!$F$58)*100</f>
        <v>0</v>
      </c>
      <c r="T29" s="10"/>
    </row>
    <row r="30" spans="1:20">
      <c r="A30" s="11" t="s">
        <v>177</v>
      </c>
      <c r="B30" s="6">
        <f>B$11*'Loads'!$B51*'LAFs'!B260*(1-'Contrib'!B109)/(24*'Input'!$F$58)*100</f>
        <v>0</v>
      </c>
      <c r="C30" s="6">
        <f>C$11*'Loads'!$B51*'LAFs'!C260*(1-'Contrib'!C109)/(24*'Input'!$F$58)*100</f>
        <v>0</v>
      </c>
      <c r="D30" s="6">
        <f>D$11*'Loads'!$B51*'LAFs'!D260*(1-'Contrib'!D109)/(24*'Input'!$F$58)*100</f>
        <v>0</v>
      </c>
      <c r="E30" s="6">
        <f>E$11*'Loads'!$B51*'LAFs'!E260*(1-'Contrib'!E109)/(24*'Input'!$F$58)*100</f>
        <v>0</v>
      </c>
      <c r="F30" s="6">
        <f>F$11*'Loads'!$B51*'LAFs'!F260*(1-'Contrib'!F109)/(24*'Input'!$F$58)*100</f>
        <v>0</v>
      </c>
      <c r="G30" s="6">
        <f>G$11*'Loads'!$B51*'LAFs'!G260*(1-'Contrib'!G109)/(24*'Input'!$F$58)*100</f>
        <v>0</v>
      </c>
      <c r="H30" s="6">
        <f>H$11*'Loads'!$B51*'LAFs'!H260*(1-'Contrib'!H109)/(24*'Input'!$F$58)*100</f>
        <v>0</v>
      </c>
      <c r="I30" s="6">
        <f>I$11*'Loads'!$B51*'LAFs'!I260*(1-'Contrib'!I109)/(24*'Input'!$F$58)*100</f>
        <v>0</v>
      </c>
      <c r="J30" s="6">
        <f>J$11*'Loads'!$B51*'LAFs'!J260*(1-'Contrib'!J109)/(24*'Input'!$F$58)*100</f>
        <v>0</v>
      </c>
      <c r="K30" s="6">
        <f>K$11*'Loads'!$B51*'LAFs'!B260*(1-'Contrib'!K109)/(24*'Input'!$F$58)*100</f>
        <v>0</v>
      </c>
      <c r="L30" s="6">
        <f>L$11*'Loads'!$B51*'LAFs'!C260*(1-'Contrib'!L109)/(24*'Input'!$F$58)*100</f>
        <v>0</v>
      </c>
      <c r="M30" s="6">
        <f>M$11*'Loads'!$B51*'LAFs'!D260*(1-'Contrib'!M109)/(24*'Input'!$F$58)*100</f>
        <v>0</v>
      </c>
      <c r="N30" s="6">
        <f>N$11*'Loads'!$B51*'LAFs'!E260*(1-'Contrib'!N109)/(24*'Input'!$F$58)*100</f>
        <v>0</v>
      </c>
      <c r="O30" s="6">
        <f>O$11*'Loads'!$B51*'LAFs'!F260*(1-'Contrib'!O109)/(24*'Input'!$F$58)*100</f>
        <v>0</v>
      </c>
      <c r="P30" s="6">
        <f>P$11*'Loads'!$B51*'LAFs'!G260*(1-'Contrib'!P109)/(24*'Input'!$F$58)*100</f>
        <v>0</v>
      </c>
      <c r="Q30" s="6">
        <f>Q$11*'Loads'!$B51*'LAFs'!H260*(1-'Contrib'!Q109)/(24*'Input'!$F$58)*100</f>
        <v>0</v>
      </c>
      <c r="R30" s="6">
        <f>R$11*'Loads'!$B51*'LAFs'!I260*(1-'Contrib'!R109)/(24*'Input'!$F$58)*100</f>
        <v>0</v>
      </c>
      <c r="S30" s="6">
        <f>S$11*'Loads'!$B51*'LAFs'!J260*(1-'Contrib'!S109)/(24*'Input'!$F$58)*100</f>
        <v>0</v>
      </c>
      <c r="T30" s="10"/>
    </row>
    <row r="31" spans="1:20">
      <c r="A31" s="11" t="s">
        <v>191</v>
      </c>
      <c r="B31" s="6">
        <f>B$11*'Loads'!$B52*'LAFs'!B261*(1-'Contrib'!B110)/(24*'Input'!$F$58)*100</f>
        <v>0</v>
      </c>
      <c r="C31" s="6">
        <f>C$11*'Loads'!$B52*'LAFs'!C261*(1-'Contrib'!C110)/(24*'Input'!$F$58)*100</f>
        <v>0</v>
      </c>
      <c r="D31" s="6">
        <f>D$11*'Loads'!$B52*'LAFs'!D261*(1-'Contrib'!D110)/(24*'Input'!$F$58)*100</f>
        <v>0</v>
      </c>
      <c r="E31" s="6">
        <f>E$11*'Loads'!$B52*'LAFs'!E261*(1-'Contrib'!E110)/(24*'Input'!$F$58)*100</f>
        <v>0</v>
      </c>
      <c r="F31" s="6">
        <f>F$11*'Loads'!$B52*'LAFs'!F261*(1-'Contrib'!F110)/(24*'Input'!$F$58)*100</f>
        <v>0</v>
      </c>
      <c r="G31" s="6">
        <f>G$11*'Loads'!$B52*'LAFs'!G261*(1-'Contrib'!G110)/(24*'Input'!$F$58)*100</f>
        <v>0</v>
      </c>
      <c r="H31" s="6">
        <f>H$11*'Loads'!$B52*'LAFs'!H261*(1-'Contrib'!H110)/(24*'Input'!$F$58)*100</f>
        <v>0</v>
      </c>
      <c r="I31" s="6">
        <f>I$11*'Loads'!$B52*'LAFs'!I261*(1-'Contrib'!I110)/(24*'Input'!$F$58)*100</f>
        <v>0</v>
      </c>
      <c r="J31" s="6">
        <f>J$11*'Loads'!$B52*'LAFs'!J261*(1-'Contrib'!J110)/(24*'Input'!$F$58)*100</f>
        <v>0</v>
      </c>
      <c r="K31" s="6">
        <f>K$11*'Loads'!$B52*'LAFs'!B261*(1-'Contrib'!K110)/(24*'Input'!$F$58)*100</f>
        <v>0</v>
      </c>
      <c r="L31" s="6">
        <f>L$11*'Loads'!$B52*'LAFs'!C261*(1-'Contrib'!L110)/(24*'Input'!$F$58)*100</f>
        <v>0</v>
      </c>
      <c r="M31" s="6">
        <f>M$11*'Loads'!$B52*'LAFs'!D261*(1-'Contrib'!M110)/(24*'Input'!$F$58)*100</f>
        <v>0</v>
      </c>
      <c r="N31" s="6">
        <f>N$11*'Loads'!$B52*'LAFs'!E261*(1-'Contrib'!N110)/(24*'Input'!$F$58)*100</f>
        <v>0</v>
      </c>
      <c r="O31" s="6">
        <f>O$11*'Loads'!$B52*'LAFs'!F261*(1-'Contrib'!O110)/(24*'Input'!$F$58)*100</f>
        <v>0</v>
      </c>
      <c r="P31" s="6">
        <f>P$11*'Loads'!$B52*'LAFs'!G261*(1-'Contrib'!P110)/(24*'Input'!$F$58)*100</f>
        <v>0</v>
      </c>
      <c r="Q31" s="6">
        <f>Q$11*'Loads'!$B52*'LAFs'!H261*(1-'Contrib'!Q110)/(24*'Input'!$F$58)*100</f>
        <v>0</v>
      </c>
      <c r="R31" s="6">
        <f>R$11*'Loads'!$B52*'LAFs'!I261*(1-'Contrib'!R110)/(24*'Input'!$F$58)*100</f>
        <v>0</v>
      </c>
      <c r="S31" s="6">
        <f>S$11*'Loads'!$B52*'LAFs'!J261*(1-'Contrib'!S110)/(24*'Input'!$F$58)*100</f>
        <v>0</v>
      </c>
      <c r="T31" s="10"/>
    </row>
    <row r="32" spans="1:20">
      <c r="A32" s="11" t="s">
        <v>178</v>
      </c>
      <c r="B32" s="6">
        <f>B$11*'Loads'!$B53*'LAFs'!B262*(1-'Contrib'!B111)/(24*'Input'!$F$58)*100</f>
        <v>0</v>
      </c>
      <c r="C32" s="6">
        <f>C$11*'Loads'!$B53*'LAFs'!C262*(1-'Contrib'!C111)/(24*'Input'!$F$58)*100</f>
        <v>0</v>
      </c>
      <c r="D32" s="6">
        <f>D$11*'Loads'!$B53*'LAFs'!D262*(1-'Contrib'!D111)/(24*'Input'!$F$58)*100</f>
        <v>0</v>
      </c>
      <c r="E32" s="6">
        <f>E$11*'Loads'!$B53*'LAFs'!E262*(1-'Contrib'!E111)/(24*'Input'!$F$58)*100</f>
        <v>0</v>
      </c>
      <c r="F32" s="6">
        <f>F$11*'Loads'!$B53*'LAFs'!F262*(1-'Contrib'!F111)/(24*'Input'!$F$58)*100</f>
        <v>0</v>
      </c>
      <c r="G32" s="6">
        <f>G$11*'Loads'!$B53*'LAFs'!G262*(1-'Contrib'!G111)/(24*'Input'!$F$58)*100</f>
        <v>0</v>
      </c>
      <c r="H32" s="6">
        <f>H$11*'Loads'!$B53*'LAFs'!H262*(1-'Contrib'!H111)/(24*'Input'!$F$58)*100</f>
        <v>0</v>
      </c>
      <c r="I32" s="6">
        <f>I$11*'Loads'!$B53*'LAFs'!I262*(1-'Contrib'!I111)/(24*'Input'!$F$58)*100</f>
        <v>0</v>
      </c>
      <c r="J32" s="6">
        <f>J$11*'Loads'!$B53*'LAFs'!J262*(1-'Contrib'!J111)/(24*'Input'!$F$58)*100</f>
        <v>0</v>
      </c>
      <c r="K32" s="6">
        <f>K$11*'Loads'!$B53*'LAFs'!B262*(1-'Contrib'!K111)/(24*'Input'!$F$58)*100</f>
        <v>0</v>
      </c>
      <c r="L32" s="6">
        <f>L$11*'Loads'!$B53*'LAFs'!C262*(1-'Contrib'!L111)/(24*'Input'!$F$58)*100</f>
        <v>0</v>
      </c>
      <c r="M32" s="6">
        <f>M$11*'Loads'!$B53*'LAFs'!D262*(1-'Contrib'!M111)/(24*'Input'!$F$58)*100</f>
        <v>0</v>
      </c>
      <c r="N32" s="6">
        <f>N$11*'Loads'!$B53*'LAFs'!E262*(1-'Contrib'!N111)/(24*'Input'!$F$58)*100</f>
        <v>0</v>
      </c>
      <c r="O32" s="6">
        <f>O$11*'Loads'!$B53*'LAFs'!F262*(1-'Contrib'!O111)/(24*'Input'!$F$58)*100</f>
        <v>0</v>
      </c>
      <c r="P32" s="6">
        <f>P$11*'Loads'!$B53*'LAFs'!G262*(1-'Contrib'!P111)/(24*'Input'!$F$58)*100</f>
        <v>0</v>
      </c>
      <c r="Q32" s="6">
        <f>Q$11*'Loads'!$B53*'LAFs'!H262*(1-'Contrib'!Q111)/(24*'Input'!$F$58)*100</f>
        <v>0</v>
      </c>
      <c r="R32" s="6">
        <f>R$11*'Loads'!$B53*'LAFs'!I262*(1-'Contrib'!R111)/(24*'Input'!$F$58)*100</f>
        <v>0</v>
      </c>
      <c r="S32" s="6">
        <f>S$11*'Loads'!$B53*'LAFs'!J262*(1-'Contrib'!S111)/(24*'Input'!$F$58)*100</f>
        <v>0</v>
      </c>
      <c r="T32" s="10"/>
    </row>
    <row r="33" spans="1:20">
      <c r="A33" s="11" t="s">
        <v>179</v>
      </c>
      <c r="B33" s="6">
        <f>B$11*'Loads'!$B54*'LAFs'!B263*(1-'Contrib'!B112)/(24*'Input'!$F$58)*100</f>
        <v>0</v>
      </c>
      <c r="C33" s="6">
        <f>C$11*'Loads'!$B54*'LAFs'!C263*(1-'Contrib'!C112)/(24*'Input'!$F$58)*100</f>
        <v>0</v>
      </c>
      <c r="D33" s="6">
        <f>D$11*'Loads'!$B54*'LAFs'!D263*(1-'Contrib'!D112)/(24*'Input'!$F$58)*100</f>
        <v>0</v>
      </c>
      <c r="E33" s="6">
        <f>E$11*'Loads'!$B54*'LAFs'!E263*(1-'Contrib'!E112)/(24*'Input'!$F$58)*100</f>
        <v>0</v>
      </c>
      <c r="F33" s="6">
        <f>F$11*'Loads'!$B54*'LAFs'!F263*(1-'Contrib'!F112)/(24*'Input'!$F$58)*100</f>
        <v>0</v>
      </c>
      <c r="G33" s="6">
        <f>G$11*'Loads'!$B54*'LAFs'!G263*(1-'Contrib'!G112)/(24*'Input'!$F$58)*100</f>
        <v>0</v>
      </c>
      <c r="H33" s="6">
        <f>H$11*'Loads'!$B54*'LAFs'!H263*(1-'Contrib'!H112)/(24*'Input'!$F$58)*100</f>
        <v>0</v>
      </c>
      <c r="I33" s="6">
        <f>I$11*'Loads'!$B54*'LAFs'!I263*(1-'Contrib'!I112)/(24*'Input'!$F$58)*100</f>
        <v>0</v>
      </c>
      <c r="J33" s="6">
        <f>J$11*'Loads'!$B54*'LAFs'!J263*(1-'Contrib'!J112)/(24*'Input'!$F$58)*100</f>
        <v>0</v>
      </c>
      <c r="K33" s="6">
        <f>K$11*'Loads'!$B54*'LAFs'!B263*(1-'Contrib'!K112)/(24*'Input'!$F$58)*100</f>
        <v>0</v>
      </c>
      <c r="L33" s="6">
        <f>L$11*'Loads'!$B54*'LAFs'!C263*(1-'Contrib'!L112)/(24*'Input'!$F$58)*100</f>
        <v>0</v>
      </c>
      <c r="M33" s="6">
        <f>M$11*'Loads'!$B54*'LAFs'!D263*(1-'Contrib'!M112)/(24*'Input'!$F$58)*100</f>
        <v>0</v>
      </c>
      <c r="N33" s="6">
        <f>N$11*'Loads'!$B54*'LAFs'!E263*(1-'Contrib'!N112)/(24*'Input'!$F$58)*100</f>
        <v>0</v>
      </c>
      <c r="O33" s="6">
        <f>O$11*'Loads'!$B54*'LAFs'!F263*(1-'Contrib'!O112)/(24*'Input'!$F$58)*100</f>
        <v>0</v>
      </c>
      <c r="P33" s="6">
        <f>P$11*'Loads'!$B54*'LAFs'!G263*(1-'Contrib'!P112)/(24*'Input'!$F$58)*100</f>
        <v>0</v>
      </c>
      <c r="Q33" s="6">
        <f>Q$11*'Loads'!$B54*'LAFs'!H263*(1-'Contrib'!Q112)/(24*'Input'!$F$58)*100</f>
        <v>0</v>
      </c>
      <c r="R33" s="6">
        <f>R$11*'Loads'!$B54*'LAFs'!I263*(1-'Contrib'!R112)/(24*'Input'!$F$58)*100</f>
        <v>0</v>
      </c>
      <c r="S33" s="6">
        <f>S$11*'Loads'!$B54*'LAFs'!J263*(1-'Contrib'!S112)/(24*'Input'!$F$58)*100</f>
        <v>0</v>
      </c>
      <c r="T33" s="10"/>
    </row>
    <row r="34" spans="1:20">
      <c r="A34" s="11" t="s">
        <v>192</v>
      </c>
      <c r="B34" s="6">
        <f>B$11*'Loads'!$B55*'LAFs'!B264*(1-'Contrib'!B113)/(24*'Input'!$F$58)*100</f>
        <v>0</v>
      </c>
      <c r="C34" s="6">
        <f>C$11*'Loads'!$B55*'LAFs'!C264*(1-'Contrib'!C113)/(24*'Input'!$F$58)*100</f>
        <v>0</v>
      </c>
      <c r="D34" s="6">
        <f>D$11*'Loads'!$B55*'LAFs'!D264*(1-'Contrib'!D113)/(24*'Input'!$F$58)*100</f>
        <v>0</v>
      </c>
      <c r="E34" s="6">
        <f>E$11*'Loads'!$B55*'LAFs'!E264*(1-'Contrib'!E113)/(24*'Input'!$F$58)*100</f>
        <v>0</v>
      </c>
      <c r="F34" s="6">
        <f>F$11*'Loads'!$B55*'LAFs'!F264*(1-'Contrib'!F113)/(24*'Input'!$F$58)*100</f>
        <v>0</v>
      </c>
      <c r="G34" s="6">
        <f>G$11*'Loads'!$B55*'LAFs'!G264*(1-'Contrib'!G113)/(24*'Input'!$F$58)*100</f>
        <v>0</v>
      </c>
      <c r="H34" s="6">
        <f>H$11*'Loads'!$B55*'LAFs'!H264*(1-'Contrib'!H113)/(24*'Input'!$F$58)*100</f>
        <v>0</v>
      </c>
      <c r="I34" s="6">
        <f>I$11*'Loads'!$B55*'LAFs'!I264*(1-'Contrib'!I113)/(24*'Input'!$F$58)*100</f>
        <v>0</v>
      </c>
      <c r="J34" s="6">
        <f>J$11*'Loads'!$B55*'LAFs'!J264*(1-'Contrib'!J113)/(24*'Input'!$F$58)*100</f>
        <v>0</v>
      </c>
      <c r="K34" s="6">
        <f>K$11*'Loads'!$B55*'LAFs'!B264*(1-'Contrib'!K113)/(24*'Input'!$F$58)*100</f>
        <v>0</v>
      </c>
      <c r="L34" s="6">
        <f>L$11*'Loads'!$B55*'LAFs'!C264*(1-'Contrib'!L113)/(24*'Input'!$F$58)*100</f>
        <v>0</v>
      </c>
      <c r="M34" s="6">
        <f>M$11*'Loads'!$B55*'LAFs'!D264*(1-'Contrib'!M113)/(24*'Input'!$F$58)*100</f>
        <v>0</v>
      </c>
      <c r="N34" s="6">
        <f>N$11*'Loads'!$B55*'LAFs'!E264*(1-'Contrib'!N113)/(24*'Input'!$F$58)*100</f>
        <v>0</v>
      </c>
      <c r="O34" s="6">
        <f>O$11*'Loads'!$B55*'LAFs'!F264*(1-'Contrib'!O113)/(24*'Input'!$F$58)*100</f>
        <v>0</v>
      </c>
      <c r="P34" s="6">
        <f>P$11*'Loads'!$B55*'LAFs'!G264*(1-'Contrib'!P113)/(24*'Input'!$F$58)*100</f>
        <v>0</v>
      </c>
      <c r="Q34" s="6">
        <f>Q$11*'Loads'!$B55*'LAFs'!H264*(1-'Contrib'!Q113)/(24*'Input'!$F$58)*100</f>
        <v>0</v>
      </c>
      <c r="R34" s="6">
        <f>R$11*'Loads'!$B55*'LAFs'!I264*(1-'Contrib'!R113)/(24*'Input'!$F$58)*100</f>
        <v>0</v>
      </c>
      <c r="S34" s="6">
        <f>S$11*'Loads'!$B55*'LAFs'!J264*(1-'Contrib'!S113)/(24*'Input'!$F$58)*100</f>
        <v>0</v>
      </c>
      <c r="T34" s="10"/>
    </row>
    <row r="35" spans="1:20">
      <c r="A35" s="11" t="s">
        <v>218</v>
      </c>
      <c r="B35" s="6">
        <f>B$11*'Loads'!$B56*'LAFs'!B265*(1-'Contrib'!B114)/(24*'Input'!$F$58)*100</f>
        <v>0</v>
      </c>
      <c r="C35" s="6">
        <f>C$11*'Loads'!$B56*'LAFs'!C265*(1-'Contrib'!C114)/(24*'Input'!$F$58)*100</f>
        <v>0</v>
      </c>
      <c r="D35" s="6">
        <f>D$11*'Loads'!$B56*'LAFs'!D265*(1-'Contrib'!D114)/(24*'Input'!$F$58)*100</f>
        <v>0</v>
      </c>
      <c r="E35" s="6">
        <f>E$11*'Loads'!$B56*'LAFs'!E265*(1-'Contrib'!E114)/(24*'Input'!$F$58)*100</f>
        <v>0</v>
      </c>
      <c r="F35" s="6">
        <f>F$11*'Loads'!$B56*'LAFs'!F265*(1-'Contrib'!F114)/(24*'Input'!$F$58)*100</f>
        <v>0</v>
      </c>
      <c r="G35" s="6">
        <f>G$11*'Loads'!$B56*'LAFs'!G265*(1-'Contrib'!G114)/(24*'Input'!$F$58)*100</f>
        <v>0</v>
      </c>
      <c r="H35" s="6">
        <f>H$11*'Loads'!$B56*'LAFs'!H265*(1-'Contrib'!H114)/(24*'Input'!$F$58)*100</f>
        <v>0</v>
      </c>
      <c r="I35" s="6">
        <f>I$11*'Loads'!$B56*'LAFs'!I265*(1-'Contrib'!I114)/(24*'Input'!$F$58)*100</f>
        <v>0</v>
      </c>
      <c r="J35" s="6">
        <f>J$11*'Loads'!$B56*'LAFs'!J265*(1-'Contrib'!J114)/(24*'Input'!$F$58)*100</f>
        <v>0</v>
      </c>
      <c r="K35" s="6">
        <f>K$11*'Loads'!$B56*'LAFs'!B265*(1-'Contrib'!K114)/(24*'Input'!$F$58)*100</f>
        <v>0</v>
      </c>
      <c r="L35" s="6">
        <f>L$11*'Loads'!$B56*'LAFs'!C265*(1-'Contrib'!L114)/(24*'Input'!$F$58)*100</f>
        <v>0</v>
      </c>
      <c r="M35" s="6">
        <f>M$11*'Loads'!$B56*'LAFs'!D265*(1-'Contrib'!M114)/(24*'Input'!$F$58)*100</f>
        <v>0</v>
      </c>
      <c r="N35" s="6">
        <f>N$11*'Loads'!$B56*'LAFs'!E265*(1-'Contrib'!N114)/(24*'Input'!$F$58)*100</f>
        <v>0</v>
      </c>
      <c r="O35" s="6">
        <f>O$11*'Loads'!$B56*'LAFs'!F265*(1-'Contrib'!O114)/(24*'Input'!$F$58)*100</f>
        <v>0</v>
      </c>
      <c r="P35" s="6">
        <f>P$11*'Loads'!$B56*'LAFs'!G265*(1-'Contrib'!P114)/(24*'Input'!$F$58)*100</f>
        <v>0</v>
      </c>
      <c r="Q35" s="6">
        <f>Q$11*'Loads'!$B56*'LAFs'!H265*(1-'Contrib'!Q114)/(24*'Input'!$F$58)*100</f>
        <v>0</v>
      </c>
      <c r="R35" s="6">
        <f>R$11*'Loads'!$B56*'LAFs'!I265*(1-'Contrib'!R114)/(24*'Input'!$F$58)*100</f>
        <v>0</v>
      </c>
      <c r="S35" s="6">
        <f>S$11*'Loads'!$B56*'LAFs'!J265*(1-'Contrib'!S114)/(24*'Input'!$F$58)*100</f>
        <v>0</v>
      </c>
      <c r="T35" s="10"/>
    </row>
    <row r="36" spans="1:20">
      <c r="A36" s="11" t="s">
        <v>219</v>
      </c>
      <c r="B36" s="6">
        <f>B$11*'Loads'!$B57*'LAFs'!B266*(1-'Contrib'!B115)/(24*'Input'!$F$58)*100</f>
        <v>0</v>
      </c>
      <c r="C36" s="6">
        <f>C$11*'Loads'!$B57*'LAFs'!C266*(1-'Contrib'!C115)/(24*'Input'!$F$58)*100</f>
        <v>0</v>
      </c>
      <c r="D36" s="6">
        <f>D$11*'Loads'!$B57*'LAFs'!D266*(1-'Contrib'!D115)/(24*'Input'!$F$58)*100</f>
        <v>0</v>
      </c>
      <c r="E36" s="6">
        <f>E$11*'Loads'!$B57*'LAFs'!E266*(1-'Contrib'!E115)/(24*'Input'!$F$58)*100</f>
        <v>0</v>
      </c>
      <c r="F36" s="6">
        <f>F$11*'Loads'!$B57*'LAFs'!F266*(1-'Contrib'!F115)/(24*'Input'!$F$58)*100</f>
        <v>0</v>
      </c>
      <c r="G36" s="6">
        <f>G$11*'Loads'!$B57*'LAFs'!G266*(1-'Contrib'!G115)/(24*'Input'!$F$58)*100</f>
        <v>0</v>
      </c>
      <c r="H36" s="6">
        <f>H$11*'Loads'!$B57*'LAFs'!H266*(1-'Contrib'!H115)/(24*'Input'!$F$58)*100</f>
        <v>0</v>
      </c>
      <c r="I36" s="6">
        <f>I$11*'Loads'!$B57*'LAFs'!I266*(1-'Contrib'!I115)/(24*'Input'!$F$58)*100</f>
        <v>0</v>
      </c>
      <c r="J36" s="6">
        <f>J$11*'Loads'!$B57*'LAFs'!J266*(1-'Contrib'!J115)/(24*'Input'!$F$58)*100</f>
        <v>0</v>
      </c>
      <c r="K36" s="6">
        <f>K$11*'Loads'!$B57*'LAFs'!B266*(1-'Contrib'!K115)/(24*'Input'!$F$58)*100</f>
        <v>0</v>
      </c>
      <c r="L36" s="6">
        <f>L$11*'Loads'!$B57*'LAFs'!C266*(1-'Contrib'!L115)/(24*'Input'!$F$58)*100</f>
        <v>0</v>
      </c>
      <c r="M36" s="6">
        <f>M$11*'Loads'!$B57*'LAFs'!D266*(1-'Contrib'!M115)/(24*'Input'!$F$58)*100</f>
        <v>0</v>
      </c>
      <c r="N36" s="6">
        <f>N$11*'Loads'!$B57*'LAFs'!E266*(1-'Contrib'!N115)/(24*'Input'!$F$58)*100</f>
        <v>0</v>
      </c>
      <c r="O36" s="6">
        <f>O$11*'Loads'!$B57*'LAFs'!F266*(1-'Contrib'!O115)/(24*'Input'!$F$58)*100</f>
        <v>0</v>
      </c>
      <c r="P36" s="6">
        <f>P$11*'Loads'!$B57*'LAFs'!G266*(1-'Contrib'!P115)/(24*'Input'!$F$58)*100</f>
        <v>0</v>
      </c>
      <c r="Q36" s="6">
        <f>Q$11*'Loads'!$B57*'LAFs'!H266*(1-'Contrib'!Q115)/(24*'Input'!$F$58)*100</f>
        <v>0</v>
      </c>
      <c r="R36" s="6">
        <f>R$11*'Loads'!$B57*'LAFs'!I266*(1-'Contrib'!R115)/(24*'Input'!$F$58)*100</f>
        <v>0</v>
      </c>
      <c r="S36" s="6">
        <f>S$11*'Loads'!$B57*'LAFs'!J266*(1-'Contrib'!S115)/(24*'Input'!$F$58)*100</f>
        <v>0</v>
      </c>
      <c r="T36" s="10"/>
    </row>
    <row r="37" spans="1:20">
      <c r="A37" s="11" t="s">
        <v>220</v>
      </c>
      <c r="B37" s="6">
        <f>B$11*'Loads'!$B58*'LAFs'!B267*(1-'Contrib'!B116)/(24*'Input'!$F$58)*100</f>
        <v>0</v>
      </c>
      <c r="C37" s="6">
        <f>C$11*'Loads'!$B58*'LAFs'!C267*(1-'Contrib'!C116)/(24*'Input'!$F$58)*100</f>
        <v>0</v>
      </c>
      <c r="D37" s="6">
        <f>D$11*'Loads'!$B58*'LAFs'!D267*(1-'Contrib'!D116)/(24*'Input'!$F$58)*100</f>
        <v>0</v>
      </c>
      <c r="E37" s="6">
        <f>E$11*'Loads'!$B58*'LAFs'!E267*(1-'Contrib'!E116)/(24*'Input'!$F$58)*100</f>
        <v>0</v>
      </c>
      <c r="F37" s="6">
        <f>F$11*'Loads'!$B58*'LAFs'!F267*(1-'Contrib'!F116)/(24*'Input'!$F$58)*100</f>
        <v>0</v>
      </c>
      <c r="G37" s="6">
        <f>G$11*'Loads'!$B58*'LAFs'!G267*(1-'Contrib'!G116)/(24*'Input'!$F$58)*100</f>
        <v>0</v>
      </c>
      <c r="H37" s="6">
        <f>H$11*'Loads'!$B58*'LAFs'!H267*(1-'Contrib'!H116)/(24*'Input'!$F$58)*100</f>
        <v>0</v>
      </c>
      <c r="I37" s="6">
        <f>I$11*'Loads'!$B58*'LAFs'!I267*(1-'Contrib'!I116)/(24*'Input'!$F$58)*100</f>
        <v>0</v>
      </c>
      <c r="J37" s="6">
        <f>J$11*'Loads'!$B58*'LAFs'!J267*(1-'Contrib'!J116)/(24*'Input'!$F$58)*100</f>
        <v>0</v>
      </c>
      <c r="K37" s="6">
        <f>K$11*'Loads'!$B58*'LAFs'!B267*(1-'Contrib'!K116)/(24*'Input'!$F$58)*100</f>
        <v>0</v>
      </c>
      <c r="L37" s="6">
        <f>L$11*'Loads'!$B58*'LAFs'!C267*(1-'Contrib'!L116)/(24*'Input'!$F$58)*100</f>
        <v>0</v>
      </c>
      <c r="M37" s="6">
        <f>M$11*'Loads'!$B58*'LAFs'!D267*(1-'Contrib'!M116)/(24*'Input'!$F$58)*100</f>
        <v>0</v>
      </c>
      <c r="N37" s="6">
        <f>N$11*'Loads'!$B58*'LAFs'!E267*(1-'Contrib'!N116)/(24*'Input'!$F$58)*100</f>
        <v>0</v>
      </c>
      <c r="O37" s="6">
        <f>O$11*'Loads'!$B58*'LAFs'!F267*(1-'Contrib'!O116)/(24*'Input'!$F$58)*100</f>
        <v>0</v>
      </c>
      <c r="P37" s="6">
        <f>P$11*'Loads'!$B58*'LAFs'!G267*(1-'Contrib'!P116)/(24*'Input'!$F$58)*100</f>
        <v>0</v>
      </c>
      <c r="Q37" s="6">
        <f>Q$11*'Loads'!$B58*'LAFs'!H267*(1-'Contrib'!Q116)/(24*'Input'!$F$58)*100</f>
        <v>0</v>
      </c>
      <c r="R37" s="6">
        <f>R$11*'Loads'!$B58*'LAFs'!I267*(1-'Contrib'!R116)/(24*'Input'!$F$58)*100</f>
        <v>0</v>
      </c>
      <c r="S37" s="6">
        <f>S$11*'Loads'!$B58*'LAFs'!J267*(1-'Contrib'!S116)/(24*'Input'!$F$58)*100</f>
        <v>0</v>
      </c>
      <c r="T37" s="10"/>
    </row>
    <row r="38" spans="1:20">
      <c r="A38" s="11" t="s">
        <v>221</v>
      </c>
      <c r="B38" s="6">
        <f>B$11*'Loads'!$B59*'LAFs'!B268*(1-'Contrib'!B117)/(24*'Input'!$F$58)*100</f>
        <v>0</v>
      </c>
      <c r="C38" s="6">
        <f>C$11*'Loads'!$B59*'LAFs'!C268*(1-'Contrib'!C117)/(24*'Input'!$F$58)*100</f>
        <v>0</v>
      </c>
      <c r="D38" s="6">
        <f>D$11*'Loads'!$B59*'LAFs'!D268*(1-'Contrib'!D117)/(24*'Input'!$F$58)*100</f>
        <v>0</v>
      </c>
      <c r="E38" s="6">
        <f>E$11*'Loads'!$B59*'LAFs'!E268*(1-'Contrib'!E117)/(24*'Input'!$F$58)*100</f>
        <v>0</v>
      </c>
      <c r="F38" s="6">
        <f>F$11*'Loads'!$B59*'LAFs'!F268*(1-'Contrib'!F117)/(24*'Input'!$F$58)*100</f>
        <v>0</v>
      </c>
      <c r="G38" s="6">
        <f>G$11*'Loads'!$B59*'LAFs'!G268*(1-'Contrib'!G117)/(24*'Input'!$F$58)*100</f>
        <v>0</v>
      </c>
      <c r="H38" s="6">
        <f>H$11*'Loads'!$B59*'LAFs'!H268*(1-'Contrib'!H117)/(24*'Input'!$F$58)*100</f>
        <v>0</v>
      </c>
      <c r="I38" s="6">
        <f>I$11*'Loads'!$B59*'LAFs'!I268*(1-'Contrib'!I117)/(24*'Input'!$F$58)*100</f>
        <v>0</v>
      </c>
      <c r="J38" s="6">
        <f>J$11*'Loads'!$B59*'LAFs'!J268*(1-'Contrib'!J117)/(24*'Input'!$F$58)*100</f>
        <v>0</v>
      </c>
      <c r="K38" s="6">
        <f>K$11*'Loads'!$B59*'LAFs'!B268*(1-'Contrib'!K117)/(24*'Input'!$F$58)*100</f>
        <v>0</v>
      </c>
      <c r="L38" s="6">
        <f>L$11*'Loads'!$B59*'LAFs'!C268*(1-'Contrib'!L117)/(24*'Input'!$F$58)*100</f>
        <v>0</v>
      </c>
      <c r="M38" s="6">
        <f>M$11*'Loads'!$B59*'LAFs'!D268*(1-'Contrib'!M117)/(24*'Input'!$F$58)*100</f>
        <v>0</v>
      </c>
      <c r="N38" s="6">
        <f>N$11*'Loads'!$B59*'LAFs'!E268*(1-'Contrib'!N117)/(24*'Input'!$F$58)*100</f>
        <v>0</v>
      </c>
      <c r="O38" s="6">
        <f>O$11*'Loads'!$B59*'LAFs'!F268*(1-'Contrib'!O117)/(24*'Input'!$F$58)*100</f>
        <v>0</v>
      </c>
      <c r="P38" s="6">
        <f>P$11*'Loads'!$B59*'LAFs'!G268*(1-'Contrib'!P117)/(24*'Input'!$F$58)*100</f>
        <v>0</v>
      </c>
      <c r="Q38" s="6">
        <f>Q$11*'Loads'!$B59*'LAFs'!H268*(1-'Contrib'!Q117)/(24*'Input'!$F$58)*100</f>
        <v>0</v>
      </c>
      <c r="R38" s="6">
        <f>R$11*'Loads'!$B59*'LAFs'!I268*(1-'Contrib'!R117)/(24*'Input'!$F$58)*100</f>
        <v>0</v>
      </c>
      <c r="S38" s="6">
        <f>S$11*'Loads'!$B59*'LAFs'!J268*(1-'Contrib'!S117)/(24*'Input'!$F$58)*100</f>
        <v>0</v>
      </c>
      <c r="T38" s="10"/>
    </row>
    <row r="39" spans="1:20">
      <c r="A39" s="11" t="s">
        <v>222</v>
      </c>
      <c r="B39" s="6">
        <f>B$11*'Loads'!$B60*'LAFs'!B269*(1-'Contrib'!B118)/(24*'Input'!$F$58)*100</f>
        <v>0</v>
      </c>
      <c r="C39" s="6">
        <f>C$11*'Loads'!$B60*'LAFs'!C269*(1-'Contrib'!C118)/(24*'Input'!$F$58)*100</f>
        <v>0</v>
      </c>
      <c r="D39" s="6">
        <f>D$11*'Loads'!$B60*'LAFs'!D269*(1-'Contrib'!D118)/(24*'Input'!$F$58)*100</f>
        <v>0</v>
      </c>
      <c r="E39" s="6">
        <f>E$11*'Loads'!$B60*'LAFs'!E269*(1-'Contrib'!E118)/(24*'Input'!$F$58)*100</f>
        <v>0</v>
      </c>
      <c r="F39" s="6">
        <f>F$11*'Loads'!$B60*'LAFs'!F269*(1-'Contrib'!F118)/(24*'Input'!$F$58)*100</f>
        <v>0</v>
      </c>
      <c r="G39" s="6">
        <f>G$11*'Loads'!$B60*'LAFs'!G269*(1-'Contrib'!G118)/(24*'Input'!$F$58)*100</f>
        <v>0</v>
      </c>
      <c r="H39" s="6">
        <f>H$11*'Loads'!$B60*'LAFs'!H269*(1-'Contrib'!H118)/(24*'Input'!$F$58)*100</f>
        <v>0</v>
      </c>
      <c r="I39" s="6">
        <f>I$11*'Loads'!$B60*'LAFs'!I269*(1-'Contrib'!I118)/(24*'Input'!$F$58)*100</f>
        <v>0</v>
      </c>
      <c r="J39" s="6">
        <f>J$11*'Loads'!$B60*'LAFs'!J269*(1-'Contrib'!J118)/(24*'Input'!$F$58)*100</f>
        <v>0</v>
      </c>
      <c r="K39" s="6">
        <f>K$11*'Loads'!$B60*'LAFs'!B269*(1-'Contrib'!K118)/(24*'Input'!$F$58)*100</f>
        <v>0</v>
      </c>
      <c r="L39" s="6">
        <f>L$11*'Loads'!$B60*'LAFs'!C269*(1-'Contrib'!L118)/(24*'Input'!$F$58)*100</f>
        <v>0</v>
      </c>
      <c r="M39" s="6">
        <f>M$11*'Loads'!$B60*'LAFs'!D269*(1-'Contrib'!M118)/(24*'Input'!$F$58)*100</f>
        <v>0</v>
      </c>
      <c r="N39" s="6">
        <f>N$11*'Loads'!$B60*'LAFs'!E269*(1-'Contrib'!N118)/(24*'Input'!$F$58)*100</f>
        <v>0</v>
      </c>
      <c r="O39" s="6">
        <f>O$11*'Loads'!$B60*'LAFs'!F269*(1-'Contrib'!O118)/(24*'Input'!$F$58)*100</f>
        <v>0</v>
      </c>
      <c r="P39" s="6">
        <f>P$11*'Loads'!$B60*'LAFs'!G269*(1-'Contrib'!P118)/(24*'Input'!$F$58)*100</f>
        <v>0</v>
      </c>
      <c r="Q39" s="6">
        <f>Q$11*'Loads'!$B60*'LAFs'!H269*(1-'Contrib'!Q118)/(24*'Input'!$F$58)*100</f>
        <v>0</v>
      </c>
      <c r="R39" s="6">
        <f>R$11*'Loads'!$B60*'LAFs'!I269*(1-'Contrib'!R118)/(24*'Input'!$F$58)*100</f>
        <v>0</v>
      </c>
      <c r="S39" s="6">
        <f>S$11*'Loads'!$B60*'LAFs'!J269*(1-'Contrib'!S118)/(24*'Input'!$F$58)*100</f>
        <v>0</v>
      </c>
      <c r="T39" s="10"/>
    </row>
    <row r="40" spans="1:20">
      <c r="A40" s="11" t="s">
        <v>180</v>
      </c>
      <c r="B40" s="6">
        <f>B$11*'Loads'!$B61*'LAFs'!B270*(1-'Contrib'!B119)/(24*'Input'!$F$58)*100</f>
        <v>0</v>
      </c>
      <c r="C40" s="6">
        <f>C$11*'Loads'!$B61*'LAFs'!C270*(1-'Contrib'!C119)/(24*'Input'!$F$58)*100</f>
        <v>0</v>
      </c>
      <c r="D40" s="6">
        <f>D$11*'Loads'!$B61*'LAFs'!D270*(1-'Contrib'!D119)/(24*'Input'!$F$58)*100</f>
        <v>0</v>
      </c>
      <c r="E40" s="6">
        <f>E$11*'Loads'!$B61*'LAFs'!E270*(1-'Contrib'!E119)/(24*'Input'!$F$58)*100</f>
        <v>0</v>
      </c>
      <c r="F40" s="6">
        <f>F$11*'Loads'!$B61*'LAFs'!F270*(1-'Contrib'!F119)/(24*'Input'!$F$58)*100</f>
        <v>0</v>
      </c>
      <c r="G40" s="6">
        <f>G$11*'Loads'!$B61*'LAFs'!G270*(1-'Contrib'!G119)/(24*'Input'!$F$58)*100</f>
        <v>0</v>
      </c>
      <c r="H40" s="6">
        <f>H$11*'Loads'!$B61*'LAFs'!H270*(1-'Contrib'!H119)/(24*'Input'!$F$58)*100</f>
        <v>0</v>
      </c>
      <c r="I40" s="6">
        <f>I$11*'Loads'!$B61*'LAFs'!I270*(1-'Contrib'!I119)/(24*'Input'!$F$58)*100</f>
        <v>0</v>
      </c>
      <c r="J40" s="6">
        <f>J$11*'Loads'!$B61*'LAFs'!J270*(1-'Contrib'!J119)/(24*'Input'!$F$58)*100</f>
        <v>0</v>
      </c>
      <c r="K40" s="6">
        <f>K$11*'Loads'!$B61*'LAFs'!B270*(1-'Contrib'!K119)/(24*'Input'!$F$58)*100</f>
        <v>0</v>
      </c>
      <c r="L40" s="6">
        <f>L$11*'Loads'!$B61*'LAFs'!C270*(1-'Contrib'!L119)/(24*'Input'!$F$58)*100</f>
        <v>0</v>
      </c>
      <c r="M40" s="6">
        <f>M$11*'Loads'!$B61*'LAFs'!D270*(1-'Contrib'!M119)/(24*'Input'!$F$58)*100</f>
        <v>0</v>
      </c>
      <c r="N40" s="6">
        <f>N$11*'Loads'!$B61*'LAFs'!E270*(1-'Contrib'!N119)/(24*'Input'!$F$58)*100</f>
        <v>0</v>
      </c>
      <c r="O40" s="6">
        <f>O$11*'Loads'!$B61*'LAFs'!F270*(1-'Contrib'!O119)/(24*'Input'!$F$58)*100</f>
        <v>0</v>
      </c>
      <c r="P40" s="6">
        <f>P$11*'Loads'!$B61*'LAFs'!G270*(1-'Contrib'!P119)/(24*'Input'!$F$58)*100</f>
        <v>0</v>
      </c>
      <c r="Q40" s="6">
        <f>Q$11*'Loads'!$B61*'LAFs'!H270*(1-'Contrib'!Q119)/(24*'Input'!$F$58)*100</f>
        <v>0</v>
      </c>
      <c r="R40" s="6">
        <f>R$11*'Loads'!$B61*'LAFs'!I270*(1-'Contrib'!R119)/(24*'Input'!$F$58)*100</f>
        <v>0</v>
      </c>
      <c r="S40" s="6">
        <f>S$11*'Loads'!$B61*'LAFs'!J270*(1-'Contrib'!S119)/(24*'Input'!$F$58)*100</f>
        <v>0</v>
      </c>
      <c r="T40" s="10"/>
    </row>
    <row r="41" spans="1:20">
      <c r="A41" s="11" t="s">
        <v>181</v>
      </c>
      <c r="B41" s="6">
        <f>B$11*'Loads'!$B62*'LAFs'!B271*(1-'Contrib'!B120)/(24*'Input'!$F$58)*100</f>
        <v>0</v>
      </c>
      <c r="C41" s="6">
        <f>C$11*'Loads'!$B62*'LAFs'!C271*(1-'Contrib'!C120)/(24*'Input'!$F$58)*100</f>
        <v>0</v>
      </c>
      <c r="D41" s="6">
        <f>D$11*'Loads'!$B62*'LAFs'!D271*(1-'Contrib'!D120)/(24*'Input'!$F$58)*100</f>
        <v>0</v>
      </c>
      <c r="E41" s="6">
        <f>E$11*'Loads'!$B62*'LAFs'!E271*(1-'Contrib'!E120)/(24*'Input'!$F$58)*100</f>
        <v>0</v>
      </c>
      <c r="F41" s="6">
        <f>F$11*'Loads'!$B62*'LAFs'!F271*(1-'Contrib'!F120)/(24*'Input'!$F$58)*100</f>
        <v>0</v>
      </c>
      <c r="G41" s="6">
        <f>G$11*'Loads'!$B62*'LAFs'!G271*(1-'Contrib'!G120)/(24*'Input'!$F$58)*100</f>
        <v>0</v>
      </c>
      <c r="H41" s="6">
        <f>H$11*'Loads'!$B62*'LAFs'!H271*(1-'Contrib'!H120)/(24*'Input'!$F$58)*100</f>
        <v>0</v>
      </c>
      <c r="I41" s="6">
        <f>I$11*'Loads'!$B62*'LAFs'!I271*(1-'Contrib'!I120)/(24*'Input'!$F$58)*100</f>
        <v>0</v>
      </c>
      <c r="J41" s="6">
        <f>J$11*'Loads'!$B62*'LAFs'!J271*(1-'Contrib'!J120)/(24*'Input'!$F$58)*100</f>
        <v>0</v>
      </c>
      <c r="K41" s="6">
        <f>K$11*'Loads'!$B62*'LAFs'!B271*(1-'Contrib'!K120)/(24*'Input'!$F$58)*100</f>
        <v>0</v>
      </c>
      <c r="L41" s="6">
        <f>L$11*'Loads'!$B62*'LAFs'!C271*(1-'Contrib'!L120)/(24*'Input'!$F$58)*100</f>
        <v>0</v>
      </c>
      <c r="M41" s="6">
        <f>M$11*'Loads'!$B62*'LAFs'!D271*(1-'Contrib'!M120)/(24*'Input'!$F$58)*100</f>
        <v>0</v>
      </c>
      <c r="N41" s="6">
        <f>N$11*'Loads'!$B62*'LAFs'!E271*(1-'Contrib'!N120)/(24*'Input'!$F$58)*100</f>
        <v>0</v>
      </c>
      <c r="O41" s="6">
        <f>O$11*'Loads'!$B62*'LAFs'!F271*(1-'Contrib'!O120)/(24*'Input'!$F$58)*100</f>
        <v>0</v>
      </c>
      <c r="P41" s="6">
        <f>P$11*'Loads'!$B62*'LAFs'!G271*(1-'Contrib'!P120)/(24*'Input'!$F$58)*100</f>
        <v>0</v>
      </c>
      <c r="Q41" s="6">
        <f>Q$11*'Loads'!$B62*'LAFs'!H271*(1-'Contrib'!Q120)/(24*'Input'!$F$58)*100</f>
        <v>0</v>
      </c>
      <c r="R41" s="6">
        <f>R$11*'Loads'!$B62*'LAFs'!I271*(1-'Contrib'!R120)/(24*'Input'!$F$58)*100</f>
        <v>0</v>
      </c>
      <c r="S41" s="6">
        <f>S$11*'Loads'!$B62*'LAFs'!J271*(1-'Contrib'!S120)/(24*'Input'!$F$58)*100</f>
        <v>0</v>
      </c>
      <c r="T41" s="10"/>
    </row>
    <row r="42" spans="1:20">
      <c r="A42" s="11" t="s">
        <v>182</v>
      </c>
      <c r="B42" s="6">
        <f>B$11*'Loads'!$B63*'LAFs'!B272*(1-'Contrib'!B121)/(24*'Input'!$F$58)*100</f>
        <v>0</v>
      </c>
      <c r="C42" s="6">
        <f>C$11*'Loads'!$B63*'LAFs'!C272*(1-'Contrib'!C121)/(24*'Input'!$F$58)*100</f>
        <v>0</v>
      </c>
      <c r="D42" s="6">
        <f>D$11*'Loads'!$B63*'LAFs'!D272*(1-'Contrib'!D121)/(24*'Input'!$F$58)*100</f>
        <v>0</v>
      </c>
      <c r="E42" s="6">
        <f>E$11*'Loads'!$B63*'LAFs'!E272*(1-'Contrib'!E121)/(24*'Input'!$F$58)*100</f>
        <v>0</v>
      </c>
      <c r="F42" s="6">
        <f>F$11*'Loads'!$B63*'LAFs'!F272*(1-'Contrib'!F121)/(24*'Input'!$F$58)*100</f>
        <v>0</v>
      </c>
      <c r="G42" s="6">
        <f>G$11*'Loads'!$B63*'LAFs'!G272*(1-'Contrib'!G121)/(24*'Input'!$F$58)*100</f>
        <v>0</v>
      </c>
      <c r="H42" s="6">
        <f>H$11*'Loads'!$B63*'LAFs'!H272*(1-'Contrib'!H121)/(24*'Input'!$F$58)*100</f>
        <v>0</v>
      </c>
      <c r="I42" s="6">
        <f>I$11*'Loads'!$B63*'LAFs'!I272*(1-'Contrib'!I121)/(24*'Input'!$F$58)*100</f>
        <v>0</v>
      </c>
      <c r="J42" s="6">
        <f>J$11*'Loads'!$B63*'LAFs'!J272*(1-'Contrib'!J121)/(24*'Input'!$F$58)*100</f>
        <v>0</v>
      </c>
      <c r="K42" s="6">
        <f>K$11*'Loads'!$B63*'LAFs'!B272*(1-'Contrib'!K121)/(24*'Input'!$F$58)*100</f>
        <v>0</v>
      </c>
      <c r="L42" s="6">
        <f>L$11*'Loads'!$B63*'LAFs'!C272*(1-'Contrib'!L121)/(24*'Input'!$F$58)*100</f>
        <v>0</v>
      </c>
      <c r="M42" s="6">
        <f>M$11*'Loads'!$B63*'LAFs'!D272*(1-'Contrib'!M121)/(24*'Input'!$F$58)*100</f>
        <v>0</v>
      </c>
      <c r="N42" s="6">
        <f>N$11*'Loads'!$B63*'LAFs'!E272*(1-'Contrib'!N121)/(24*'Input'!$F$58)*100</f>
        <v>0</v>
      </c>
      <c r="O42" s="6">
        <f>O$11*'Loads'!$B63*'LAFs'!F272*(1-'Contrib'!O121)/(24*'Input'!$F$58)*100</f>
        <v>0</v>
      </c>
      <c r="P42" s="6">
        <f>P$11*'Loads'!$B63*'LAFs'!G272*(1-'Contrib'!P121)/(24*'Input'!$F$58)*100</f>
        <v>0</v>
      </c>
      <c r="Q42" s="6">
        <f>Q$11*'Loads'!$B63*'LAFs'!H272*(1-'Contrib'!Q121)/(24*'Input'!$F$58)*100</f>
        <v>0</v>
      </c>
      <c r="R42" s="6">
        <f>R$11*'Loads'!$B63*'LAFs'!I272*(1-'Contrib'!R121)/(24*'Input'!$F$58)*100</f>
        <v>0</v>
      </c>
      <c r="S42" s="6">
        <f>S$11*'Loads'!$B63*'LAFs'!J272*(1-'Contrib'!S121)/(24*'Input'!$F$58)*100</f>
        <v>0</v>
      </c>
      <c r="T42" s="10"/>
    </row>
    <row r="43" spans="1:20">
      <c r="A43" s="11" t="s">
        <v>183</v>
      </c>
      <c r="B43" s="6">
        <f>B$11*'Loads'!$B64*'LAFs'!B273*(1-'Contrib'!B122)/(24*'Input'!$F$58)*100</f>
        <v>0</v>
      </c>
      <c r="C43" s="6">
        <f>C$11*'Loads'!$B64*'LAFs'!C273*(1-'Contrib'!C122)/(24*'Input'!$F$58)*100</f>
        <v>0</v>
      </c>
      <c r="D43" s="6">
        <f>D$11*'Loads'!$B64*'LAFs'!D273*(1-'Contrib'!D122)/(24*'Input'!$F$58)*100</f>
        <v>0</v>
      </c>
      <c r="E43" s="6">
        <f>E$11*'Loads'!$B64*'LAFs'!E273*(1-'Contrib'!E122)/(24*'Input'!$F$58)*100</f>
        <v>0</v>
      </c>
      <c r="F43" s="6">
        <f>F$11*'Loads'!$B64*'LAFs'!F273*(1-'Contrib'!F122)/(24*'Input'!$F$58)*100</f>
        <v>0</v>
      </c>
      <c r="G43" s="6">
        <f>G$11*'Loads'!$B64*'LAFs'!G273*(1-'Contrib'!G122)/(24*'Input'!$F$58)*100</f>
        <v>0</v>
      </c>
      <c r="H43" s="6">
        <f>H$11*'Loads'!$B64*'LAFs'!H273*(1-'Contrib'!H122)/(24*'Input'!$F$58)*100</f>
        <v>0</v>
      </c>
      <c r="I43" s="6">
        <f>I$11*'Loads'!$B64*'LAFs'!I273*(1-'Contrib'!I122)/(24*'Input'!$F$58)*100</f>
        <v>0</v>
      </c>
      <c r="J43" s="6">
        <f>J$11*'Loads'!$B64*'LAFs'!J273*(1-'Contrib'!J122)/(24*'Input'!$F$58)*100</f>
        <v>0</v>
      </c>
      <c r="K43" s="6">
        <f>K$11*'Loads'!$B64*'LAFs'!B273*(1-'Contrib'!K122)/(24*'Input'!$F$58)*100</f>
        <v>0</v>
      </c>
      <c r="L43" s="6">
        <f>L$11*'Loads'!$B64*'LAFs'!C273*(1-'Contrib'!L122)/(24*'Input'!$F$58)*100</f>
        <v>0</v>
      </c>
      <c r="M43" s="6">
        <f>M$11*'Loads'!$B64*'LAFs'!D273*(1-'Contrib'!M122)/(24*'Input'!$F$58)*100</f>
        <v>0</v>
      </c>
      <c r="N43" s="6">
        <f>N$11*'Loads'!$B64*'LAFs'!E273*(1-'Contrib'!N122)/(24*'Input'!$F$58)*100</f>
        <v>0</v>
      </c>
      <c r="O43" s="6">
        <f>O$11*'Loads'!$B64*'LAFs'!F273*(1-'Contrib'!O122)/(24*'Input'!$F$58)*100</f>
        <v>0</v>
      </c>
      <c r="P43" s="6">
        <f>P$11*'Loads'!$B64*'LAFs'!G273*(1-'Contrib'!P122)/(24*'Input'!$F$58)*100</f>
        <v>0</v>
      </c>
      <c r="Q43" s="6">
        <f>Q$11*'Loads'!$B64*'LAFs'!H273*(1-'Contrib'!Q122)/(24*'Input'!$F$58)*100</f>
        <v>0</v>
      </c>
      <c r="R43" s="6">
        <f>R$11*'Loads'!$B64*'LAFs'!I273*(1-'Contrib'!R122)/(24*'Input'!$F$58)*100</f>
        <v>0</v>
      </c>
      <c r="S43" s="6">
        <f>S$11*'Loads'!$B64*'LAFs'!J273*(1-'Contrib'!S122)/(24*'Input'!$F$58)*100</f>
        <v>0</v>
      </c>
      <c r="T43" s="10"/>
    </row>
    <row r="44" spans="1:20">
      <c r="A44" s="11" t="s">
        <v>184</v>
      </c>
      <c r="B44" s="6">
        <f>B$11*'Loads'!$B65*'LAFs'!B274*(1-'Contrib'!B123)/(24*'Input'!$F$58)*100</f>
        <v>0</v>
      </c>
      <c r="C44" s="6">
        <f>C$11*'Loads'!$B65*'LAFs'!C274*(1-'Contrib'!C123)/(24*'Input'!$F$58)*100</f>
        <v>0</v>
      </c>
      <c r="D44" s="6">
        <f>D$11*'Loads'!$B65*'LAFs'!D274*(1-'Contrib'!D123)/(24*'Input'!$F$58)*100</f>
        <v>0</v>
      </c>
      <c r="E44" s="6">
        <f>E$11*'Loads'!$B65*'LAFs'!E274*(1-'Contrib'!E123)/(24*'Input'!$F$58)*100</f>
        <v>0</v>
      </c>
      <c r="F44" s="6">
        <f>F$11*'Loads'!$B65*'LAFs'!F274*(1-'Contrib'!F123)/(24*'Input'!$F$58)*100</f>
        <v>0</v>
      </c>
      <c r="G44" s="6">
        <f>G$11*'Loads'!$B65*'LAFs'!G274*(1-'Contrib'!G123)/(24*'Input'!$F$58)*100</f>
        <v>0</v>
      </c>
      <c r="H44" s="6">
        <f>H$11*'Loads'!$B65*'LAFs'!H274*(1-'Contrib'!H123)/(24*'Input'!$F$58)*100</f>
        <v>0</v>
      </c>
      <c r="I44" s="6">
        <f>I$11*'Loads'!$B65*'LAFs'!I274*(1-'Contrib'!I123)/(24*'Input'!$F$58)*100</f>
        <v>0</v>
      </c>
      <c r="J44" s="6">
        <f>J$11*'Loads'!$B65*'LAFs'!J274*(1-'Contrib'!J123)/(24*'Input'!$F$58)*100</f>
        <v>0</v>
      </c>
      <c r="K44" s="6">
        <f>K$11*'Loads'!$B65*'LAFs'!B274*(1-'Contrib'!K123)/(24*'Input'!$F$58)*100</f>
        <v>0</v>
      </c>
      <c r="L44" s="6">
        <f>L$11*'Loads'!$B65*'LAFs'!C274*(1-'Contrib'!L123)/(24*'Input'!$F$58)*100</f>
        <v>0</v>
      </c>
      <c r="M44" s="6">
        <f>M$11*'Loads'!$B65*'LAFs'!D274*(1-'Contrib'!M123)/(24*'Input'!$F$58)*100</f>
        <v>0</v>
      </c>
      <c r="N44" s="6">
        <f>N$11*'Loads'!$B65*'LAFs'!E274*(1-'Contrib'!N123)/(24*'Input'!$F$58)*100</f>
        <v>0</v>
      </c>
      <c r="O44" s="6">
        <f>O$11*'Loads'!$B65*'LAFs'!F274*(1-'Contrib'!O123)/(24*'Input'!$F$58)*100</f>
        <v>0</v>
      </c>
      <c r="P44" s="6">
        <f>P$11*'Loads'!$B65*'LAFs'!G274*(1-'Contrib'!P123)/(24*'Input'!$F$58)*100</f>
        <v>0</v>
      </c>
      <c r="Q44" s="6">
        <f>Q$11*'Loads'!$B65*'LAFs'!H274*(1-'Contrib'!Q123)/(24*'Input'!$F$58)*100</f>
        <v>0</v>
      </c>
      <c r="R44" s="6">
        <f>R$11*'Loads'!$B65*'LAFs'!I274*(1-'Contrib'!R123)/(24*'Input'!$F$58)*100</f>
        <v>0</v>
      </c>
      <c r="S44" s="6">
        <f>S$11*'Loads'!$B65*'LAFs'!J274*(1-'Contrib'!S123)/(24*'Input'!$F$58)*100</f>
        <v>0</v>
      </c>
      <c r="T44" s="10"/>
    </row>
    <row r="45" spans="1:20">
      <c r="A45" s="11" t="s">
        <v>185</v>
      </c>
      <c r="B45" s="6">
        <f>B$11*'Loads'!$B66*'LAFs'!B275*(1-'Contrib'!B124)/(24*'Input'!$F$58)*100</f>
        <v>0</v>
      </c>
      <c r="C45" s="6">
        <f>C$11*'Loads'!$B66*'LAFs'!C275*(1-'Contrib'!C124)/(24*'Input'!$F$58)*100</f>
        <v>0</v>
      </c>
      <c r="D45" s="6">
        <f>D$11*'Loads'!$B66*'LAFs'!D275*(1-'Contrib'!D124)/(24*'Input'!$F$58)*100</f>
        <v>0</v>
      </c>
      <c r="E45" s="6">
        <f>E$11*'Loads'!$B66*'LAFs'!E275*(1-'Contrib'!E124)/(24*'Input'!$F$58)*100</f>
        <v>0</v>
      </c>
      <c r="F45" s="6">
        <f>F$11*'Loads'!$B66*'LAFs'!F275*(1-'Contrib'!F124)/(24*'Input'!$F$58)*100</f>
        <v>0</v>
      </c>
      <c r="G45" s="6">
        <f>G$11*'Loads'!$B66*'LAFs'!G275*(1-'Contrib'!G124)/(24*'Input'!$F$58)*100</f>
        <v>0</v>
      </c>
      <c r="H45" s="6">
        <f>H$11*'Loads'!$B66*'LAFs'!H275*(1-'Contrib'!H124)/(24*'Input'!$F$58)*100</f>
        <v>0</v>
      </c>
      <c r="I45" s="6">
        <f>I$11*'Loads'!$B66*'LAFs'!I275*(1-'Contrib'!I124)/(24*'Input'!$F$58)*100</f>
        <v>0</v>
      </c>
      <c r="J45" s="6">
        <f>J$11*'Loads'!$B66*'LAFs'!J275*(1-'Contrib'!J124)/(24*'Input'!$F$58)*100</f>
        <v>0</v>
      </c>
      <c r="K45" s="6">
        <f>K$11*'Loads'!$B66*'LAFs'!B275*(1-'Contrib'!K124)/(24*'Input'!$F$58)*100</f>
        <v>0</v>
      </c>
      <c r="L45" s="6">
        <f>L$11*'Loads'!$B66*'LAFs'!C275*(1-'Contrib'!L124)/(24*'Input'!$F$58)*100</f>
        <v>0</v>
      </c>
      <c r="M45" s="6">
        <f>M$11*'Loads'!$B66*'LAFs'!D275*(1-'Contrib'!M124)/(24*'Input'!$F$58)*100</f>
        <v>0</v>
      </c>
      <c r="N45" s="6">
        <f>N$11*'Loads'!$B66*'LAFs'!E275*(1-'Contrib'!N124)/(24*'Input'!$F$58)*100</f>
        <v>0</v>
      </c>
      <c r="O45" s="6">
        <f>O$11*'Loads'!$B66*'LAFs'!F275*(1-'Contrib'!O124)/(24*'Input'!$F$58)*100</f>
        <v>0</v>
      </c>
      <c r="P45" s="6">
        <f>P$11*'Loads'!$B66*'LAFs'!G275*(1-'Contrib'!P124)/(24*'Input'!$F$58)*100</f>
        <v>0</v>
      </c>
      <c r="Q45" s="6">
        <f>Q$11*'Loads'!$B66*'LAFs'!H275*(1-'Contrib'!Q124)/(24*'Input'!$F$58)*100</f>
        <v>0</v>
      </c>
      <c r="R45" s="6">
        <f>R$11*'Loads'!$B66*'LAFs'!I275*(1-'Contrib'!R124)/(24*'Input'!$F$58)*100</f>
        <v>0</v>
      </c>
      <c r="S45" s="6">
        <f>S$11*'Loads'!$B66*'LAFs'!J275*(1-'Contrib'!S124)/(24*'Input'!$F$58)*100</f>
        <v>0</v>
      </c>
      <c r="T45" s="10"/>
    </row>
    <row r="46" spans="1:20">
      <c r="A46" s="11" t="s">
        <v>193</v>
      </c>
      <c r="B46" s="6">
        <f>B$11*'Loads'!$B67*'LAFs'!B276*(1-'Contrib'!B125)/(24*'Input'!$F$58)*100</f>
        <v>0</v>
      </c>
      <c r="C46" s="6">
        <f>C$11*'Loads'!$B67*'LAFs'!C276*(1-'Contrib'!C125)/(24*'Input'!$F$58)*100</f>
        <v>0</v>
      </c>
      <c r="D46" s="6">
        <f>D$11*'Loads'!$B67*'LAFs'!D276*(1-'Contrib'!D125)/(24*'Input'!$F$58)*100</f>
        <v>0</v>
      </c>
      <c r="E46" s="6">
        <f>E$11*'Loads'!$B67*'LAFs'!E276*(1-'Contrib'!E125)/(24*'Input'!$F$58)*100</f>
        <v>0</v>
      </c>
      <c r="F46" s="6">
        <f>F$11*'Loads'!$B67*'LAFs'!F276*(1-'Contrib'!F125)/(24*'Input'!$F$58)*100</f>
        <v>0</v>
      </c>
      <c r="G46" s="6">
        <f>G$11*'Loads'!$B67*'LAFs'!G276*(1-'Contrib'!G125)/(24*'Input'!$F$58)*100</f>
        <v>0</v>
      </c>
      <c r="H46" s="6">
        <f>H$11*'Loads'!$B67*'LAFs'!H276*(1-'Contrib'!H125)/(24*'Input'!$F$58)*100</f>
        <v>0</v>
      </c>
      <c r="I46" s="6">
        <f>I$11*'Loads'!$B67*'LAFs'!I276*(1-'Contrib'!I125)/(24*'Input'!$F$58)*100</f>
        <v>0</v>
      </c>
      <c r="J46" s="6">
        <f>J$11*'Loads'!$B67*'LAFs'!J276*(1-'Contrib'!J125)/(24*'Input'!$F$58)*100</f>
        <v>0</v>
      </c>
      <c r="K46" s="6">
        <f>K$11*'Loads'!$B67*'LAFs'!B276*(1-'Contrib'!K125)/(24*'Input'!$F$58)*100</f>
        <v>0</v>
      </c>
      <c r="L46" s="6">
        <f>L$11*'Loads'!$B67*'LAFs'!C276*(1-'Contrib'!L125)/(24*'Input'!$F$58)*100</f>
        <v>0</v>
      </c>
      <c r="M46" s="6">
        <f>M$11*'Loads'!$B67*'LAFs'!D276*(1-'Contrib'!M125)/(24*'Input'!$F$58)*100</f>
        <v>0</v>
      </c>
      <c r="N46" s="6">
        <f>N$11*'Loads'!$B67*'LAFs'!E276*(1-'Contrib'!N125)/(24*'Input'!$F$58)*100</f>
        <v>0</v>
      </c>
      <c r="O46" s="6">
        <f>O$11*'Loads'!$B67*'LAFs'!F276*(1-'Contrib'!O125)/(24*'Input'!$F$58)*100</f>
        <v>0</v>
      </c>
      <c r="P46" s="6">
        <f>P$11*'Loads'!$B67*'LAFs'!G276*(1-'Contrib'!P125)/(24*'Input'!$F$58)*100</f>
        <v>0</v>
      </c>
      <c r="Q46" s="6">
        <f>Q$11*'Loads'!$B67*'LAFs'!H276*(1-'Contrib'!Q125)/(24*'Input'!$F$58)*100</f>
        <v>0</v>
      </c>
      <c r="R46" s="6">
        <f>R$11*'Loads'!$B67*'LAFs'!I276*(1-'Contrib'!R125)/(24*'Input'!$F$58)*100</f>
        <v>0</v>
      </c>
      <c r="S46" s="6">
        <f>S$11*'Loads'!$B67*'LAFs'!J276*(1-'Contrib'!S125)/(24*'Input'!$F$58)*100</f>
        <v>0</v>
      </c>
      <c r="T46" s="10"/>
    </row>
    <row r="47" spans="1:20">
      <c r="A47" s="11" t="s">
        <v>194</v>
      </c>
      <c r="B47" s="6">
        <f>B$11*'Loads'!$B68*'LAFs'!B277*(1-'Contrib'!B126)/(24*'Input'!$F$58)*100</f>
        <v>0</v>
      </c>
      <c r="C47" s="6">
        <f>C$11*'Loads'!$B68*'LAFs'!C277*(1-'Contrib'!C126)/(24*'Input'!$F$58)*100</f>
        <v>0</v>
      </c>
      <c r="D47" s="6">
        <f>D$11*'Loads'!$B68*'LAFs'!D277*(1-'Contrib'!D126)/(24*'Input'!$F$58)*100</f>
        <v>0</v>
      </c>
      <c r="E47" s="6">
        <f>E$11*'Loads'!$B68*'LAFs'!E277*(1-'Contrib'!E126)/(24*'Input'!$F$58)*100</f>
        <v>0</v>
      </c>
      <c r="F47" s="6">
        <f>F$11*'Loads'!$B68*'LAFs'!F277*(1-'Contrib'!F126)/(24*'Input'!$F$58)*100</f>
        <v>0</v>
      </c>
      <c r="G47" s="6">
        <f>G$11*'Loads'!$B68*'LAFs'!G277*(1-'Contrib'!G126)/(24*'Input'!$F$58)*100</f>
        <v>0</v>
      </c>
      <c r="H47" s="6">
        <f>H$11*'Loads'!$B68*'LAFs'!H277*(1-'Contrib'!H126)/(24*'Input'!$F$58)*100</f>
        <v>0</v>
      </c>
      <c r="I47" s="6">
        <f>I$11*'Loads'!$B68*'LAFs'!I277*(1-'Contrib'!I126)/(24*'Input'!$F$58)*100</f>
        <v>0</v>
      </c>
      <c r="J47" s="6">
        <f>J$11*'Loads'!$B68*'LAFs'!J277*(1-'Contrib'!J126)/(24*'Input'!$F$58)*100</f>
        <v>0</v>
      </c>
      <c r="K47" s="6">
        <f>K$11*'Loads'!$B68*'LAFs'!B277*(1-'Contrib'!K126)/(24*'Input'!$F$58)*100</f>
        <v>0</v>
      </c>
      <c r="L47" s="6">
        <f>L$11*'Loads'!$B68*'LAFs'!C277*(1-'Contrib'!L126)/(24*'Input'!$F$58)*100</f>
        <v>0</v>
      </c>
      <c r="M47" s="6">
        <f>M$11*'Loads'!$B68*'LAFs'!D277*(1-'Contrib'!M126)/(24*'Input'!$F$58)*100</f>
        <v>0</v>
      </c>
      <c r="N47" s="6">
        <f>N$11*'Loads'!$B68*'LAFs'!E277*(1-'Contrib'!N126)/(24*'Input'!$F$58)*100</f>
        <v>0</v>
      </c>
      <c r="O47" s="6">
        <f>O$11*'Loads'!$B68*'LAFs'!F277*(1-'Contrib'!O126)/(24*'Input'!$F$58)*100</f>
        <v>0</v>
      </c>
      <c r="P47" s="6">
        <f>P$11*'Loads'!$B68*'LAFs'!G277*(1-'Contrib'!P126)/(24*'Input'!$F$58)*100</f>
        <v>0</v>
      </c>
      <c r="Q47" s="6">
        <f>Q$11*'Loads'!$B68*'LAFs'!H277*(1-'Contrib'!Q126)/(24*'Input'!$F$58)*100</f>
        <v>0</v>
      </c>
      <c r="R47" s="6">
        <f>R$11*'Loads'!$B68*'LAFs'!I277*(1-'Contrib'!R126)/(24*'Input'!$F$58)*100</f>
        <v>0</v>
      </c>
      <c r="S47" s="6">
        <f>S$11*'Loads'!$B68*'LAFs'!J277*(1-'Contrib'!S126)/(24*'Input'!$F$58)*100</f>
        <v>0</v>
      </c>
      <c r="T47" s="10"/>
    </row>
    <row r="48" spans="1:20">
      <c r="A48" s="11" t="s">
        <v>195</v>
      </c>
      <c r="B48" s="6">
        <f>B$11*'Loads'!$B69*'LAFs'!B278*(1-'Contrib'!B127)/(24*'Input'!$F$58)*100</f>
        <v>0</v>
      </c>
      <c r="C48" s="6">
        <f>C$11*'Loads'!$B69*'LAFs'!C278*(1-'Contrib'!C127)/(24*'Input'!$F$58)*100</f>
        <v>0</v>
      </c>
      <c r="D48" s="6">
        <f>D$11*'Loads'!$B69*'LAFs'!D278*(1-'Contrib'!D127)/(24*'Input'!$F$58)*100</f>
        <v>0</v>
      </c>
      <c r="E48" s="6">
        <f>E$11*'Loads'!$B69*'LAFs'!E278*(1-'Contrib'!E127)/(24*'Input'!$F$58)*100</f>
        <v>0</v>
      </c>
      <c r="F48" s="6">
        <f>F$11*'Loads'!$B69*'LAFs'!F278*(1-'Contrib'!F127)/(24*'Input'!$F$58)*100</f>
        <v>0</v>
      </c>
      <c r="G48" s="6">
        <f>G$11*'Loads'!$B69*'LAFs'!G278*(1-'Contrib'!G127)/(24*'Input'!$F$58)*100</f>
        <v>0</v>
      </c>
      <c r="H48" s="6">
        <f>H$11*'Loads'!$B69*'LAFs'!H278*(1-'Contrib'!H127)/(24*'Input'!$F$58)*100</f>
        <v>0</v>
      </c>
      <c r="I48" s="6">
        <f>I$11*'Loads'!$B69*'LAFs'!I278*(1-'Contrib'!I127)/(24*'Input'!$F$58)*100</f>
        <v>0</v>
      </c>
      <c r="J48" s="6">
        <f>J$11*'Loads'!$B69*'LAFs'!J278*(1-'Contrib'!J127)/(24*'Input'!$F$58)*100</f>
        <v>0</v>
      </c>
      <c r="K48" s="6">
        <f>K$11*'Loads'!$B69*'LAFs'!B278*(1-'Contrib'!K127)/(24*'Input'!$F$58)*100</f>
        <v>0</v>
      </c>
      <c r="L48" s="6">
        <f>L$11*'Loads'!$B69*'LAFs'!C278*(1-'Contrib'!L127)/(24*'Input'!$F$58)*100</f>
        <v>0</v>
      </c>
      <c r="M48" s="6">
        <f>M$11*'Loads'!$B69*'LAFs'!D278*(1-'Contrib'!M127)/(24*'Input'!$F$58)*100</f>
        <v>0</v>
      </c>
      <c r="N48" s="6">
        <f>N$11*'Loads'!$B69*'LAFs'!E278*(1-'Contrib'!N127)/(24*'Input'!$F$58)*100</f>
        <v>0</v>
      </c>
      <c r="O48" s="6">
        <f>O$11*'Loads'!$B69*'LAFs'!F278*(1-'Contrib'!O127)/(24*'Input'!$F$58)*100</f>
        <v>0</v>
      </c>
      <c r="P48" s="6">
        <f>P$11*'Loads'!$B69*'LAFs'!G278*(1-'Contrib'!P127)/(24*'Input'!$F$58)*100</f>
        <v>0</v>
      </c>
      <c r="Q48" s="6">
        <f>Q$11*'Loads'!$B69*'LAFs'!H278*(1-'Contrib'!Q127)/(24*'Input'!$F$58)*100</f>
        <v>0</v>
      </c>
      <c r="R48" s="6">
        <f>R$11*'Loads'!$B69*'LAFs'!I278*(1-'Contrib'!R127)/(24*'Input'!$F$58)*100</f>
        <v>0</v>
      </c>
      <c r="S48" s="6">
        <f>S$11*'Loads'!$B69*'LAFs'!J278*(1-'Contrib'!S127)/(24*'Input'!$F$58)*100</f>
        <v>0</v>
      </c>
      <c r="T48" s="10"/>
    </row>
    <row r="49" spans="1:20">
      <c r="A49" s="11" t="s">
        <v>196</v>
      </c>
      <c r="B49" s="6">
        <f>B$11*'Loads'!$B70*'LAFs'!B279*(1-'Contrib'!B128)/(24*'Input'!$F$58)*100</f>
        <v>0</v>
      </c>
      <c r="C49" s="6">
        <f>C$11*'Loads'!$B70*'LAFs'!C279*(1-'Contrib'!C128)/(24*'Input'!$F$58)*100</f>
        <v>0</v>
      </c>
      <c r="D49" s="6">
        <f>D$11*'Loads'!$B70*'LAFs'!D279*(1-'Contrib'!D128)/(24*'Input'!$F$58)*100</f>
        <v>0</v>
      </c>
      <c r="E49" s="6">
        <f>E$11*'Loads'!$B70*'LAFs'!E279*(1-'Contrib'!E128)/(24*'Input'!$F$58)*100</f>
        <v>0</v>
      </c>
      <c r="F49" s="6">
        <f>F$11*'Loads'!$B70*'LAFs'!F279*(1-'Contrib'!F128)/(24*'Input'!$F$58)*100</f>
        <v>0</v>
      </c>
      <c r="G49" s="6">
        <f>G$11*'Loads'!$B70*'LAFs'!G279*(1-'Contrib'!G128)/(24*'Input'!$F$58)*100</f>
        <v>0</v>
      </c>
      <c r="H49" s="6">
        <f>H$11*'Loads'!$B70*'LAFs'!H279*(1-'Contrib'!H128)/(24*'Input'!$F$58)*100</f>
        <v>0</v>
      </c>
      <c r="I49" s="6">
        <f>I$11*'Loads'!$B70*'LAFs'!I279*(1-'Contrib'!I128)/(24*'Input'!$F$58)*100</f>
        <v>0</v>
      </c>
      <c r="J49" s="6">
        <f>J$11*'Loads'!$B70*'LAFs'!J279*(1-'Contrib'!J128)/(24*'Input'!$F$58)*100</f>
        <v>0</v>
      </c>
      <c r="K49" s="6">
        <f>K$11*'Loads'!$B70*'LAFs'!B279*(1-'Contrib'!K128)/(24*'Input'!$F$58)*100</f>
        <v>0</v>
      </c>
      <c r="L49" s="6">
        <f>L$11*'Loads'!$B70*'LAFs'!C279*(1-'Contrib'!L128)/(24*'Input'!$F$58)*100</f>
        <v>0</v>
      </c>
      <c r="M49" s="6">
        <f>M$11*'Loads'!$B70*'LAFs'!D279*(1-'Contrib'!M128)/(24*'Input'!$F$58)*100</f>
        <v>0</v>
      </c>
      <c r="N49" s="6">
        <f>N$11*'Loads'!$B70*'LAFs'!E279*(1-'Contrib'!N128)/(24*'Input'!$F$58)*100</f>
        <v>0</v>
      </c>
      <c r="O49" s="6">
        <f>O$11*'Loads'!$B70*'LAFs'!F279*(1-'Contrib'!O128)/(24*'Input'!$F$58)*100</f>
        <v>0</v>
      </c>
      <c r="P49" s="6">
        <f>P$11*'Loads'!$B70*'LAFs'!G279*(1-'Contrib'!P128)/(24*'Input'!$F$58)*100</f>
        <v>0</v>
      </c>
      <c r="Q49" s="6">
        <f>Q$11*'Loads'!$B70*'LAFs'!H279*(1-'Contrib'!Q128)/(24*'Input'!$F$58)*100</f>
        <v>0</v>
      </c>
      <c r="R49" s="6">
        <f>R$11*'Loads'!$B70*'LAFs'!I279*(1-'Contrib'!R128)/(24*'Input'!$F$58)*100</f>
        <v>0</v>
      </c>
      <c r="S49" s="6">
        <f>S$11*'Loads'!$B70*'LAFs'!J279*(1-'Contrib'!S128)/(24*'Input'!$F$58)*100</f>
        <v>0</v>
      </c>
      <c r="T49" s="10"/>
    </row>
    <row r="50" spans="1:20">
      <c r="A50" s="11" t="s">
        <v>197</v>
      </c>
      <c r="B50" s="6">
        <f>B$11*'Loads'!$B71*'LAFs'!B280*(1-'Contrib'!B129)/(24*'Input'!$F$58)*100</f>
        <v>0</v>
      </c>
      <c r="C50" s="6">
        <f>C$11*'Loads'!$B71*'LAFs'!C280*(1-'Contrib'!C129)/(24*'Input'!$F$58)*100</f>
        <v>0</v>
      </c>
      <c r="D50" s="6">
        <f>D$11*'Loads'!$B71*'LAFs'!D280*(1-'Contrib'!D129)/(24*'Input'!$F$58)*100</f>
        <v>0</v>
      </c>
      <c r="E50" s="6">
        <f>E$11*'Loads'!$B71*'LAFs'!E280*(1-'Contrib'!E129)/(24*'Input'!$F$58)*100</f>
        <v>0</v>
      </c>
      <c r="F50" s="6">
        <f>F$11*'Loads'!$B71*'LAFs'!F280*(1-'Contrib'!F129)/(24*'Input'!$F$58)*100</f>
        <v>0</v>
      </c>
      <c r="G50" s="6">
        <f>G$11*'Loads'!$B71*'LAFs'!G280*(1-'Contrib'!G129)/(24*'Input'!$F$58)*100</f>
        <v>0</v>
      </c>
      <c r="H50" s="6">
        <f>H$11*'Loads'!$B71*'LAFs'!H280*(1-'Contrib'!H129)/(24*'Input'!$F$58)*100</f>
        <v>0</v>
      </c>
      <c r="I50" s="6">
        <f>I$11*'Loads'!$B71*'LAFs'!I280*(1-'Contrib'!I129)/(24*'Input'!$F$58)*100</f>
        <v>0</v>
      </c>
      <c r="J50" s="6">
        <f>J$11*'Loads'!$B71*'LAFs'!J280*(1-'Contrib'!J129)/(24*'Input'!$F$58)*100</f>
        <v>0</v>
      </c>
      <c r="K50" s="6">
        <f>K$11*'Loads'!$B71*'LAFs'!B280*(1-'Contrib'!K129)/(24*'Input'!$F$58)*100</f>
        <v>0</v>
      </c>
      <c r="L50" s="6">
        <f>L$11*'Loads'!$B71*'LAFs'!C280*(1-'Contrib'!L129)/(24*'Input'!$F$58)*100</f>
        <v>0</v>
      </c>
      <c r="M50" s="6">
        <f>M$11*'Loads'!$B71*'LAFs'!D280*(1-'Contrib'!M129)/(24*'Input'!$F$58)*100</f>
        <v>0</v>
      </c>
      <c r="N50" s="6">
        <f>N$11*'Loads'!$B71*'LAFs'!E280*(1-'Contrib'!N129)/(24*'Input'!$F$58)*100</f>
        <v>0</v>
      </c>
      <c r="O50" s="6">
        <f>O$11*'Loads'!$B71*'LAFs'!F280*(1-'Contrib'!O129)/(24*'Input'!$F$58)*100</f>
        <v>0</v>
      </c>
      <c r="P50" s="6">
        <f>P$11*'Loads'!$B71*'LAFs'!G280*(1-'Contrib'!P129)/(24*'Input'!$F$58)*100</f>
        <v>0</v>
      </c>
      <c r="Q50" s="6">
        <f>Q$11*'Loads'!$B71*'LAFs'!H280*(1-'Contrib'!Q129)/(24*'Input'!$F$58)*100</f>
        <v>0</v>
      </c>
      <c r="R50" s="6">
        <f>R$11*'Loads'!$B71*'LAFs'!I280*(1-'Contrib'!R129)/(24*'Input'!$F$58)*100</f>
        <v>0</v>
      </c>
      <c r="S50" s="6">
        <f>S$11*'Loads'!$B71*'LAFs'!J280*(1-'Contrib'!S129)/(24*'Input'!$F$58)*100</f>
        <v>0</v>
      </c>
      <c r="T50" s="10"/>
    </row>
    <row r="51" spans="1:20">
      <c r="A51" s="11" t="s">
        <v>198</v>
      </c>
      <c r="B51" s="6">
        <f>B$11*'Loads'!$B72*'LAFs'!B281*(1-'Contrib'!B130)/(24*'Input'!$F$58)*100</f>
        <v>0</v>
      </c>
      <c r="C51" s="6">
        <f>C$11*'Loads'!$B72*'LAFs'!C281*(1-'Contrib'!C130)/(24*'Input'!$F$58)*100</f>
        <v>0</v>
      </c>
      <c r="D51" s="6">
        <f>D$11*'Loads'!$B72*'LAFs'!D281*(1-'Contrib'!D130)/(24*'Input'!$F$58)*100</f>
        <v>0</v>
      </c>
      <c r="E51" s="6">
        <f>E$11*'Loads'!$B72*'LAFs'!E281*(1-'Contrib'!E130)/(24*'Input'!$F$58)*100</f>
        <v>0</v>
      </c>
      <c r="F51" s="6">
        <f>F$11*'Loads'!$B72*'LAFs'!F281*(1-'Contrib'!F130)/(24*'Input'!$F$58)*100</f>
        <v>0</v>
      </c>
      <c r="G51" s="6">
        <f>G$11*'Loads'!$B72*'LAFs'!G281*(1-'Contrib'!G130)/(24*'Input'!$F$58)*100</f>
        <v>0</v>
      </c>
      <c r="H51" s="6">
        <f>H$11*'Loads'!$B72*'LAFs'!H281*(1-'Contrib'!H130)/(24*'Input'!$F$58)*100</f>
        <v>0</v>
      </c>
      <c r="I51" s="6">
        <f>I$11*'Loads'!$B72*'LAFs'!I281*(1-'Contrib'!I130)/(24*'Input'!$F$58)*100</f>
        <v>0</v>
      </c>
      <c r="J51" s="6">
        <f>J$11*'Loads'!$B72*'LAFs'!J281*(1-'Contrib'!J130)/(24*'Input'!$F$58)*100</f>
        <v>0</v>
      </c>
      <c r="K51" s="6">
        <f>K$11*'Loads'!$B72*'LAFs'!B281*(1-'Contrib'!K130)/(24*'Input'!$F$58)*100</f>
        <v>0</v>
      </c>
      <c r="L51" s="6">
        <f>L$11*'Loads'!$B72*'LAFs'!C281*(1-'Contrib'!L130)/(24*'Input'!$F$58)*100</f>
        <v>0</v>
      </c>
      <c r="M51" s="6">
        <f>M$11*'Loads'!$B72*'LAFs'!D281*(1-'Contrib'!M130)/(24*'Input'!$F$58)*100</f>
        <v>0</v>
      </c>
      <c r="N51" s="6">
        <f>N$11*'Loads'!$B72*'LAFs'!E281*(1-'Contrib'!N130)/(24*'Input'!$F$58)*100</f>
        <v>0</v>
      </c>
      <c r="O51" s="6">
        <f>O$11*'Loads'!$B72*'LAFs'!F281*(1-'Contrib'!O130)/(24*'Input'!$F$58)*100</f>
        <v>0</v>
      </c>
      <c r="P51" s="6">
        <f>P$11*'Loads'!$B72*'LAFs'!G281*(1-'Contrib'!P130)/(24*'Input'!$F$58)*100</f>
        <v>0</v>
      </c>
      <c r="Q51" s="6">
        <f>Q$11*'Loads'!$B72*'LAFs'!H281*(1-'Contrib'!Q130)/(24*'Input'!$F$58)*100</f>
        <v>0</v>
      </c>
      <c r="R51" s="6">
        <f>R$11*'Loads'!$B72*'LAFs'!I281*(1-'Contrib'!R130)/(24*'Input'!$F$58)*100</f>
        <v>0</v>
      </c>
      <c r="S51" s="6">
        <f>S$11*'Loads'!$B72*'LAFs'!J281*(1-'Contrib'!S130)/(24*'Input'!$F$58)*100</f>
        <v>0</v>
      </c>
      <c r="T51" s="10"/>
    </row>
    <row r="52" spans="1:20">
      <c r="A52" s="11" t="s">
        <v>199</v>
      </c>
      <c r="B52" s="6">
        <f>B$11*'Loads'!$B73*'LAFs'!B282*(1-'Contrib'!B131)/(24*'Input'!$F$58)*100</f>
        <v>0</v>
      </c>
      <c r="C52" s="6">
        <f>C$11*'Loads'!$B73*'LAFs'!C282*(1-'Contrib'!C131)/(24*'Input'!$F$58)*100</f>
        <v>0</v>
      </c>
      <c r="D52" s="6">
        <f>D$11*'Loads'!$B73*'LAFs'!D282*(1-'Contrib'!D131)/(24*'Input'!$F$58)*100</f>
        <v>0</v>
      </c>
      <c r="E52" s="6">
        <f>E$11*'Loads'!$B73*'LAFs'!E282*(1-'Contrib'!E131)/(24*'Input'!$F$58)*100</f>
        <v>0</v>
      </c>
      <c r="F52" s="6">
        <f>F$11*'Loads'!$B73*'LAFs'!F282*(1-'Contrib'!F131)/(24*'Input'!$F$58)*100</f>
        <v>0</v>
      </c>
      <c r="G52" s="6">
        <f>G$11*'Loads'!$B73*'LAFs'!G282*(1-'Contrib'!G131)/(24*'Input'!$F$58)*100</f>
        <v>0</v>
      </c>
      <c r="H52" s="6">
        <f>H$11*'Loads'!$B73*'LAFs'!H282*(1-'Contrib'!H131)/(24*'Input'!$F$58)*100</f>
        <v>0</v>
      </c>
      <c r="I52" s="6">
        <f>I$11*'Loads'!$B73*'LAFs'!I282*(1-'Contrib'!I131)/(24*'Input'!$F$58)*100</f>
        <v>0</v>
      </c>
      <c r="J52" s="6">
        <f>J$11*'Loads'!$B73*'LAFs'!J282*(1-'Contrib'!J131)/(24*'Input'!$F$58)*100</f>
        <v>0</v>
      </c>
      <c r="K52" s="6">
        <f>K$11*'Loads'!$B73*'LAFs'!B282*(1-'Contrib'!K131)/(24*'Input'!$F$58)*100</f>
        <v>0</v>
      </c>
      <c r="L52" s="6">
        <f>L$11*'Loads'!$B73*'LAFs'!C282*(1-'Contrib'!L131)/(24*'Input'!$F$58)*100</f>
        <v>0</v>
      </c>
      <c r="M52" s="6">
        <f>M$11*'Loads'!$B73*'LAFs'!D282*(1-'Contrib'!M131)/(24*'Input'!$F$58)*100</f>
        <v>0</v>
      </c>
      <c r="N52" s="6">
        <f>N$11*'Loads'!$B73*'LAFs'!E282*(1-'Contrib'!N131)/(24*'Input'!$F$58)*100</f>
        <v>0</v>
      </c>
      <c r="O52" s="6">
        <f>O$11*'Loads'!$B73*'LAFs'!F282*(1-'Contrib'!O131)/(24*'Input'!$F$58)*100</f>
        <v>0</v>
      </c>
      <c r="P52" s="6">
        <f>P$11*'Loads'!$B73*'LAFs'!G282*(1-'Contrib'!P131)/(24*'Input'!$F$58)*100</f>
        <v>0</v>
      </c>
      <c r="Q52" s="6">
        <f>Q$11*'Loads'!$B73*'LAFs'!H282*(1-'Contrib'!Q131)/(24*'Input'!$F$58)*100</f>
        <v>0</v>
      </c>
      <c r="R52" s="6">
        <f>R$11*'Loads'!$B73*'LAFs'!I282*(1-'Contrib'!R131)/(24*'Input'!$F$58)*100</f>
        <v>0</v>
      </c>
      <c r="S52" s="6">
        <f>S$11*'Loads'!$B73*'LAFs'!J282*(1-'Contrib'!S131)/(24*'Input'!$F$58)*100</f>
        <v>0</v>
      </c>
      <c r="T52" s="10"/>
    </row>
    <row r="53" spans="1:20">
      <c r="A53" s="11" t="s">
        <v>200</v>
      </c>
      <c r="B53" s="6">
        <f>B$11*'Loads'!$B74*'LAFs'!B283*(1-'Contrib'!B132)/(24*'Input'!$F$58)*100</f>
        <v>0</v>
      </c>
      <c r="C53" s="6">
        <f>C$11*'Loads'!$B74*'LAFs'!C283*(1-'Contrib'!C132)/(24*'Input'!$F$58)*100</f>
        <v>0</v>
      </c>
      <c r="D53" s="6">
        <f>D$11*'Loads'!$B74*'LAFs'!D283*(1-'Contrib'!D132)/(24*'Input'!$F$58)*100</f>
        <v>0</v>
      </c>
      <c r="E53" s="6">
        <f>E$11*'Loads'!$B74*'LAFs'!E283*(1-'Contrib'!E132)/(24*'Input'!$F$58)*100</f>
        <v>0</v>
      </c>
      <c r="F53" s="6">
        <f>F$11*'Loads'!$B74*'LAFs'!F283*(1-'Contrib'!F132)/(24*'Input'!$F$58)*100</f>
        <v>0</v>
      </c>
      <c r="G53" s="6">
        <f>G$11*'Loads'!$B74*'LAFs'!G283*(1-'Contrib'!G132)/(24*'Input'!$F$58)*100</f>
        <v>0</v>
      </c>
      <c r="H53" s="6">
        <f>H$11*'Loads'!$B74*'LAFs'!H283*(1-'Contrib'!H132)/(24*'Input'!$F$58)*100</f>
        <v>0</v>
      </c>
      <c r="I53" s="6">
        <f>I$11*'Loads'!$B74*'LAFs'!I283*(1-'Contrib'!I132)/(24*'Input'!$F$58)*100</f>
        <v>0</v>
      </c>
      <c r="J53" s="6">
        <f>J$11*'Loads'!$B74*'LAFs'!J283*(1-'Contrib'!J132)/(24*'Input'!$F$58)*100</f>
        <v>0</v>
      </c>
      <c r="K53" s="6">
        <f>K$11*'Loads'!$B74*'LAFs'!B283*(1-'Contrib'!K132)/(24*'Input'!$F$58)*100</f>
        <v>0</v>
      </c>
      <c r="L53" s="6">
        <f>L$11*'Loads'!$B74*'LAFs'!C283*(1-'Contrib'!L132)/(24*'Input'!$F$58)*100</f>
        <v>0</v>
      </c>
      <c r="M53" s="6">
        <f>M$11*'Loads'!$B74*'LAFs'!D283*(1-'Contrib'!M132)/(24*'Input'!$F$58)*100</f>
        <v>0</v>
      </c>
      <c r="N53" s="6">
        <f>N$11*'Loads'!$B74*'LAFs'!E283*(1-'Contrib'!N132)/(24*'Input'!$F$58)*100</f>
        <v>0</v>
      </c>
      <c r="O53" s="6">
        <f>O$11*'Loads'!$B74*'LAFs'!F283*(1-'Contrib'!O132)/(24*'Input'!$F$58)*100</f>
        <v>0</v>
      </c>
      <c r="P53" s="6">
        <f>P$11*'Loads'!$B74*'LAFs'!G283*(1-'Contrib'!P132)/(24*'Input'!$F$58)*100</f>
        <v>0</v>
      </c>
      <c r="Q53" s="6">
        <f>Q$11*'Loads'!$B74*'LAFs'!H283*(1-'Contrib'!Q132)/(24*'Input'!$F$58)*100</f>
        <v>0</v>
      </c>
      <c r="R53" s="6">
        <f>R$11*'Loads'!$B74*'LAFs'!I283*(1-'Contrib'!R132)/(24*'Input'!$F$58)*100</f>
        <v>0</v>
      </c>
      <c r="S53" s="6">
        <f>S$11*'Loads'!$B74*'LAFs'!J283*(1-'Contrib'!S132)/(24*'Input'!$F$58)*100</f>
        <v>0</v>
      </c>
      <c r="T53" s="10"/>
    </row>
    <row r="55" spans="1:20">
      <c r="A55" s="1" t="s">
        <v>927</v>
      </c>
    </row>
    <row r="56" spans="1:20">
      <c r="A56" s="2" t="s">
        <v>367</v>
      </c>
    </row>
    <row r="57" spans="1:20">
      <c r="A57" s="12" t="s">
        <v>928</v>
      </c>
    </row>
    <row r="58" spans="1:20">
      <c r="A58" s="12" t="s">
        <v>929</v>
      </c>
    </row>
    <row r="59" spans="1:20">
      <c r="A59" s="12" t="s">
        <v>748</v>
      </c>
    </row>
    <row r="60" spans="1:20">
      <c r="A60" s="12" t="s">
        <v>925</v>
      </c>
    </row>
    <row r="61" spans="1:20">
      <c r="A61" s="12" t="s">
        <v>681</v>
      </c>
    </row>
    <row r="62" spans="1:20">
      <c r="A62" s="12" t="s">
        <v>930</v>
      </c>
    </row>
    <row r="63" spans="1:20">
      <c r="A63" s="26" t="s">
        <v>370</v>
      </c>
      <c r="B63" s="2" t="s">
        <v>500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6" t="s">
        <v>501</v>
      </c>
    </row>
    <row r="64" spans="1:20">
      <c r="A64" s="26" t="s">
        <v>373</v>
      </c>
      <c r="B64" s="2" t="s">
        <v>931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6" t="s">
        <v>555</v>
      </c>
    </row>
    <row r="66" spans="1:21">
      <c r="B66" s="27" t="s">
        <v>932</v>
      </c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</row>
    <row r="67" spans="1:21">
      <c r="B67" s="3" t="s">
        <v>140</v>
      </c>
      <c r="C67" s="3" t="s">
        <v>322</v>
      </c>
      <c r="D67" s="3" t="s">
        <v>323</v>
      </c>
      <c r="E67" s="3" t="s">
        <v>324</v>
      </c>
      <c r="F67" s="3" t="s">
        <v>325</v>
      </c>
      <c r="G67" s="3" t="s">
        <v>326</v>
      </c>
      <c r="H67" s="3" t="s">
        <v>327</v>
      </c>
      <c r="I67" s="3" t="s">
        <v>328</v>
      </c>
      <c r="J67" s="3" t="s">
        <v>329</v>
      </c>
      <c r="K67" s="3" t="s">
        <v>310</v>
      </c>
      <c r="L67" s="3" t="s">
        <v>828</v>
      </c>
      <c r="M67" s="3" t="s">
        <v>829</v>
      </c>
      <c r="N67" s="3" t="s">
        <v>830</v>
      </c>
      <c r="O67" s="3" t="s">
        <v>831</v>
      </c>
      <c r="P67" s="3" t="s">
        <v>832</v>
      </c>
      <c r="Q67" s="3" t="s">
        <v>833</v>
      </c>
      <c r="R67" s="3" t="s">
        <v>834</v>
      </c>
      <c r="S67" s="3" t="s">
        <v>835</v>
      </c>
      <c r="T67" s="3" t="s">
        <v>933</v>
      </c>
    </row>
    <row r="68" spans="1:21">
      <c r="A68" s="11" t="s">
        <v>173</v>
      </c>
      <c r="B68" s="6">
        <f>'Multi'!B597*B$11*'LAFs'!B$254*(1-'Contrib'!B$103)*100/(24*'Input'!$F$58)</f>
        <v>0</v>
      </c>
      <c r="C68" s="6">
        <f>'Multi'!C597*C$11*'LAFs'!C$254*(1-'Contrib'!C$103)*100/(24*'Input'!$F$58)</f>
        <v>0</v>
      </c>
      <c r="D68" s="6">
        <f>'Multi'!D597*D$11*'LAFs'!D$254*(1-'Contrib'!D$103)*100/(24*'Input'!$F$58)</f>
        <v>0</v>
      </c>
      <c r="E68" s="6">
        <f>'Multi'!E597*E$11*'LAFs'!E$254*(1-'Contrib'!E$103)*100/(24*'Input'!$F$58)</f>
        <v>0</v>
      </c>
      <c r="F68" s="6">
        <f>'Multi'!F597*F$11*'LAFs'!F$254*(1-'Contrib'!F$103)*100/(24*'Input'!$F$58)</f>
        <v>0</v>
      </c>
      <c r="G68" s="6">
        <f>'Multi'!G597*G$11*'LAFs'!G$254*(1-'Contrib'!G$103)*100/(24*'Input'!$F$58)</f>
        <v>0</v>
      </c>
      <c r="H68" s="6">
        <f>'Multi'!H597*H$11*'LAFs'!H$254*(1-'Contrib'!H$103)*100/(24*'Input'!$F$58)</f>
        <v>0</v>
      </c>
      <c r="I68" s="6">
        <f>'Multi'!I597*I$11*'LAFs'!I$254*(1-'Contrib'!I$103)*100/(24*'Input'!$F$58)</f>
        <v>0</v>
      </c>
      <c r="J68" s="6">
        <f>'Multi'!J597*J$11*'LAFs'!J$254*(1-'Contrib'!J$103)*100/(24*'Input'!$F$58)</f>
        <v>0</v>
      </c>
      <c r="K68" s="6">
        <f>'Multi'!B597*K$11*'LAFs'!B$254*(1-'Contrib'!K$103)*100/(24*'Input'!$F$58)</f>
        <v>0</v>
      </c>
      <c r="L68" s="6">
        <f>'Multi'!C597*L$11*'LAFs'!C$254*(1-'Contrib'!L$103)*100/(24*'Input'!$F$58)</f>
        <v>0</v>
      </c>
      <c r="M68" s="6">
        <f>'Multi'!D597*M$11*'LAFs'!D$254*(1-'Contrib'!M$103)*100/(24*'Input'!$F$58)</f>
        <v>0</v>
      </c>
      <c r="N68" s="6">
        <f>'Multi'!E597*N$11*'LAFs'!E$254*(1-'Contrib'!N$103)*100/(24*'Input'!$F$58)</f>
        <v>0</v>
      </c>
      <c r="O68" s="6">
        <f>'Multi'!F597*O$11*'LAFs'!F$254*(1-'Contrib'!O$103)*100/(24*'Input'!$F$58)</f>
        <v>0</v>
      </c>
      <c r="P68" s="6">
        <f>'Multi'!G597*P$11*'LAFs'!G$254*(1-'Contrib'!P$103)*100/(24*'Input'!$F$58)</f>
        <v>0</v>
      </c>
      <c r="Q68" s="6">
        <f>'Multi'!H597*Q$11*'LAFs'!H$254*(1-'Contrib'!Q$103)*100/(24*'Input'!$F$58)</f>
        <v>0</v>
      </c>
      <c r="R68" s="6">
        <f>'Multi'!I597*R$11*'LAFs'!I$254*(1-'Contrib'!R$103)*100/(24*'Input'!$F$58)</f>
        <v>0</v>
      </c>
      <c r="S68" s="6">
        <f>'Multi'!J597*S$11*'LAFs'!J$254*(1-'Contrib'!S$103)*100/(24*'Input'!$F$58)</f>
        <v>0</v>
      </c>
      <c r="T68" s="6">
        <f>SUM($B68:$S68)</f>
        <v>0</v>
      </c>
      <c r="U68" s="10"/>
    </row>
    <row r="69" spans="1:21">
      <c r="A69" s="11" t="s">
        <v>216</v>
      </c>
      <c r="B69" s="6">
        <f>'Multi'!B598*B$11*'LAFs'!B$255*(1-'Contrib'!B$104)*100/(24*'Input'!$F$58)</f>
        <v>0</v>
      </c>
      <c r="C69" s="6">
        <f>'Multi'!C598*C$11*'LAFs'!C$255*(1-'Contrib'!C$104)*100/(24*'Input'!$F$58)</f>
        <v>0</v>
      </c>
      <c r="D69" s="6">
        <f>'Multi'!D598*D$11*'LAFs'!D$255*(1-'Contrib'!D$104)*100/(24*'Input'!$F$58)</f>
        <v>0</v>
      </c>
      <c r="E69" s="6">
        <f>'Multi'!E598*E$11*'LAFs'!E$255*(1-'Contrib'!E$104)*100/(24*'Input'!$F$58)</f>
        <v>0</v>
      </c>
      <c r="F69" s="6">
        <f>'Multi'!F598*F$11*'LAFs'!F$255*(1-'Contrib'!F$104)*100/(24*'Input'!$F$58)</f>
        <v>0</v>
      </c>
      <c r="G69" s="6">
        <f>'Multi'!G598*G$11*'LAFs'!G$255*(1-'Contrib'!G$104)*100/(24*'Input'!$F$58)</f>
        <v>0</v>
      </c>
      <c r="H69" s="6">
        <f>'Multi'!H598*H$11*'LAFs'!H$255*(1-'Contrib'!H$104)*100/(24*'Input'!$F$58)</f>
        <v>0</v>
      </c>
      <c r="I69" s="6">
        <f>'Multi'!I598*I$11*'LAFs'!I$255*(1-'Contrib'!I$104)*100/(24*'Input'!$F$58)</f>
        <v>0</v>
      </c>
      <c r="J69" s="6">
        <f>'Multi'!J598*J$11*'LAFs'!J$255*(1-'Contrib'!J$104)*100/(24*'Input'!$F$58)</f>
        <v>0</v>
      </c>
      <c r="K69" s="6">
        <f>'Multi'!B598*K$11*'LAFs'!B$255*(1-'Contrib'!K$104)*100/(24*'Input'!$F$58)</f>
        <v>0</v>
      </c>
      <c r="L69" s="6">
        <f>'Multi'!C598*L$11*'LAFs'!C$255*(1-'Contrib'!L$104)*100/(24*'Input'!$F$58)</f>
        <v>0</v>
      </c>
      <c r="M69" s="6">
        <f>'Multi'!D598*M$11*'LAFs'!D$255*(1-'Contrib'!M$104)*100/(24*'Input'!$F$58)</f>
        <v>0</v>
      </c>
      <c r="N69" s="6">
        <f>'Multi'!E598*N$11*'LAFs'!E$255*(1-'Contrib'!N$104)*100/(24*'Input'!$F$58)</f>
        <v>0</v>
      </c>
      <c r="O69" s="6">
        <f>'Multi'!F598*O$11*'LAFs'!F$255*(1-'Contrib'!O$104)*100/(24*'Input'!$F$58)</f>
        <v>0</v>
      </c>
      <c r="P69" s="6">
        <f>'Multi'!G598*P$11*'LAFs'!G$255*(1-'Contrib'!P$104)*100/(24*'Input'!$F$58)</f>
        <v>0</v>
      </c>
      <c r="Q69" s="6">
        <f>'Multi'!H598*Q$11*'LAFs'!H$255*(1-'Contrib'!Q$104)*100/(24*'Input'!$F$58)</f>
        <v>0</v>
      </c>
      <c r="R69" s="6">
        <f>'Multi'!I598*R$11*'LAFs'!I$255*(1-'Contrib'!R$104)*100/(24*'Input'!$F$58)</f>
        <v>0</v>
      </c>
      <c r="S69" s="6">
        <f>'Multi'!J598*S$11*'LAFs'!J$255*(1-'Contrib'!S$104)*100/(24*'Input'!$F$58)</f>
        <v>0</v>
      </c>
      <c r="T69" s="6">
        <f>SUM($B69:$S69)</f>
        <v>0</v>
      </c>
      <c r="U69" s="10"/>
    </row>
    <row r="70" spans="1:21">
      <c r="A70" s="11" t="s">
        <v>175</v>
      </c>
      <c r="B70" s="6">
        <f>'Multi'!B599*B$11*'LAFs'!B$257*(1-'Contrib'!B$106)*100/(24*'Input'!$F$58)</f>
        <v>0</v>
      </c>
      <c r="C70" s="6">
        <f>'Multi'!C599*C$11*'LAFs'!C$257*(1-'Contrib'!C$106)*100/(24*'Input'!$F$58)</f>
        <v>0</v>
      </c>
      <c r="D70" s="6">
        <f>'Multi'!D599*D$11*'LAFs'!D$257*(1-'Contrib'!D$106)*100/(24*'Input'!$F$58)</f>
        <v>0</v>
      </c>
      <c r="E70" s="6">
        <f>'Multi'!E599*E$11*'LAFs'!E$257*(1-'Contrib'!E$106)*100/(24*'Input'!$F$58)</f>
        <v>0</v>
      </c>
      <c r="F70" s="6">
        <f>'Multi'!F599*F$11*'LAFs'!F$257*(1-'Contrib'!F$106)*100/(24*'Input'!$F$58)</f>
        <v>0</v>
      </c>
      <c r="G70" s="6">
        <f>'Multi'!G599*G$11*'LAFs'!G$257*(1-'Contrib'!G$106)*100/(24*'Input'!$F$58)</f>
        <v>0</v>
      </c>
      <c r="H70" s="6">
        <f>'Multi'!H599*H$11*'LAFs'!H$257*(1-'Contrib'!H$106)*100/(24*'Input'!$F$58)</f>
        <v>0</v>
      </c>
      <c r="I70" s="6">
        <f>'Multi'!I599*I$11*'LAFs'!I$257*(1-'Contrib'!I$106)*100/(24*'Input'!$F$58)</f>
        <v>0</v>
      </c>
      <c r="J70" s="6">
        <f>'Multi'!J599*J$11*'LAFs'!J$257*(1-'Contrib'!J$106)*100/(24*'Input'!$F$58)</f>
        <v>0</v>
      </c>
      <c r="K70" s="6">
        <f>'Multi'!B599*K$11*'LAFs'!B$257*(1-'Contrib'!K$106)*100/(24*'Input'!$F$58)</f>
        <v>0</v>
      </c>
      <c r="L70" s="6">
        <f>'Multi'!C599*L$11*'LAFs'!C$257*(1-'Contrib'!L$106)*100/(24*'Input'!$F$58)</f>
        <v>0</v>
      </c>
      <c r="M70" s="6">
        <f>'Multi'!D599*M$11*'LAFs'!D$257*(1-'Contrib'!M$106)*100/(24*'Input'!$F$58)</f>
        <v>0</v>
      </c>
      <c r="N70" s="6">
        <f>'Multi'!E599*N$11*'LAFs'!E$257*(1-'Contrib'!N$106)*100/(24*'Input'!$F$58)</f>
        <v>0</v>
      </c>
      <c r="O70" s="6">
        <f>'Multi'!F599*O$11*'LAFs'!F$257*(1-'Contrib'!O$106)*100/(24*'Input'!$F$58)</f>
        <v>0</v>
      </c>
      <c r="P70" s="6">
        <f>'Multi'!G599*P$11*'LAFs'!G$257*(1-'Contrib'!P$106)*100/(24*'Input'!$F$58)</f>
        <v>0</v>
      </c>
      <c r="Q70" s="6">
        <f>'Multi'!H599*Q$11*'LAFs'!H$257*(1-'Contrib'!Q$106)*100/(24*'Input'!$F$58)</f>
        <v>0</v>
      </c>
      <c r="R70" s="6">
        <f>'Multi'!I599*R$11*'LAFs'!I$257*(1-'Contrib'!R$106)*100/(24*'Input'!$F$58)</f>
        <v>0</v>
      </c>
      <c r="S70" s="6">
        <f>'Multi'!J599*S$11*'LAFs'!J$257*(1-'Contrib'!S$106)*100/(24*'Input'!$F$58)</f>
        <v>0</v>
      </c>
      <c r="T70" s="6">
        <f>SUM($B70:$S70)</f>
        <v>0</v>
      </c>
      <c r="U70" s="10"/>
    </row>
    <row r="71" spans="1:21">
      <c r="A71" s="11" t="s">
        <v>217</v>
      </c>
      <c r="B71" s="6">
        <f>'Multi'!B600*B$11*'LAFs'!B$258*(1-'Contrib'!B$107)*100/(24*'Input'!$F$58)</f>
        <v>0</v>
      </c>
      <c r="C71" s="6">
        <f>'Multi'!C600*C$11*'LAFs'!C$258*(1-'Contrib'!C$107)*100/(24*'Input'!$F$58)</f>
        <v>0</v>
      </c>
      <c r="D71" s="6">
        <f>'Multi'!D600*D$11*'LAFs'!D$258*(1-'Contrib'!D$107)*100/(24*'Input'!$F$58)</f>
        <v>0</v>
      </c>
      <c r="E71" s="6">
        <f>'Multi'!E600*E$11*'LAFs'!E$258*(1-'Contrib'!E$107)*100/(24*'Input'!$F$58)</f>
        <v>0</v>
      </c>
      <c r="F71" s="6">
        <f>'Multi'!F600*F$11*'LAFs'!F$258*(1-'Contrib'!F$107)*100/(24*'Input'!$F$58)</f>
        <v>0</v>
      </c>
      <c r="G71" s="6">
        <f>'Multi'!G600*G$11*'LAFs'!G$258*(1-'Contrib'!G$107)*100/(24*'Input'!$F$58)</f>
        <v>0</v>
      </c>
      <c r="H71" s="6">
        <f>'Multi'!H600*H$11*'LAFs'!H$258*(1-'Contrib'!H$107)*100/(24*'Input'!$F$58)</f>
        <v>0</v>
      </c>
      <c r="I71" s="6">
        <f>'Multi'!I600*I$11*'LAFs'!I$258*(1-'Contrib'!I$107)*100/(24*'Input'!$F$58)</f>
        <v>0</v>
      </c>
      <c r="J71" s="6">
        <f>'Multi'!J600*J$11*'LAFs'!J$258*(1-'Contrib'!J$107)*100/(24*'Input'!$F$58)</f>
        <v>0</v>
      </c>
      <c r="K71" s="6">
        <f>'Multi'!B600*K$11*'LAFs'!B$258*(1-'Contrib'!K$107)*100/(24*'Input'!$F$58)</f>
        <v>0</v>
      </c>
      <c r="L71" s="6">
        <f>'Multi'!C600*L$11*'LAFs'!C$258*(1-'Contrib'!L$107)*100/(24*'Input'!$F$58)</f>
        <v>0</v>
      </c>
      <c r="M71" s="6">
        <f>'Multi'!D600*M$11*'LAFs'!D$258*(1-'Contrib'!M$107)*100/(24*'Input'!$F$58)</f>
        <v>0</v>
      </c>
      <c r="N71" s="6">
        <f>'Multi'!E600*N$11*'LAFs'!E$258*(1-'Contrib'!N$107)*100/(24*'Input'!$F$58)</f>
        <v>0</v>
      </c>
      <c r="O71" s="6">
        <f>'Multi'!F600*O$11*'LAFs'!F$258*(1-'Contrib'!O$107)*100/(24*'Input'!$F$58)</f>
        <v>0</v>
      </c>
      <c r="P71" s="6">
        <f>'Multi'!G600*P$11*'LAFs'!G$258*(1-'Contrib'!P$107)*100/(24*'Input'!$F$58)</f>
        <v>0</v>
      </c>
      <c r="Q71" s="6">
        <f>'Multi'!H600*Q$11*'LAFs'!H$258*(1-'Contrib'!Q$107)*100/(24*'Input'!$F$58)</f>
        <v>0</v>
      </c>
      <c r="R71" s="6">
        <f>'Multi'!I600*R$11*'LAFs'!I$258*(1-'Contrib'!R$107)*100/(24*'Input'!$F$58)</f>
        <v>0</v>
      </c>
      <c r="S71" s="6">
        <f>'Multi'!J600*S$11*'LAFs'!J$258*(1-'Contrib'!S$107)*100/(24*'Input'!$F$58)</f>
        <v>0</v>
      </c>
      <c r="T71" s="6">
        <f>SUM($B71:$S71)</f>
        <v>0</v>
      </c>
      <c r="U71" s="10"/>
    </row>
    <row r="72" spans="1:21">
      <c r="A72" s="11" t="s">
        <v>176</v>
      </c>
      <c r="B72" s="6">
        <f>'Multi'!B601*B$11*'LAFs'!B$259*(1-'Contrib'!B$108)*100/(24*'Input'!$F$58)</f>
        <v>0</v>
      </c>
      <c r="C72" s="6">
        <f>'Multi'!C601*C$11*'LAFs'!C$259*(1-'Contrib'!C$108)*100/(24*'Input'!$F$58)</f>
        <v>0</v>
      </c>
      <c r="D72" s="6">
        <f>'Multi'!D601*D$11*'LAFs'!D$259*(1-'Contrib'!D$108)*100/(24*'Input'!$F$58)</f>
        <v>0</v>
      </c>
      <c r="E72" s="6">
        <f>'Multi'!E601*E$11*'LAFs'!E$259*(1-'Contrib'!E$108)*100/(24*'Input'!$F$58)</f>
        <v>0</v>
      </c>
      <c r="F72" s="6">
        <f>'Multi'!F601*F$11*'LAFs'!F$259*(1-'Contrib'!F$108)*100/(24*'Input'!$F$58)</f>
        <v>0</v>
      </c>
      <c r="G72" s="6">
        <f>'Multi'!G601*G$11*'LAFs'!G$259*(1-'Contrib'!G$108)*100/(24*'Input'!$F$58)</f>
        <v>0</v>
      </c>
      <c r="H72" s="6">
        <f>'Multi'!H601*H$11*'LAFs'!H$259*(1-'Contrib'!H$108)*100/(24*'Input'!$F$58)</f>
        <v>0</v>
      </c>
      <c r="I72" s="6">
        <f>'Multi'!I601*I$11*'LAFs'!I$259*(1-'Contrib'!I$108)*100/(24*'Input'!$F$58)</f>
        <v>0</v>
      </c>
      <c r="J72" s="6">
        <f>'Multi'!J601*J$11*'LAFs'!J$259*(1-'Contrib'!J$108)*100/(24*'Input'!$F$58)</f>
        <v>0</v>
      </c>
      <c r="K72" s="6">
        <f>'Multi'!B601*K$11*'LAFs'!B$259*(1-'Contrib'!K$108)*100/(24*'Input'!$F$58)</f>
        <v>0</v>
      </c>
      <c r="L72" s="6">
        <f>'Multi'!C601*L$11*'LAFs'!C$259*(1-'Contrib'!L$108)*100/(24*'Input'!$F$58)</f>
        <v>0</v>
      </c>
      <c r="M72" s="6">
        <f>'Multi'!D601*M$11*'LAFs'!D$259*(1-'Contrib'!M$108)*100/(24*'Input'!$F$58)</f>
        <v>0</v>
      </c>
      <c r="N72" s="6">
        <f>'Multi'!E601*N$11*'LAFs'!E$259*(1-'Contrib'!N$108)*100/(24*'Input'!$F$58)</f>
        <v>0</v>
      </c>
      <c r="O72" s="6">
        <f>'Multi'!F601*O$11*'LAFs'!F$259*(1-'Contrib'!O$108)*100/(24*'Input'!$F$58)</f>
        <v>0</v>
      </c>
      <c r="P72" s="6">
        <f>'Multi'!G601*P$11*'LAFs'!G$259*(1-'Contrib'!P$108)*100/(24*'Input'!$F$58)</f>
        <v>0</v>
      </c>
      <c r="Q72" s="6">
        <f>'Multi'!H601*Q$11*'LAFs'!H$259*(1-'Contrib'!Q$108)*100/(24*'Input'!$F$58)</f>
        <v>0</v>
      </c>
      <c r="R72" s="6">
        <f>'Multi'!I601*R$11*'LAFs'!I$259*(1-'Contrib'!R$108)*100/(24*'Input'!$F$58)</f>
        <v>0</v>
      </c>
      <c r="S72" s="6">
        <f>'Multi'!J601*S$11*'LAFs'!J$259*(1-'Contrib'!S$108)*100/(24*'Input'!$F$58)</f>
        <v>0</v>
      </c>
      <c r="T72" s="6">
        <f>SUM($B72:$S72)</f>
        <v>0</v>
      </c>
      <c r="U72" s="10"/>
    </row>
    <row r="73" spans="1:21">
      <c r="A73" s="11" t="s">
        <v>177</v>
      </c>
      <c r="B73" s="6">
        <f>'Multi'!B602*B$11*'LAFs'!B$260*(1-'Contrib'!B$109)*100/(24*'Input'!$F$58)</f>
        <v>0</v>
      </c>
      <c r="C73" s="6">
        <f>'Multi'!C602*C$11*'LAFs'!C$260*(1-'Contrib'!C$109)*100/(24*'Input'!$F$58)</f>
        <v>0</v>
      </c>
      <c r="D73" s="6">
        <f>'Multi'!D602*D$11*'LAFs'!D$260*(1-'Contrib'!D$109)*100/(24*'Input'!$F$58)</f>
        <v>0</v>
      </c>
      <c r="E73" s="6">
        <f>'Multi'!E602*E$11*'LAFs'!E$260*(1-'Contrib'!E$109)*100/(24*'Input'!$F$58)</f>
        <v>0</v>
      </c>
      <c r="F73" s="6">
        <f>'Multi'!F602*F$11*'LAFs'!F$260*(1-'Contrib'!F$109)*100/(24*'Input'!$F$58)</f>
        <v>0</v>
      </c>
      <c r="G73" s="6">
        <f>'Multi'!G602*G$11*'LAFs'!G$260*(1-'Contrib'!G$109)*100/(24*'Input'!$F$58)</f>
        <v>0</v>
      </c>
      <c r="H73" s="6">
        <f>'Multi'!H602*H$11*'LAFs'!H$260*(1-'Contrib'!H$109)*100/(24*'Input'!$F$58)</f>
        <v>0</v>
      </c>
      <c r="I73" s="6">
        <f>'Multi'!I602*I$11*'LAFs'!I$260*(1-'Contrib'!I$109)*100/(24*'Input'!$F$58)</f>
        <v>0</v>
      </c>
      <c r="J73" s="6">
        <f>'Multi'!J602*J$11*'LAFs'!J$260*(1-'Contrib'!J$109)*100/(24*'Input'!$F$58)</f>
        <v>0</v>
      </c>
      <c r="K73" s="6">
        <f>'Multi'!B602*K$11*'LAFs'!B$260*(1-'Contrib'!K$109)*100/(24*'Input'!$F$58)</f>
        <v>0</v>
      </c>
      <c r="L73" s="6">
        <f>'Multi'!C602*L$11*'LAFs'!C$260*(1-'Contrib'!L$109)*100/(24*'Input'!$F$58)</f>
        <v>0</v>
      </c>
      <c r="M73" s="6">
        <f>'Multi'!D602*M$11*'LAFs'!D$260*(1-'Contrib'!M$109)*100/(24*'Input'!$F$58)</f>
        <v>0</v>
      </c>
      <c r="N73" s="6">
        <f>'Multi'!E602*N$11*'LAFs'!E$260*(1-'Contrib'!N$109)*100/(24*'Input'!$F$58)</f>
        <v>0</v>
      </c>
      <c r="O73" s="6">
        <f>'Multi'!F602*O$11*'LAFs'!F$260*(1-'Contrib'!O$109)*100/(24*'Input'!$F$58)</f>
        <v>0</v>
      </c>
      <c r="P73" s="6">
        <f>'Multi'!G602*P$11*'LAFs'!G$260*(1-'Contrib'!P$109)*100/(24*'Input'!$F$58)</f>
        <v>0</v>
      </c>
      <c r="Q73" s="6">
        <f>'Multi'!H602*Q$11*'LAFs'!H$260*(1-'Contrib'!Q$109)*100/(24*'Input'!$F$58)</f>
        <v>0</v>
      </c>
      <c r="R73" s="6">
        <f>'Multi'!I602*R$11*'LAFs'!I$260*(1-'Contrib'!R$109)*100/(24*'Input'!$F$58)</f>
        <v>0</v>
      </c>
      <c r="S73" s="6">
        <f>'Multi'!J602*S$11*'LAFs'!J$260*(1-'Contrib'!S$109)*100/(24*'Input'!$F$58)</f>
        <v>0</v>
      </c>
      <c r="T73" s="6">
        <f>SUM($B73:$S73)</f>
        <v>0</v>
      </c>
      <c r="U73" s="10"/>
    </row>
    <row r="74" spans="1:21">
      <c r="A74" s="11" t="s">
        <v>191</v>
      </c>
      <c r="B74" s="6">
        <f>'Multi'!B603*B$11*'LAFs'!B$261*(1-'Contrib'!B$110)*100/(24*'Input'!$F$58)</f>
        <v>0</v>
      </c>
      <c r="C74" s="6">
        <f>'Multi'!C603*C$11*'LAFs'!C$261*(1-'Contrib'!C$110)*100/(24*'Input'!$F$58)</f>
        <v>0</v>
      </c>
      <c r="D74" s="6">
        <f>'Multi'!D603*D$11*'LAFs'!D$261*(1-'Contrib'!D$110)*100/(24*'Input'!$F$58)</f>
        <v>0</v>
      </c>
      <c r="E74" s="6">
        <f>'Multi'!E603*E$11*'LAFs'!E$261*(1-'Contrib'!E$110)*100/(24*'Input'!$F$58)</f>
        <v>0</v>
      </c>
      <c r="F74" s="6">
        <f>'Multi'!F603*F$11*'LAFs'!F$261*(1-'Contrib'!F$110)*100/(24*'Input'!$F$58)</f>
        <v>0</v>
      </c>
      <c r="G74" s="6">
        <f>'Multi'!G603*G$11*'LAFs'!G$261*(1-'Contrib'!G$110)*100/(24*'Input'!$F$58)</f>
        <v>0</v>
      </c>
      <c r="H74" s="6">
        <f>'Multi'!H603*H$11*'LAFs'!H$261*(1-'Contrib'!H$110)*100/(24*'Input'!$F$58)</f>
        <v>0</v>
      </c>
      <c r="I74" s="6">
        <f>'Multi'!I603*I$11*'LAFs'!I$261*(1-'Contrib'!I$110)*100/(24*'Input'!$F$58)</f>
        <v>0</v>
      </c>
      <c r="J74" s="6">
        <f>'Multi'!J603*J$11*'LAFs'!J$261*(1-'Contrib'!J$110)*100/(24*'Input'!$F$58)</f>
        <v>0</v>
      </c>
      <c r="K74" s="6">
        <f>'Multi'!B603*K$11*'LAFs'!B$261*(1-'Contrib'!K$110)*100/(24*'Input'!$F$58)</f>
        <v>0</v>
      </c>
      <c r="L74" s="6">
        <f>'Multi'!C603*L$11*'LAFs'!C$261*(1-'Contrib'!L$110)*100/(24*'Input'!$F$58)</f>
        <v>0</v>
      </c>
      <c r="M74" s="6">
        <f>'Multi'!D603*M$11*'LAFs'!D$261*(1-'Contrib'!M$110)*100/(24*'Input'!$F$58)</f>
        <v>0</v>
      </c>
      <c r="N74" s="6">
        <f>'Multi'!E603*N$11*'LAFs'!E$261*(1-'Contrib'!N$110)*100/(24*'Input'!$F$58)</f>
        <v>0</v>
      </c>
      <c r="O74" s="6">
        <f>'Multi'!F603*O$11*'LAFs'!F$261*(1-'Contrib'!O$110)*100/(24*'Input'!$F$58)</f>
        <v>0</v>
      </c>
      <c r="P74" s="6">
        <f>'Multi'!G603*P$11*'LAFs'!G$261*(1-'Contrib'!P$110)*100/(24*'Input'!$F$58)</f>
        <v>0</v>
      </c>
      <c r="Q74" s="6">
        <f>'Multi'!H603*Q$11*'LAFs'!H$261*(1-'Contrib'!Q$110)*100/(24*'Input'!$F$58)</f>
        <v>0</v>
      </c>
      <c r="R74" s="6">
        <f>'Multi'!I603*R$11*'LAFs'!I$261*(1-'Contrib'!R$110)*100/(24*'Input'!$F$58)</f>
        <v>0</v>
      </c>
      <c r="S74" s="6">
        <f>'Multi'!J603*S$11*'LAFs'!J$261*(1-'Contrib'!S$110)*100/(24*'Input'!$F$58)</f>
        <v>0</v>
      </c>
      <c r="T74" s="6">
        <f>SUM($B74:$S74)</f>
        <v>0</v>
      </c>
      <c r="U74" s="10"/>
    </row>
    <row r="75" spans="1:21">
      <c r="A75" s="11" t="s">
        <v>178</v>
      </c>
      <c r="B75" s="6">
        <f>'Multi'!B604*B$11*'LAFs'!B$262*(1-'Contrib'!B$111)*100/(24*'Input'!$F$58)</f>
        <v>0</v>
      </c>
      <c r="C75" s="6">
        <f>'Multi'!C604*C$11*'LAFs'!C$262*(1-'Contrib'!C$111)*100/(24*'Input'!$F$58)</f>
        <v>0</v>
      </c>
      <c r="D75" s="6">
        <f>'Multi'!D604*D$11*'LAFs'!D$262*(1-'Contrib'!D$111)*100/(24*'Input'!$F$58)</f>
        <v>0</v>
      </c>
      <c r="E75" s="6">
        <f>'Multi'!E604*E$11*'LAFs'!E$262*(1-'Contrib'!E$111)*100/(24*'Input'!$F$58)</f>
        <v>0</v>
      </c>
      <c r="F75" s="6">
        <f>'Multi'!F604*F$11*'LAFs'!F$262*(1-'Contrib'!F$111)*100/(24*'Input'!$F$58)</f>
        <v>0</v>
      </c>
      <c r="G75" s="6">
        <f>'Multi'!G604*G$11*'LAFs'!G$262*(1-'Contrib'!G$111)*100/(24*'Input'!$F$58)</f>
        <v>0</v>
      </c>
      <c r="H75" s="6">
        <f>'Multi'!H604*H$11*'LAFs'!H$262*(1-'Contrib'!H$111)*100/(24*'Input'!$F$58)</f>
        <v>0</v>
      </c>
      <c r="I75" s="6">
        <f>'Multi'!I604*I$11*'LAFs'!I$262*(1-'Contrib'!I$111)*100/(24*'Input'!$F$58)</f>
        <v>0</v>
      </c>
      <c r="J75" s="6">
        <f>'Multi'!J604*J$11*'LAFs'!J$262*(1-'Contrib'!J$111)*100/(24*'Input'!$F$58)</f>
        <v>0</v>
      </c>
      <c r="K75" s="6">
        <f>'Multi'!B604*K$11*'LAFs'!B$262*(1-'Contrib'!K$111)*100/(24*'Input'!$F$58)</f>
        <v>0</v>
      </c>
      <c r="L75" s="6">
        <f>'Multi'!C604*L$11*'LAFs'!C$262*(1-'Contrib'!L$111)*100/(24*'Input'!$F$58)</f>
        <v>0</v>
      </c>
      <c r="M75" s="6">
        <f>'Multi'!D604*M$11*'LAFs'!D$262*(1-'Contrib'!M$111)*100/(24*'Input'!$F$58)</f>
        <v>0</v>
      </c>
      <c r="N75" s="6">
        <f>'Multi'!E604*N$11*'LAFs'!E$262*(1-'Contrib'!N$111)*100/(24*'Input'!$F$58)</f>
        <v>0</v>
      </c>
      <c r="O75" s="6">
        <f>'Multi'!F604*O$11*'LAFs'!F$262*(1-'Contrib'!O$111)*100/(24*'Input'!$F$58)</f>
        <v>0</v>
      </c>
      <c r="P75" s="6">
        <f>'Multi'!G604*P$11*'LAFs'!G$262*(1-'Contrib'!P$111)*100/(24*'Input'!$F$58)</f>
        <v>0</v>
      </c>
      <c r="Q75" s="6">
        <f>'Multi'!H604*Q$11*'LAFs'!H$262*(1-'Contrib'!Q$111)*100/(24*'Input'!$F$58)</f>
        <v>0</v>
      </c>
      <c r="R75" s="6">
        <f>'Multi'!I604*R$11*'LAFs'!I$262*(1-'Contrib'!R$111)*100/(24*'Input'!$F$58)</f>
        <v>0</v>
      </c>
      <c r="S75" s="6">
        <f>'Multi'!J604*S$11*'LAFs'!J$262*(1-'Contrib'!S$111)*100/(24*'Input'!$F$58)</f>
        <v>0</v>
      </c>
      <c r="T75" s="6">
        <f>SUM($B75:$S75)</f>
        <v>0</v>
      </c>
      <c r="U75" s="10"/>
    </row>
    <row r="76" spans="1:21">
      <c r="A76" s="11" t="s">
        <v>179</v>
      </c>
      <c r="B76" s="6">
        <f>'Multi'!B605*B$11*'LAFs'!B$263*(1-'Contrib'!B$112)*100/(24*'Input'!$F$58)</f>
        <v>0</v>
      </c>
      <c r="C76" s="6">
        <f>'Multi'!C605*C$11*'LAFs'!C$263*(1-'Contrib'!C$112)*100/(24*'Input'!$F$58)</f>
        <v>0</v>
      </c>
      <c r="D76" s="6">
        <f>'Multi'!D605*D$11*'LAFs'!D$263*(1-'Contrib'!D$112)*100/(24*'Input'!$F$58)</f>
        <v>0</v>
      </c>
      <c r="E76" s="6">
        <f>'Multi'!E605*E$11*'LAFs'!E$263*(1-'Contrib'!E$112)*100/(24*'Input'!$F$58)</f>
        <v>0</v>
      </c>
      <c r="F76" s="6">
        <f>'Multi'!F605*F$11*'LAFs'!F$263*(1-'Contrib'!F$112)*100/(24*'Input'!$F$58)</f>
        <v>0</v>
      </c>
      <c r="G76" s="6">
        <f>'Multi'!G605*G$11*'LAFs'!G$263*(1-'Contrib'!G$112)*100/(24*'Input'!$F$58)</f>
        <v>0</v>
      </c>
      <c r="H76" s="6">
        <f>'Multi'!H605*H$11*'LAFs'!H$263*(1-'Contrib'!H$112)*100/(24*'Input'!$F$58)</f>
        <v>0</v>
      </c>
      <c r="I76" s="6">
        <f>'Multi'!I605*I$11*'LAFs'!I$263*(1-'Contrib'!I$112)*100/(24*'Input'!$F$58)</f>
        <v>0</v>
      </c>
      <c r="J76" s="6">
        <f>'Multi'!J605*J$11*'LAFs'!J$263*(1-'Contrib'!J$112)*100/(24*'Input'!$F$58)</f>
        <v>0</v>
      </c>
      <c r="K76" s="6">
        <f>'Multi'!B605*K$11*'LAFs'!B$263*(1-'Contrib'!K$112)*100/(24*'Input'!$F$58)</f>
        <v>0</v>
      </c>
      <c r="L76" s="6">
        <f>'Multi'!C605*L$11*'LAFs'!C$263*(1-'Contrib'!L$112)*100/(24*'Input'!$F$58)</f>
        <v>0</v>
      </c>
      <c r="M76" s="6">
        <f>'Multi'!D605*M$11*'LAFs'!D$263*(1-'Contrib'!M$112)*100/(24*'Input'!$F$58)</f>
        <v>0</v>
      </c>
      <c r="N76" s="6">
        <f>'Multi'!E605*N$11*'LAFs'!E$263*(1-'Contrib'!N$112)*100/(24*'Input'!$F$58)</f>
        <v>0</v>
      </c>
      <c r="O76" s="6">
        <f>'Multi'!F605*O$11*'LAFs'!F$263*(1-'Contrib'!O$112)*100/(24*'Input'!$F$58)</f>
        <v>0</v>
      </c>
      <c r="P76" s="6">
        <f>'Multi'!G605*P$11*'LAFs'!G$263*(1-'Contrib'!P$112)*100/(24*'Input'!$F$58)</f>
        <v>0</v>
      </c>
      <c r="Q76" s="6">
        <f>'Multi'!H605*Q$11*'LAFs'!H$263*(1-'Contrib'!Q$112)*100/(24*'Input'!$F$58)</f>
        <v>0</v>
      </c>
      <c r="R76" s="6">
        <f>'Multi'!I605*R$11*'LAFs'!I$263*(1-'Contrib'!R$112)*100/(24*'Input'!$F$58)</f>
        <v>0</v>
      </c>
      <c r="S76" s="6">
        <f>'Multi'!J605*S$11*'LAFs'!J$263*(1-'Contrib'!S$112)*100/(24*'Input'!$F$58)</f>
        <v>0</v>
      </c>
      <c r="T76" s="6">
        <f>SUM($B76:$S76)</f>
        <v>0</v>
      </c>
      <c r="U76" s="10"/>
    </row>
    <row r="77" spans="1:21">
      <c r="A77" s="11" t="s">
        <v>192</v>
      </c>
      <c r="B77" s="6">
        <f>'Multi'!B606*B$11*'LAFs'!B$264*(1-'Contrib'!B$113)*100/(24*'Input'!$F$58)</f>
        <v>0</v>
      </c>
      <c r="C77" s="6">
        <f>'Multi'!C606*C$11*'LAFs'!C$264*(1-'Contrib'!C$113)*100/(24*'Input'!$F$58)</f>
        <v>0</v>
      </c>
      <c r="D77" s="6">
        <f>'Multi'!D606*D$11*'LAFs'!D$264*(1-'Contrib'!D$113)*100/(24*'Input'!$F$58)</f>
        <v>0</v>
      </c>
      <c r="E77" s="6">
        <f>'Multi'!E606*E$11*'LAFs'!E$264*(1-'Contrib'!E$113)*100/(24*'Input'!$F$58)</f>
        <v>0</v>
      </c>
      <c r="F77" s="6">
        <f>'Multi'!F606*F$11*'LAFs'!F$264*(1-'Contrib'!F$113)*100/(24*'Input'!$F$58)</f>
        <v>0</v>
      </c>
      <c r="G77" s="6">
        <f>'Multi'!G606*G$11*'LAFs'!G$264*(1-'Contrib'!G$113)*100/(24*'Input'!$F$58)</f>
        <v>0</v>
      </c>
      <c r="H77" s="6">
        <f>'Multi'!H606*H$11*'LAFs'!H$264*(1-'Contrib'!H$113)*100/(24*'Input'!$F$58)</f>
        <v>0</v>
      </c>
      <c r="I77" s="6">
        <f>'Multi'!I606*I$11*'LAFs'!I$264*(1-'Contrib'!I$113)*100/(24*'Input'!$F$58)</f>
        <v>0</v>
      </c>
      <c r="J77" s="6">
        <f>'Multi'!J606*J$11*'LAFs'!J$264*(1-'Contrib'!J$113)*100/(24*'Input'!$F$58)</f>
        <v>0</v>
      </c>
      <c r="K77" s="6">
        <f>'Multi'!B606*K$11*'LAFs'!B$264*(1-'Contrib'!K$113)*100/(24*'Input'!$F$58)</f>
        <v>0</v>
      </c>
      <c r="L77" s="6">
        <f>'Multi'!C606*L$11*'LAFs'!C$264*(1-'Contrib'!L$113)*100/(24*'Input'!$F$58)</f>
        <v>0</v>
      </c>
      <c r="M77" s="6">
        <f>'Multi'!D606*M$11*'LAFs'!D$264*(1-'Contrib'!M$113)*100/(24*'Input'!$F$58)</f>
        <v>0</v>
      </c>
      <c r="N77" s="6">
        <f>'Multi'!E606*N$11*'LAFs'!E$264*(1-'Contrib'!N$113)*100/(24*'Input'!$F$58)</f>
        <v>0</v>
      </c>
      <c r="O77" s="6">
        <f>'Multi'!F606*O$11*'LAFs'!F$264*(1-'Contrib'!O$113)*100/(24*'Input'!$F$58)</f>
        <v>0</v>
      </c>
      <c r="P77" s="6">
        <f>'Multi'!G606*P$11*'LAFs'!G$264*(1-'Contrib'!P$113)*100/(24*'Input'!$F$58)</f>
        <v>0</v>
      </c>
      <c r="Q77" s="6">
        <f>'Multi'!H606*Q$11*'LAFs'!H$264*(1-'Contrib'!Q$113)*100/(24*'Input'!$F$58)</f>
        <v>0</v>
      </c>
      <c r="R77" s="6">
        <f>'Multi'!I606*R$11*'LAFs'!I$264*(1-'Contrib'!R$113)*100/(24*'Input'!$F$58)</f>
        <v>0</v>
      </c>
      <c r="S77" s="6">
        <f>'Multi'!J606*S$11*'LAFs'!J$264*(1-'Contrib'!S$113)*100/(24*'Input'!$F$58)</f>
        <v>0</v>
      </c>
      <c r="T77" s="6">
        <f>SUM($B77:$S77)</f>
        <v>0</v>
      </c>
      <c r="U77" s="10"/>
    </row>
    <row r="78" spans="1:21">
      <c r="A78" s="11" t="s">
        <v>183</v>
      </c>
      <c r="B78" s="6">
        <f>'Multi'!B607*B$11*'LAFs'!B$273*(1-'Contrib'!B$122)*100/(24*'Input'!$F$58)</f>
        <v>0</v>
      </c>
      <c r="C78" s="6">
        <f>'Multi'!C607*C$11*'LAFs'!C$273*(1-'Contrib'!C$122)*100/(24*'Input'!$F$58)</f>
        <v>0</v>
      </c>
      <c r="D78" s="6">
        <f>'Multi'!D607*D$11*'LAFs'!D$273*(1-'Contrib'!D$122)*100/(24*'Input'!$F$58)</f>
        <v>0</v>
      </c>
      <c r="E78" s="6">
        <f>'Multi'!E607*E$11*'LAFs'!E$273*(1-'Contrib'!E$122)*100/(24*'Input'!$F$58)</f>
        <v>0</v>
      </c>
      <c r="F78" s="6">
        <f>'Multi'!F607*F$11*'LAFs'!F$273*(1-'Contrib'!F$122)*100/(24*'Input'!$F$58)</f>
        <v>0</v>
      </c>
      <c r="G78" s="6">
        <f>'Multi'!G607*G$11*'LAFs'!G$273*(1-'Contrib'!G$122)*100/(24*'Input'!$F$58)</f>
        <v>0</v>
      </c>
      <c r="H78" s="6">
        <f>'Multi'!H607*H$11*'LAFs'!H$273*(1-'Contrib'!H$122)*100/(24*'Input'!$F$58)</f>
        <v>0</v>
      </c>
      <c r="I78" s="6">
        <f>'Multi'!I607*I$11*'LAFs'!I$273*(1-'Contrib'!I$122)*100/(24*'Input'!$F$58)</f>
        <v>0</v>
      </c>
      <c r="J78" s="6">
        <f>'Multi'!J607*J$11*'LAFs'!J$273*(1-'Contrib'!J$122)*100/(24*'Input'!$F$58)</f>
        <v>0</v>
      </c>
      <c r="K78" s="6">
        <f>'Multi'!B607*K$11*'LAFs'!B$273*(1-'Contrib'!K$122)*100/(24*'Input'!$F$58)</f>
        <v>0</v>
      </c>
      <c r="L78" s="6">
        <f>'Multi'!C607*L$11*'LAFs'!C$273*(1-'Contrib'!L$122)*100/(24*'Input'!$F$58)</f>
        <v>0</v>
      </c>
      <c r="M78" s="6">
        <f>'Multi'!D607*M$11*'LAFs'!D$273*(1-'Contrib'!M$122)*100/(24*'Input'!$F$58)</f>
        <v>0</v>
      </c>
      <c r="N78" s="6">
        <f>'Multi'!E607*N$11*'LAFs'!E$273*(1-'Contrib'!N$122)*100/(24*'Input'!$F$58)</f>
        <v>0</v>
      </c>
      <c r="O78" s="6">
        <f>'Multi'!F607*O$11*'LAFs'!F$273*(1-'Contrib'!O$122)*100/(24*'Input'!$F$58)</f>
        <v>0</v>
      </c>
      <c r="P78" s="6">
        <f>'Multi'!G607*P$11*'LAFs'!G$273*(1-'Contrib'!P$122)*100/(24*'Input'!$F$58)</f>
        <v>0</v>
      </c>
      <c r="Q78" s="6">
        <f>'Multi'!H607*Q$11*'LAFs'!H$273*(1-'Contrib'!Q$122)*100/(24*'Input'!$F$58)</f>
        <v>0</v>
      </c>
      <c r="R78" s="6">
        <f>'Multi'!I607*R$11*'LAFs'!I$273*(1-'Contrib'!R$122)*100/(24*'Input'!$F$58)</f>
        <v>0</v>
      </c>
      <c r="S78" s="6">
        <f>'Multi'!J607*S$11*'LAFs'!J$273*(1-'Contrib'!S$122)*100/(24*'Input'!$F$58)</f>
        <v>0</v>
      </c>
      <c r="T78" s="6">
        <f>SUM($B78:$S78)</f>
        <v>0</v>
      </c>
      <c r="U78" s="10"/>
    </row>
    <row r="79" spans="1:21">
      <c r="A79" s="11" t="s">
        <v>185</v>
      </c>
      <c r="B79" s="6">
        <f>'Multi'!B608*B$11*'LAFs'!B$275*(1-'Contrib'!B$124)*100/(24*'Input'!$F$58)</f>
        <v>0</v>
      </c>
      <c r="C79" s="6">
        <f>'Multi'!C608*C$11*'LAFs'!C$275*(1-'Contrib'!C$124)*100/(24*'Input'!$F$58)</f>
        <v>0</v>
      </c>
      <c r="D79" s="6">
        <f>'Multi'!D608*D$11*'LAFs'!D$275*(1-'Contrib'!D$124)*100/(24*'Input'!$F$58)</f>
        <v>0</v>
      </c>
      <c r="E79" s="6">
        <f>'Multi'!E608*E$11*'LAFs'!E$275*(1-'Contrib'!E$124)*100/(24*'Input'!$F$58)</f>
        <v>0</v>
      </c>
      <c r="F79" s="6">
        <f>'Multi'!F608*F$11*'LAFs'!F$275*(1-'Contrib'!F$124)*100/(24*'Input'!$F$58)</f>
        <v>0</v>
      </c>
      <c r="G79" s="6">
        <f>'Multi'!G608*G$11*'LAFs'!G$275*(1-'Contrib'!G$124)*100/(24*'Input'!$F$58)</f>
        <v>0</v>
      </c>
      <c r="H79" s="6">
        <f>'Multi'!H608*H$11*'LAFs'!H$275*(1-'Contrib'!H$124)*100/(24*'Input'!$F$58)</f>
        <v>0</v>
      </c>
      <c r="I79" s="6">
        <f>'Multi'!I608*I$11*'LAFs'!I$275*(1-'Contrib'!I$124)*100/(24*'Input'!$F$58)</f>
        <v>0</v>
      </c>
      <c r="J79" s="6">
        <f>'Multi'!J608*J$11*'LAFs'!J$275*(1-'Contrib'!J$124)*100/(24*'Input'!$F$58)</f>
        <v>0</v>
      </c>
      <c r="K79" s="6">
        <f>'Multi'!B608*K$11*'LAFs'!B$275*(1-'Contrib'!K$124)*100/(24*'Input'!$F$58)</f>
        <v>0</v>
      </c>
      <c r="L79" s="6">
        <f>'Multi'!C608*L$11*'LAFs'!C$275*(1-'Contrib'!L$124)*100/(24*'Input'!$F$58)</f>
        <v>0</v>
      </c>
      <c r="M79" s="6">
        <f>'Multi'!D608*M$11*'LAFs'!D$275*(1-'Contrib'!M$124)*100/(24*'Input'!$F$58)</f>
        <v>0</v>
      </c>
      <c r="N79" s="6">
        <f>'Multi'!E608*N$11*'LAFs'!E$275*(1-'Contrib'!N$124)*100/(24*'Input'!$F$58)</f>
        <v>0</v>
      </c>
      <c r="O79" s="6">
        <f>'Multi'!F608*O$11*'LAFs'!F$275*(1-'Contrib'!O$124)*100/(24*'Input'!$F$58)</f>
        <v>0</v>
      </c>
      <c r="P79" s="6">
        <f>'Multi'!G608*P$11*'LAFs'!G$275*(1-'Contrib'!P$124)*100/(24*'Input'!$F$58)</f>
        <v>0</v>
      </c>
      <c r="Q79" s="6">
        <f>'Multi'!H608*Q$11*'LAFs'!H$275*(1-'Contrib'!Q$124)*100/(24*'Input'!$F$58)</f>
        <v>0</v>
      </c>
      <c r="R79" s="6">
        <f>'Multi'!I608*R$11*'LAFs'!I$275*(1-'Contrib'!R$124)*100/(24*'Input'!$F$58)</f>
        <v>0</v>
      </c>
      <c r="S79" s="6">
        <f>'Multi'!J608*S$11*'LAFs'!J$275*(1-'Contrib'!S$124)*100/(24*'Input'!$F$58)</f>
        <v>0</v>
      </c>
      <c r="T79" s="6">
        <f>SUM($B79:$S79)</f>
        <v>0</v>
      </c>
      <c r="U79" s="10"/>
    </row>
    <row r="80" spans="1:21">
      <c r="A80" s="11" t="s">
        <v>197</v>
      </c>
      <c r="B80" s="6">
        <f>'Multi'!B609*B$11*'LAFs'!B$280*(1-'Contrib'!B$129)*100/(24*'Input'!$F$58)</f>
        <v>0</v>
      </c>
      <c r="C80" s="6">
        <f>'Multi'!C609*C$11*'LAFs'!C$280*(1-'Contrib'!C$129)*100/(24*'Input'!$F$58)</f>
        <v>0</v>
      </c>
      <c r="D80" s="6">
        <f>'Multi'!D609*D$11*'LAFs'!D$280*(1-'Contrib'!D$129)*100/(24*'Input'!$F$58)</f>
        <v>0</v>
      </c>
      <c r="E80" s="6">
        <f>'Multi'!E609*E$11*'LAFs'!E$280*(1-'Contrib'!E$129)*100/(24*'Input'!$F$58)</f>
        <v>0</v>
      </c>
      <c r="F80" s="6">
        <f>'Multi'!F609*F$11*'LAFs'!F$280*(1-'Contrib'!F$129)*100/(24*'Input'!$F$58)</f>
        <v>0</v>
      </c>
      <c r="G80" s="6">
        <f>'Multi'!G609*G$11*'LAFs'!G$280*(1-'Contrib'!G$129)*100/(24*'Input'!$F$58)</f>
        <v>0</v>
      </c>
      <c r="H80" s="6">
        <f>'Multi'!H609*H$11*'LAFs'!H$280*(1-'Contrib'!H$129)*100/(24*'Input'!$F$58)</f>
        <v>0</v>
      </c>
      <c r="I80" s="6">
        <f>'Multi'!I609*I$11*'LAFs'!I$280*(1-'Contrib'!I$129)*100/(24*'Input'!$F$58)</f>
        <v>0</v>
      </c>
      <c r="J80" s="6">
        <f>'Multi'!J609*J$11*'LAFs'!J$280*(1-'Contrib'!J$129)*100/(24*'Input'!$F$58)</f>
        <v>0</v>
      </c>
      <c r="K80" s="6">
        <f>'Multi'!B609*K$11*'LAFs'!B$280*(1-'Contrib'!K$129)*100/(24*'Input'!$F$58)</f>
        <v>0</v>
      </c>
      <c r="L80" s="6">
        <f>'Multi'!C609*L$11*'LAFs'!C$280*(1-'Contrib'!L$129)*100/(24*'Input'!$F$58)</f>
        <v>0</v>
      </c>
      <c r="M80" s="6">
        <f>'Multi'!D609*M$11*'LAFs'!D$280*(1-'Contrib'!M$129)*100/(24*'Input'!$F$58)</f>
        <v>0</v>
      </c>
      <c r="N80" s="6">
        <f>'Multi'!E609*N$11*'LAFs'!E$280*(1-'Contrib'!N$129)*100/(24*'Input'!$F$58)</f>
        <v>0</v>
      </c>
      <c r="O80" s="6">
        <f>'Multi'!F609*O$11*'LAFs'!F$280*(1-'Contrib'!O$129)*100/(24*'Input'!$F$58)</f>
        <v>0</v>
      </c>
      <c r="P80" s="6">
        <f>'Multi'!G609*P$11*'LAFs'!G$280*(1-'Contrib'!P$129)*100/(24*'Input'!$F$58)</f>
        <v>0</v>
      </c>
      <c r="Q80" s="6">
        <f>'Multi'!H609*Q$11*'LAFs'!H$280*(1-'Contrib'!Q$129)*100/(24*'Input'!$F$58)</f>
        <v>0</v>
      </c>
      <c r="R80" s="6">
        <f>'Multi'!I609*R$11*'LAFs'!I$280*(1-'Contrib'!R$129)*100/(24*'Input'!$F$58)</f>
        <v>0</v>
      </c>
      <c r="S80" s="6">
        <f>'Multi'!J609*S$11*'LAFs'!J$280*(1-'Contrib'!S$129)*100/(24*'Input'!$F$58)</f>
        <v>0</v>
      </c>
      <c r="T80" s="6">
        <f>SUM($B80:$S80)</f>
        <v>0</v>
      </c>
      <c r="U80" s="10"/>
    </row>
    <row r="81" spans="1:21">
      <c r="A81" s="11" t="s">
        <v>198</v>
      </c>
      <c r="B81" s="6">
        <f>'Multi'!B610*B$11*'LAFs'!B$281*(1-'Contrib'!B$130)*100/(24*'Input'!$F$58)</f>
        <v>0</v>
      </c>
      <c r="C81" s="6">
        <f>'Multi'!C610*C$11*'LAFs'!C$281*(1-'Contrib'!C$130)*100/(24*'Input'!$F$58)</f>
        <v>0</v>
      </c>
      <c r="D81" s="6">
        <f>'Multi'!D610*D$11*'LAFs'!D$281*(1-'Contrib'!D$130)*100/(24*'Input'!$F$58)</f>
        <v>0</v>
      </c>
      <c r="E81" s="6">
        <f>'Multi'!E610*E$11*'LAFs'!E$281*(1-'Contrib'!E$130)*100/(24*'Input'!$F$58)</f>
        <v>0</v>
      </c>
      <c r="F81" s="6">
        <f>'Multi'!F610*F$11*'LAFs'!F$281*(1-'Contrib'!F$130)*100/(24*'Input'!$F$58)</f>
        <v>0</v>
      </c>
      <c r="G81" s="6">
        <f>'Multi'!G610*G$11*'LAFs'!G$281*(1-'Contrib'!G$130)*100/(24*'Input'!$F$58)</f>
        <v>0</v>
      </c>
      <c r="H81" s="6">
        <f>'Multi'!H610*H$11*'LAFs'!H$281*(1-'Contrib'!H$130)*100/(24*'Input'!$F$58)</f>
        <v>0</v>
      </c>
      <c r="I81" s="6">
        <f>'Multi'!I610*I$11*'LAFs'!I$281*(1-'Contrib'!I$130)*100/(24*'Input'!$F$58)</f>
        <v>0</v>
      </c>
      <c r="J81" s="6">
        <f>'Multi'!J610*J$11*'LAFs'!J$281*(1-'Contrib'!J$130)*100/(24*'Input'!$F$58)</f>
        <v>0</v>
      </c>
      <c r="K81" s="6">
        <f>'Multi'!B610*K$11*'LAFs'!B$281*(1-'Contrib'!K$130)*100/(24*'Input'!$F$58)</f>
        <v>0</v>
      </c>
      <c r="L81" s="6">
        <f>'Multi'!C610*L$11*'LAFs'!C$281*(1-'Contrib'!L$130)*100/(24*'Input'!$F$58)</f>
        <v>0</v>
      </c>
      <c r="M81" s="6">
        <f>'Multi'!D610*M$11*'LAFs'!D$281*(1-'Contrib'!M$130)*100/(24*'Input'!$F$58)</f>
        <v>0</v>
      </c>
      <c r="N81" s="6">
        <f>'Multi'!E610*N$11*'LAFs'!E$281*(1-'Contrib'!N$130)*100/(24*'Input'!$F$58)</f>
        <v>0</v>
      </c>
      <c r="O81" s="6">
        <f>'Multi'!F610*O$11*'LAFs'!F$281*(1-'Contrib'!O$130)*100/(24*'Input'!$F$58)</f>
        <v>0</v>
      </c>
      <c r="P81" s="6">
        <f>'Multi'!G610*P$11*'LAFs'!G$281*(1-'Contrib'!P$130)*100/(24*'Input'!$F$58)</f>
        <v>0</v>
      </c>
      <c r="Q81" s="6">
        <f>'Multi'!H610*Q$11*'LAFs'!H$281*(1-'Contrib'!Q$130)*100/(24*'Input'!$F$58)</f>
        <v>0</v>
      </c>
      <c r="R81" s="6">
        <f>'Multi'!I610*R$11*'LAFs'!I$281*(1-'Contrib'!R$130)*100/(24*'Input'!$F$58)</f>
        <v>0</v>
      </c>
      <c r="S81" s="6">
        <f>'Multi'!J610*S$11*'LAFs'!J$281*(1-'Contrib'!S$130)*100/(24*'Input'!$F$58)</f>
        <v>0</v>
      </c>
      <c r="T81" s="6">
        <f>SUM($B81:$S81)</f>
        <v>0</v>
      </c>
      <c r="U81" s="10"/>
    </row>
    <row r="82" spans="1:21">
      <c r="A82" s="11" t="s">
        <v>199</v>
      </c>
      <c r="B82" s="6">
        <f>'Multi'!B611*B$11*'LAFs'!B$282*(1-'Contrib'!B$131)*100/(24*'Input'!$F$58)</f>
        <v>0</v>
      </c>
      <c r="C82" s="6">
        <f>'Multi'!C611*C$11*'LAFs'!C$282*(1-'Contrib'!C$131)*100/(24*'Input'!$F$58)</f>
        <v>0</v>
      </c>
      <c r="D82" s="6">
        <f>'Multi'!D611*D$11*'LAFs'!D$282*(1-'Contrib'!D$131)*100/(24*'Input'!$F$58)</f>
        <v>0</v>
      </c>
      <c r="E82" s="6">
        <f>'Multi'!E611*E$11*'LAFs'!E$282*(1-'Contrib'!E$131)*100/(24*'Input'!$F$58)</f>
        <v>0</v>
      </c>
      <c r="F82" s="6">
        <f>'Multi'!F611*F$11*'LAFs'!F$282*(1-'Contrib'!F$131)*100/(24*'Input'!$F$58)</f>
        <v>0</v>
      </c>
      <c r="G82" s="6">
        <f>'Multi'!G611*G$11*'LAFs'!G$282*(1-'Contrib'!G$131)*100/(24*'Input'!$F$58)</f>
        <v>0</v>
      </c>
      <c r="H82" s="6">
        <f>'Multi'!H611*H$11*'LAFs'!H$282*(1-'Contrib'!H$131)*100/(24*'Input'!$F$58)</f>
        <v>0</v>
      </c>
      <c r="I82" s="6">
        <f>'Multi'!I611*I$11*'LAFs'!I$282*(1-'Contrib'!I$131)*100/(24*'Input'!$F$58)</f>
        <v>0</v>
      </c>
      <c r="J82" s="6">
        <f>'Multi'!J611*J$11*'LAFs'!J$282*(1-'Contrib'!J$131)*100/(24*'Input'!$F$58)</f>
        <v>0</v>
      </c>
      <c r="K82" s="6">
        <f>'Multi'!B611*K$11*'LAFs'!B$282*(1-'Contrib'!K$131)*100/(24*'Input'!$F$58)</f>
        <v>0</v>
      </c>
      <c r="L82" s="6">
        <f>'Multi'!C611*L$11*'LAFs'!C$282*(1-'Contrib'!L$131)*100/(24*'Input'!$F$58)</f>
        <v>0</v>
      </c>
      <c r="M82" s="6">
        <f>'Multi'!D611*M$11*'LAFs'!D$282*(1-'Contrib'!M$131)*100/(24*'Input'!$F$58)</f>
        <v>0</v>
      </c>
      <c r="N82" s="6">
        <f>'Multi'!E611*N$11*'LAFs'!E$282*(1-'Contrib'!N$131)*100/(24*'Input'!$F$58)</f>
        <v>0</v>
      </c>
      <c r="O82" s="6">
        <f>'Multi'!F611*O$11*'LAFs'!F$282*(1-'Contrib'!O$131)*100/(24*'Input'!$F$58)</f>
        <v>0</v>
      </c>
      <c r="P82" s="6">
        <f>'Multi'!G611*P$11*'LAFs'!G$282*(1-'Contrib'!P$131)*100/(24*'Input'!$F$58)</f>
        <v>0</v>
      </c>
      <c r="Q82" s="6">
        <f>'Multi'!H611*Q$11*'LAFs'!H$282*(1-'Contrib'!Q$131)*100/(24*'Input'!$F$58)</f>
        <v>0</v>
      </c>
      <c r="R82" s="6">
        <f>'Multi'!I611*R$11*'LAFs'!I$282*(1-'Contrib'!R$131)*100/(24*'Input'!$F$58)</f>
        <v>0</v>
      </c>
      <c r="S82" s="6">
        <f>'Multi'!J611*S$11*'LAFs'!J$282*(1-'Contrib'!S$131)*100/(24*'Input'!$F$58)</f>
        <v>0</v>
      </c>
      <c r="T82" s="6">
        <f>SUM($B82:$S82)</f>
        <v>0</v>
      </c>
      <c r="U82" s="10"/>
    </row>
    <row r="83" spans="1:21">
      <c r="A83" s="11" t="s">
        <v>200</v>
      </c>
      <c r="B83" s="6">
        <f>'Multi'!B612*B$11*'LAFs'!B$283*(1-'Contrib'!B$132)*100/(24*'Input'!$F$58)</f>
        <v>0</v>
      </c>
      <c r="C83" s="6">
        <f>'Multi'!C612*C$11*'LAFs'!C$283*(1-'Contrib'!C$132)*100/(24*'Input'!$F$58)</f>
        <v>0</v>
      </c>
      <c r="D83" s="6">
        <f>'Multi'!D612*D$11*'LAFs'!D$283*(1-'Contrib'!D$132)*100/(24*'Input'!$F$58)</f>
        <v>0</v>
      </c>
      <c r="E83" s="6">
        <f>'Multi'!E612*E$11*'LAFs'!E$283*(1-'Contrib'!E$132)*100/(24*'Input'!$F$58)</f>
        <v>0</v>
      </c>
      <c r="F83" s="6">
        <f>'Multi'!F612*F$11*'LAFs'!F$283*(1-'Contrib'!F$132)*100/(24*'Input'!$F$58)</f>
        <v>0</v>
      </c>
      <c r="G83" s="6">
        <f>'Multi'!G612*G$11*'LAFs'!G$283*(1-'Contrib'!G$132)*100/(24*'Input'!$F$58)</f>
        <v>0</v>
      </c>
      <c r="H83" s="6">
        <f>'Multi'!H612*H$11*'LAFs'!H$283*(1-'Contrib'!H$132)*100/(24*'Input'!$F$58)</f>
        <v>0</v>
      </c>
      <c r="I83" s="6">
        <f>'Multi'!I612*I$11*'LAFs'!I$283*(1-'Contrib'!I$132)*100/(24*'Input'!$F$58)</f>
        <v>0</v>
      </c>
      <c r="J83" s="6">
        <f>'Multi'!J612*J$11*'LAFs'!J$283*(1-'Contrib'!J$132)*100/(24*'Input'!$F$58)</f>
        <v>0</v>
      </c>
      <c r="K83" s="6">
        <f>'Multi'!B612*K$11*'LAFs'!B$283*(1-'Contrib'!K$132)*100/(24*'Input'!$F$58)</f>
        <v>0</v>
      </c>
      <c r="L83" s="6">
        <f>'Multi'!C612*L$11*'LAFs'!C$283*(1-'Contrib'!L$132)*100/(24*'Input'!$F$58)</f>
        <v>0</v>
      </c>
      <c r="M83" s="6">
        <f>'Multi'!D612*M$11*'LAFs'!D$283*(1-'Contrib'!M$132)*100/(24*'Input'!$F$58)</f>
        <v>0</v>
      </c>
      <c r="N83" s="6">
        <f>'Multi'!E612*N$11*'LAFs'!E$283*(1-'Contrib'!N$132)*100/(24*'Input'!$F$58)</f>
        <v>0</v>
      </c>
      <c r="O83" s="6">
        <f>'Multi'!F612*O$11*'LAFs'!F$283*(1-'Contrib'!O$132)*100/(24*'Input'!$F$58)</f>
        <v>0</v>
      </c>
      <c r="P83" s="6">
        <f>'Multi'!G612*P$11*'LAFs'!G$283*(1-'Contrib'!P$132)*100/(24*'Input'!$F$58)</f>
        <v>0</v>
      </c>
      <c r="Q83" s="6">
        <f>'Multi'!H612*Q$11*'LAFs'!H$283*(1-'Contrib'!Q$132)*100/(24*'Input'!$F$58)</f>
        <v>0</v>
      </c>
      <c r="R83" s="6">
        <f>'Multi'!I612*R$11*'LAFs'!I$283*(1-'Contrib'!R$132)*100/(24*'Input'!$F$58)</f>
        <v>0</v>
      </c>
      <c r="S83" s="6">
        <f>'Multi'!J612*S$11*'LAFs'!J$283*(1-'Contrib'!S$132)*100/(24*'Input'!$F$58)</f>
        <v>0</v>
      </c>
      <c r="T83" s="6">
        <f>SUM($B83:$S83)</f>
        <v>0</v>
      </c>
      <c r="U83" s="10"/>
    </row>
    <row r="84" spans="1:21">
      <c r="A84" s="11" t="s">
        <v>218</v>
      </c>
      <c r="B84" s="6">
        <f>'Multi'!B613*B$11*'LAFs'!B$265*(1-'Contrib'!B$114)*100/(24*'Input'!$F$58)</f>
        <v>0</v>
      </c>
      <c r="C84" s="6">
        <f>'Multi'!C613*C$11*'LAFs'!C$265*(1-'Contrib'!C$114)*100/(24*'Input'!$F$58)</f>
        <v>0</v>
      </c>
      <c r="D84" s="6">
        <f>'Multi'!D613*D$11*'LAFs'!D$265*(1-'Contrib'!D$114)*100/(24*'Input'!$F$58)</f>
        <v>0</v>
      </c>
      <c r="E84" s="6">
        <f>'Multi'!E613*E$11*'LAFs'!E$265*(1-'Contrib'!E$114)*100/(24*'Input'!$F$58)</f>
        <v>0</v>
      </c>
      <c r="F84" s="6">
        <f>'Multi'!F613*F$11*'LAFs'!F$265*(1-'Contrib'!F$114)*100/(24*'Input'!$F$58)</f>
        <v>0</v>
      </c>
      <c r="G84" s="6">
        <f>'Multi'!G613*G$11*'LAFs'!G$265*(1-'Contrib'!G$114)*100/(24*'Input'!$F$58)</f>
        <v>0</v>
      </c>
      <c r="H84" s="6">
        <f>'Multi'!H613*H$11*'LAFs'!H$265*(1-'Contrib'!H$114)*100/(24*'Input'!$F$58)</f>
        <v>0</v>
      </c>
      <c r="I84" s="6">
        <f>'Multi'!I613*I$11*'LAFs'!I$265*(1-'Contrib'!I$114)*100/(24*'Input'!$F$58)</f>
        <v>0</v>
      </c>
      <c r="J84" s="6">
        <f>'Multi'!J613*J$11*'LAFs'!J$265*(1-'Contrib'!J$114)*100/(24*'Input'!$F$58)</f>
        <v>0</v>
      </c>
      <c r="K84" s="6">
        <f>'Multi'!B613*K$11*'LAFs'!B$265*(1-'Contrib'!K$114)*100/(24*'Input'!$F$58)</f>
        <v>0</v>
      </c>
      <c r="L84" s="6">
        <f>'Multi'!C613*L$11*'LAFs'!C$265*(1-'Contrib'!L$114)*100/(24*'Input'!$F$58)</f>
        <v>0</v>
      </c>
      <c r="M84" s="6">
        <f>'Multi'!D613*M$11*'LAFs'!D$265*(1-'Contrib'!M$114)*100/(24*'Input'!$F$58)</f>
        <v>0</v>
      </c>
      <c r="N84" s="6">
        <f>'Multi'!E613*N$11*'LAFs'!E$265*(1-'Contrib'!N$114)*100/(24*'Input'!$F$58)</f>
        <v>0</v>
      </c>
      <c r="O84" s="6">
        <f>'Multi'!F613*O$11*'LAFs'!F$265*(1-'Contrib'!O$114)*100/(24*'Input'!$F$58)</f>
        <v>0</v>
      </c>
      <c r="P84" s="6">
        <f>'Multi'!G613*P$11*'LAFs'!G$265*(1-'Contrib'!P$114)*100/(24*'Input'!$F$58)</f>
        <v>0</v>
      </c>
      <c r="Q84" s="6">
        <f>'Multi'!H613*Q$11*'LAFs'!H$265*(1-'Contrib'!Q$114)*100/(24*'Input'!$F$58)</f>
        <v>0</v>
      </c>
      <c r="R84" s="6">
        <f>'Multi'!I613*R$11*'LAFs'!I$265*(1-'Contrib'!R$114)*100/(24*'Input'!$F$58)</f>
        <v>0</v>
      </c>
      <c r="S84" s="6">
        <f>'Multi'!J613*S$11*'LAFs'!J$265*(1-'Contrib'!S$114)*100/(24*'Input'!$F$58)</f>
        <v>0</v>
      </c>
      <c r="T84" s="6">
        <f>SUM($B84:$S84)</f>
        <v>0</v>
      </c>
      <c r="U84" s="10"/>
    </row>
    <row r="85" spans="1:21">
      <c r="A85" s="11" t="s">
        <v>219</v>
      </c>
      <c r="B85" s="6">
        <f>'Multi'!B614*B$11*'LAFs'!B$266*(1-'Contrib'!B$115)*100/(24*'Input'!$F$58)</f>
        <v>0</v>
      </c>
      <c r="C85" s="6">
        <f>'Multi'!C614*C$11*'LAFs'!C$266*(1-'Contrib'!C$115)*100/(24*'Input'!$F$58)</f>
        <v>0</v>
      </c>
      <c r="D85" s="6">
        <f>'Multi'!D614*D$11*'LAFs'!D$266*(1-'Contrib'!D$115)*100/(24*'Input'!$F$58)</f>
        <v>0</v>
      </c>
      <c r="E85" s="6">
        <f>'Multi'!E614*E$11*'LAFs'!E$266*(1-'Contrib'!E$115)*100/(24*'Input'!$F$58)</f>
        <v>0</v>
      </c>
      <c r="F85" s="6">
        <f>'Multi'!F614*F$11*'LAFs'!F$266*(1-'Contrib'!F$115)*100/(24*'Input'!$F$58)</f>
        <v>0</v>
      </c>
      <c r="G85" s="6">
        <f>'Multi'!G614*G$11*'LAFs'!G$266*(1-'Contrib'!G$115)*100/(24*'Input'!$F$58)</f>
        <v>0</v>
      </c>
      <c r="H85" s="6">
        <f>'Multi'!H614*H$11*'LAFs'!H$266*(1-'Contrib'!H$115)*100/(24*'Input'!$F$58)</f>
        <v>0</v>
      </c>
      <c r="I85" s="6">
        <f>'Multi'!I614*I$11*'LAFs'!I$266*(1-'Contrib'!I$115)*100/(24*'Input'!$F$58)</f>
        <v>0</v>
      </c>
      <c r="J85" s="6">
        <f>'Multi'!J614*J$11*'LAFs'!J$266*(1-'Contrib'!J$115)*100/(24*'Input'!$F$58)</f>
        <v>0</v>
      </c>
      <c r="K85" s="6">
        <f>'Multi'!B614*K$11*'LAFs'!B$266*(1-'Contrib'!K$115)*100/(24*'Input'!$F$58)</f>
        <v>0</v>
      </c>
      <c r="L85" s="6">
        <f>'Multi'!C614*L$11*'LAFs'!C$266*(1-'Contrib'!L$115)*100/(24*'Input'!$F$58)</f>
        <v>0</v>
      </c>
      <c r="M85" s="6">
        <f>'Multi'!D614*M$11*'LAFs'!D$266*(1-'Contrib'!M$115)*100/(24*'Input'!$F$58)</f>
        <v>0</v>
      </c>
      <c r="N85" s="6">
        <f>'Multi'!E614*N$11*'LAFs'!E$266*(1-'Contrib'!N$115)*100/(24*'Input'!$F$58)</f>
        <v>0</v>
      </c>
      <c r="O85" s="6">
        <f>'Multi'!F614*O$11*'LAFs'!F$266*(1-'Contrib'!O$115)*100/(24*'Input'!$F$58)</f>
        <v>0</v>
      </c>
      <c r="P85" s="6">
        <f>'Multi'!G614*P$11*'LAFs'!G$266*(1-'Contrib'!P$115)*100/(24*'Input'!$F$58)</f>
        <v>0</v>
      </c>
      <c r="Q85" s="6">
        <f>'Multi'!H614*Q$11*'LAFs'!H$266*(1-'Contrib'!Q$115)*100/(24*'Input'!$F$58)</f>
        <v>0</v>
      </c>
      <c r="R85" s="6">
        <f>'Multi'!I614*R$11*'LAFs'!I$266*(1-'Contrib'!R$115)*100/(24*'Input'!$F$58)</f>
        <v>0</v>
      </c>
      <c r="S85" s="6">
        <f>'Multi'!J614*S$11*'LAFs'!J$266*(1-'Contrib'!S$115)*100/(24*'Input'!$F$58)</f>
        <v>0</v>
      </c>
      <c r="T85" s="6">
        <f>SUM($B85:$S85)</f>
        <v>0</v>
      </c>
      <c r="U85" s="10"/>
    </row>
    <row r="86" spans="1:21">
      <c r="A86" s="11" t="s">
        <v>220</v>
      </c>
      <c r="B86" s="6">
        <f>'Multi'!B615*B$11*'LAFs'!B$267*(1-'Contrib'!B$116)*100/(24*'Input'!$F$58)</f>
        <v>0</v>
      </c>
      <c r="C86" s="6">
        <f>'Multi'!C615*C$11*'LAFs'!C$267*(1-'Contrib'!C$116)*100/(24*'Input'!$F$58)</f>
        <v>0</v>
      </c>
      <c r="D86" s="6">
        <f>'Multi'!D615*D$11*'LAFs'!D$267*(1-'Contrib'!D$116)*100/(24*'Input'!$F$58)</f>
        <v>0</v>
      </c>
      <c r="E86" s="6">
        <f>'Multi'!E615*E$11*'LAFs'!E$267*(1-'Contrib'!E$116)*100/(24*'Input'!$F$58)</f>
        <v>0</v>
      </c>
      <c r="F86" s="6">
        <f>'Multi'!F615*F$11*'LAFs'!F$267*(1-'Contrib'!F$116)*100/(24*'Input'!$F$58)</f>
        <v>0</v>
      </c>
      <c r="G86" s="6">
        <f>'Multi'!G615*G$11*'LAFs'!G$267*(1-'Contrib'!G$116)*100/(24*'Input'!$F$58)</f>
        <v>0</v>
      </c>
      <c r="H86" s="6">
        <f>'Multi'!H615*H$11*'LAFs'!H$267*(1-'Contrib'!H$116)*100/(24*'Input'!$F$58)</f>
        <v>0</v>
      </c>
      <c r="I86" s="6">
        <f>'Multi'!I615*I$11*'LAFs'!I$267*(1-'Contrib'!I$116)*100/(24*'Input'!$F$58)</f>
        <v>0</v>
      </c>
      <c r="J86" s="6">
        <f>'Multi'!J615*J$11*'LAFs'!J$267*(1-'Contrib'!J$116)*100/(24*'Input'!$F$58)</f>
        <v>0</v>
      </c>
      <c r="K86" s="6">
        <f>'Multi'!B615*K$11*'LAFs'!B$267*(1-'Contrib'!K$116)*100/(24*'Input'!$F$58)</f>
        <v>0</v>
      </c>
      <c r="L86" s="6">
        <f>'Multi'!C615*L$11*'LAFs'!C$267*(1-'Contrib'!L$116)*100/(24*'Input'!$F$58)</f>
        <v>0</v>
      </c>
      <c r="M86" s="6">
        <f>'Multi'!D615*M$11*'LAFs'!D$267*(1-'Contrib'!M$116)*100/(24*'Input'!$F$58)</f>
        <v>0</v>
      </c>
      <c r="N86" s="6">
        <f>'Multi'!E615*N$11*'LAFs'!E$267*(1-'Contrib'!N$116)*100/(24*'Input'!$F$58)</f>
        <v>0</v>
      </c>
      <c r="O86" s="6">
        <f>'Multi'!F615*O$11*'LAFs'!F$267*(1-'Contrib'!O$116)*100/(24*'Input'!$F$58)</f>
        <v>0</v>
      </c>
      <c r="P86" s="6">
        <f>'Multi'!G615*P$11*'LAFs'!G$267*(1-'Contrib'!P$116)*100/(24*'Input'!$F$58)</f>
        <v>0</v>
      </c>
      <c r="Q86" s="6">
        <f>'Multi'!H615*Q$11*'LAFs'!H$267*(1-'Contrib'!Q$116)*100/(24*'Input'!$F$58)</f>
        <v>0</v>
      </c>
      <c r="R86" s="6">
        <f>'Multi'!I615*R$11*'LAFs'!I$267*(1-'Contrib'!R$116)*100/(24*'Input'!$F$58)</f>
        <v>0</v>
      </c>
      <c r="S86" s="6">
        <f>'Multi'!J615*S$11*'LAFs'!J$267*(1-'Contrib'!S$116)*100/(24*'Input'!$F$58)</f>
        <v>0</v>
      </c>
      <c r="T86" s="6">
        <f>SUM($B86:$S86)</f>
        <v>0</v>
      </c>
      <c r="U86" s="10"/>
    </row>
    <row r="87" spans="1:21">
      <c r="A87" s="11" t="s">
        <v>221</v>
      </c>
      <c r="B87" s="6">
        <f>'Multi'!B616*B$11*'LAFs'!B$268*(1-'Contrib'!B$117)*100/(24*'Input'!$F$58)</f>
        <v>0</v>
      </c>
      <c r="C87" s="6">
        <f>'Multi'!C616*C$11*'LAFs'!C$268*(1-'Contrib'!C$117)*100/(24*'Input'!$F$58)</f>
        <v>0</v>
      </c>
      <c r="D87" s="6">
        <f>'Multi'!D616*D$11*'LAFs'!D$268*(1-'Contrib'!D$117)*100/(24*'Input'!$F$58)</f>
        <v>0</v>
      </c>
      <c r="E87" s="6">
        <f>'Multi'!E616*E$11*'LAFs'!E$268*(1-'Contrib'!E$117)*100/(24*'Input'!$F$58)</f>
        <v>0</v>
      </c>
      <c r="F87" s="6">
        <f>'Multi'!F616*F$11*'LAFs'!F$268*(1-'Contrib'!F$117)*100/(24*'Input'!$F$58)</f>
        <v>0</v>
      </c>
      <c r="G87" s="6">
        <f>'Multi'!G616*G$11*'LAFs'!G$268*(1-'Contrib'!G$117)*100/(24*'Input'!$F$58)</f>
        <v>0</v>
      </c>
      <c r="H87" s="6">
        <f>'Multi'!H616*H$11*'LAFs'!H$268*(1-'Contrib'!H$117)*100/(24*'Input'!$F$58)</f>
        <v>0</v>
      </c>
      <c r="I87" s="6">
        <f>'Multi'!I616*I$11*'LAFs'!I$268*(1-'Contrib'!I$117)*100/(24*'Input'!$F$58)</f>
        <v>0</v>
      </c>
      <c r="J87" s="6">
        <f>'Multi'!J616*J$11*'LAFs'!J$268*(1-'Contrib'!J$117)*100/(24*'Input'!$F$58)</f>
        <v>0</v>
      </c>
      <c r="K87" s="6">
        <f>'Multi'!B616*K$11*'LAFs'!B$268*(1-'Contrib'!K$117)*100/(24*'Input'!$F$58)</f>
        <v>0</v>
      </c>
      <c r="L87" s="6">
        <f>'Multi'!C616*L$11*'LAFs'!C$268*(1-'Contrib'!L$117)*100/(24*'Input'!$F$58)</f>
        <v>0</v>
      </c>
      <c r="M87" s="6">
        <f>'Multi'!D616*M$11*'LAFs'!D$268*(1-'Contrib'!M$117)*100/(24*'Input'!$F$58)</f>
        <v>0</v>
      </c>
      <c r="N87" s="6">
        <f>'Multi'!E616*N$11*'LAFs'!E$268*(1-'Contrib'!N$117)*100/(24*'Input'!$F$58)</f>
        <v>0</v>
      </c>
      <c r="O87" s="6">
        <f>'Multi'!F616*O$11*'LAFs'!F$268*(1-'Contrib'!O$117)*100/(24*'Input'!$F$58)</f>
        <v>0</v>
      </c>
      <c r="P87" s="6">
        <f>'Multi'!G616*P$11*'LAFs'!G$268*(1-'Contrib'!P$117)*100/(24*'Input'!$F$58)</f>
        <v>0</v>
      </c>
      <c r="Q87" s="6">
        <f>'Multi'!H616*Q$11*'LAFs'!H$268*(1-'Contrib'!Q$117)*100/(24*'Input'!$F$58)</f>
        <v>0</v>
      </c>
      <c r="R87" s="6">
        <f>'Multi'!I616*R$11*'LAFs'!I$268*(1-'Contrib'!R$117)*100/(24*'Input'!$F$58)</f>
        <v>0</v>
      </c>
      <c r="S87" s="6">
        <f>'Multi'!J616*S$11*'LAFs'!J$268*(1-'Contrib'!S$117)*100/(24*'Input'!$F$58)</f>
        <v>0</v>
      </c>
      <c r="T87" s="6">
        <f>SUM($B87:$S87)</f>
        <v>0</v>
      </c>
      <c r="U87" s="10"/>
    </row>
    <row r="88" spans="1:21">
      <c r="A88" s="11" t="s">
        <v>222</v>
      </c>
      <c r="B88" s="6">
        <f>'Multi'!B617*B$11*'LAFs'!B$269*(1-'Contrib'!B$118)*100/(24*'Input'!$F$58)</f>
        <v>0</v>
      </c>
      <c r="C88" s="6">
        <f>'Multi'!C617*C$11*'LAFs'!C$269*(1-'Contrib'!C$118)*100/(24*'Input'!$F$58)</f>
        <v>0</v>
      </c>
      <c r="D88" s="6">
        <f>'Multi'!D617*D$11*'LAFs'!D$269*(1-'Contrib'!D$118)*100/(24*'Input'!$F$58)</f>
        <v>0</v>
      </c>
      <c r="E88" s="6">
        <f>'Multi'!E617*E$11*'LAFs'!E$269*(1-'Contrib'!E$118)*100/(24*'Input'!$F$58)</f>
        <v>0</v>
      </c>
      <c r="F88" s="6">
        <f>'Multi'!F617*F$11*'LAFs'!F$269*(1-'Contrib'!F$118)*100/(24*'Input'!$F$58)</f>
        <v>0</v>
      </c>
      <c r="G88" s="6">
        <f>'Multi'!G617*G$11*'LAFs'!G$269*(1-'Contrib'!G$118)*100/(24*'Input'!$F$58)</f>
        <v>0</v>
      </c>
      <c r="H88" s="6">
        <f>'Multi'!H617*H$11*'LAFs'!H$269*(1-'Contrib'!H$118)*100/(24*'Input'!$F$58)</f>
        <v>0</v>
      </c>
      <c r="I88" s="6">
        <f>'Multi'!I617*I$11*'LAFs'!I$269*(1-'Contrib'!I$118)*100/(24*'Input'!$F$58)</f>
        <v>0</v>
      </c>
      <c r="J88" s="6">
        <f>'Multi'!J617*J$11*'LAFs'!J$269*(1-'Contrib'!J$118)*100/(24*'Input'!$F$58)</f>
        <v>0</v>
      </c>
      <c r="K88" s="6">
        <f>'Multi'!B617*K$11*'LAFs'!B$269*(1-'Contrib'!K$118)*100/(24*'Input'!$F$58)</f>
        <v>0</v>
      </c>
      <c r="L88" s="6">
        <f>'Multi'!C617*L$11*'LAFs'!C$269*(1-'Contrib'!L$118)*100/(24*'Input'!$F$58)</f>
        <v>0</v>
      </c>
      <c r="M88" s="6">
        <f>'Multi'!D617*M$11*'LAFs'!D$269*(1-'Contrib'!M$118)*100/(24*'Input'!$F$58)</f>
        <v>0</v>
      </c>
      <c r="N88" s="6">
        <f>'Multi'!E617*N$11*'LAFs'!E$269*(1-'Contrib'!N$118)*100/(24*'Input'!$F$58)</f>
        <v>0</v>
      </c>
      <c r="O88" s="6">
        <f>'Multi'!F617*O$11*'LAFs'!F$269*(1-'Contrib'!O$118)*100/(24*'Input'!$F$58)</f>
        <v>0</v>
      </c>
      <c r="P88" s="6">
        <f>'Multi'!G617*P$11*'LAFs'!G$269*(1-'Contrib'!P$118)*100/(24*'Input'!$F$58)</f>
        <v>0</v>
      </c>
      <c r="Q88" s="6">
        <f>'Multi'!H617*Q$11*'LAFs'!H$269*(1-'Contrib'!Q$118)*100/(24*'Input'!$F$58)</f>
        <v>0</v>
      </c>
      <c r="R88" s="6">
        <f>'Multi'!I617*R$11*'LAFs'!I$269*(1-'Contrib'!R$118)*100/(24*'Input'!$F$58)</f>
        <v>0</v>
      </c>
      <c r="S88" s="6">
        <f>'Multi'!J617*S$11*'LAFs'!J$269*(1-'Contrib'!S$118)*100/(24*'Input'!$F$58)</f>
        <v>0</v>
      </c>
      <c r="T88" s="6">
        <f>SUM($B88:$S88)</f>
        <v>0</v>
      </c>
      <c r="U88" s="10"/>
    </row>
    <row r="90" spans="1:21">
      <c r="A90" s="1" t="s">
        <v>934</v>
      </c>
    </row>
    <row r="91" spans="1:21">
      <c r="A91" s="2" t="s">
        <v>367</v>
      </c>
    </row>
    <row r="92" spans="1:21">
      <c r="A92" s="12" t="s">
        <v>935</v>
      </c>
    </row>
    <row r="93" spans="1:21">
      <c r="A93" s="12" t="s">
        <v>929</v>
      </c>
    </row>
    <row r="94" spans="1:21">
      <c r="A94" s="12" t="s">
        <v>748</v>
      </c>
    </row>
    <row r="95" spans="1:21">
      <c r="A95" s="12" t="s">
        <v>925</v>
      </c>
    </row>
    <row r="96" spans="1:21">
      <c r="A96" s="12" t="s">
        <v>681</v>
      </c>
    </row>
    <row r="97" spans="1:21">
      <c r="A97" s="12" t="s">
        <v>936</v>
      </c>
    </row>
    <row r="98" spans="1:21">
      <c r="A98" s="26" t="s">
        <v>370</v>
      </c>
      <c r="B98" s="2" t="s">
        <v>500</v>
      </c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6" t="s">
        <v>501</v>
      </c>
    </row>
    <row r="99" spans="1:21">
      <c r="A99" s="26" t="s">
        <v>373</v>
      </c>
      <c r="B99" s="2" t="s">
        <v>931</v>
      </c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6" t="s">
        <v>555</v>
      </c>
    </row>
    <row r="101" spans="1:21">
      <c r="B101" s="27" t="s">
        <v>937</v>
      </c>
      <c r="C101" s="27"/>
      <c r="D101" s="27"/>
      <c r="E101" s="27"/>
      <c r="F101" s="27"/>
      <c r="G101" s="27"/>
      <c r="H101" s="27"/>
      <c r="I101" s="27"/>
      <c r="J101" s="27"/>
      <c r="K101" s="27"/>
      <c r="L101" s="27"/>
      <c r="M101" s="27"/>
      <c r="N101" s="27"/>
      <c r="O101" s="27"/>
      <c r="P101" s="27"/>
      <c r="Q101" s="27"/>
      <c r="R101" s="27"/>
      <c r="S101" s="27"/>
    </row>
    <row r="102" spans="1:21">
      <c r="B102" s="3" t="s">
        <v>140</v>
      </c>
      <c r="C102" s="3" t="s">
        <v>322</v>
      </c>
      <c r="D102" s="3" t="s">
        <v>323</v>
      </c>
      <c r="E102" s="3" t="s">
        <v>324</v>
      </c>
      <c r="F102" s="3" t="s">
        <v>325</v>
      </c>
      <c r="G102" s="3" t="s">
        <v>326</v>
      </c>
      <c r="H102" s="3" t="s">
        <v>327</v>
      </c>
      <c r="I102" s="3" t="s">
        <v>328</v>
      </c>
      <c r="J102" s="3" t="s">
        <v>329</v>
      </c>
      <c r="K102" s="3" t="s">
        <v>310</v>
      </c>
      <c r="L102" s="3" t="s">
        <v>828</v>
      </c>
      <c r="M102" s="3" t="s">
        <v>829</v>
      </c>
      <c r="N102" s="3" t="s">
        <v>830</v>
      </c>
      <c r="O102" s="3" t="s">
        <v>831</v>
      </c>
      <c r="P102" s="3" t="s">
        <v>832</v>
      </c>
      <c r="Q102" s="3" t="s">
        <v>833</v>
      </c>
      <c r="R102" s="3" t="s">
        <v>834</v>
      </c>
      <c r="S102" s="3" t="s">
        <v>835</v>
      </c>
      <c r="T102" s="3" t="s">
        <v>938</v>
      </c>
    </row>
    <row r="103" spans="1:21">
      <c r="A103" s="11" t="s">
        <v>173</v>
      </c>
      <c r="B103" s="6">
        <f>'Multi'!B626*B$11*'LAFs'!B$254*(1-'Contrib'!B$103)*100/(24*'Input'!$F$58)</f>
        <v>0</v>
      </c>
      <c r="C103" s="6">
        <f>'Multi'!C626*C$11*'LAFs'!C$254*(1-'Contrib'!C$103)*100/(24*'Input'!$F$58)</f>
        <v>0</v>
      </c>
      <c r="D103" s="6">
        <f>'Multi'!D626*D$11*'LAFs'!D$254*(1-'Contrib'!D$103)*100/(24*'Input'!$F$58)</f>
        <v>0</v>
      </c>
      <c r="E103" s="6">
        <f>'Multi'!E626*E$11*'LAFs'!E$254*(1-'Contrib'!E$103)*100/(24*'Input'!$F$58)</f>
        <v>0</v>
      </c>
      <c r="F103" s="6">
        <f>'Multi'!F626*F$11*'LAFs'!F$254*(1-'Contrib'!F$103)*100/(24*'Input'!$F$58)</f>
        <v>0</v>
      </c>
      <c r="G103" s="6">
        <f>'Multi'!G626*G$11*'LAFs'!G$254*(1-'Contrib'!G$103)*100/(24*'Input'!$F$58)</f>
        <v>0</v>
      </c>
      <c r="H103" s="6">
        <f>'Multi'!H626*H$11*'LAFs'!H$254*(1-'Contrib'!H$103)*100/(24*'Input'!$F$58)</f>
        <v>0</v>
      </c>
      <c r="I103" s="6">
        <f>'Multi'!I626*I$11*'LAFs'!I$254*(1-'Contrib'!I$103)*100/(24*'Input'!$F$58)</f>
        <v>0</v>
      </c>
      <c r="J103" s="6">
        <f>'Multi'!J626*J$11*'LAFs'!J$254*(1-'Contrib'!J$103)*100/(24*'Input'!$F$58)</f>
        <v>0</v>
      </c>
      <c r="K103" s="6">
        <f>'Multi'!B626*K$11*'LAFs'!B$254*(1-'Contrib'!K$103)*100/(24*'Input'!$F$58)</f>
        <v>0</v>
      </c>
      <c r="L103" s="6">
        <f>'Multi'!C626*L$11*'LAFs'!C$254*(1-'Contrib'!L$103)*100/(24*'Input'!$F$58)</f>
        <v>0</v>
      </c>
      <c r="M103" s="6">
        <f>'Multi'!D626*M$11*'LAFs'!D$254*(1-'Contrib'!M$103)*100/(24*'Input'!$F$58)</f>
        <v>0</v>
      </c>
      <c r="N103" s="6">
        <f>'Multi'!E626*N$11*'LAFs'!E$254*(1-'Contrib'!N$103)*100/(24*'Input'!$F$58)</f>
        <v>0</v>
      </c>
      <c r="O103" s="6">
        <f>'Multi'!F626*O$11*'LAFs'!F$254*(1-'Contrib'!O$103)*100/(24*'Input'!$F$58)</f>
        <v>0</v>
      </c>
      <c r="P103" s="6">
        <f>'Multi'!G626*P$11*'LAFs'!G$254*(1-'Contrib'!P$103)*100/(24*'Input'!$F$58)</f>
        <v>0</v>
      </c>
      <c r="Q103" s="6">
        <f>'Multi'!H626*Q$11*'LAFs'!H$254*(1-'Contrib'!Q$103)*100/(24*'Input'!$F$58)</f>
        <v>0</v>
      </c>
      <c r="R103" s="6">
        <f>'Multi'!I626*R$11*'LAFs'!I$254*(1-'Contrib'!R$103)*100/(24*'Input'!$F$58)</f>
        <v>0</v>
      </c>
      <c r="S103" s="6">
        <f>'Multi'!J626*S$11*'LAFs'!J$254*(1-'Contrib'!S$103)*100/(24*'Input'!$F$58)</f>
        <v>0</v>
      </c>
      <c r="T103" s="6">
        <f>SUM($B103:$S103)</f>
        <v>0</v>
      </c>
      <c r="U103" s="10"/>
    </row>
    <row r="104" spans="1:21">
      <c r="A104" s="11" t="s">
        <v>175</v>
      </c>
      <c r="B104" s="6">
        <f>'Multi'!B627*B$11*'LAFs'!B$257*(1-'Contrib'!B$106)*100/(24*'Input'!$F$58)</f>
        <v>0</v>
      </c>
      <c r="C104" s="6">
        <f>'Multi'!C627*C$11*'LAFs'!C$257*(1-'Contrib'!C$106)*100/(24*'Input'!$F$58)</f>
        <v>0</v>
      </c>
      <c r="D104" s="6">
        <f>'Multi'!D627*D$11*'LAFs'!D$257*(1-'Contrib'!D$106)*100/(24*'Input'!$F$58)</f>
        <v>0</v>
      </c>
      <c r="E104" s="6">
        <f>'Multi'!E627*E$11*'LAFs'!E$257*(1-'Contrib'!E$106)*100/(24*'Input'!$F$58)</f>
        <v>0</v>
      </c>
      <c r="F104" s="6">
        <f>'Multi'!F627*F$11*'LAFs'!F$257*(1-'Contrib'!F$106)*100/(24*'Input'!$F$58)</f>
        <v>0</v>
      </c>
      <c r="G104" s="6">
        <f>'Multi'!G627*G$11*'LAFs'!G$257*(1-'Contrib'!G$106)*100/(24*'Input'!$F$58)</f>
        <v>0</v>
      </c>
      <c r="H104" s="6">
        <f>'Multi'!H627*H$11*'LAFs'!H$257*(1-'Contrib'!H$106)*100/(24*'Input'!$F$58)</f>
        <v>0</v>
      </c>
      <c r="I104" s="6">
        <f>'Multi'!I627*I$11*'LAFs'!I$257*(1-'Contrib'!I$106)*100/(24*'Input'!$F$58)</f>
        <v>0</v>
      </c>
      <c r="J104" s="6">
        <f>'Multi'!J627*J$11*'LAFs'!J$257*(1-'Contrib'!J$106)*100/(24*'Input'!$F$58)</f>
        <v>0</v>
      </c>
      <c r="K104" s="6">
        <f>'Multi'!B627*K$11*'LAFs'!B$257*(1-'Contrib'!K$106)*100/(24*'Input'!$F$58)</f>
        <v>0</v>
      </c>
      <c r="L104" s="6">
        <f>'Multi'!C627*L$11*'LAFs'!C$257*(1-'Contrib'!L$106)*100/(24*'Input'!$F$58)</f>
        <v>0</v>
      </c>
      <c r="M104" s="6">
        <f>'Multi'!D627*M$11*'LAFs'!D$257*(1-'Contrib'!M$106)*100/(24*'Input'!$F$58)</f>
        <v>0</v>
      </c>
      <c r="N104" s="6">
        <f>'Multi'!E627*N$11*'LAFs'!E$257*(1-'Contrib'!N$106)*100/(24*'Input'!$F$58)</f>
        <v>0</v>
      </c>
      <c r="O104" s="6">
        <f>'Multi'!F627*O$11*'LAFs'!F$257*(1-'Contrib'!O$106)*100/(24*'Input'!$F$58)</f>
        <v>0</v>
      </c>
      <c r="P104" s="6">
        <f>'Multi'!G627*P$11*'LAFs'!G$257*(1-'Contrib'!P$106)*100/(24*'Input'!$F$58)</f>
        <v>0</v>
      </c>
      <c r="Q104" s="6">
        <f>'Multi'!H627*Q$11*'LAFs'!H$257*(1-'Contrib'!Q$106)*100/(24*'Input'!$F$58)</f>
        <v>0</v>
      </c>
      <c r="R104" s="6">
        <f>'Multi'!I627*R$11*'LAFs'!I$257*(1-'Contrib'!R$106)*100/(24*'Input'!$F$58)</f>
        <v>0</v>
      </c>
      <c r="S104" s="6">
        <f>'Multi'!J627*S$11*'LAFs'!J$257*(1-'Contrib'!S$106)*100/(24*'Input'!$F$58)</f>
        <v>0</v>
      </c>
      <c r="T104" s="6">
        <f>SUM($B104:$S104)</f>
        <v>0</v>
      </c>
      <c r="U104" s="10"/>
    </row>
    <row r="105" spans="1:21">
      <c r="A105" s="11" t="s">
        <v>176</v>
      </c>
      <c r="B105" s="6">
        <f>'Multi'!B628*B$11*'LAFs'!B$259*(1-'Contrib'!B$108)*100/(24*'Input'!$F$58)</f>
        <v>0</v>
      </c>
      <c r="C105" s="6">
        <f>'Multi'!C628*C$11*'LAFs'!C$259*(1-'Contrib'!C$108)*100/(24*'Input'!$F$58)</f>
        <v>0</v>
      </c>
      <c r="D105" s="6">
        <f>'Multi'!D628*D$11*'LAFs'!D$259*(1-'Contrib'!D$108)*100/(24*'Input'!$F$58)</f>
        <v>0</v>
      </c>
      <c r="E105" s="6">
        <f>'Multi'!E628*E$11*'LAFs'!E$259*(1-'Contrib'!E$108)*100/(24*'Input'!$F$58)</f>
        <v>0</v>
      </c>
      <c r="F105" s="6">
        <f>'Multi'!F628*F$11*'LAFs'!F$259*(1-'Contrib'!F$108)*100/(24*'Input'!$F$58)</f>
        <v>0</v>
      </c>
      <c r="G105" s="6">
        <f>'Multi'!G628*G$11*'LAFs'!G$259*(1-'Contrib'!G$108)*100/(24*'Input'!$F$58)</f>
        <v>0</v>
      </c>
      <c r="H105" s="6">
        <f>'Multi'!H628*H$11*'LAFs'!H$259*(1-'Contrib'!H$108)*100/(24*'Input'!$F$58)</f>
        <v>0</v>
      </c>
      <c r="I105" s="6">
        <f>'Multi'!I628*I$11*'LAFs'!I$259*(1-'Contrib'!I$108)*100/(24*'Input'!$F$58)</f>
        <v>0</v>
      </c>
      <c r="J105" s="6">
        <f>'Multi'!J628*J$11*'LAFs'!J$259*(1-'Contrib'!J$108)*100/(24*'Input'!$F$58)</f>
        <v>0</v>
      </c>
      <c r="K105" s="6">
        <f>'Multi'!B628*K$11*'LAFs'!B$259*(1-'Contrib'!K$108)*100/(24*'Input'!$F$58)</f>
        <v>0</v>
      </c>
      <c r="L105" s="6">
        <f>'Multi'!C628*L$11*'LAFs'!C$259*(1-'Contrib'!L$108)*100/(24*'Input'!$F$58)</f>
        <v>0</v>
      </c>
      <c r="M105" s="6">
        <f>'Multi'!D628*M$11*'LAFs'!D$259*(1-'Contrib'!M$108)*100/(24*'Input'!$F$58)</f>
        <v>0</v>
      </c>
      <c r="N105" s="6">
        <f>'Multi'!E628*N$11*'LAFs'!E$259*(1-'Contrib'!N$108)*100/(24*'Input'!$F$58)</f>
        <v>0</v>
      </c>
      <c r="O105" s="6">
        <f>'Multi'!F628*O$11*'LAFs'!F$259*(1-'Contrib'!O$108)*100/(24*'Input'!$F$58)</f>
        <v>0</v>
      </c>
      <c r="P105" s="6">
        <f>'Multi'!G628*P$11*'LAFs'!G$259*(1-'Contrib'!P$108)*100/(24*'Input'!$F$58)</f>
        <v>0</v>
      </c>
      <c r="Q105" s="6">
        <f>'Multi'!H628*Q$11*'LAFs'!H$259*(1-'Contrib'!Q$108)*100/(24*'Input'!$F$58)</f>
        <v>0</v>
      </c>
      <c r="R105" s="6">
        <f>'Multi'!I628*R$11*'LAFs'!I$259*(1-'Contrib'!R$108)*100/(24*'Input'!$F$58)</f>
        <v>0</v>
      </c>
      <c r="S105" s="6">
        <f>'Multi'!J628*S$11*'LAFs'!J$259*(1-'Contrib'!S$108)*100/(24*'Input'!$F$58)</f>
        <v>0</v>
      </c>
      <c r="T105" s="6">
        <f>SUM($B105:$S105)</f>
        <v>0</v>
      </c>
      <c r="U105" s="10"/>
    </row>
    <row r="106" spans="1:21">
      <c r="A106" s="11" t="s">
        <v>177</v>
      </c>
      <c r="B106" s="6">
        <f>'Multi'!B629*B$11*'LAFs'!B$260*(1-'Contrib'!B$109)*100/(24*'Input'!$F$58)</f>
        <v>0</v>
      </c>
      <c r="C106" s="6">
        <f>'Multi'!C629*C$11*'LAFs'!C$260*(1-'Contrib'!C$109)*100/(24*'Input'!$F$58)</f>
        <v>0</v>
      </c>
      <c r="D106" s="6">
        <f>'Multi'!D629*D$11*'LAFs'!D$260*(1-'Contrib'!D$109)*100/(24*'Input'!$F$58)</f>
        <v>0</v>
      </c>
      <c r="E106" s="6">
        <f>'Multi'!E629*E$11*'LAFs'!E$260*(1-'Contrib'!E$109)*100/(24*'Input'!$F$58)</f>
        <v>0</v>
      </c>
      <c r="F106" s="6">
        <f>'Multi'!F629*F$11*'LAFs'!F$260*(1-'Contrib'!F$109)*100/(24*'Input'!$F$58)</f>
        <v>0</v>
      </c>
      <c r="G106" s="6">
        <f>'Multi'!G629*G$11*'LAFs'!G$260*(1-'Contrib'!G$109)*100/(24*'Input'!$F$58)</f>
        <v>0</v>
      </c>
      <c r="H106" s="6">
        <f>'Multi'!H629*H$11*'LAFs'!H$260*(1-'Contrib'!H$109)*100/(24*'Input'!$F$58)</f>
        <v>0</v>
      </c>
      <c r="I106" s="6">
        <f>'Multi'!I629*I$11*'LAFs'!I$260*(1-'Contrib'!I$109)*100/(24*'Input'!$F$58)</f>
        <v>0</v>
      </c>
      <c r="J106" s="6">
        <f>'Multi'!J629*J$11*'LAFs'!J$260*(1-'Contrib'!J$109)*100/(24*'Input'!$F$58)</f>
        <v>0</v>
      </c>
      <c r="K106" s="6">
        <f>'Multi'!B629*K$11*'LAFs'!B$260*(1-'Contrib'!K$109)*100/(24*'Input'!$F$58)</f>
        <v>0</v>
      </c>
      <c r="L106" s="6">
        <f>'Multi'!C629*L$11*'LAFs'!C$260*(1-'Contrib'!L$109)*100/(24*'Input'!$F$58)</f>
        <v>0</v>
      </c>
      <c r="M106" s="6">
        <f>'Multi'!D629*M$11*'LAFs'!D$260*(1-'Contrib'!M$109)*100/(24*'Input'!$F$58)</f>
        <v>0</v>
      </c>
      <c r="N106" s="6">
        <f>'Multi'!E629*N$11*'LAFs'!E$260*(1-'Contrib'!N$109)*100/(24*'Input'!$F$58)</f>
        <v>0</v>
      </c>
      <c r="O106" s="6">
        <f>'Multi'!F629*O$11*'LAFs'!F$260*(1-'Contrib'!O$109)*100/(24*'Input'!$F$58)</f>
        <v>0</v>
      </c>
      <c r="P106" s="6">
        <f>'Multi'!G629*P$11*'LAFs'!G$260*(1-'Contrib'!P$109)*100/(24*'Input'!$F$58)</f>
        <v>0</v>
      </c>
      <c r="Q106" s="6">
        <f>'Multi'!H629*Q$11*'LAFs'!H$260*(1-'Contrib'!Q$109)*100/(24*'Input'!$F$58)</f>
        <v>0</v>
      </c>
      <c r="R106" s="6">
        <f>'Multi'!I629*R$11*'LAFs'!I$260*(1-'Contrib'!R$109)*100/(24*'Input'!$F$58)</f>
        <v>0</v>
      </c>
      <c r="S106" s="6">
        <f>'Multi'!J629*S$11*'LAFs'!J$260*(1-'Contrib'!S$109)*100/(24*'Input'!$F$58)</f>
        <v>0</v>
      </c>
      <c r="T106" s="6">
        <f>SUM($B106:$S106)</f>
        <v>0</v>
      </c>
      <c r="U106" s="10"/>
    </row>
    <row r="107" spans="1:21">
      <c r="A107" s="11" t="s">
        <v>191</v>
      </c>
      <c r="B107" s="6">
        <f>'Multi'!B630*B$11*'LAFs'!B$261*(1-'Contrib'!B$110)*100/(24*'Input'!$F$58)</f>
        <v>0</v>
      </c>
      <c r="C107" s="6">
        <f>'Multi'!C630*C$11*'LAFs'!C$261*(1-'Contrib'!C$110)*100/(24*'Input'!$F$58)</f>
        <v>0</v>
      </c>
      <c r="D107" s="6">
        <f>'Multi'!D630*D$11*'LAFs'!D$261*(1-'Contrib'!D$110)*100/(24*'Input'!$F$58)</f>
        <v>0</v>
      </c>
      <c r="E107" s="6">
        <f>'Multi'!E630*E$11*'LAFs'!E$261*(1-'Contrib'!E$110)*100/(24*'Input'!$F$58)</f>
        <v>0</v>
      </c>
      <c r="F107" s="6">
        <f>'Multi'!F630*F$11*'LAFs'!F$261*(1-'Contrib'!F$110)*100/(24*'Input'!$F$58)</f>
        <v>0</v>
      </c>
      <c r="G107" s="6">
        <f>'Multi'!G630*G$11*'LAFs'!G$261*(1-'Contrib'!G$110)*100/(24*'Input'!$F$58)</f>
        <v>0</v>
      </c>
      <c r="H107" s="6">
        <f>'Multi'!H630*H$11*'LAFs'!H$261*(1-'Contrib'!H$110)*100/(24*'Input'!$F$58)</f>
        <v>0</v>
      </c>
      <c r="I107" s="6">
        <f>'Multi'!I630*I$11*'LAFs'!I$261*(1-'Contrib'!I$110)*100/(24*'Input'!$F$58)</f>
        <v>0</v>
      </c>
      <c r="J107" s="6">
        <f>'Multi'!J630*J$11*'LAFs'!J$261*(1-'Contrib'!J$110)*100/(24*'Input'!$F$58)</f>
        <v>0</v>
      </c>
      <c r="K107" s="6">
        <f>'Multi'!B630*K$11*'LAFs'!B$261*(1-'Contrib'!K$110)*100/(24*'Input'!$F$58)</f>
        <v>0</v>
      </c>
      <c r="L107" s="6">
        <f>'Multi'!C630*L$11*'LAFs'!C$261*(1-'Contrib'!L$110)*100/(24*'Input'!$F$58)</f>
        <v>0</v>
      </c>
      <c r="M107" s="6">
        <f>'Multi'!D630*M$11*'LAFs'!D$261*(1-'Contrib'!M$110)*100/(24*'Input'!$F$58)</f>
        <v>0</v>
      </c>
      <c r="N107" s="6">
        <f>'Multi'!E630*N$11*'LAFs'!E$261*(1-'Contrib'!N$110)*100/(24*'Input'!$F$58)</f>
        <v>0</v>
      </c>
      <c r="O107" s="6">
        <f>'Multi'!F630*O$11*'LAFs'!F$261*(1-'Contrib'!O$110)*100/(24*'Input'!$F$58)</f>
        <v>0</v>
      </c>
      <c r="P107" s="6">
        <f>'Multi'!G630*P$11*'LAFs'!G$261*(1-'Contrib'!P$110)*100/(24*'Input'!$F$58)</f>
        <v>0</v>
      </c>
      <c r="Q107" s="6">
        <f>'Multi'!H630*Q$11*'LAFs'!H$261*(1-'Contrib'!Q$110)*100/(24*'Input'!$F$58)</f>
        <v>0</v>
      </c>
      <c r="R107" s="6">
        <f>'Multi'!I630*R$11*'LAFs'!I$261*(1-'Contrib'!R$110)*100/(24*'Input'!$F$58)</f>
        <v>0</v>
      </c>
      <c r="S107" s="6">
        <f>'Multi'!J630*S$11*'LAFs'!J$261*(1-'Contrib'!S$110)*100/(24*'Input'!$F$58)</f>
        <v>0</v>
      </c>
      <c r="T107" s="6">
        <f>SUM($B107:$S107)</f>
        <v>0</v>
      </c>
      <c r="U107" s="10"/>
    </row>
    <row r="108" spans="1:21">
      <c r="A108" s="11" t="s">
        <v>178</v>
      </c>
      <c r="B108" s="6">
        <f>'Multi'!B631*B$11*'LAFs'!B$262*(1-'Contrib'!B$111)*100/(24*'Input'!$F$58)</f>
        <v>0</v>
      </c>
      <c r="C108" s="6">
        <f>'Multi'!C631*C$11*'LAFs'!C$262*(1-'Contrib'!C$111)*100/(24*'Input'!$F$58)</f>
        <v>0</v>
      </c>
      <c r="D108" s="6">
        <f>'Multi'!D631*D$11*'LAFs'!D$262*(1-'Contrib'!D$111)*100/(24*'Input'!$F$58)</f>
        <v>0</v>
      </c>
      <c r="E108" s="6">
        <f>'Multi'!E631*E$11*'LAFs'!E$262*(1-'Contrib'!E$111)*100/(24*'Input'!$F$58)</f>
        <v>0</v>
      </c>
      <c r="F108" s="6">
        <f>'Multi'!F631*F$11*'LAFs'!F$262*(1-'Contrib'!F$111)*100/(24*'Input'!$F$58)</f>
        <v>0</v>
      </c>
      <c r="G108" s="6">
        <f>'Multi'!G631*G$11*'LAFs'!G$262*(1-'Contrib'!G$111)*100/(24*'Input'!$F$58)</f>
        <v>0</v>
      </c>
      <c r="H108" s="6">
        <f>'Multi'!H631*H$11*'LAFs'!H$262*(1-'Contrib'!H$111)*100/(24*'Input'!$F$58)</f>
        <v>0</v>
      </c>
      <c r="I108" s="6">
        <f>'Multi'!I631*I$11*'LAFs'!I$262*(1-'Contrib'!I$111)*100/(24*'Input'!$F$58)</f>
        <v>0</v>
      </c>
      <c r="J108" s="6">
        <f>'Multi'!J631*J$11*'LAFs'!J$262*(1-'Contrib'!J$111)*100/(24*'Input'!$F$58)</f>
        <v>0</v>
      </c>
      <c r="K108" s="6">
        <f>'Multi'!B631*K$11*'LAFs'!B$262*(1-'Contrib'!K$111)*100/(24*'Input'!$F$58)</f>
        <v>0</v>
      </c>
      <c r="L108" s="6">
        <f>'Multi'!C631*L$11*'LAFs'!C$262*(1-'Contrib'!L$111)*100/(24*'Input'!$F$58)</f>
        <v>0</v>
      </c>
      <c r="M108" s="6">
        <f>'Multi'!D631*M$11*'LAFs'!D$262*(1-'Contrib'!M$111)*100/(24*'Input'!$F$58)</f>
        <v>0</v>
      </c>
      <c r="N108" s="6">
        <f>'Multi'!E631*N$11*'LAFs'!E$262*(1-'Contrib'!N$111)*100/(24*'Input'!$F$58)</f>
        <v>0</v>
      </c>
      <c r="O108" s="6">
        <f>'Multi'!F631*O$11*'LAFs'!F$262*(1-'Contrib'!O$111)*100/(24*'Input'!$F$58)</f>
        <v>0</v>
      </c>
      <c r="P108" s="6">
        <f>'Multi'!G631*P$11*'LAFs'!G$262*(1-'Contrib'!P$111)*100/(24*'Input'!$F$58)</f>
        <v>0</v>
      </c>
      <c r="Q108" s="6">
        <f>'Multi'!H631*Q$11*'LAFs'!H$262*(1-'Contrib'!Q$111)*100/(24*'Input'!$F$58)</f>
        <v>0</v>
      </c>
      <c r="R108" s="6">
        <f>'Multi'!I631*R$11*'LAFs'!I$262*(1-'Contrib'!R$111)*100/(24*'Input'!$F$58)</f>
        <v>0</v>
      </c>
      <c r="S108" s="6">
        <f>'Multi'!J631*S$11*'LAFs'!J$262*(1-'Contrib'!S$111)*100/(24*'Input'!$F$58)</f>
        <v>0</v>
      </c>
      <c r="T108" s="6">
        <f>SUM($B108:$S108)</f>
        <v>0</v>
      </c>
      <c r="U108" s="10"/>
    </row>
    <row r="109" spans="1:21">
      <c r="A109" s="11" t="s">
        <v>179</v>
      </c>
      <c r="B109" s="6">
        <f>'Multi'!B632*B$11*'LAFs'!B$263*(1-'Contrib'!B$112)*100/(24*'Input'!$F$58)</f>
        <v>0</v>
      </c>
      <c r="C109" s="6">
        <f>'Multi'!C632*C$11*'LAFs'!C$263*(1-'Contrib'!C$112)*100/(24*'Input'!$F$58)</f>
        <v>0</v>
      </c>
      <c r="D109" s="6">
        <f>'Multi'!D632*D$11*'LAFs'!D$263*(1-'Contrib'!D$112)*100/(24*'Input'!$F$58)</f>
        <v>0</v>
      </c>
      <c r="E109" s="6">
        <f>'Multi'!E632*E$11*'LAFs'!E$263*(1-'Contrib'!E$112)*100/(24*'Input'!$F$58)</f>
        <v>0</v>
      </c>
      <c r="F109" s="6">
        <f>'Multi'!F632*F$11*'LAFs'!F$263*(1-'Contrib'!F$112)*100/(24*'Input'!$F$58)</f>
        <v>0</v>
      </c>
      <c r="G109" s="6">
        <f>'Multi'!G632*G$11*'LAFs'!G$263*(1-'Contrib'!G$112)*100/(24*'Input'!$F$58)</f>
        <v>0</v>
      </c>
      <c r="H109" s="6">
        <f>'Multi'!H632*H$11*'LAFs'!H$263*(1-'Contrib'!H$112)*100/(24*'Input'!$F$58)</f>
        <v>0</v>
      </c>
      <c r="I109" s="6">
        <f>'Multi'!I632*I$11*'LAFs'!I$263*(1-'Contrib'!I$112)*100/(24*'Input'!$F$58)</f>
        <v>0</v>
      </c>
      <c r="J109" s="6">
        <f>'Multi'!J632*J$11*'LAFs'!J$263*(1-'Contrib'!J$112)*100/(24*'Input'!$F$58)</f>
        <v>0</v>
      </c>
      <c r="K109" s="6">
        <f>'Multi'!B632*K$11*'LAFs'!B$263*(1-'Contrib'!K$112)*100/(24*'Input'!$F$58)</f>
        <v>0</v>
      </c>
      <c r="L109" s="6">
        <f>'Multi'!C632*L$11*'LAFs'!C$263*(1-'Contrib'!L$112)*100/(24*'Input'!$F$58)</f>
        <v>0</v>
      </c>
      <c r="M109" s="6">
        <f>'Multi'!D632*M$11*'LAFs'!D$263*(1-'Contrib'!M$112)*100/(24*'Input'!$F$58)</f>
        <v>0</v>
      </c>
      <c r="N109" s="6">
        <f>'Multi'!E632*N$11*'LAFs'!E$263*(1-'Contrib'!N$112)*100/(24*'Input'!$F$58)</f>
        <v>0</v>
      </c>
      <c r="O109" s="6">
        <f>'Multi'!F632*O$11*'LAFs'!F$263*(1-'Contrib'!O$112)*100/(24*'Input'!$F$58)</f>
        <v>0</v>
      </c>
      <c r="P109" s="6">
        <f>'Multi'!G632*P$11*'LAFs'!G$263*(1-'Contrib'!P$112)*100/(24*'Input'!$F$58)</f>
        <v>0</v>
      </c>
      <c r="Q109" s="6">
        <f>'Multi'!H632*Q$11*'LAFs'!H$263*(1-'Contrib'!Q$112)*100/(24*'Input'!$F$58)</f>
        <v>0</v>
      </c>
      <c r="R109" s="6">
        <f>'Multi'!I632*R$11*'LAFs'!I$263*(1-'Contrib'!R$112)*100/(24*'Input'!$F$58)</f>
        <v>0</v>
      </c>
      <c r="S109" s="6">
        <f>'Multi'!J632*S$11*'LAFs'!J$263*(1-'Contrib'!S$112)*100/(24*'Input'!$F$58)</f>
        <v>0</v>
      </c>
      <c r="T109" s="6">
        <f>SUM($B109:$S109)</f>
        <v>0</v>
      </c>
      <c r="U109" s="10"/>
    </row>
    <row r="110" spans="1:21">
      <c r="A110" s="11" t="s">
        <v>192</v>
      </c>
      <c r="B110" s="6">
        <f>'Multi'!B633*B$11*'LAFs'!B$264*(1-'Contrib'!B$113)*100/(24*'Input'!$F$58)</f>
        <v>0</v>
      </c>
      <c r="C110" s="6">
        <f>'Multi'!C633*C$11*'LAFs'!C$264*(1-'Contrib'!C$113)*100/(24*'Input'!$F$58)</f>
        <v>0</v>
      </c>
      <c r="D110" s="6">
        <f>'Multi'!D633*D$11*'LAFs'!D$264*(1-'Contrib'!D$113)*100/(24*'Input'!$F$58)</f>
        <v>0</v>
      </c>
      <c r="E110" s="6">
        <f>'Multi'!E633*E$11*'LAFs'!E$264*(1-'Contrib'!E$113)*100/(24*'Input'!$F$58)</f>
        <v>0</v>
      </c>
      <c r="F110" s="6">
        <f>'Multi'!F633*F$11*'LAFs'!F$264*(1-'Contrib'!F$113)*100/(24*'Input'!$F$58)</f>
        <v>0</v>
      </c>
      <c r="G110" s="6">
        <f>'Multi'!G633*G$11*'LAFs'!G$264*(1-'Contrib'!G$113)*100/(24*'Input'!$F$58)</f>
        <v>0</v>
      </c>
      <c r="H110" s="6">
        <f>'Multi'!H633*H$11*'LAFs'!H$264*(1-'Contrib'!H$113)*100/(24*'Input'!$F$58)</f>
        <v>0</v>
      </c>
      <c r="I110" s="6">
        <f>'Multi'!I633*I$11*'LAFs'!I$264*(1-'Contrib'!I$113)*100/(24*'Input'!$F$58)</f>
        <v>0</v>
      </c>
      <c r="J110" s="6">
        <f>'Multi'!J633*J$11*'LAFs'!J$264*(1-'Contrib'!J$113)*100/(24*'Input'!$F$58)</f>
        <v>0</v>
      </c>
      <c r="K110" s="6">
        <f>'Multi'!B633*K$11*'LAFs'!B$264*(1-'Contrib'!K$113)*100/(24*'Input'!$F$58)</f>
        <v>0</v>
      </c>
      <c r="L110" s="6">
        <f>'Multi'!C633*L$11*'LAFs'!C$264*(1-'Contrib'!L$113)*100/(24*'Input'!$F$58)</f>
        <v>0</v>
      </c>
      <c r="M110" s="6">
        <f>'Multi'!D633*M$11*'LAFs'!D$264*(1-'Contrib'!M$113)*100/(24*'Input'!$F$58)</f>
        <v>0</v>
      </c>
      <c r="N110" s="6">
        <f>'Multi'!E633*N$11*'LAFs'!E$264*(1-'Contrib'!N$113)*100/(24*'Input'!$F$58)</f>
        <v>0</v>
      </c>
      <c r="O110" s="6">
        <f>'Multi'!F633*O$11*'LAFs'!F$264*(1-'Contrib'!O$113)*100/(24*'Input'!$F$58)</f>
        <v>0</v>
      </c>
      <c r="P110" s="6">
        <f>'Multi'!G633*P$11*'LAFs'!G$264*(1-'Contrib'!P$113)*100/(24*'Input'!$F$58)</f>
        <v>0</v>
      </c>
      <c r="Q110" s="6">
        <f>'Multi'!H633*Q$11*'LAFs'!H$264*(1-'Contrib'!Q$113)*100/(24*'Input'!$F$58)</f>
        <v>0</v>
      </c>
      <c r="R110" s="6">
        <f>'Multi'!I633*R$11*'LAFs'!I$264*(1-'Contrib'!R$113)*100/(24*'Input'!$F$58)</f>
        <v>0</v>
      </c>
      <c r="S110" s="6">
        <f>'Multi'!J633*S$11*'LAFs'!J$264*(1-'Contrib'!S$113)*100/(24*'Input'!$F$58)</f>
        <v>0</v>
      </c>
      <c r="T110" s="6">
        <f>SUM($B110:$S110)</f>
        <v>0</v>
      </c>
      <c r="U110" s="10"/>
    </row>
    <row r="111" spans="1:21">
      <c r="A111" s="11" t="s">
        <v>183</v>
      </c>
      <c r="B111" s="6">
        <f>'Multi'!B634*B$11*'LAFs'!B$273*(1-'Contrib'!B$122)*100/(24*'Input'!$F$58)</f>
        <v>0</v>
      </c>
      <c r="C111" s="6">
        <f>'Multi'!C634*C$11*'LAFs'!C$273*(1-'Contrib'!C$122)*100/(24*'Input'!$F$58)</f>
        <v>0</v>
      </c>
      <c r="D111" s="6">
        <f>'Multi'!D634*D$11*'LAFs'!D$273*(1-'Contrib'!D$122)*100/(24*'Input'!$F$58)</f>
        <v>0</v>
      </c>
      <c r="E111" s="6">
        <f>'Multi'!E634*E$11*'LAFs'!E$273*(1-'Contrib'!E$122)*100/(24*'Input'!$F$58)</f>
        <v>0</v>
      </c>
      <c r="F111" s="6">
        <f>'Multi'!F634*F$11*'LAFs'!F$273*(1-'Contrib'!F$122)*100/(24*'Input'!$F$58)</f>
        <v>0</v>
      </c>
      <c r="G111" s="6">
        <f>'Multi'!G634*G$11*'LAFs'!G$273*(1-'Contrib'!G$122)*100/(24*'Input'!$F$58)</f>
        <v>0</v>
      </c>
      <c r="H111" s="6">
        <f>'Multi'!H634*H$11*'LAFs'!H$273*(1-'Contrib'!H$122)*100/(24*'Input'!$F$58)</f>
        <v>0</v>
      </c>
      <c r="I111" s="6">
        <f>'Multi'!I634*I$11*'LAFs'!I$273*(1-'Contrib'!I$122)*100/(24*'Input'!$F$58)</f>
        <v>0</v>
      </c>
      <c r="J111" s="6">
        <f>'Multi'!J634*J$11*'LAFs'!J$273*(1-'Contrib'!J$122)*100/(24*'Input'!$F$58)</f>
        <v>0</v>
      </c>
      <c r="K111" s="6">
        <f>'Multi'!B634*K$11*'LAFs'!B$273*(1-'Contrib'!K$122)*100/(24*'Input'!$F$58)</f>
        <v>0</v>
      </c>
      <c r="L111" s="6">
        <f>'Multi'!C634*L$11*'LAFs'!C$273*(1-'Contrib'!L$122)*100/(24*'Input'!$F$58)</f>
        <v>0</v>
      </c>
      <c r="M111" s="6">
        <f>'Multi'!D634*M$11*'LAFs'!D$273*(1-'Contrib'!M$122)*100/(24*'Input'!$F$58)</f>
        <v>0</v>
      </c>
      <c r="N111" s="6">
        <f>'Multi'!E634*N$11*'LAFs'!E$273*(1-'Contrib'!N$122)*100/(24*'Input'!$F$58)</f>
        <v>0</v>
      </c>
      <c r="O111" s="6">
        <f>'Multi'!F634*O$11*'LAFs'!F$273*(1-'Contrib'!O$122)*100/(24*'Input'!$F$58)</f>
        <v>0</v>
      </c>
      <c r="P111" s="6">
        <f>'Multi'!G634*P$11*'LAFs'!G$273*(1-'Contrib'!P$122)*100/(24*'Input'!$F$58)</f>
        <v>0</v>
      </c>
      <c r="Q111" s="6">
        <f>'Multi'!H634*Q$11*'LAFs'!H$273*(1-'Contrib'!Q$122)*100/(24*'Input'!$F$58)</f>
        <v>0</v>
      </c>
      <c r="R111" s="6">
        <f>'Multi'!I634*R$11*'LAFs'!I$273*(1-'Contrib'!R$122)*100/(24*'Input'!$F$58)</f>
        <v>0</v>
      </c>
      <c r="S111" s="6">
        <f>'Multi'!J634*S$11*'LAFs'!J$273*(1-'Contrib'!S$122)*100/(24*'Input'!$F$58)</f>
        <v>0</v>
      </c>
      <c r="T111" s="6">
        <f>SUM($B111:$S111)</f>
        <v>0</v>
      </c>
      <c r="U111" s="10"/>
    </row>
    <row r="112" spans="1:21">
      <c r="A112" s="11" t="s">
        <v>185</v>
      </c>
      <c r="B112" s="6">
        <f>'Multi'!B635*B$11*'LAFs'!B$275*(1-'Contrib'!B$124)*100/(24*'Input'!$F$58)</f>
        <v>0</v>
      </c>
      <c r="C112" s="6">
        <f>'Multi'!C635*C$11*'LAFs'!C$275*(1-'Contrib'!C$124)*100/(24*'Input'!$F$58)</f>
        <v>0</v>
      </c>
      <c r="D112" s="6">
        <f>'Multi'!D635*D$11*'LAFs'!D$275*(1-'Contrib'!D$124)*100/(24*'Input'!$F$58)</f>
        <v>0</v>
      </c>
      <c r="E112" s="6">
        <f>'Multi'!E635*E$11*'LAFs'!E$275*(1-'Contrib'!E$124)*100/(24*'Input'!$F$58)</f>
        <v>0</v>
      </c>
      <c r="F112" s="6">
        <f>'Multi'!F635*F$11*'LAFs'!F$275*(1-'Contrib'!F$124)*100/(24*'Input'!$F$58)</f>
        <v>0</v>
      </c>
      <c r="G112" s="6">
        <f>'Multi'!G635*G$11*'LAFs'!G$275*(1-'Contrib'!G$124)*100/(24*'Input'!$F$58)</f>
        <v>0</v>
      </c>
      <c r="H112" s="6">
        <f>'Multi'!H635*H$11*'LAFs'!H$275*(1-'Contrib'!H$124)*100/(24*'Input'!$F$58)</f>
        <v>0</v>
      </c>
      <c r="I112" s="6">
        <f>'Multi'!I635*I$11*'LAFs'!I$275*(1-'Contrib'!I$124)*100/(24*'Input'!$F$58)</f>
        <v>0</v>
      </c>
      <c r="J112" s="6">
        <f>'Multi'!J635*J$11*'LAFs'!J$275*(1-'Contrib'!J$124)*100/(24*'Input'!$F$58)</f>
        <v>0</v>
      </c>
      <c r="K112" s="6">
        <f>'Multi'!B635*K$11*'LAFs'!B$275*(1-'Contrib'!K$124)*100/(24*'Input'!$F$58)</f>
        <v>0</v>
      </c>
      <c r="L112" s="6">
        <f>'Multi'!C635*L$11*'LAFs'!C$275*(1-'Contrib'!L$124)*100/(24*'Input'!$F$58)</f>
        <v>0</v>
      </c>
      <c r="M112" s="6">
        <f>'Multi'!D635*M$11*'LAFs'!D$275*(1-'Contrib'!M$124)*100/(24*'Input'!$F$58)</f>
        <v>0</v>
      </c>
      <c r="N112" s="6">
        <f>'Multi'!E635*N$11*'LAFs'!E$275*(1-'Contrib'!N$124)*100/(24*'Input'!$F$58)</f>
        <v>0</v>
      </c>
      <c r="O112" s="6">
        <f>'Multi'!F635*O$11*'LAFs'!F$275*(1-'Contrib'!O$124)*100/(24*'Input'!$F$58)</f>
        <v>0</v>
      </c>
      <c r="P112" s="6">
        <f>'Multi'!G635*P$11*'LAFs'!G$275*(1-'Contrib'!P$124)*100/(24*'Input'!$F$58)</f>
        <v>0</v>
      </c>
      <c r="Q112" s="6">
        <f>'Multi'!H635*Q$11*'LAFs'!H$275*(1-'Contrib'!Q$124)*100/(24*'Input'!$F$58)</f>
        <v>0</v>
      </c>
      <c r="R112" s="6">
        <f>'Multi'!I635*R$11*'LAFs'!I$275*(1-'Contrib'!R$124)*100/(24*'Input'!$F$58)</f>
        <v>0</v>
      </c>
      <c r="S112" s="6">
        <f>'Multi'!J635*S$11*'LAFs'!J$275*(1-'Contrib'!S$124)*100/(24*'Input'!$F$58)</f>
        <v>0</v>
      </c>
      <c r="T112" s="6">
        <f>SUM($B112:$S112)</f>
        <v>0</v>
      </c>
      <c r="U112" s="10"/>
    </row>
    <row r="113" spans="1:21">
      <c r="A113" s="11" t="s">
        <v>197</v>
      </c>
      <c r="B113" s="6">
        <f>'Multi'!B636*B$11*'LAFs'!B$280*(1-'Contrib'!B$129)*100/(24*'Input'!$F$58)</f>
        <v>0</v>
      </c>
      <c r="C113" s="6">
        <f>'Multi'!C636*C$11*'LAFs'!C$280*(1-'Contrib'!C$129)*100/(24*'Input'!$F$58)</f>
        <v>0</v>
      </c>
      <c r="D113" s="6">
        <f>'Multi'!D636*D$11*'LAFs'!D$280*(1-'Contrib'!D$129)*100/(24*'Input'!$F$58)</f>
        <v>0</v>
      </c>
      <c r="E113" s="6">
        <f>'Multi'!E636*E$11*'LAFs'!E$280*(1-'Contrib'!E$129)*100/(24*'Input'!$F$58)</f>
        <v>0</v>
      </c>
      <c r="F113" s="6">
        <f>'Multi'!F636*F$11*'LAFs'!F$280*(1-'Contrib'!F$129)*100/(24*'Input'!$F$58)</f>
        <v>0</v>
      </c>
      <c r="G113" s="6">
        <f>'Multi'!G636*G$11*'LAFs'!G$280*(1-'Contrib'!G$129)*100/(24*'Input'!$F$58)</f>
        <v>0</v>
      </c>
      <c r="H113" s="6">
        <f>'Multi'!H636*H$11*'LAFs'!H$280*(1-'Contrib'!H$129)*100/(24*'Input'!$F$58)</f>
        <v>0</v>
      </c>
      <c r="I113" s="6">
        <f>'Multi'!I636*I$11*'LAFs'!I$280*(1-'Contrib'!I$129)*100/(24*'Input'!$F$58)</f>
        <v>0</v>
      </c>
      <c r="J113" s="6">
        <f>'Multi'!J636*J$11*'LAFs'!J$280*(1-'Contrib'!J$129)*100/(24*'Input'!$F$58)</f>
        <v>0</v>
      </c>
      <c r="K113" s="6">
        <f>'Multi'!B636*K$11*'LAFs'!B$280*(1-'Contrib'!K$129)*100/(24*'Input'!$F$58)</f>
        <v>0</v>
      </c>
      <c r="L113" s="6">
        <f>'Multi'!C636*L$11*'LAFs'!C$280*(1-'Contrib'!L$129)*100/(24*'Input'!$F$58)</f>
        <v>0</v>
      </c>
      <c r="M113" s="6">
        <f>'Multi'!D636*M$11*'LAFs'!D$280*(1-'Contrib'!M$129)*100/(24*'Input'!$F$58)</f>
        <v>0</v>
      </c>
      <c r="N113" s="6">
        <f>'Multi'!E636*N$11*'LAFs'!E$280*(1-'Contrib'!N$129)*100/(24*'Input'!$F$58)</f>
        <v>0</v>
      </c>
      <c r="O113" s="6">
        <f>'Multi'!F636*O$11*'LAFs'!F$280*(1-'Contrib'!O$129)*100/(24*'Input'!$F$58)</f>
        <v>0</v>
      </c>
      <c r="P113" s="6">
        <f>'Multi'!G636*P$11*'LAFs'!G$280*(1-'Contrib'!P$129)*100/(24*'Input'!$F$58)</f>
        <v>0</v>
      </c>
      <c r="Q113" s="6">
        <f>'Multi'!H636*Q$11*'LAFs'!H$280*(1-'Contrib'!Q$129)*100/(24*'Input'!$F$58)</f>
        <v>0</v>
      </c>
      <c r="R113" s="6">
        <f>'Multi'!I636*R$11*'LAFs'!I$280*(1-'Contrib'!R$129)*100/(24*'Input'!$F$58)</f>
        <v>0</v>
      </c>
      <c r="S113" s="6">
        <f>'Multi'!J636*S$11*'LAFs'!J$280*(1-'Contrib'!S$129)*100/(24*'Input'!$F$58)</f>
        <v>0</v>
      </c>
      <c r="T113" s="6">
        <f>SUM($B113:$S113)</f>
        <v>0</v>
      </c>
      <c r="U113" s="10"/>
    </row>
    <row r="114" spans="1:21">
      <c r="A114" s="11" t="s">
        <v>198</v>
      </c>
      <c r="B114" s="6">
        <f>'Multi'!B637*B$11*'LAFs'!B$281*(1-'Contrib'!B$130)*100/(24*'Input'!$F$58)</f>
        <v>0</v>
      </c>
      <c r="C114" s="6">
        <f>'Multi'!C637*C$11*'LAFs'!C$281*(1-'Contrib'!C$130)*100/(24*'Input'!$F$58)</f>
        <v>0</v>
      </c>
      <c r="D114" s="6">
        <f>'Multi'!D637*D$11*'LAFs'!D$281*(1-'Contrib'!D$130)*100/(24*'Input'!$F$58)</f>
        <v>0</v>
      </c>
      <c r="E114" s="6">
        <f>'Multi'!E637*E$11*'LAFs'!E$281*(1-'Contrib'!E$130)*100/(24*'Input'!$F$58)</f>
        <v>0</v>
      </c>
      <c r="F114" s="6">
        <f>'Multi'!F637*F$11*'LAFs'!F$281*(1-'Contrib'!F$130)*100/(24*'Input'!$F$58)</f>
        <v>0</v>
      </c>
      <c r="G114" s="6">
        <f>'Multi'!G637*G$11*'LAFs'!G$281*(1-'Contrib'!G$130)*100/(24*'Input'!$F$58)</f>
        <v>0</v>
      </c>
      <c r="H114" s="6">
        <f>'Multi'!H637*H$11*'LAFs'!H$281*(1-'Contrib'!H$130)*100/(24*'Input'!$F$58)</f>
        <v>0</v>
      </c>
      <c r="I114" s="6">
        <f>'Multi'!I637*I$11*'LAFs'!I$281*(1-'Contrib'!I$130)*100/(24*'Input'!$F$58)</f>
        <v>0</v>
      </c>
      <c r="J114" s="6">
        <f>'Multi'!J637*J$11*'LAFs'!J$281*(1-'Contrib'!J$130)*100/(24*'Input'!$F$58)</f>
        <v>0</v>
      </c>
      <c r="K114" s="6">
        <f>'Multi'!B637*K$11*'LAFs'!B$281*(1-'Contrib'!K$130)*100/(24*'Input'!$F$58)</f>
        <v>0</v>
      </c>
      <c r="L114" s="6">
        <f>'Multi'!C637*L$11*'LAFs'!C$281*(1-'Contrib'!L$130)*100/(24*'Input'!$F$58)</f>
        <v>0</v>
      </c>
      <c r="M114" s="6">
        <f>'Multi'!D637*M$11*'LAFs'!D$281*(1-'Contrib'!M$130)*100/(24*'Input'!$F$58)</f>
        <v>0</v>
      </c>
      <c r="N114" s="6">
        <f>'Multi'!E637*N$11*'LAFs'!E$281*(1-'Contrib'!N$130)*100/(24*'Input'!$F$58)</f>
        <v>0</v>
      </c>
      <c r="O114" s="6">
        <f>'Multi'!F637*O$11*'LAFs'!F$281*(1-'Contrib'!O$130)*100/(24*'Input'!$F$58)</f>
        <v>0</v>
      </c>
      <c r="P114" s="6">
        <f>'Multi'!G637*P$11*'LAFs'!G$281*(1-'Contrib'!P$130)*100/(24*'Input'!$F$58)</f>
        <v>0</v>
      </c>
      <c r="Q114" s="6">
        <f>'Multi'!H637*Q$11*'LAFs'!H$281*(1-'Contrib'!Q$130)*100/(24*'Input'!$F$58)</f>
        <v>0</v>
      </c>
      <c r="R114" s="6">
        <f>'Multi'!I637*R$11*'LAFs'!I$281*(1-'Contrib'!R$130)*100/(24*'Input'!$F$58)</f>
        <v>0</v>
      </c>
      <c r="S114" s="6">
        <f>'Multi'!J637*S$11*'LAFs'!J$281*(1-'Contrib'!S$130)*100/(24*'Input'!$F$58)</f>
        <v>0</v>
      </c>
      <c r="T114" s="6">
        <f>SUM($B114:$S114)</f>
        <v>0</v>
      </c>
      <c r="U114" s="10"/>
    </row>
    <row r="115" spans="1:21">
      <c r="A115" s="11" t="s">
        <v>199</v>
      </c>
      <c r="B115" s="6">
        <f>'Multi'!B638*B$11*'LAFs'!B$282*(1-'Contrib'!B$131)*100/(24*'Input'!$F$58)</f>
        <v>0</v>
      </c>
      <c r="C115" s="6">
        <f>'Multi'!C638*C$11*'LAFs'!C$282*(1-'Contrib'!C$131)*100/(24*'Input'!$F$58)</f>
        <v>0</v>
      </c>
      <c r="D115" s="6">
        <f>'Multi'!D638*D$11*'LAFs'!D$282*(1-'Contrib'!D$131)*100/(24*'Input'!$F$58)</f>
        <v>0</v>
      </c>
      <c r="E115" s="6">
        <f>'Multi'!E638*E$11*'LAFs'!E$282*(1-'Contrib'!E$131)*100/(24*'Input'!$F$58)</f>
        <v>0</v>
      </c>
      <c r="F115" s="6">
        <f>'Multi'!F638*F$11*'LAFs'!F$282*(1-'Contrib'!F$131)*100/(24*'Input'!$F$58)</f>
        <v>0</v>
      </c>
      <c r="G115" s="6">
        <f>'Multi'!G638*G$11*'LAFs'!G$282*(1-'Contrib'!G$131)*100/(24*'Input'!$F$58)</f>
        <v>0</v>
      </c>
      <c r="H115" s="6">
        <f>'Multi'!H638*H$11*'LAFs'!H$282*(1-'Contrib'!H$131)*100/(24*'Input'!$F$58)</f>
        <v>0</v>
      </c>
      <c r="I115" s="6">
        <f>'Multi'!I638*I$11*'LAFs'!I$282*(1-'Contrib'!I$131)*100/(24*'Input'!$F$58)</f>
        <v>0</v>
      </c>
      <c r="J115" s="6">
        <f>'Multi'!J638*J$11*'LAFs'!J$282*(1-'Contrib'!J$131)*100/(24*'Input'!$F$58)</f>
        <v>0</v>
      </c>
      <c r="K115" s="6">
        <f>'Multi'!B638*K$11*'LAFs'!B$282*(1-'Contrib'!K$131)*100/(24*'Input'!$F$58)</f>
        <v>0</v>
      </c>
      <c r="L115" s="6">
        <f>'Multi'!C638*L$11*'LAFs'!C$282*(1-'Contrib'!L$131)*100/(24*'Input'!$F$58)</f>
        <v>0</v>
      </c>
      <c r="M115" s="6">
        <f>'Multi'!D638*M$11*'LAFs'!D$282*(1-'Contrib'!M$131)*100/(24*'Input'!$F$58)</f>
        <v>0</v>
      </c>
      <c r="N115" s="6">
        <f>'Multi'!E638*N$11*'LAFs'!E$282*(1-'Contrib'!N$131)*100/(24*'Input'!$F$58)</f>
        <v>0</v>
      </c>
      <c r="O115" s="6">
        <f>'Multi'!F638*O$11*'LAFs'!F$282*(1-'Contrib'!O$131)*100/(24*'Input'!$F$58)</f>
        <v>0</v>
      </c>
      <c r="P115" s="6">
        <f>'Multi'!G638*P$11*'LAFs'!G$282*(1-'Contrib'!P$131)*100/(24*'Input'!$F$58)</f>
        <v>0</v>
      </c>
      <c r="Q115" s="6">
        <f>'Multi'!H638*Q$11*'LAFs'!H$282*(1-'Contrib'!Q$131)*100/(24*'Input'!$F$58)</f>
        <v>0</v>
      </c>
      <c r="R115" s="6">
        <f>'Multi'!I638*R$11*'LAFs'!I$282*(1-'Contrib'!R$131)*100/(24*'Input'!$F$58)</f>
        <v>0</v>
      </c>
      <c r="S115" s="6">
        <f>'Multi'!J638*S$11*'LAFs'!J$282*(1-'Contrib'!S$131)*100/(24*'Input'!$F$58)</f>
        <v>0</v>
      </c>
      <c r="T115" s="6">
        <f>SUM($B115:$S115)</f>
        <v>0</v>
      </c>
      <c r="U115" s="10"/>
    </row>
    <row r="116" spans="1:21">
      <c r="A116" s="11" t="s">
        <v>200</v>
      </c>
      <c r="B116" s="6">
        <f>'Multi'!B639*B$11*'LAFs'!B$283*(1-'Contrib'!B$132)*100/(24*'Input'!$F$58)</f>
        <v>0</v>
      </c>
      <c r="C116" s="6">
        <f>'Multi'!C639*C$11*'LAFs'!C$283*(1-'Contrib'!C$132)*100/(24*'Input'!$F$58)</f>
        <v>0</v>
      </c>
      <c r="D116" s="6">
        <f>'Multi'!D639*D$11*'LAFs'!D$283*(1-'Contrib'!D$132)*100/(24*'Input'!$F$58)</f>
        <v>0</v>
      </c>
      <c r="E116" s="6">
        <f>'Multi'!E639*E$11*'LAFs'!E$283*(1-'Contrib'!E$132)*100/(24*'Input'!$F$58)</f>
        <v>0</v>
      </c>
      <c r="F116" s="6">
        <f>'Multi'!F639*F$11*'LAFs'!F$283*(1-'Contrib'!F$132)*100/(24*'Input'!$F$58)</f>
        <v>0</v>
      </c>
      <c r="G116" s="6">
        <f>'Multi'!G639*G$11*'LAFs'!G$283*(1-'Contrib'!G$132)*100/(24*'Input'!$F$58)</f>
        <v>0</v>
      </c>
      <c r="H116" s="6">
        <f>'Multi'!H639*H$11*'LAFs'!H$283*(1-'Contrib'!H$132)*100/(24*'Input'!$F$58)</f>
        <v>0</v>
      </c>
      <c r="I116" s="6">
        <f>'Multi'!I639*I$11*'LAFs'!I$283*(1-'Contrib'!I$132)*100/(24*'Input'!$F$58)</f>
        <v>0</v>
      </c>
      <c r="J116" s="6">
        <f>'Multi'!J639*J$11*'LAFs'!J$283*(1-'Contrib'!J$132)*100/(24*'Input'!$F$58)</f>
        <v>0</v>
      </c>
      <c r="K116" s="6">
        <f>'Multi'!B639*K$11*'LAFs'!B$283*(1-'Contrib'!K$132)*100/(24*'Input'!$F$58)</f>
        <v>0</v>
      </c>
      <c r="L116" s="6">
        <f>'Multi'!C639*L$11*'LAFs'!C$283*(1-'Contrib'!L$132)*100/(24*'Input'!$F$58)</f>
        <v>0</v>
      </c>
      <c r="M116" s="6">
        <f>'Multi'!D639*M$11*'LAFs'!D$283*(1-'Contrib'!M$132)*100/(24*'Input'!$F$58)</f>
        <v>0</v>
      </c>
      <c r="N116" s="6">
        <f>'Multi'!E639*N$11*'LAFs'!E$283*(1-'Contrib'!N$132)*100/(24*'Input'!$F$58)</f>
        <v>0</v>
      </c>
      <c r="O116" s="6">
        <f>'Multi'!F639*O$11*'LAFs'!F$283*(1-'Contrib'!O$132)*100/(24*'Input'!$F$58)</f>
        <v>0</v>
      </c>
      <c r="P116" s="6">
        <f>'Multi'!G639*P$11*'LAFs'!G$283*(1-'Contrib'!P$132)*100/(24*'Input'!$F$58)</f>
        <v>0</v>
      </c>
      <c r="Q116" s="6">
        <f>'Multi'!H639*Q$11*'LAFs'!H$283*(1-'Contrib'!Q$132)*100/(24*'Input'!$F$58)</f>
        <v>0</v>
      </c>
      <c r="R116" s="6">
        <f>'Multi'!I639*R$11*'LAFs'!I$283*(1-'Contrib'!R$132)*100/(24*'Input'!$F$58)</f>
        <v>0</v>
      </c>
      <c r="S116" s="6">
        <f>'Multi'!J639*S$11*'LAFs'!J$283*(1-'Contrib'!S$132)*100/(24*'Input'!$F$58)</f>
        <v>0</v>
      </c>
      <c r="T116" s="6">
        <f>SUM($B116:$S116)</f>
        <v>0</v>
      </c>
      <c r="U116" s="10"/>
    </row>
    <row r="117" spans="1:21">
      <c r="A117" s="11" t="s">
        <v>222</v>
      </c>
      <c r="B117" s="6">
        <f>'Multi'!B640*B$11*'LAFs'!B$269*(1-'Contrib'!B$118)*100/(24*'Input'!$F$58)</f>
        <v>0</v>
      </c>
      <c r="C117" s="6">
        <f>'Multi'!C640*C$11*'LAFs'!C$269*(1-'Contrib'!C$118)*100/(24*'Input'!$F$58)</f>
        <v>0</v>
      </c>
      <c r="D117" s="6">
        <f>'Multi'!D640*D$11*'LAFs'!D$269*(1-'Contrib'!D$118)*100/(24*'Input'!$F$58)</f>
        <v>0</v>
      </c>
      <c r="E117" s="6">
        <f>'Multi'!E640*E$11*'LAFs'!E$269*(1-'Contrib'!E$118)*100/(24*'Input'!$F$58)</f>
        <v>0</v>
      </c>
      <c r="F117" s="6">
        <f>'Multi'!F640*F$11*'LAFs'!F$269*(1-'Contrib'!F$118)*100/(24*'Input'!$F$58)</f>
        <v>0</v>
      </c>
      <c r="G117" s="6">
        <f>'Multi'!G640*G$11*'LAFs'!G$269*(1-'Contrib'!G$118)*100/(24*'Input'!$F$58)</f>
        <v>0</v>
      </c>
      <c r="H117" s="6">
        <f>'Multi'!H640*H$11*'LAFs'!H$269*(1-'Contrib'!H$118)*100/(24*'Input'!$F$58)</f>
        <v>0</v>
      </c>
      <c r="I117" s="6">
        <f>'Multi'!I640*I$11*'LAFs'!I$269*(1-'Contrib'!I$118)*100/(24*'Input'!$F$58)</f>
        <v>0</v>
      </c>
      <c r="J117" s="6">
        <f>'Multi'!J640*J$11*'LAFs'!J$269*(1-'Contrib'!J$118)*100/(24*'Input'!$F$58)</f>
        <v>0</v>
      </c>
      <c r="K117" s="6">
        <f>'Multi'!B640*K$11*'LAFs'!B$269*(1-'Contrib'!K$118)*100/(24*'Input'!$F$58)</f>
        <v>0</v>
      </c>
      <c r="L117" s="6">
        <f>'Multi'!C640*L$11*'LAFs'!C$269*(1-'Contrib'!L$118)*100/(24*'Input'!$F$58)</f>
        <v>0</v>
      </c>
      <c r="M117" s="6">
        <f>'Multi'!D640*M$11*'LAFs'!D$269*(1-'Contrib'!M$118)*100/(24*'Input'!$F$58)</f>
        <v>0</v>
      </c>
      <c r="N117" s="6">
        <f>'Multi'!E640*N$11*'LAFs'!E$269*(1-'Contrib'!N$118)*100/(24*'Input'!$F$58)</f>
        <v>0</v>
      </c>
      <c r="O117" s="6">
        <f>'Multi'!F640*O$11*'LAFs'!F$269*(1-'Contrib'!O$118)*100/(24*'Input'!$F$58)</f>
        <v>0</v>
      </c>
      <c r="P117" s="6">
        <f>'Multi'!G640*P$11*'LAFs'!G$269*(1-'Contrib'!P$118)*100/(24*'Input'!$F$58)</f>
        <v>0</v>
      </c>
      <c r="Q117" s="6">
        <f>'Multi'!H640*Q$11*'LAFs'!H$269*(1-'Contrib'!Q$118)*100/(24*'Input'!$F$58)</f>
        <v>0</v>
      </c>
      <c r="R117" s="6">
        <f>'Multi'!I640*R$11*'LAFs'!I$269*(1-'Contrib'!R$118)*100/(24*'Input'!$F$58)</f>
        <v>0</v>
      </c>
      <c r="S117" s="6">
        <f>'Multi'!J640*S$11*'LAFs'!J$269*(1-'Contrib'!S$118)*100/(24*'Input'!$F$58)</f>
        <v>0</v>
      </c>
      <c r="T117" s="6">
        <f>SUM($B117:$S117)</f>
        <v>0</v>
      </c>
      <c r="U117" s="10"/>
    </row>
    <row r="119" spans="1:21">
      <c r="A119" s="1" t="s">
        <v>939</v>
      </c>
    </row>
    <row r="120" spans="1:21">
      <c r="A120" s="2" t="s">
        <v>367</v>
      </c>
    </row>
    <row r="121" spans="1:21">
      <c r="A121" s="12" t="s">
        <v>940</v>
      </c>
    </row>
    <row r="122" spans="1:21">
      <c r="A122" s="12" t="s">
        <v>929</v>
      </c>
    </row>
    <row r="123" spans="1:21">
      <c r="A123" s="12" t="s">
        <v>748</v>
      </c>
    </row>
    <row r="124" spans="1:21">
      <c r="A124" s="12" t="s">
        <v>925</v>
      </c>
    </row>
    <row r="125" spans="1:21">
      <c r="A125" s="12" t="s">
        <v>681</v>
      </c>
    </row>
    <row r="126" spans="1:21">
      <c r="A126" s="12" t="s">
        <v>941</v>
      </c>
    </row>
    <row r="127" spans="1:21">
      <c r="A127" s="26" t="s">
        <v>370</v>
      </c>
      <c r="B127" s="2" t="s">
        <v>500</v>
      </c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6" t="s">
        <v>501</v>
      </c>
    </row>
    <row r="128" spans="1:21">
      <c r="A128" s="26" t="s">
        <v>373</v>
      </c>
      <c r="B128" s="2" t="s">
        <v>931</v>
      </c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6" t="s">
        <v>555</v>
      </c>
    </row>
    <row r="130" spans="1:21">
      <c r="B130" s="27" t="s">
        <v>942</v>
      </c>
      <c r="C130" s="27"/>
      <c r="D130" s="27"/>
      <c r="E130" s="27"/>
      <c r="F130" s="27"/>
      <c r="G130" s="27"/>
      <c r="H130" s="27"/>
      <c r="I130" s="27"/>
      <c r="J130" s="27"/>
      <c r="K130" s="27"/>
      <c r="L130" s="27"/>
      <c r="M130" s="27"/>
      <c r="N130" s="27"/>
      <c r="O130" s="27"/>
      <c r="P130" s="27"/>
      <c r="Q130" s="27"/>
      <c r="R130" s="27"/>
      <c r="S130" s="27"/>
    </row>
    <row r="131" spans="1:21">
      <c r="B131" s="3" t="s">
        <v>140</v>
      </c>
      <c r="C131" s="3" t="s">
        <v>322</v>
      </c>
      <c r="D131" s="3" t="s">
        <v>323</v>
      </c>
      <c r="E131" s="3" t="s">
        <v>324</v>
      </c>
      <c r="F131" s="3" t="s">
        <v>325</v>
      </c>
      <c r="G131" s="3" t="s">
        <v>326</v>
      </c>
      <c r="H131" s="3" t="s">
        <v>327</v>
      </c>
      <c r="I131" s="3" t="s">
        <v>328</v>
      </c>
      <c r="J131" s="3" t="s">
        <v>329</v>
      </c>
      <c r="K131" s="3" t="s">
        <v>310</v>
      </c>
      <c r="L131" s="3" t="s">
        <v>828</v>
      </c>
      <c r="M131" s="3" t="s">
        <v>829</v>
      </c>
      <c r="N131" s="3" t="s">
        <v>830</v>
      </c>
      <c r="O131" s="3" t="s">
        <v>831</v>
      </c>
      <c r="P131" s="3" t="s">
        <v>832</v>
      </c>
      <c r="Q131" s="3" t="s">
        <v>833</v>
      </c>
      <c r="R131" s="3" t="s">
        <v>834</v>
      </c>
      <c r="S131" s="3" t="s">
        <v>835</v>
      </c>
      <c r="T131" s="3" t="s">
        <v>943</v>
      </c>
    </row>
    <row r="132" spans="1:21">
      <c r="A132" s="11" t="s">
        <v>178</v>
      </c>
      <c r="B132" s="6">
        <f>'Multi'!B649*B$11*'LAFs'!B$262*(1-'Contrib'!B$111)*100/(24*'Input'!$F$58)</f>
        <v>0</v>
      </c>
      <c r="C132" s="6">
        <f>'Multi'!C649*C$11*'LAFs'!C$262*(1-'Contrib'!C$111)*100/(24*'Input'!$F$58)</f>
        <v>0</v>
      </c>
      <c r="D132" s="6">
        <f>'Multi'!D649*D$11*'LAFs'!D$262*(1-'Contrib'!D$111)*100/(24*'Input'!$F$58)</f>
        <v>0</v>
      </c>
      <c r="E132" s="6">
        <f>'Multi'!E649*E$11*'LAFs'!E$262*(1-'Contrib'!E$111)*100/(24*'Input'!$F$58)</f>
        <v>0</v>
      </c>
      <c r="F132" s="6">
        <f>'Multi'!F649*F$11*'LAFs'!F$262*(1-'Contrib'!F$111)*100/(24*'Input'!$F$58)</f>
        <v>0</v>
      </c>
      <c r="G132" s="6">
        <f>'Multi'!G649*G$11*'LAFs'!G$262*(1-'Contrib'!G$111)*100/(24*'Input'!$F$58)</f>
        <v>0</v>
      </c>
      <c r="H132" s="6">
        <f>'Multi'!H649*H$11*'LAFs'!H$262*(1-'Contrib'!H$111)*100/(24*'Input'!$F$58)</f>
        <v>0</v>
      </c>
      <c r="I132" s="6">
        <f>'Multi'!I649*I$11*'LAFs'!I$262*(1-'Contrib'!I$111)*100/(24*'Input'!$F$58)</f>
        <v>0</v>
      </c>
      <c r="J132" s="6">
        <f>'Multi'!J649*J$11*'LAFs'!J$262*(1-'Contrib'!J$111)*100/(24*'Input'!$F$58)</f>
        <v>0</v>
      </c>
      <c r="K132" s="6">
        <f>'Multi'!B649*K$11*'LAFs'!B$262*(1-'Contrib'!K$111)*100/(24*'Input'!$F$58)</f>
        <v>0</v>
      </c>
      <c r="L132" s="6">
        <f>'Multi'!C649*L$11*'LAFs'!C$262*(1-'Contrib'!L$111)*100/(24*'Input'!$F$58)</f>
        <v>0</v>
      </c>
      <c r="M132" s="6">
        <f>'Multi'!D649*M$11*'LAFs'!D$262*(1-'Contrib'!M$111)*100/(24*'Input'!$F$58)</f>
        <v>0</v>
      </c>
      <c r="N132" s="6">
        <f>'Multi'!E649*N$11*'LAFs'!E$262*(1-'Contrib'!N$111)*100/(24*'Input'!$F$58)</f>
        <v>0</v>
      </c>
      <c r="O132" s="6">
        <f>'Multi'!F649*O$11*'LAFs'!F$262*(1-'Contrib'!O$111)*100/(24*'Input'!$F$58)</f>
        <v>0</v>
      </c>
      <c r="P132" s="6">
        <f>'Multi'!G649*P$11*'LAFs'!G$262*(1-'Contrib'!P$111)*100/(24*'Input'!$F$58)</f>
        <v>0</v>
      </c>
      <c r="Q132" s="6">
        <f>'Multi'!H649*Q$11*'LAFs'!H$262*(1-'Contrib'!Q$111)*100/(24*'Input'!$F$58)</f>
        <v>0</v>
      </c>
      <c r="R132" s="6">
        <f>'Multi'!I649*R$11*'LAFs'!I$262*(1-'Contrib'!R$111)*100/(24*'Input'!$F$58)</f>
        <v>0</v>
      </c>
      <c r="S132" s="6">
        <f>'Multi'!J649*S$11*'LAFs'!J$262*(1-'Contrib'!S$111)*100/(24*'Input'!$F$58)</f>
        <v>0</v>
      </c>
      <c r="T132" s="6">
        <f>SUM($B132:$S132)</f>
        <v>0</v>
      </c>
      <c r="U132" s="10"/>
    </row>
    <row r="133" spans="1:21">
      <c r="A133" s="11" t="s">
        <v>179</v>
      </c>
      <c r="B133" s="6">
        <f>'Multi'!B650*B$11*'LAFs'!B$263*(1-'Contrib'!B$112)*100/(24*'Input'!$F$58)</f>
        <v>0</v>
      </c>
      <c r="C133" s="6">
        <f>'Multi'!C650*C$11*'LAFs'!C$263*(1-'Contrib'!C$112)*100/(24*'Input'!$F$58)</f>
        <v>0</v>
      </c>
      <c r="D133" s="6">
        <f>'Multi'!D650*D$11*'LAFs'!D$263*(1-'Contrib'!D$112)*100/(24*'Input'!$F$58)</f>
        <v>0</v>
      </c>
      <c r="E133" s="6">
        <f>'Multi'!E650*E$11*'LAFs'!E$263*(1-'Contrib'!E$112)*100/(24*'Input'!$F$58)</f>
        <v>0</v>
      </c>
      <c r="F133" s="6">
        <f>'Multi'!F650*F$11*'LAFs'!F$263*(1-'Contrib'!F$112)*100/(24*'Input'!$F$58)</f>
        <v>0</v>
      </c>
      <c r="G133" s="6">
        <f>'Multi'!G650*G$11*'LAFs'!G$263*(1-'Contrib'!G$112)*100/(24*'Input'!$F$58)</f>
        <v>0</v>
      </c>
      <c r="H133" s="6">
        <f>'Multi'!H650*H$11*'LAFs'!H$263*(1-'Contrib'!H$112)*100/(24*'Input'!$F$58)</f>
        <v>0</v>
      </c>
      <c r="I133" s="6">
        <f>'Multi'!I650*I$11*'LAFs'!I$263*(1-'Contrib'!I$112)*100/(24*'Input'!$F$58)</f>
        <v>0</v>
      </c>
      <c r="J133" s="6">
        <f>'Multi'!J650*J$11*'LAFs'!J$263*(1-'Contrib'!J$112)*100/(24*'Input'!$F$58)</f>
        <v>0</v>
      </c>
      <c r="K133" s="6">
        <f>'Multi'!B650*K$11*'LAFs'!B$263*(1-'Contrib'!K$112)*100/(24*'Input'!$F$58)</f>
        <v>0</v>
      </c>
      <c r="L133" s="6">
        <f>'Multi'!C650*L$11*'LAFs'!C$263*(1-'Contrib'!L$112)*100/(24*'Input'!$F$58)</f>
        <v>0</v>
      </c>
      <c r="M133" s="6">
        <f>'Multi'!D650*M$11*'LAFs'!D$263*(1-'Contrib'!M$112)*100/(24*'Input'!$F$58)</f>
        <v>0</v>
      </c>
      <c r="N133" s="6">
        <f>'Multi'!E650*N$11*'LAFs'!E$263*(1-'Contrib'!N$112)*100/(24*'Input'!$F$58)</f>
        <v>0</v>
      </c>
      <c r="O133" s="6">
        <f>'Multi'!F650*O$11*'LAFs'!F$263*(1-'Contrib'!O$112)*100/(24*'Input'!$F$58)</f>
        <v>0</v>
      </c>
      <c r="P133" s="6">
        <f>'Multi'!G650*P$11*'LAFs'!G$263*(1-'Contrib'!P$112)*100/(24*'Input'!$F$58)</f>
        <v>0</v>
      </c>
      <c r="Q133" s="6">
        <f>'Multi'!H650*Q$11*'LAFs'!H$263*(1-'Contrib'!Q$112)*100/(24*'Input'!$F$58)</f>
        <v>0</v>
      </c>
      <c r="R133" s="6">
        <f>'Multi'!I650*R$11*'LAFs'!I$263*(1-'Contrib'!R$112)*100/(24*'Input'!$F$58)</f>
        <v>0</v>
      </c>
      <c r="S133" s="6">
        <f>'Multi'!J650*S$11*'LAFs'!J$263*(1-'Contrib'!S$112)*100/(24*'Input'!$F$58)</f>
        <v>0</v>
      </c>
      <c r="T133" s="6">
        <f>SUM($B133:$S133)</f>
        <v>0</v>
      </c>
      <c r="U133" s="10"/>
    </row>
    <row r="134" spans="1:21">
      <c r="A134" s="11" t="s">
        <v>192</v>
      </c>
      <c r="B134" s="6">
        <f>'Multi'!B651*B$11*'LAFs'!B$264*(1-'Contrib'!B$113)*100/(24*'Input'!$F$58)</f>
        <v>0</v>
      </c>
      <c r="C134" s="6">
        <f>'Multi'!C651*C$11*'LAFs'!C$264*(1-'Contrib'!C$113)*100/(24*'Input'!$F$58)</f>
        <v>0</v>
      </c>
      <c r="D134" s="6">
        <f>'Multi'!D651*D$11*'LAFs'!D$264*(1-'Contrib'!D$113)*100/(24*'Input'!$F$58)</f>
        <v>0</v>
      </c>
      <c r="E134" s="6">
        <f>'Multi'!E651*E$11*'LAFs'!E$264*(1-'Contrib'!E$113)*100/(24*'Input'!$F$58)</f>
        <v>0</v>
      </c>
      <c r="F134" s="6">
        <f>'Multi'!F651*F$11*'LAFs'!F$264*(1-'Contrib'!F$113)*100/(24*'Input'!$F$58)</f>
        <v>0</v>
      </c>
      <c r="G134" s="6">
        <f>'Multi'!G651*G$11*'LAFs'!G$264*(1-'Contrib'!G$113)*100/(24*'Input'!$F$58)</f>
        <v>0</v>
      </c>
      <c r="H134" s="6">
        <f>'Multi'!H651*H$11*'LAFs'!H$264*(1-'Contrib'!H$113)*100/(24*'Input'!$F$58)</f>
        <v>0</v>
      </c>
      <c r="I134" s="6">
        <f>'Multi'!I651*I$11*'LAFs'!I$264*(1-'Contrib'!I$113)*100/(24*'Input'!$F$58)</f>
        <v>0</v>
      </c>
      <c r="J134" s="6">
        <f>'Multi'!J651*J$11*'LAFs'!J$264*(1-'Contrib'!J$113)*100/(24*'Input'!$F$58)</f>
        <v>0</v>
      </c>
      <c r="K134" s="6">
        <f>'Multi'!B651*K$11*'LAFs'!B$264*(1-'Contrib'!K$113)*100/(24*'Input'!$F$58)</f>
        <v>0</v>
      </c>
      <c r="L134" s="6">
        <f>'Multi'!C651*L$11*'LAFs'!C$264*(1-'Contrib'!L$113)*100/(24*'Input'!$F$58)</f>
        <v>0</v>
      </c>
      <c r="M134" s="6">
        <f>'Multi'!D651*M$11*'LAFs'!D$264*(1-'Contrib'!M$113)*100/(24*'Input'!$F$58)</f>
        <v>0</v>
      </c>
      <c r="N134" s="6">
        <f>'Multi'!E651*N$11*'LAFs'!E$264*(1-'Contrib'!N$113)*100/(24*'Input'!$F$58)</f>
        <v>0</v>
      </c>
      <c r="O134" s="6">
        <f>'Multi'!F651*O$11*'LAFs'!F$264*(1-'Contrib'!O$113)*100/(24*'Input'!$F$58)</f>
        <v>0</v>
      </c>
      <c r="P134" s="6">
        <f>'Multi'!G651*P$11*'LAFs'!G$264*(1-'Contrib'!P$113)*100/(24*'Input'!$F$58)</f>
        <v>0</v>
      </c>
      <c r="Q134" s="6">
        <f>'Multi'!H651*Q$11*'LAFs'!H$264*(1-'Contrib'!Q$113)*100/(24*'Input'!$F$58)</f>
        <v>0</v>
      </c>
      <c r="R134" s="6">
        <f>'Multi'!I651*R$11*'LAFs'!I$264*(1-'Contrib'!R$113)*100/(24*'Input'!$F$58)</f>
        <v>0</v>
      </c>
      <c r="S134" s="6">
        <f>'Multi'!J651*S$11*'LAFs'!J$264*(1-'Contrib'!S$113)*100/(24*'Input'!$F$58)</f>
        <v>0</v>
      </c>
      <c r="T134" s="6">
        <f>SUM($B134:$S134)</f>
        <v>0</v>
      </c>
      <c r="U134" s="10"/>
    </row>
    <row r="135" spans="1:21">
      <c r="A135" s="11" t="s">
        <v>183</v>
      </c>
      <c r="B135" s="6">
        <f>'Multi'!B652*B$11*'LAFs'!B$273*(1-'Contrib'!B$122)*100/(24*'Input'!$F$58)</f>
        <v>0</v>
      </c>
      <c r="C135" s="6">
        <f>'Multi'!C652*C$11*'LAFs'!C$273*(1-'Contrib'!C$122)*100/(24*'Input'!$F$58)</f>
        <v>0</v>
      </c>
      <c r="D135" s="6">
        <f>'Multi'!D652*D$11*'LAFs'!D$273*(1-'Contrib'!D$122)*100/(24*'Input'!$F$58)</f>
        <v>0</v>
      </c>
      <c r="E135" s="6">
        <f>'Multi'!E652*E$11*'LAFs'!E$273*(1-'Contrib'!E$122)*100/(24*'Input'!$F$58)</f>
        <v>0</v>
      </c>
      <c r="F135" s="6">
        <f>'Multi'!F652*F$11*'LAFs'!F$273*(1-'Contrib'!F$122)*100/(24*'Input'!$F$58)</f>
        <v>0</v>
      </c>
      <c r="G135" s="6">
        <f>'Multi'!G652*G$11*'LAFs'!G$273*(1-'Contrib'!G$122)*100/(24*'Input'!$F$58)</f>
        <v>0</v>
      </c>
      <c r="H135" s="6">
        <f>'Multi'!H652*H$11*'LAFs'!H$273*(1-'Contrib'!H$122)*100/(24*'Input'!$F$58)</f>
        <v>0</v>
      </c>
      <c r="I135" s="6">
        <f>'Multi'!I652*I$11*'LAFs'!I$273*(1-'Contrib'!I$122)*100/(24*'Input'!$F$58)</f>
        <v>0</v>
      </c>
      <c r="J135" s="6">
        <f>'Multi'!J652*J$11*'LAFs'!J$273*(1-'Contrib'!J$122)*100/(24*'Input'!$F$58)</f>
        <v>0</v>
      </c>
      <c r="K135" s="6">
        <f>'Multi'!B652*K$11*'LAFs'!B$273*(1-'Contrib'!K$122)*100/(24*'Input'!$F$58)</f>
        <v>0</v>
      </c>
      <c r="L135" s="6">
        <f>'Multi'!C652*L$11*'LAFs'!C$273*(1-'Contrib'!L$122)*100/(24*'Input'!$F$58)</f>
        <v>0</v>
      </c>
      <c r="M135" s="6">
        <f>'Multi'!D652*M$11*'LAFs'!D$273*(1-'Contrib'!M$122)*100/(24*'Input'!$F$58)</f>
        <v>0</v>
      </c>
      <c r="N135" s="6">
        <f>'Multi'!E652*N$11*'LAFs'!E$273*(1-'Contrib'!N$122)*100/(24*'Input'!$F$58)</f>
        <v>0</v>
      </c>
      <c r="O135" s="6">
        <f>'Multi'!F652*O$11*'LAFs'!F$273*(1-'Contrib'!O$122)*100/(24*'Input'!$F$58)</f>
        <v>0</v>
      </c>
      <c r="P135" s="6">
        <f>'Multi'!G652*P$11*'LAFs'!G$273*(1-'Contrib'!P$122)*100/(24*'Input'!$F$58)</f>
        <v>0</v>
      </c>
      <c r="Q135" s="6">
        <f>'Multi'!H652*Q$11*'LAFs'!H$273*(1-'Contrib'!Q$122)*100/(24*'Input'!$F$58)</f>
        <v>0</v>
      </c>
      <c r="R135" s="6">
        <f>'Multi'!I652*R$11*'LAFs'!I$273*(1-'Contrib'!R$122)*100/(24*'Input'!$F$58)</f>
        <v>0</v>
      </c>
      <c r="S135" s="6">
        <f>'Multi'!J652*S$11*'LAFs'!J$273*(1-'Contrib'!S$122)*100/(24*'Input'!$F$58)</f>
        <v>0</v>
      </c>
      <c r="T135" s="6">
        <f>SUM($B135:$S135)</f>
        <v>0</v>
      </c>
      <c r="U135" s="10"/>
    </row>
    <row r="136" spans="1:21">
      <c r="A136" s="11" t="s">
        <v>185</v>
      </c>
      <c r="B136" s="6">
        <f>'Multi'!B653*B$11*'LAFs'!B$275*(1-'Contrib'!B$124)*100/(24*'Input'!$F$58)</f>
        <v>0</v>
      </c>
      <c r="C136" s="6">
        <f>'Multi'!C653*C$11*'LAFs'!C$275*(1-'Contrib'!C$124)*100/(24*'Input'!$F$58)</f>
        <v>0</v>
      </c>
      <c r="D136" s="6">
        <f>'Multi'!D653*D$11*'LAFs'!D$275*(1-'Contrib'!D$124)*100/(24*'Input'!$F$58)</f>
        <v>0</v>
      </c>
      <c r="E136" s="6">
        <f>'Multi'!E653*E$11*'LAFs'!E$275*(1-'Contrib'!E$124)*100/(24*'Input'!$F$58)</f>
        <v>0</v>
      </c>
      <c r="F136" s="6">
        <f>'Multi'!F653*F$11*'LAFs'!F$275*(1-'Contrib'!F$124)*100/(24*'Input'!$F$58)</f>
        <v>0</v>
      </c>
      <c r="G136" s="6">
        <f>'Multi'!G653*G$11*'LAFs'!G$275*(1-'Contrib'!G$124)*100/(24*'Input'!$F$58)</f>
        <v>0</v>
      </c>
      <c r="H136" s="6">
        <f>'Multi'!H653*H$11*'LAFs'!H$275*(1-'Contrib'!H$124)*100/(24*'Input'!$F$58)</f>
        <v>0</v>
      </c>
      <c r="I136" s="6">
        <f>'Multi'!I653*I$11*'LAFs'!I$275*(1-'Contrib'!I$124)*100/(24*'Input'!$F$58)</f>
        <v>0</v>
      </c>
      <c r="J136" s="6">
        <f>'Multi'!J653*J$11*'LAFs'!J$275*(1-'Contrib'!J$124)*100/(24*'Input'!$F$58)</f>
        <v>0</v>
      </c>
      <c r="K136" s="6">
        <f>'Multi'!B653*K$11*'LAFs'!B$275*(1-'Contrib'!K$124)*100/(24*'Input'!$F$58)</f>
        <v>0</v>
      </c>
      <c r="L136" s="6">
        <f>'Multi'!C653*L$11*'LAFs'!C$275*(1-'Contrib'!L$124)*100/(24*'Input'!$F$58)</f>
        <v>0</v>
      </c>
      <c r="M136" s="6">
        <f>'Multi'!D653*M$11*'LAFs'!D$275*(1-'Contrib'!M$124)*100/(24*'Input'!$F$58)</f>
        <v>0</v>
      </c>
      <c r="N136" s="6">
        <f>'Multi'!E653*N$11*'LAFs'!E$275*(1-'Contrib'!N$124)*100/(24*'Input'!$F$58)</f>
        <v>0</v>
      </c>
      <c r="O136" s="6">
        <f>'Multi'!F653*O$11*'LAFs'!F$275*(1-'Contrib'!O$124)*100/(24*'Input'!$F$58)</f>
        <v>0</v>
      </c>
      <c r="P136" s="6">
        <f>'Multi'!G653*P$11*'LAFs'!G$275*(1-'Contrib'!P$124)*100/(24*'Input'!$F$58)</f>
        <v>0</v>
      </c>
      <c r="Q136" s="6">
        <f>'Multi'!H653*Q$11*'LAFs'!H$275*(1-'Contrib'!Q$124)*100/(24*'Input'!$F$58)</f>
        <v>0</v>
      </c>
      <c r="R136" s="6">
        <f>'Multi'!I653*R$11*'LAFs'!I$275*(1-'Contrib'!R$124)*100/(24*'Input'!$F$58)</f>
        <v>0</v>
      </c>
      <c r="S136" s="6">
        <f>'Multi'!J653*S$11*'LAFs'!J$275*(1-'Contrib'!S$124)*100/(24*'Input'!$F$58)</f>
        <v>0</v>
      </c>
      <c r="T136" s="6">
        <f>SUM($B136:$S136)</f>
        <v>0</v>
      </c>
      <c r="U136" s="10"/>
    </row>
    <row r="137" spans="1:21">
      <c r="A137" s="11" t="s">
        <v>197</v>
      </c>
      <c r="B137" s="6">
        <f>'Multi'!B654*B$11*'LAFs'!B$280*(1-'Contrib'!B$129)*100/(24*'Input'!$F$58)</f>
        <v>0</v>
      </c>
      <c r="C137" s="6">
        <f>'Multi'!C654*C$11*'LAFs'!C$280*(1-'Contrib'!C$129)*100/(24*'Input'!$F$58)</f>
        <v>0</v>
      </c>
      <c r="D137" s="6">
        <f>'Multi'!D654*D$11*'LAFs'!D$280*(1-'Contrib'!D$129)*100/(24*'Input'!$F$58)</f>
        <v>0</v>
      </c>
      <c r="E137" s="6">
        <f>'Multi'!E654*E$11*'LAFs'!E$280*(1-'Contrib'!E$129)*100/(24*'Input'!$F$58)</f>
        <v>0</v>
      </c>
      <c r="F137" s="6">
        <f>'Multi'!F654*F$11*'LAFs'!F$280*(1-'Contrib'!F$129)*100/(24*'Input'!$F$58)</f>
        <v>0</v>
      </c>
      <c r="G137" s="6">
        <f>'Multi'!G654*G$11*'LAFs'!G$280*(1-'Contrib'!G$129)*100/(24*'Input'!$F$58)</f>
        <v>0</v>
      </c>
      <c r="H137" s="6">
        <f>'Multi'!H654*H$11*'LAFs'!H$280*(1-'Contrib'!H$129)*100/(24*'Input'!$F$58)</f>
        <v>0</v>
      </c>
      <c r="I137" s="6">
        <f>'Multi'!I654*I$11*'LAFs'!I$280*(1-'Contrib'!I$129)*100/(24*'Input'!$F$58)</f>
        <v>0</v>
      </c>
      <c r="J137" s="6">
        <f>'Multi'!J654*J$11*'LAFs'!J$280*(1-'Contrib'!J$129)*100/(24*'Input'!$F$58)</f>
        <v>0</v>
      </c>
      <c r="K137" s="6">
        <f>'Multi'!B654*K$11*'LAFs'!B$280*(1-'Contrib'!K$129)*100/(24*'Input'!$F$58)</f>
        <v>0</v>
      </c>
      <c r="L137" s="6">
        <f>'Multi'!C654*L$11*'LAFs'!C$280*(1-'Contrib'!L$129)*100/(24*'Input'!$F$58)</f>
        <v>0</v>
      </c>
      <c r="M137" s="6">
        <f>'Multi'!D654*M$11*'LAFs'!D$280*(1-'Contrib'!M$129)*100/(24*'Input'!$F$58)</f>
        <v>0</v>
      </c>
      <c r="N137" s="6">
        <f>'Multi'!E654*N$11*'LAFs'!E$280*(1-'Contrib'!N$129)*100/(24*'Input'!$F$58)</f>
        <v>0</v>
      </c>
      <c r="O137" s="6">
        <f>'Multi'!F654*O$11*'LAFs'!F$280*(1-'Contrib'!O$129)*100/(24*'Input'!$F$58)</f>
        <v>0</v>
      </c>
      <c r="P137" s="6">
        <f>'Multi'!G654*P$11*'LAFs'!G$280*(1-'Contrib'!P$129)*100/(24*'Input'!$F$58)</f>
        <v>0</v>
      </c>
      <c r="Q137" s="6">
        <f>'Multi'!H654*Q$11*'LAFs'!H$280*(1-'Contrib'!Q$129)*100/(24*'Input'!$F$58)</f>
        <v>0</v>
      </c>
      <c r="R137" s="6">
        <f>'Multi'!I654*R$11*'LAFs'!I$280*(1-'Contrib'!R$129)*100/(24*'Input'!$F$58)</f>
        <v>0</v>
      </c>
      <c r="S137" s="6">
        <f>'Multi'!J654*S$11*'LAFs'!J$280*(1-'Contrib'!S$129)*100/(24*'Input'!$F$58)</f>
        <v>0</v>
      </c>
      <c r="T137" s="6">
        <f>SUM($B137:$S137)</f>
        <v>0</v>
      </c>
      <c r="U137" s="10"/>
    </row>
    <row r="138" spans="1:21">
      <c r="A138" s="11" t="s">
        <v>198</v>
      </c>
      <c r="B138" s="6">
        <f>'Multi'!B655*B$11*'LAFs'!B$281*(1-'Contrib'!B$130)*100/(24*'Input'!$F$58)</f>
        <v>0</v>
      </c>
      <c r="C138" s="6">
        <f>'Multi'!C655*C$11*'LAFs'!C$281*(1-'Contrib'!C$130)*100/(24*'Input'!$F$58)</f>
        <v>0</v>
      </c>
      <c r="D138" s="6">
        <f>'Multi'!D655*D$11*'LAFs'!D$281*(1-'Contrib'!D$130)*100/(24*'Input'!$F$58)</f>
        <v>0</v>
      </c>
      <c r="E138" s="6">
        <f>'Multi'!E655*E$11*'LAFs'!E$281*(1-'Contrib'!E$130)*100/(24*'Input'!$F$58)</f>
        <v>0</v>
      </c>
      <c r="F138" s="6">
        <f>'Multi'!F655*F$11*'LAFs'!F$281*(1-'Contrib'!F$130)*100/(24*'Input'!$F$58)</f>
        <v>0</v>
      </c>
      <c r="G138" s="6">
        <f>'Multi'!G655*G$11*'LAFs'!G$281*(1-'Contrib'!G$130)*100/(24*'Input'!$F$58)</f>
        <v>0</v>
      </c>
      <c r="H138" s="6">
        <f>'Multi'!H655*H$11*'LAFs'!H$281*(1-'Contrib'!H$130)*100/(24*'Input'!$F$58)</f>
        <v>0</v>
      </c>
      <c r="I138" s="6">
        <f>'Multi'!I655*I$11*'LAFs'!I$281*(1-'Contrib'!I$130)*100/(24*'Input'!$F$58)</f>
        <v>0</v>
      </c>
      <c r="J138" s="6">
        <f>'Multi'!J655*J$11*'LAFs'!J$281*(1-'Contrib'!J$130)*100/(24*'Input'!$F$58)</f>
        <v>0</v>
      </c>
      <c r="K138" s="6">
        <f>'Multi'!B655*K$11*'LAFs'!B$281*(1-'Contrib'!K$130)*100/(24*'Input'!$F$58)</f>
        <v>0</v>
      </c>
      <c r="L138" s="6">
        <f>'Multi'!C655*L$11*'LAFs'!C$281*(1-'Contrib'!L$130)*100/(24*'Input'!$F$58)</f>
        <v>0</v>
      </c>
      <c r="M138" s="6">
        <f>'Multi'!D655*M$11*'LAFs'!D$281*(1-'Contrib'!M$130)*100/(24*'Input'!$F$58)</f>
        <v>0</v>
      </c>
      <c r="N138" s="6">
        <f>'Multi'!E655*N$11*'LAFs'!E$281*(1-'Contrib'!N$130)*100/(24*'Input'!$F$58)</f>
        <v>0</v>
      </c>
      <c r="O138" s="6">
        <f>'Multi'!F655*O$11*'LAFs'!F$281*(1-'Contrib'!O$130)*100/(24*'Input'!$F$58)</f>
        <v>0</v>
      </c>
      <c r="P138" s="6">
        <f>'Multi'!G655*P$11*'LAFs'!G$281*(1-'Contrib'!P$130)*100/(24*'Input'!$F$58)</f>
        <v>0</v>
      </c>
      <c r="Q138" s="6">
        <f>'Multi'!H655*Q$11*'LAFs'!H$281*(1-'Contrib'!Q$130)*100/(24*'Input'!$F$58)</f>
        <v>0</v>
      </c>
      <c r="R138" s="6">
        <f>'Multi'!I655*R$11*'LAFs'!I$281*(1-'Contrib'!R$130)*100/(24*'Input'!$F$58)</f>
        <v>0</v>
      </c>
      <c r="S138" s="6">
        <f>'Multi'!J655*S$11*'LAFs'!J$281*(1-'Contrib'!S$130)*100/(24*'Input'!$F$58)</f>
        <v>0</v>
      </c>
      <c r="T138" s="6">
        <f>SUM($B138:$S138)</f>
        <v>0</v>
      </c>
      <c r="U138" s="10"/>
    </row>
    <row r="139" spans="1:21">
      <c r="A139" s="11" t="s">
        <v>199</v>
      </c>
      <c r="B139" s="6">
        <f>'Multi'!B656*B$11*'LAFs'!B$282*(1-'Contrib'!B$131)*100/(24*'Input'!$F$58)</f>
        <v>0</v>
      </c>
      <c r="C139" s="6">
        <f>'Multi'!C656*C$11*'LAFs'!C$282*(1-'Contrib'!C$131)*100/(24*'Input'!$F$58)</f>
        <v>0</v>
      </c>
      <c r="D139" s="6">
        <f>'Multi'!D656*D$11*'LAFs'!D$282*(1-'Contrib'!D$131)*100/(24*'Input'!$F$58)</f>
        <v>0</v>
      </c>
      <c r="E139" s="6">
        <f>'Multi'!E656*E$11*'LAFs'!E$282*(1-'Contrib'!E$131)*100/(24*'Input'!$F$58)</f>
        <v>0</v>
      </c>
      <c r="F139" s="6">
        <f>'Multi'!F656*F$11*'LAFs'!F$282*(1-'Contrib'!F$131)*100/(24*'Input'!$F$58)</f>
        <v>0</v>
      </c>
      <c r="G139" s="6">
        <f>'Multi'!G656*G$11*'LAFs'!G$282*(1-'Contrib'!G$131)*100/(24*'Input'!$F$58)</f>
        <v>0</v>
      </c>
      <c r="H139" s="6">
        <f>'Multi'!H656*H$11*'LAFs'!H$282*(1-'Contrib'!H$131)*100/(24*'Input'!$F$58)</f>
        <v>0</v>
      </c>
      <c r="I139" s="6">
        <f>'Multi'!I656*I$11*'LAFs'!I$282*(1-'Contrib'!I$131)*100/(24*'Input'!$F$58)</f>
        <v>0</v>
      </c>
      <c r="J139" s="6">
        <f>'Multi'!J656*J$11*'LAFs'!J$282*(1-'Contrib'!J$131)*100/(24*'Input'!$F$58)</f>
        <v>0</v>
      </c>
      <c r="K139" s="6">
        <f>'Multi'!B656*K$11*'LAFs'!B$282*(1-'Contrib'!K$131)*100/(24*'Input'!$F$58)</f>
        <v>0</v>
      </c>
      <c r="L139" s="6">
        <f>'Multi'!C656*L$11*'LAFs'!C$282*(1-'Contrib'!L$131)*100/(24*'Input'!$F$58)</f>
        <v>0</v>
      </c>
      <c r="M139" s="6">
        <f>'Multi'!D656*M$11*'LAFs'!D$282*(1-'Contrib'!M$131)*100/(24*'Input'!$F$58)</f>
        <v>0</v>
      </c>
      <c r="N139" s="6">
        <f>'Multi'!E656*N$11*'LAFs'!E$282*(1-'Contrib'!N$131)*100/(24*'Input'!$F$58)</f>
        <v>0</v>
      </c>
      <c r="O139" s="6">
        <f>'Multi'!F656*O$11*'LAFs'!F$282*(1-'Contrib'!O$131)*100/(24*'Input'!$F$58)</f>
        <v>0</v>
      </c>
      <c r="P139" s="6">
        <f>'Multi'!G656*P$11*'LAFs'!G$282*(1-'Contrib'!P$131)*100/(24*'Input'!$F$58)</f>
        <v>0</v>
      </c>
      <c r="Q139" s="6">
        <f>'Multi'!H656*Q$11*'LAFs'!H$282*(1-'Contrib'!Q$131)*100/(24*'Input'!$F$58)</f>
        <v>0</v>
      </c>
      <c r="R139" s="6">
        <f>'Multi'!I656*R$11*'LAFs'!I$282*(1-'Contrib'!R$131)*100/(24*'Input'!$F$58)</f>
        <v>0</v>
      </c>
      <c r="S139" s="6">
        <f>'Multi'!J656*S$11*'LAFs'!J$282*(1-'Contrib'!S$131)*100/(24*'Input'!$F$58)</f>
        <v>0</v>
      </c>
      <c r="T139" s="6">
        <f>SUM($B139:$S139)</f>
        <v>0</v>
      </c>
      <c r="U139" s="10"/>
    </row>
    <row r="140" spans="1:21">
      <c r="A140" s="11" t="s">
        <v>200</v>
      </c>
      <c r="B140" s="6">
        <f>'Multi'!B657*B$11*'LAFs'!B$283*(1-'Contrib'!B$132)*100/(24*'Input'!$F$58)</f>
        <v>0</v>
      </c>
      <c r="C140" s="6">
        <f>'Multi'!C657*C$11*'LAFs'!C$283*(1-'Contrib'!C$132)*100/(24*'Input'!$F$58)</f>
        <v>0</v>
      </c>
      <c r="D140" s="6">
        <f>'Multi'!D657*D$11*'LAFs'!D$283*(1-'Contrib'!D$132)*100/(24*'Input'!$F$58)</f>
        <v>0</v>
      </c>
      <c r="E140" s="6">
        <f>'Multi'!E657*E$11*'LAFs'!E$283*(1-'Contrib'!E$132)*100/(24*'Input'!$F$58)</f>
        <v>0</v>
      </c>
      <c r="F140" s="6">
        <f>'Multi'!F657*F$11*'LAFs'!F$283*(1-'Contrib'!F$132)*100/(24*'Input'!$F$58)</f>
        <v>0</v>
      </c>
      <c r="G140" s="6">
        <f>'Multi'!G657*G$11*'LAFs'!G$283*(1-'Contrib'!G$132)*100/(24*'Input'!$F$58)</f>
        <v>0</v>
      </c>
      <c r="H140" s="6">
        <f>'Multi'!H657*H$11*'LAFs'!H$283*(1-'Contrib'!H$132)*100/(24*'Input'!$F$58)</f>
        <v>0</v>
      </c>
      <c r="I140" s="6">
        <f>'Multi'!I657*I$11*'LAFs'!I$283*(1-'Contrib'!I$132)*100/(24*'Input'!$F$58)</f>
        <v>0</v>
      </c>
      <c r="J140" s="6">
        <f>'Multi'!J657*J$11*'LAFs'!J$283*(1-'Contrib'!J$132)*100/(24*'Input'!$F$58)</f>
        <v>0</v>
      </c>
      <c r="K140" s="6">
        <f>'Multi'!B657*K$11*'LAFs'!B$283*(1-'Contrib'!K$132)*100/(24*'Input'!$F$58)</f>
        <v>0</v>
      </c>
      <c r="L140" s="6">
        <f>'Multi'!C657*L$11*'LAFs'!C$283*(1-'Contrib'!L$132)*100/(24*'Input'!$F$58)</f>
        <v>0</v>
      </c>
      <c r="M140" s="6">
        <f>'Multi'!D657*M$11*'LAFs'!D$283*(1-'Contrib'!M$132)*100/(24*'Input'!$F$58)</f>
        <v>0</v>
      </c>
      <c r="N140" s="6">
        <f>'Multi'!E657*N$11*'LAFs'!E$283*(1-'Contrib'!N$132)*100/(24*'Input'!$F$58)</f>
        <v>0</v>
      </c>
      <c r="O140" s="6">
        <f>'Multi'!F657*O$11*'LAFs'!F$283*(1-'Contrib'!O$132)*100/(24*'Input'!$F$58)</f>
        <v>0</v>
      </c>
      <c r="P140" s="6">
        <f>'Multi'!G657*P$11*'LAFs'!G$283*(1-'Contrib'!P$132)*100/(24*'Input'!$F$58)</f>
        <v>0</v>
      </c>
      <c r="Q140" s="6">
        <f>'Multi'!H657*Q$11*'LAFs'!H$283*(1-'Contrib'!Q$132)*100/(24*'Input'!$F$58)</f>
        <v>0</v>
      </c>
      <c r="R140" s="6">
        <f>'Multi'!I657*R$11*'LAFs'!I$283*(1-'Contrib'!R$132)*100/(24*'Input'!$F$58)</f>
        <v>0</v>
      </c>
      <c r="S140" s="6">
        <f>'Multi'!J657*S$11*'LAFs'!J$283*(1-'Contrib'!S$132)*100/(24*'Input'!$F$58)</f>
        <v>0</v>
      </c>
      <c r="T140" s="6">
        <f>SUM($B140:$S140)</f>
        <v>0</v>
      </c>
      <c r="U140" s="10"/>
    </row>
    <row r="141" spans="1:21">
      <c r="A141" s="11" t="s">
        <v>222</v>
      </c>
      <c r="B141" s="6">
        <f>'Multi'!B658*B$11*'LAFs'!B$269*(1-'Contrib'!B$118)*100/(24*'Input'!$F$58)</f>
        <v>0</v>
      </c>
      <c r="C141" s="6">
        <f>'Multi'!C658*C$11*'LAFs'!C$269*(1-'Contrib'!C$118)*100/(24*'Input'!$F$58)</f>
        <v>0</v>
      </c>
      <c r="D141" s="6">
        <f>'Multi'!D658*D$11*'LAFs'!D$269*(1-'Contrib'!D$118)*100/(24*'Input'!$F$58)</f>
        <v>0</v>
      </c>
      <c r="E141" s="6">
        <f>'Multi'!E658*E$11*'LAFs'!E$269*(1-'Contrib'!E$118)*100/(24*'Input'!$F$58)</f>
        <v>0</v>
      </c>
      <c r="F141" s="6">
        <f>'Multi'!F658*F$11*'LAFs'!F$269*(1-'Contrib'!F$118)*100/(24*'Input'!$F$58)</f>
        <v>0</v>
      </c>
      <c r="G141" s="6">
        <f>'Multi'!G658*G$11*'LAFs'!G$269*(1-'Contrib'!G$118)*100/(24*'Input'!$F$58)</f>
        <v>0</v>
      </c>
      <c r="H141" s="6">
        <f>'Multi'!H658*H$11*'LAFs'!H$269*(1-'Contrib'!H$118)*100/(24*'Input'!$F$58)</f>
        <v>0</v>
      </c>
      <c r="I141" s="6">
        <f>'Multi'!I658*I$11*'LAFs'!I$269*(1-'Contrib'!I$118)*100/(24*'Input'!$F$58)</f>
        <v>0</v>
      </c>
      <c r="J141" s="6">
        <f>'Multi'!J658*J$11*'LAFs'!J$269*(1-'Contrib'!J$118)*100/(24*'Input'!$F$58)</f>
        <v>0</v>
      </c>
      <c r="K141" s="6">
        <f>'Multi'!B658*K$11*'LAFs'!B$269*(1-'Contrib'!K$118)*100/(24*'Input'!$F$58)</f>
        <v>0</v>
      </c>
      <c r="L141" s="6">
        <f>'Multi'!C658*L$11*'LAFs'!C$269*(1-'Contrib'!L$118)*100/(24*'Input'!$F$58)</f>
        <v>0</v>
      </c>
      <c r="M141" s="6">
        <f>'Multi'!D658*M$11*'LAFs'!D$269*(1-'Contrib'!M$118)*100/(24*'Input'!$F$58)</f>
        <v>0</v>
      </c>
      <c r="N141" s="6">
        <f>'Multi'!E658*N$11*'LAFs'!E$269*(1-'Contrib'!N$118)*100/(24*'Input'!$F$58)</f>
        <v>0</v>
      </c>
      <c r="O141" s="6">
        <f>'Multi'!F658*O$11*'LAFs'!F$269*(1-'Contrib'!O$118)*100/(24*'Input'!$F$58)</f>
        <v>0</v>
      </c>
      <c r="P141" s="6">
        <f>'Multi'!G658*P$11*'LAFs'!G$269*(1-'Contrib'!P$118)*100/(24*'Input'!$F$58)</f>
        <v>0</v>
      </c>
      <c r="Q141" s="6">
        <f>'Multi'!H658*Q$11*'LAFs'!H$269*(1-'Contrib'!Q$118)*100/(24*'Input'!$F$58)</f>
        <v>0</v>
      </c>
      <c r="R141" s="6">
        <f>'Multi'!I658*R$11*'LAFs'!I$269*(1-'Contrib'!R$118)*100/(24*'Input'!$F$58)</f>
        <v>0</v>
      </c>
      <c r="S141" s="6">
        <f>'Multi'!J658*S$11*'LAFs'!J$269*(1-'Contrib'!S$118)*100/(24*'Input'!$F$58)</f>
        <v>0</v>
      </c>
      <c r="T141" s="6">
        <f>SUM($B141:$S141)</f>
        <v>0</v>
      </c>
      <c r="U141" s="10"/>
    </row>
  </sheetData>
  <sheetProtection sheet="1" objects="1" scenarios="1"/>
  <hyperlinks>
    <hyperlink ref="A6" location="'DRM'!B129" display="x1 = 2109. Network model annuity by simultaneous maximum load for each network level (£/kW/year)"/>
    <hyperlink ref="A7" location="'Otex'!B107" display="x2 = 2710. Unit operating expenditure based on simultaneous maximum load (£/kW/year)"/>
    <hyperlink ref="A15" location="'Yard'!B10" display="x1 = 2901. Unit cost at each level, £/kW/year (relative to system simultaneous maximum load)"/>
    <hyperlink ref="A16" location="'Loads'!B43" display="x2 = 2302. Load coefficient"/>
    <hyperlink ref="A17" location="'LAFs'!B252" display="x3 = 2012. Loss adjustment factors between end user meter reading and each network level, scaled by network use"/>
    <hyperlink ref="A18" location="'Contrib'!B101" display="x4 = 2804. Proportion of annual charge covered by contributions (for all charging levels)"/>
    <hyperlink ref="A19" location="'Input'!F57" display="x5 = 1010. Days in the charging year (in Financial and general assumptions)"/>
    <hyperlink ref="A57" location="'Multi'!B596" display="x1 = 2437. Unit rate 1 pseudo load coefficient by network level (combined)"/>
    <hyperlink ref="A58" location="'Yard'!B10" display="x2 = 2901. Unit cost at each level, £/kW/year (relative to system simultaneous maximum load)"/>
    <hyperlink ref="A59" location="'LAFs'!B252" display="x3 = 2012. Loss adjustment factors between end user meter reading and each network level, scaled by network use"/>
    <hyperlink ref="A60" location="'Contrib'!B101" display="x4 = 2804. Proportion of annual charge covered by contributions (for all charging levels)"/>
    <hyperlink ref="A61" location="'Input'!F57" display="x5 = 1010. Days in the charging year (in Financial and general assumptions)"/>
    <hyperlink ref="A62" location="'Yard'!B67" display="x6 = Contributions to pay-as-you-go unit rate 1 (p/kWh) (in Pay-as-you-go unit rate 1 p/kWh)"/>
    <hyperlink ref="A92" location="'Multi'!B625" display="x1 = 2438. Unit rate 2 pseudo load coefficient by network level (combined)"/>
    <hyperlink ref="A93" location="'Yard'!B10" display="x2 = 2901. Unit cost at each level, £/kW/year (relative to system simultaneous maximum load)"/>
    <hyperlink ref="A94" location="'LAFs'!B252" display="x3 = 2012. Loss adjustment factors between end user meter reading and each network level, scaled by network use"/>
    <hyperlink ref="A95" location="'Contrib'!B101" display="x4 = 2804. Proportion of annual charge covered by contributions (for all charging levels)"/>
    <hyperlink ref="A96" location="'Input'!F57" display="x5 = 1010. Days in the charging year (in Financial and general assumptions)"/>
    <hyperlink ref="A97" location="'Yard'!B102" display="x6 = Contributions to pay-as-you-go unit rate 2 (p/kWh) (in Pay-as-you-go unit rate 2 p/kWh)"/>
    <hyperlink ref="A121" location="'Multi'!B648" display="x1 = 2439. Unit rate 3 pseudo load coefficient by network level (combined)"/>
    <hyperlink ref="A122" location="'Yard'!B10" display="x2 = 2901. Unit cost at each level, £/kW/year (relative to system simultaneous maximum load)"/>
    <hyperlink ref="A123" location="'LAFs'!B252" display="x3 = 2012. Loss adjustment factors between end user meter reading and each network level, scaled by network use"/>
    <hyperlink ref="A124" location="'Contrib'!B101" display="x4 = 2804. Proportion of annual charge covered by contributions (for all charging levels)"/>
    <hyperlink ref="A125" location="'Input'!F57" display="x5 = 1010. Days in the charging year (in Financial and general assumptions)"/>
    <hyperlink ref="A126" location="'Yard'!B131" display="x6 = Contributions to pay-as-you-go unit rate 3 (p/kWh) (in Pay-as-you-go unit rate 3 p/kWh)"/>
  </hyperlinks>
  <pageMargins left="0.7" right="0.7" top="0.75" bottom="0.75" header="0.3" footer="0.3"/>
  <pageSetup fitToHeight="0" orientation="landscape"/>
  <headerFooter>
    <oddHeader>&amp;L&amp;A&amp;Cr6409&amp;R&amp;P of &amp;N</oddHeader>
    <oddFooter>&amp;F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3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>
      <c r="A1" s="1">
        <f>"Allocation to standing charges"&amp;" for "&amp;'Input'!B7&amp;" in "&amp;'Input'!C7&amp;" ("&amp;'Input'!D7&amp;")"</f>
        <v>0</v>
      </c>
    </row>
    <row r="2" spans="1:20">
      <c r="A2" s="2" t="s">
        <v>944</v>
      </c>
    </row>
    <row r="4" spans="1:20">
      <c r="A4" s="1" t="s">
        <v>945</v>
      </c>
    </row>
    <row r="5" spans="1:20">
      <c r="A5" s="2" t="s">
        <v>367</v>
      </c>
    </row>
    <row r="6" spans="1:20">
      <c r="A6" s="12" t="s">
        <v>924</v>
      </c>
    </row>
    <row r="7" spans="1:20">
      <c r="A7" s="12" t="s">
        <v>946</v>
      </c>
    </row>
    <row r="8" spans="1:20">
      <c r="A8" s="2" t="s">
        <v>947</v>
      </c>
    </row>
    <row r="10" spans="1:20">
      <c r="B10" s="3" t="s">
        <v>140</v>
      </c>
      <c r="C10" s="3" t="s">
        <v>322</v>
      </c>
      <c r="D10" s="3" t="s">
        <v>323</v>
      </c>
      <c r="E10" s="3" t="s">
        <v>324</v>
      </c>
      <c r="F10" s="3" t="s">
        <v>325</v>
      </c>
      <c r="G10" s="3" t="s">
        <v>326</v>
      </c>
      <c r="H10" s="3" t="s">
        <v>327</v>
      </c>
      <c r="I10" s="3" t="s">
        <v>328</v>
      </c>
      <c r="J10" s="3" t="s">
        <v>329</v>
      </c>
      <c r="K10" s="3" t="s">
        <v>310</v>
      </c>
      <c r="L10" s="3" t="s">
        <v>828</v>
      </c>
      <c r="M10" s="3" t="s">
        <v>829</v>
      </c>
      <c r="N10" s="3" t="s">
        <v>830</v>
      </c>
      <c r="O10" s="3" t="s">
        <v>831</v>
      </c>
      <c r="P10" s="3" t="s">
        <v>832</v>
      </c>
      <c r="Q10" s="3" t="s">
        <v>833</v>
      </c>
      <c r="R10" s="3" t="s">
        <v>834</v>
      </c>
      <c r="S10" s="3" t="s">
        <v>835</v>
      </c>
    </row>
    <row r="11" spans="1:20">
      <c r="A11" s="11" t="s">
        <v>948</v>
      </c>
      <c r="B11" s="6">
        <f>'Yard'!B11/(1+'AMD'!B207)</f>
        <v>0</v>
      </c>
      <c r="C11" s="6">
        <f>'Yard'!C11/(1+'AMD'!C207)</f>
        <v>0</v>
      </c>
      <c r="D11" s="6">
        <f>'Yard'!D11/(1+'AMD'!D207)</f>
        <v>0</v>
      </c>
      <c r="E11" s="6">
        <f>'Yard'!E11/(1+'AMD'!E207)</f>
        <v>0</v>
      </c>
      <c r="F11" s="6">
        <f>'Yard'!F11/(1+'AMD'!F207)</f>
        <v>0</v>
      </c>
      <c r="G11" s="6">
        <f>'Yard'!G11/(1+'AMD'!G207)</f>
        <v>0</v>
      </c>
      <c r="H11" s="6">
        <f>'Yard'!H11/(1+'AMD'!H207)</f>
        <v>0</v>
      </c>
      <c r="I11" s="6">
        <f>'Yard'!I11/(1+'AMD'!I207)</f>
        <v>0</v>
      </c>
      <c r="J11" s="6">
        <f>'Yard'!J11/(1+'AMD'!J207)</f>
        <v>0</v>
      </c>
      <c r="K11" s="6">
        <f>'Yard'!K11/(1+'AMD'!B207)</f>
        <v>0</v>
      </c>
      <c r="L11" s="6">
        <f>'Yard'!L11/(1+'AMD'!C207)</f>
        <v>0</v>
      </c>
      <c r="M11" s="6">
        <f>'Yard'!M11/(1+'AMD'!D207)</f>
        <v>0</v>
      </c>
      <c r="N11" s="6">
        <f>'Yard'!N11/(1+'AMD'!E207)</f>
        <v>0</v>
      </c>
      <c r="O11" s="6">
        <f>'Yard'!O11/(1+'AMD'!F207)</f>
        <v>0</v>
      </c>
      <c r="P11" s="6">
        <f>'Yard'!P11/(1+'AMD'!G207)</f>
        <v>0</v>
      </c>
      <c r="Q11" s="6">
        <f>'Yard'!Q11/(1+'AMD'!H207)</f>
        <v>0</v>
      </c>
      <c r="R11" s="6">
        <f>'Yard'!R11/(1+'AMD'!I207)</f>
        <v>0</v>
      </c>
      <c r="S11" s="6">
        <f>'Yard'!S11/(1+'AMD'!J207)</f>
        <v>0</v>
      </c>
      <c r="T11" s="10"/>
    </row>
    <row r="13" spans="1:20">
      <c r="A13" s="1" t="s">
        <v>949</v>
      </c>
    </row>
    <row r="14" spans="1:20">
      <c r="A14" s="2" t="s">
        <v>950</v>
      </c>
    </row>
    <row r="15" spans="1:20">
      <c r="A15" s="2" t="s">
        <v>367</v>
      </c>
    </row>
    <row r="16" spans="1:20">
      <c r="A16" s="12" t="s">
        <v>951</v>
      </c>
    </row>
    <row r="17" spans="1:20">
      <c r="A17" s="12" t="s">
        <v>952</v>
      </c>
    </row>
    <row r="18" spans="1:20">
      <c r="A18" s="12" t="s">
        <v>953</v>
      </c>
    </row>
    <row r="19" spans="1:20">
      <c r="A19" s="12" t="s">
        <v>954</v>
      </c>
    </row>
    <row r="20" spans="1:20">
      <c r="A20" s="12" t="s">
        <v>681</v>
      </c>
    </row>
    <row r="21" spans="1:20">
      <c r="A21" s="12" t="s">
        <v>955</v>
      </c>
    </row>
    <row r="22" spans="1:20">
      <c r="A22" s="2" t="s">
        <v>956</v>
      </c>
    </row>
    <row r="24" spans="1:20">
      <c r="B24" s="3" t="s">
        <v>140</v>
      </c>
      <c r="C24" s="3" t="s">
        <v>322</v>
      </c>
      <c r="D24" s="3" t="s">
        <v>323</v>
      </c>
      <c r="E24" s="3" t="s">
        <v>324</v>
      </c>
      <c r="F24" s="3" t="s">
        <v>325</v>
      </c>
      <c r="G24" s="3" t="s">
        <v>326</v>
      </c>
      <c r="H24" s="3" t="s">
        <v>327</v>
      </c>
      <c r="I24" s="3" t="s">
        <v>328</v>
      </c>
      <c r="J24" s="3" t="s">
        <v>329</v>
      </c>
      <c r="K24" s="3" t="s">
        <v>310</v>
      </c>
      <c r="L24" s="3" t="s">
        <v>828</v>
      </c>
      <c r="M24" s="3" t="s">
        <v>829</v>
      </c>
      <c r="N24" s="3" t="s">
        <v>830</v>
      </c>
      <c r="O24" s="3" t="s">
        <v>831</v>
      </c>
      <c r="P24" s="3" t="s">
        <v>832</v>
      </c>
      <c r="Q24" s="3" t="s">
        <v>833</v>
      </c>
      <c r="R24" s="3" t="s">
        <v>834</v>
      </c>
      <c r="S24" s="3" t="s">
        <v>835</v>
      </c>
    </row>
    <row r="25" spans="1:20">
      <c r="A25" s="11" t="s">
        <v>172</v>
      </c>
      <c r="B25" s="6">
        <f>100*'AMD'!B39*'LAFs'!B$253*B$11*'Input'!$E$58/'Input'!$F$58*(1-'Contrib'!B$102)</f>
        <v>0</v>
      </c>
      <c r="C25" s="6">
        <f>100*'AMD'!C39*'LAFs'!C$253*C$11*'Input'!$E$58/'Input'!$F$58*(1-'Contrib'!C$102)</f>
        <v>0</v>
      </c>
      <c r="D25" s="6">
        <f>100*'AMD'!D39*'LAFs'!D$253*D$11*'Input'!$E$58/'Input'!$F$58*(1-'Contrib'!D$102)</f>
        <v>0</v>
      </c>
      <c r="E25" s="6">
        <f>100*'AMD'!E39*'LAFs'!E$253*E$11*'Input'!$E$58/'Input'!$F$58*(1-'Contrib'!E$102)</f>
        <v>0</v>
      </c>
      <c r="F25" s="6">
        <f>100*'AMD'!F39*'LAFs'!F$253*F$11*'Input'!$E$58/'Input'!$F$58*(1-'Contrib'!F$102)</f>
        <v>0</v>
      </c>
      <c r="G25" s="6">
        <f>100*'AMD'!G39*'LAFs'!G$253*G$11*'Input'!$E$58/'Input'!$F$58*(1-'Contrib'!G$102)</f>
        <v>0</v>
      </c>
      <c r="H25" s="6">
        <f>100*'AMD'!H39*'LAFs'!H$253*H$11*'Input'!$E$58/'Input'!$F$58*(1-'Contrib'!H$102)</f>
        <v>0</v>
      </c>
      <c r="I25" s="6">
        <f>100*'AMD'!I39*'LAFs'!I$253*I$11*'Input'!$E$58/'Input'!$F$58*(1-'Contrib'!I$102)</f>
        <v>0</v>
      </c>
      <c r="J25" s="6">
        <f>100*'AMD'!J39*'LAFs'!J$253*J$11*'Input'!$E$58/'Input'!$F$58*(1-'Contrib'!J$102)</f>
        <v>0</v>
      </c>
      <c r="K25" s="6">
        <f>100*'AMD'!B39*'LAFs'!B$253*K$11*'Input'!$E$58/'Input'!$F$58*(1-'Contrib'!K$102)</f>
        <v>0</v>
      </c>
      <c r="L25" s="6">
        <f>100*'AMD'!C39*'LAFs'!C$253*L$11*'Input'!$E$58/'Input'!$F$58*(1-'Contrib'!L$102)</f>
        <v>0</v>
      </c>
      <c r="M25" s="6">
        <f>100*'AMD'!D39*'LAFs'!D$253*M$11*'Input'!$E$58/'Input'!$F$58*(1-'Contrib'!M$102)</f>
        <v>0</v>
      </c>
      <c r="N25" s="6">
        <f>100*'AMD'!E39*'LAFs'!E$253*N$11*'Input'!$E$58/'Input'!$F$58*(1-'Contrib'!N$102)</f>
        <v>0</v>
      </c>
      <c r="O25" s="6">
        <f>100*'AMD'!F39*'LAFs'!F$253*O$11*'Input'!$E$58/'Input'!$F$58*(1-'Contrib'!O$102)</f>
        <v>0</v>
      </c>
      <c r="P25" s="6">
        <f>100*'AMD'!G39*'LAFs'!G$253*P$11*'Input'!$E$58/'Input'!$F$58*(1-'Contrib'!P$102)</f>
        <v>0</v>
      </c>
      <c r="Q25" s="6">
        <f>100*'AMD'!H39*'LAFs'!H$253*Q$11*'Input'!$E$58/'Input'!$F$58*(1-'Contrib'!Q$102)</f>
        <v>0</v>
      </c>
      <c r="R25" s="6">
        <f>100*'AMD'!I39*'LAFs'!I$253*R$11*'Input'!$E$58/'Input'!$F$58*(1-'Contrib'!R$102)</f>
        <v>0</v>
      </c>
      <c r="S25" s="6">
        <f>100*'AMD'!J39*'LAFs'!J$253*S$11*'Input'!$E$58/'Input'!$F$58*(1-'Contrib'!S$102)</f>
        <v>0</v>
      </c>
      <c r="T25" s="10"/>
    </row>
    <row r="26" spans="1:20">
      <c r="A26" s="11" t="s">
        <v>173</v>
      </c>
      <c r="B26" s="6">
        <f>100*'AMD'!B40*'LAFs'!B$254*B$11*'Input'!$E$58/'Input'!$F$58*(1-'Contrib'!B$103)</f>
        <v>0</v>
      </c>
      <c r="C26" s="6">
        <f>100*'AMD'!C40*'LAFs'!C$254*C$11*'Input'!$E$58/'Input'!$F$58*(1-'Contrib'!C$103)</f>
        <v>0</v>
      </c>
      <c r="D26" s="6">
        <f>100*'AMD'!D40*'LAFs'!D$254*D$11*'Input'!$E$58/'Input'!$F$58*(1-'Contrib'!D$103)</f>
        <v>0</v>
      </c>
      <c r="E26" s="6">
        <f>100*'AMD'!E40*'LAFs'!E$254*E$11*'Input'!$E$58/'Input'!$F$58*(1-'Contrib'!E$103)</f>
        <v>0</v>
      </c>
      <c r="F26" s="6">
        <f>100*'AMD'!F40*'LAFs'!F$254*F$11*'Input'!$E$58/'Input'!$F$58*(1-'Contrib'!F$103)</f>
        <v>0</v>
      </c>
      <c r="G26" s="6">
        <f>100*'AMD'!G40*'LAFs'!G$254*G$11*'Input'!$E$58/'Input'!$F$58*(1-'Contrib'!G$103)</f>
        <v>0</v>
      </c>
      <c r="H26" s="6">
        <f>100*'AMD'!H40*'LAFs'!H$254*H$11*'Input'!$E$58/'Input'!$F$58*(1-'Contrib'!H$103)</f>
        <v>0</v>
      </c>
      <c r="I26" s="6">
        <f>100*'AMD'!I40*'LAFs'!I$254*I$11*'Input'!$E$58/'Input'!$F$58*(1-'Contrib'!I$103)</f>
        <v>0</v>
      </c>
      <c r="J26" s="6">
        <f>100*'AMD'!J40*'LAFs'!J$254*J$11*'Input'!$E$58/'Input'!$F$58*(1-'Contrib'!J$103)</f>
        <v>0</v>
      </c>
      <c r="K26" s="6">
        <f>100*'AMD'!B40*'LAFs'!B$254*K$11*'Input'!$E$58/'Input'!$F$58*(1-'Contrib'!K$103)</f>
        <v>0</v>
      </c>
      <c r="L26" s="6">
        <f>100*'AMD'!C40*'LAFs'!C$254*L$11*'Input'!$E$58/'Input'!$F$58*(1-'Contrib'!L$103)</f>
        <v>0</v>
      </c>
      <c r="M26" s="6">
        <f>100*'AMD'!D40*'LAFs'!D$254*M$11*'Input'!$E$58/'Input'!$F$58*(1-'Contrib'!M$103)</f>
        <v>0</v>
      </c>
      <c r="N26" s="6">
        <f>100*'AMD'!E40*'LAFs'!E$254*N$11*'Input'!$E$58/'Input'!$F$58*(1-'Contrib'!N$103)</f>
        <v>0</v>
      </c>
      <c r="O26" s="6">
        <f>100*'AMD'!F40*'LAFs'!F$254*O$11*'Input'!$E$58/'Input'!$F$58*(1-'Contrib'!O$103)</f>
        <v>0</v>
      </c>
      <c r="P26" s="6">
        <f>100*'AMD'!G40*'LAFs'!G$254*P$11*'Input'!$E$58/'Input'!$F$58*(1-'Contrib'!P$103)</f>
        <v>0</v>
      </c>
      <c r="Q26" s="6">
        <f>100*'AMD'!H40*'LAFs'!H$254*Q$11*'Input'!$E$58/'Input'!$F$58*(1-'Contrib'!Q$103)</f>
        <v>0</v>
      </c>
      <c r="R26" s="6">
        <f>100*'AMD'!I40*'LAFs'!I$254*R$11*'Input'!$E$58/'Input'!$F$58*(1-'Contrib'!R$103)</f>
        <v>0</v>
      </c>
      <c r="S26" s="6">
        <f>100*'AMD'!J40*'LAFs'!J$254*S$11*'Input'!$E$58/'Input'!$F$58*(1-'Contrib'!S$103)</f>
        <v>0</v>
      </c>
      <c r="T26" s="10"/>
    </row>
    <row r="27" spans="1:20">
      <c r="A27" s="11" t="s">
        <v>216</v>
      </c>
      <c r="B27" s="6">
        <f>100*'AMD'!B41*'LAFs'!B$255*B$11*'Input'!$E$58/'Input'!$F$58*(1-'Contrib'!B$104)</f>
        <v>0</v>
      </c>
      <c r="C27" s="6">
        <f>100*'AMD'!C41*'LAFs'!C$255*C$11*'Input'!$E$58/'Input'!$F$58*(1-'Contrib'!C$104)</f>
        <v>0</v>
      </c>
      <c r="D27" s="6">
        <f>100*'AMD'!D41*'LAFs'!D$255*D$11*'Input'!$E$58/'Input'!$F$58*(1-'Contrib'!D$104)</f>
        <v>0</v>
      </c>
      <c r="E27" s="6">
        <f>100*'AMD'!E41*'LAFs'!E$255*E$11*'Input'!$E$58/'Input'!$F$58*(1-'Contrib'!E$104)</f>
        <v>0</v>
      </c>
      <c r="F27" s="6">
        <f>100*'AMD'!F41*'LAFs'!F$255*F$11*'Input'!$E$58/'Input'!$F$58*(1-'Contrib'!F$104)</f>
        <v>0</v>
      </c>
      <c r="G27" s="6">
        <f>100*'AMD'!G41*'LAFs'!G$255*G$11*'Input'!$E$58/'Input'!$F$58*(1-'Contrib'!G$104)</f>
        <v>0</v>
      </c>
      <c r="H27" s="6">
        <f>100*'AMD'!H41*'LAFs'!H$255*H$11*'Input'!$E$58/'Input'!$F$58*(1-'Contrib'!H$104)</f>
        <v>0</v>
      </c>
      <c r="I27" s="6">
        <f>100*'AMD'!I41*'LAFs'!I$255*I$11*'Input'!$E$58/'Input'!$F$58*(1-'Contrib'!I$104)</f>
        <v>0</v>
      </c>
      <c r="J27" s="6">
        <f>100*'AMD'!J41*'LAFs'!J$255*J$11*'Input'!$E$58/'Input'!$F$58*(1-'Contrib'!J$104)</f>
        <v>0</v>
      </c>
      <c r="K27" s="6">
        <f>100*'AMD'!B41*'LAFs'!B$255*K$11*'Input'!$E$58/'Input'!$F$58*(1-'Contrib'!K$104)</f>
        <v>0</v>
      </c>
      <c r="L27" s="6">
        <f>100*'AMD'!C41*'LAFs'!C$255*L$11*'Input'!$E$58/'Input'!$F$58*(1-'Contrib'!L$104)</f>
        <v>0</v>
      </c>
      <c r="M27" s="6">
        <f>100*'AMD'!D41*'LAFs'!D$255*M$11*'Input'!$E$58/'Input'!$F$58*(1-'Contrib'!M$104)</f>
        <v>0</v>
      </c>
      <c r="N27" s="6">
        <f>100*'AMD'!E41*'LAFs'!E$255*N$11*'Input'!$E$58/'Input'!$F$58*(1-'Contrib'!N$104)</f>
        <v>0</v>
      </c>
      <c r="O27" s="6">
        <f>100*'AMD'!F41*'LAFs'!F$255*O$11*'Input'!$E$58/'Input'!$F$58*(1-'Contrib'!O$104)</f>
        <v>0</v>
      </c>
      <c r="P27" s="6">
        <f>100*'AMD'!G41*'LAFs'!G$255*P$11*'Input'!$E$58/'Input'!$F$58*(1-'Contrib'!P$104)</f>
        <v>0</v>
      </c>
      <c r="Q27" s="6">
        <f>100*'AMD'!H41*'LAFs'!H$255*Q$11*'Input'!$E$58/'Input'!$F$58*(1-'Contrib'!Q$104)</f>
        <v>0</v>
      </c>
      <c r="R27" s="6">
        <f>100*'AMD'!I41*'LAFs'!I$255*R$11*'Input'!$E$58/'Input'!$F$58*(1-'Contrib'!R$104)</f>
        <v>0</v>
      </c>
      <c r="S27" s="6">
        <f>100*'AMD'!J41*'LAFs'!J$255*S$11*'Input'!$E$58/'Input'!$F$58*(1-'Contrib'!S$104)</f>
        <v>0</v>
      </c>
      <c r="T27" s="10"/>
    </row>
    <row r="28" spans="1:20">
      <c r="A28" s="11" t="s">
        <v>174</v>
      </c>
      <c r="B28" s="6">
        <f>100*'AMD'!B42*'LAFs'!B$256*B$11*'Input'!$E$58/'Input'!$F$58*(1-'Contrib'!B$105)</f>
        <v>0</v>
      </c>
      <c r="C28" s="6">
        <f>100*'AMD'!C42*'LAFs'!C$256*C$11*'Input'!$E$58/'Input'!$F$58*(1-'Contrib'!C$105)</f>
        <v>0</v>
      </c>
      <c r="D28" s="6">
        <f>100*'AMD'!D42*'LAFs'!D$256*D$11*'Input'!$E$58/'Input'!$F$58*(1-'Contrib'!D$105)</f>
        <v>0</v>
      </c>
      <c r="E28" s="6">
        <f>100*'AMD'!E42*'LAFs'!E$256*E$11*'Input'!$E$58/'Input'!$F$58*(1-'Contrib'!E$105)</f>
        <v>0</v>
      </c>
      <c r="F28" s="6">
        <f>100*'AMD'!F42*'LAFs'!F$256*F$11*'Input'!$E$58/'Input'!$F$58*(1-'Contrib'!F$105)</f>
        <v>0</v>
      </c>
      <c r="G28" s="6">
        <f>100*'AMD'!G42*'LAFs'!G$256*G$11*'Input'!$E$58/'Input'!$F$58*(1-'Contrib'!G$105)</f>
        <v>0</v>
      </c>
      <c r="H28" s="6">
        <f>100*'AMD'!H42*'LAFs'!H$256*H$11*'Input'!$E$58/'Input'!$F$58*(1-'Contrib'!H$105)</f>
        <v>0</v>
      </c>
      <c r="I28" s="6">
        <f>100*'AMD'!I42*'LAFs'!I$256*I$11*'Input'!$E$58/'Input'!$F$58*(1-'Contrib'!I$105)</f>
        <v>0</v>
      </c>
      <c r="J28" s="6">
        <f>100*'AMD'!J42*'LAFs'!J$256*J$11*'Input'!$E$58/'Input'!$F$58*(1-'Contrib'!J$105)</f>
        <v>0</v>
      </c>
      <c r="K28" s="6">
        <f>100*'AMD'!B42*'LAFs'!B$256*K$11*'Input'!$E$58/'Input'!$F$58*(1-'Contrib'!K$105)</f>
        <v>0</v>
      </c>
      <c r="L28" s="6">
        <f>100*'AMD'!C42*'LAFs'!C$256*L$11*'Input'!$E$58/'Input'!$F$58*(1-'Contrib'!L$105)</f>
        <v>0</v>
      </c>
      <c r="M28" s="6">
        <f>100*'AMD'!D42*'LAFs'!D$256*M$11*'Input'!$E$58/'Input'!$F$58*(1-'Contrib'!M$105)</f>
        <v>0</v>
      </c>
      <c r="N28" s="6">
        <f>100*'AMD'!E42*'LAFs'!E$256*N$11*'Input'!$E$58/'Input'!$F$58*(1-'Contrib'!N$105)</f>
        <v>0</v>
      </c>
      <c r="O28" s="6">
        <f>100*'AMD'!F42*'LAFs'!F$256*O$11*'Input'!$E$58/'Input'!$F$58*(1-'Contrib'!O$105)</f>
        <v>0</v>
      </c>
      <c r="P28" s="6">
        <f>100*'AMD'!G42*'LAFs'!G$256*P$11*'Input'!$E$58/'Input'!$F$58*(1-'Contrib'!P$105)</f>
        <v>0</v>
      </c>
      <c r="Q28" s="6">
        <f>100*'AMD'!H42*'LAFs'!H$256*Q$11*'Input'!$E$58/'Input'!$F$58*(1-'Contrib'!Q$105)</f>
        <v>0</v>
      </c>
      <c r="R28" s="6">
        <f>100*'AMD'!I42*'LAFs'!I$256*R$11*'Input'!$E$58/'Input'!$F$58*(1-'Contrib'!R$105)</f>
        <v>0</v>
      </c>
      <c r="S28" s="6">
        <f>100*'AMD'!J42*'LAFs'!J$256*S$11*'Input'!$E$58/'Input'!$F$58*(1-'Contrib'!S$105)</f>
        <v>0</v>
      </c>
      <c r="T28" s="10"/>
    </row>
    <row r="29" spans="1:20">
      <c r="A29" s="11" t="s">
        <v>175</v>
      </c>
      <c r="B29" s="6">
        <f>100*'AMD'!B43*'LAFs'!B$257*B$11*'Input'!$E$58/'Input'!$F$58*(1-'Contrib'!B$106)</f>
        <v>0</v>
      </c>
      <c r="C29" s="6">
        <f>100*'AMD'!C43*'LAFs'!C$257*C$11*'Input'!$E$58/'Input'!$F$58*(1-'Contrib'!C$106)</f>
        <v>0</v>
      </c>
      <c r="D29" s="6">
        <f>100*'AMD'!D43*'LAFs'!D$257*D$11*'Input'!$E$58/'Input'!$F$58*(1-'Contrib'!D$106)</f>
        <v>0</v>
      </c>
      <c r="E29" s="6">
        <f>100*'AMD'!E43*'LAFs'!E$257*E$11*'Input'!$E$58/'Input'!$F$58*(1-'Contrib'!E$106)</f>
        <v>0</v>
      </c>
      <c r="F29" s="6">
        <f>100*'AMD'!F43*'LAFs'!F$257*F$11*'Input'!$E$58/'Input'!$F$58*(1-'Contrib'!F$106)</f>
        <v>0</v>
      </c>
      <c r="G29" s="6">
        <f>100*'AMD'!G43*'LAFs'!G$257*G$11*'Input'!$E$58/'Input'!$F$58*(1-'Contrib'!G$106)</f>
        <v>0</v>
      </c>
      <c r="H29" s="6">
        <f>100*'AMD'!H43*'LAFs'!H$257*H$11*'Input'!$E$58/'Input'!$F$58*(1-'Contrib'!H$106)</f>
        <v>0</v>
      </c>
      <c r="I29" s="6">
        <f>100*'AMD'!I43*'LAFs'!I$257*I$11*'Input'!$E$58/'Input'!$F$58*(1-'Contrib'!I$106)</f>
        <v>0</v>
      </c>
      <c r="J29" s="6">
        <f>100*'AMD'!J43*'LAFs'!J$257*J$11*'Input'!$E$58/'Input'!$F$58*(1-'Contrib'!J$106)</f>
        <v>0</v>
      </c>
      <c r="K29" s="6">
        <f>100*'AMD'!B43*'LAFs'!B$257*K$11*'Input'!$E$58/'Input'!$F$58*(1-'Contrib'!K$106)</f>
        <v>0</v>
      </c>
      <c r="L29" s="6">
        <f>100*'AMD'!C43*'LAFs'!C$257*L$11*'Input'!$E$58/'Input'!$F$58*(1-'Contrib'!L$106)</f>
        <v>0</v>
      </c>
      <c r="M29" s="6">
        <f>100*'AMD'!D43*'LAFs'!D$257*M$11*'Input'!$E$58/'Input'!$F$58*(1-'Contrib'!M$106)</f>
        <v>0</v>
      </c>
      <c r="N29" s="6">
        <f>100*'AMD'!E43*'LAFs'!E$257*N$11*'Input'!$E$58/'Input'!$F$58*(1-'Contrib'!N$106)</f>
        <v>0</v>
      </c>
      <c r="O29" s="6">
        <f>100*'AMD'!F43*'LAFs'!F$257*O$11*'Input'!$E$58/'Input'!$F$58*(1-'Contrib'!O$106)</f>
        <v>0</v>
      </c>
      <c r="P29" s="6">
        <f>100*'AMD'!G43*'LAFs'!G$257*P$11*'Input'!$E$58/'Input'!$F$58*(1-'Contrib'!P$106)</f>
        <v>0</v>
      </c>
      <c r="Q29" s="6">
        <f>100*'AMD'!H43*'LAFs'!H$257*Q$11*'Input'!$E$58/'Input'!$F$58*(1-'Contrib'!Q$106)</f>
        <v>0</v>
      </c>
      <c r="R29" s="6">
        <f>100*'AMD'!I43*'LAFs'!I$257*R$11*'Input'!$E$58/'Input'!$F$58*(1-'Contrib'!R$106)</f>
        <v>0</v>
      </c>
      <c r="S29" s="6">
        <f>100*'AMD'!J43*'LAFs'!J$257*S$11*'Input'!$E$58/'Input'!$F$58*(1-'Contrib'!S$106)</f>
        <v>0</v>
      </c>
      <c r="T29" s="10"/>
    </row>
    <row r="30" spans="1:20">
      <c r="A30" s="11" t="s">
        <v>217</v>
      </c>
      <c r="B30" s="6">
        <f>100*'AMD'!B44*'LAFs'!B$258*B$11*'Input'!$E$58/'Input'!$F$58*(1-'Contrib'!B$107)</f>
        <v>0</v>
      </c>
      <c r="C30" s="6">
        <f>100*'AMD'!C44*'LAFs'!C$258*C$11*'Input'!$E$58/'Input'!$F$58*(1-'Contrib'!C$107)</f>
        <v>0</v>
      </c>
      <c r="D30" s="6">
        <f>100*'AMD'!D44*'LAFs'!D$258*D$11*'Input'!$E$58/'Input'!$F$58*(1-'Contrib'!D$107)</f>
        <v>0</v>
      </c>
      <c r="E30" s="6">
        <f>100*'AMD'!E44*'LAFs'!E$258*E$11*'Input'!$E$58/'Input'!$F$58*(1-'Contrib'!E$107)</f>
        <v>0</v>
      </c>
      <c r="F30" s="6">
        <f>100*'AMD'!F44*'LAFs'!F$258*F$11*'Input'!$E$58/'Input'!$F$58*(1-'Contrib'!F$107)</f>
        <v>0</v>
      </c>
      <c r="G30" s="6">
        <f>100*'AMD'!G44*'LAFs'!G$258*G$11*'Input'!$E$58/'Input'!$F$58*(1-'Contrib'!G$107)</f>
        <v>0</v>
      </c>
      <c r="H30" s="6">
        <f>100*'AMD'!H44*'LAFs'!H$258*H$11*'Input'!$E$58/'Input'!$F$58*(1-'Contrib'!H$107)</f>
        <v>0</v>
      </c>
      <c r="I30" s="6">
        <f>100*'AMD'!I44*'LAFs'!I$258*I$11*'Input'!$E$58/'Input'!$F$58*(1-'Contrib'!I$107)</f>
        <v>0</v>
      </c>
      <c r="J30" s="6">
        <f>100*'AMD'!J44*'LAFs'!J$258*J$11*'Input'!$E$58/'Input'!$F$58*(1-'Contrib'!J$107)</f>
        <v>0</v>
      </c>
      <c r="K30" s="6">
        <f>100*'AMD'!B44*'LAFs'!B$258*K$11*'Input'!$E$58/'Input'!$F$58*(1-'Contrib'!K$107)</f>
        <v>0</v>
      </c>
      <c r="L30" s="6">
        <f>100*'AMD'!C44*'LAFs'!C$258*L$11*'Input'!$E$58/'Input'!$F$58*(1-'Contrib'!L$107)</f>
        <v>0</v>
      </c>
      <c r="M30" s="6">
        <f>100*'AMD'!D44*'LAFs'!D$258*M$11*'Input'!$E$58/'Input'!$F$58*(1-'Contrib'!M$107)</f>
        <v>0</v>
      </c>
      <c r="N30" s="6">
        <f>100*'AMD'!E44*'LAFs'!E$258*N$11*'Input'!$E$58/'Input'!$F$58*(1-'Contrib'!N$107)</f>
        <v>0</v>
      </c>
      <c r="O30" s="6">
        <f>100*'AMD'!F44*'LAFs'!F$258*O$11*'Input'!$E$58/'Input'!$F$58*(1-'Contrib'!O$107)</f>
        <v>0</v>
      </c>
      <c r="P30" s="6">
        <f>100*'AMD'!G44*'LAFs'!G$258*P$11*'Input'!$E$58/'Input'!$F$58*(1-'Contrib'!P$107)</f>
        <v>0</v>
      </c>
      <c r="Q30" s="6">
        <f>100*'AMD'!H44*'LAFs'!H$258*Q$11*'Input'!$E$58/'Input'!$F$58*(1-'Contrib'!Q$107)</f>
        <v>0</v>
      </c>
      <c r="R30" s="6">
        <f>100*'AMD'!I44*'LAFs'!I$258*R$11*'Input'!$E$58/'Input'!$F$58*(1-'Contrib'!R$107)</f>
        <v>0</v>
      </c>
      <c r="S30" s="6">
        <f>100*'AMD'!J44*'LAFs'!J$258*S$11*'Input'!$E$58/'Input'!$F$58*(1-'Contrib'!S$107)</f>
        <v>0</v>
      </c>
      <c r="T30" s="10"/>
    </row>
    <row r="31" spans="1:20">
      <c r="A31" s="11" t="s">
        <v>176</v>
      </c>
      <c r="B31" s="6">
        <f>100*'AMD'!B45*'LAFs'!B$259*B$11*'Input'!$E$58/'Input'!$F$58*(1-'Contrib'!B$108)</f>
        <v>0</v>
      </c>
      <c r="C31" s="6">
        <f>100*'AMD'!C45*'LAFs'!C$259*C$11*'Input'!$E$58/'Input'!$F$58*(1-'Contrib'!C$108)</f>
        <v>0</v>
      </c>
      <c r="D31" s="6">
        <f>100*'AMD'!D45*'LAFs'!D$259*D$11*'Input'!$E$58/'Input'!$F$58*(1-'Contrib'!D$108)</f>
        <v>0</v>
      </c>
      <c r="E31" s="6">
        <f>100*'AMD'!E45*'LAFs'!E$259*E$11*'Input'!$E$58/'Input'!$F$58*(1-'Contrib'!E$108)</f>
        <v>0</v>
      </c>
      <c r="F31" s="6">
        <f>100*'AMD'!F45*'LAFs'!F$259*F$11*'Input'!$E$58/'Input'!$F$58*(1-'Contrib'!F$108)</f>
        <v>0</v>
      </c>
      <c r="G31" s="6">
        <f>100*'AMD'!G45*'LAFs'!G$259*G$11*'Input'!$E$58/'Input'!$F$58*(1-'Contrib'!G$108)</f>
        <v>0</v>
      </c>
      <c r="H31" s="6">
        <f>100*'AMD'!H45*'LAFs'!H$259*H$11*'Input'!$E$58/'Input'!$F$58*(1-'Contrib'!H$108)</f>
        <v>0</v>
      </c>
      <c r="I31" s="6">
        <f>100*'AMD'!I45*'LAFs'!I$259*I$11*'Input'!$E$58/'Input'!$F$58*(1-'Contrib'!I$108)</f>
        <v>0</v>
      </c>
      <c r="J31" s="6">
        <f>100*'AMD'!J45*'LAFs'!J$259*J$11*'Input'!$E$58/'Input'!$F$58*(1-'Contrib'!J$108)</f>
        <v>0</v>
      </c>
      <c r="K31" s="6">
        <f>100*'AMD'!B45*'LAFs'!B$259*K$11*'Input'!$E$58/'Input'!$F$58*(1-'Contrib'!K$108)</f>
        <v>0</v>
      </c>
      <c r="L31" s="6">
        <f>100*'AMD'!C45*'LAFs'!C$259*L$11*'Input'!$E$58/'Input'!$F$58*(1-'Contrib'!L$108)</f>
        <v>0</v>
      </c>
      <c r="M31" s="6">
        <f>100*'AMD'!D45*'LAFs'!D$259*M$11*'Input'!$E$58/'Input'!$F$58*(1-'Contrib'!M$108)</f>
        <v>0</v>
      </c>
      <c r="N31" s="6">
        <f>100*'AMD'!E45*'LAFs'!E$259*N$11*'Input'!$E$58/'Input'!$F$58*(1-'Contrib'!N$108)</f>
        <v>0</v>
      </c>
      <c r="O31" s="6">
        <f>100*'AMD'!F45*'LAFs'!F$259*O$11*'Input'!$E$58/'Input'!$F$58*(1-'Contrib'!O$108)</f>
        <v>0</v>
      </c>
      <c r="P31" s="6">
        <f>100*'AMD'!G45*'LAFs'!G$259*P$11*'Input'!$E$58/'Input'!$F$58*(1-'Contrib'!P$108)</f>
        <v>0</v>
      </c>
      <c r="Q31" s="6">
        <f>100*'AMD'!H45*'LAFs'!H$259*Q$11*'Input'!$E$58/'Input'!$F$58*(1-'Contrib'!Q$108)</f>
        <v>0</v>
      </c>
      <c r="R31" s="6">
        <f>100*'AMD'!I45*'LAFs'!I$259*R$11*'Input'!$E$58/'Input'!$F$58*(1-'Contrib'!R$108)</f>
        <v>0</v>
      </c>
      <c r="S31" s="6">
        <f>100*'AMD'!J45*'LAFs'!J$259*S$11*'Input'!$E$58/'Input'!$F$58*(1-'Contrib'!S$108)</f>
        <v>0</v>
      </c>
      <c r="T31" s="10"/>
    </row>
    <row r="32" spans="1:20">
      <c r="A32" s="11" t="s">
        <v>177</v>
      </c>
      <c r="B32" s="6">
        <f>100*'AMD'!B46*'LAFs'!B$260*B$11*'Input'!$E$58/'Input'!$F$58*(1-'Contrib'!B$109)</f>
        <v>0</v>
      </c>
      <c r="C32" s="6">
        <f>100*'AMD'!C46*'LAFs'!C$260*C$11*'Input'!$E$58/'Input'!$F$58*(1-'Contrib'!C$109)</f>
        <v>0</v>
      </c>
      <c r="D32" s="6">
        <f>100*'AMD'!D46*'LAFs'!D$260*D$11*'Input'!$E$58/'Input'!$F$58*(1-'Contrib'!D$109)</f>
        <v>0</v>
      </c>
      <c r="E32" s="6">
        <f>100*'AMD'!E46*'LAFs'!E$260*E$11*'Input'!$E$58/'Input'!$F$58*(1-'Contrib'!E$109)</f>
        <v>0</v>
      </c>
      <c r="F32" s="6">
        <f>100*'AMD'!F46*'LAFs'!F$260*F$11*'Input'!$E$58/'Input'!$F$58*(1-'Contrib'!F$109)</f>
        <v>0</v>
      </c>
      <c r="G32" s="6">
        <f>100*'AMD'!G46*'LAFs'!G$260*G$11*'Input'!$E$58/'Input'!$F$58*(1-'Contrib'!G$109)</f>
        <v>0</v>
      </c>
      <c r="H32" s="6">
        <f>100*'AMD'!H46*'LAFs'!H$260*H$11*'Input'!$E$58/'Input'!$F$58*(1-'Contrib'!H$109)</f>
        <v>0</v>
      </c>
      <c r="I32" s="6">
        <f>100*'AMD'!I46*'LAFs'!I$260*I$11*'Input'!$E$58/'Input'!$F$58*(1-'Contrib'!I$109)</f>
        <v>0</v>
      </c>
      <c r="J32" s="6">
        <f>100*'AMD'!J46*'LAFs'!J$260*J$11*'Input'!$E$58/'Input'!$F$58*(1-'Contrib'!J$109)</f>
        <v>0</v>
      </c>
      <c r="K32" s="6">
        <f>100*'AMD'!B46*'LAFs'!B$260*K$11*'Input'!$E$58/'Input'!$F$58*(1-'Contrib'!K$109)</f>
        <v>0</v>
      </c>
      <c r="L32" s="6">
        <f>100*'AMD'!C46*'LAFs'!C$260*L$11*'Input'!$E$58/'Input'!$F$58*(1-'Contrib'!L$109)</f>
        <v>0</v>
      </c>
      <c r="M32" s="6">
        <f>100*'AMD'!D46*'LAFs'!D$260*M$11*'Input'!$E$58/'Input'!$F$58*(1-'Contrib'!M$109)</f>
        <v>0</v>
      </c>
      <c r="N32" s="6">
        <f>100*'AMD'!E46*'LAFs'!E$260*N$11*'Input'!$E$58/'Input'!$F$58*(1-'Contrib'!N$109)</f>
        <v>0</v>
      </c>
      <c r="O32" s="6">
        <f>100*'AMD'!F46*'LAFs'!F$260*O$11*'Input'!$E$58/'Input'!$F$58*(1-'Contrib'!O$109)</f>
        <v>0</v>
      </c>
      <c r="P32" s="6">
        <f>100*'AMD'!G46*'LAFs'!G$260*P$11*'Input'!$E$58/'Input'!$F$58*(1-'Contrib'!P$109)</f>
        <v>0</v>
      </c>
      <c r="Q32" s="6">
        <f>100*'AMD'!H46*'LAFs'!H$260*Q$11*'Input'!$E$58/'Input'!$F$58*(1-'Contrib'!Q$109)</f>
        <v>0</v>
      </c>
      <c r="R32" s="6">
        <f>100*'AMD'!I46*'LAFs'!I$260*R$11*'Input'!$E$58/'Input'!$F$58*(1-'Contrib'!R$109)</f>
        <v>0</v>
      </c>
      <c r="S32" s="6">
        <f>100*'AMD'!J46*'LAFs'!J$260*S$11*'Input'!$E$58/'Input'!$F$58*(1-'Contrib'!S$109)</f>
        <v>0</v>
      </c>
      <c r="T32" s="10"/>
    </row>
    <row r="33" spans="1:20">
      <c r="A33" s="11" t="s">
        <v>191</v>
      </c>
      <c r="B33" s="6">
        <f>100*'AMD'!B47*'LAFs'!B$261*B$11*'Input'!$E$58/'Input'!$F$58*(1-'Contrib'!B$110)</f>
        <v>0</v>
      </c>
      <c r="C33" s="6">
        <f>100*'AMD'!C47*'LAFs'!C$261*C$11*'Input'!$E$58/'Input'!$F$58*(1-'Contrib'!C$110)</f>
        <v>0</v>
      </c>
      <c r="D33" s="6">
        <f>100*'AMD'!D47*'LAFs'!D$261*D$11*'Input'!$E$58/'Input'!$F$58*(1-'Contrib'!D$110)</f>
        <v>0</v>
      </c>
      <c r="E33" s="6">
        <f>100*'AMD'!E47*'LAFs'!E$261*E$11*'Input'!$E$58/'Input'!$F$58*(1-'Contrib'!E$110)</f>
        <v>0</v>
      </c>
      <c r="F33" s="6">
        <f>100*'AMD'!F47*'LAFs'!F$261*F$11*'Input'!$E$58/'Input'!$F$58*(1-'Contrib'!F$110)</f>
        <v>0</v>
      </c>
      <c r="G33" s="6">
        <f>100*'AMD'!G47*'LAFs'!G$261*G$11*'Input'!$E$58/'Input'!$F$58*(1-'Contrib'!G$110)</f>
        <v>0</v>
      </c>
      <c r="H33" s="6">
        <f>100*'AMD'!H47*'LAFs'!H$261*H$11*'Input'!$E$58/'Input'!$F$58*(1-'Contrib'!H$110)</f>
        <v>0</v>
      </c>
      <c r="I33" s="6">
        <f>100*'AMD'!I47*'LAFs'!I$261*I$11*'Input'!$E$58/'Input'!$F$58*(1-'Contrib'!I$110)</f>
        <v>0</v>
      </c>
      <c r="J33" s="6">
        <f>100*'AMD'!J47*'LAFs'!J$261*J$11*'Input'!$E$58/'Input'!$F$58*(1-'Contrib'!J$110)</f>
        <v>0</v>
      </c>
      <c r="K33" s="6">
        <f>100*'AMD'!B47*'LAFs'!B$261*K$11*'Input'!$E$58/'Input'!$F$58*(1-'Contrib'!K$110)</f>
        <v>0</v>
      </c>
      <c r="L33" s="6">
        <f>100*'AMD'!C47*'LAFs'!C$261*L$11*'Input'!$E$58/'Input'!$F$58*(1-'Contrib'!L$110)</f>
        <v>0</v>
      </c>
      <c r="M33" s="6">
        <f>100*'AMD'!D47*'LAFs'!D$261*M$11*'Input'!$E$58/'Input'!$F$58*(1-'Contrib'!M$110)</f>
        <v>0</v>
      </c>
      <c r="N33" s="6">
        <f>100*'AMD'!E47*'LAFs'!E$261*N$11*'Input'!$E$58/'Input'!$F$58*(1-'Contrib'!N$110)</f>
        <v>0</v>
      </c>
      <c r="O33" s="6">
        <f>100*'AMD'!F47*'LAFs'!F$261*O$11*'Input'!$E$58/'Input'!$F$58*(1-'Contrib'!O$110)</f>
        <v>0</v>
      </c>
      <c r="P33" s="6">
        <f>100*'AMD'!G47*'LAFs'!G$261*P$11*'Input'!$E$58/'Input'!$F$58*(1-'Contrib'!P$110)</f>
        <v>0</v>
      </c>
      <c r="Q33" s="6">
        <f>100*'AMD'!H47*'LAFs'!H$261*Q$11*'Input'!$E$58/'Input'!$F$58*(1-'Contrib'!Q$110)</f>
        <v>0</v>
      </c>
      <c r="R33" s="6">
        <f>100*'AMD'!I47*'LAFs'!I$261*R$11*'Input'!$E$58/'Input'!$F$58*(1-'Contrib'!R$110)</f>
        <v>0</v>
      </c>
      <c r="S33" s="6">
        <f>100*'AMD'!J47*'LAFs'!J$261*S$11*'Input'!$E$58/'Input'!$F$58*(1-'Contrib'!S$110)</f>
        <v>0</v>
      </c>
      <c r="T33" s="10"/>
    </row>
    <row r="34" spans="1:20">
      <c r="A34" s="11" t="s">
        <v>178</v>
      </c>
      <c r="B34" s="6">
        <f>100*'AMD'!B48*'LAFs'!B$262*B$11*'Input'!$E$58/'Input'!$F$58*(1-'Contrib'!B$111)</f>
        <v>0</v>
      </c>
      <c r="C34" s="6">
        <f>100*'AMD'!C48*'LAFs'!C$262*C$11*'Input'!$E$58/'Input'!$F$58*(1-'Contrib'!C$111)</f>
        <v>0</v>
      </c>
      <c r="D34" s="6">
        <f>100*'AMD'!D48*'LAFs'!D$262*D$11*'Input'!$E$58/'Input'!$F$58*(1-'Contrib'!D$111)</f>
        <v>0</v>
      </c>
      <c r="E34" s="6">
        <f>100*'AMD'!E48*'LAFs'!E$262*E$11*'Input'!$E$58/'Input'!$F$58*(1-'Contrib'!E$111)</f>
        <v>0</v>
      </c>
      <c r="F34" s="6">
        <f>100*'AMD'!F48*'LAFs'!F$262*F$11*'Input'!$E$58/'Input'!$F$58*(1-'Contrib'!F$111)</f>
        <v>0</v>
      </c>
      <c r="G34" s="6">
        <f>100*'AMD'!G48*'LAFs'!G$262*G$11*'Input'!$E$58/'Input'!$F$58*(1-'Contrib'!G$111)</f>
        <v>0</v>
      </c>
      <c r="H34" s="6">
        <f>100*'AMD'!H48*'LAFs'!H$262*H$11*'Input'!$E$58/'Input'!$F$58*(1-'Contrib'!H$111)</f>
        <v>0</v>
      </c>
      <c r="I34" s="6">
        <f>100*'AMD'!I48*'LAFs'!I$262*I$11*'Input'!$E$58/'Input'!$F$58*(1-'Contrib'!I$111)</f>
        <v>0</v>
      </c>
      <c r="J34" s="6">
        <f>100*'AMD'!J48*'LAFs'!J$262*J$11*'Input'!$E$58/'Input'!$F$58*(1-'Contrib'!J$111)</f>
        <v>0</v>
      </c>
      <c r="K34" s="6">
        <f>100*'AMD'!B48*'LAFs'!B$262*K$11*'Input'!$E$58/'Input'!$F$58*(1-'Contrib'!K$111)</f>
        <v>0</v>
      </c>
      <c r="L34" s="6">
        <f>100*'AMD'!C48*'LAFs'!C$262*L$11*'Input'!$E$58/'Input'!$F$58*(1-'Contrib'!L$111)</f>
        <v>0</v>
      </c>
      <c r="M34" s="6">
        <f>100*'AMD'!D48*'LAFs'!D$262*M$11*'Input'!$E$58/'Input'!$F$58*(1-'Contrib'!M$111)</f>
        <v>0</v>
      </c>
      <c r="N34" s="6">
        <f>100*'AMD'!E48*'LAFs'!E$262*N$11*'Input'!$E$58/'Input'!$F$58*(1-'Contrib'!N$111)</f>
        <v>0</v>
      </c>
      <c r="O34" s="6">
        <f>100*'AMD'!F48*'LAFs'!F$262*O$11*'Input'!$E$58/'Input'!$F$58*(1-'Contrib'!O$111)</f>
        <v>0</v>
      </c>
      <c r="P34" s="6">
        <f>100*'AMD'!G48*'LAFs'!G$262*P$11*'Input'!$E$58/'Input'!$F$58*(1-'Contrib'!P$111)</f>
        <v>0</v>
      </c>
      <c r="Q34" s="6">
        <f>100*'AMD'!H48*'LAFs'!H$262*Q$11*'Input'!$E$58/'Input'!$F$58*(1-'Contrib'!Q$111)</f>
        <v>0</v>
      </c>
      <c r="R34" s="6">
        <f>100*'AMD'!I48*'LAFs'!I$262*R$11*'Input'!$E$58/'Input'!$F$58*(1-'Contrib'!R$111)</f>
        <v>0</v>
      </c>
      <c r="S34" s="6">
        <f>100*'AMD'!J48*'LAFs'!J$262*S$11*'Input'!$E$58/'Input'!$F$58*(1-'Contrib'!S$111)</f>
        <v>0</v>
      </c>
      <c r="T34" s="10"/>
    </row>
    <row r="35" spans="1:20">
      <c r="A35" s="11" t="s">
        <v>179</v>
      </c>
      <c r="B35" s="6">
        <f>100*'AMD'!B49*'LAFs'!B$263*B$11*'Input'!$E$58/'Input'!$F$58*(1-'Contrib'!B$112)</f>
        <v>0</v>
      </c>
      <c r="C35" s="6">
        <f>100*'AMD'!C49*'LAFs'!C$263*C$11*'Input'!$E$58/'Input'!$F$58*(1-'Contrib'!C$112)</f>
        <v>0</v>
      </c>
      <c r="D35" s="6">
        <f>100*'AMD'!D49*'LAFs'!D$263*D$11*'Input'!$E$58/'Input'!$F$58*(1-'Contrib'!D$112)</f>
        <v>0</v>
      </c>
      <c r="E35" s="6">
        <f>100*'AMD'!E49*'LAFs'!E$263*E$11*'Input'!$E$58/'Input'!$F$58*(1-'Contrib'!E$112)</f>
        <v>0</v>
      </c>
      <c r="F35" s="6">
        <f>100*'AMD'!F49*'LAFs'!F$263*F$11*'Input'!$E$58/'Input'!$F$58*(1-'Contrib'!F$112)</f>
        <v>0</v>
      </c>
      <c r="G35" s="6">
        <f>100*'AMD'!G49*'LAFs'!G$263*G$11*'Input'!$E$58/'Input'!$F$58*(1-'Contrib'!G$112)</f>
        <v>0</v>
      </c>
      <c r="H35" s="6">
        <f>100*'AMD'!H49*'LAFs'!H$263*H$11*'Input'!$E$58/'Input'!$F$58*(1-'Contrib'!H$112)</f>
        <v>0</v>
      </c>
      <c r="I35" s="6">
        <f>100*'AMD'!I49*'LAFs'!I$263*I$11*'Input'!$E$58/'Input'!$F$58*(1-'Contrib'!I$112)</f>
        <v>0</v>
      </c>
      <c r="J35" s="6">
        <f>100*'AMD'!J49*'LAFs'!J$263*J$11*'Input'!$E$58/'Input'!$F$58*(1-'Contrib'!J$112)</f>
        <v>0</v>
      </c>
      <c r="K35" s="6">
        <f>100*'AMD'!B49*'LAFs'!B$263*K$11*'Input'!$E$58/'Input'!$F$58*(1-'Contrib'!K$112)</f>
        <v>0</v>
      </c>
      <c r="L35" s="6">
        <f>100*'AMD'!C49*'LAFs'!C$263*L$11*'Input'!$E$58/'Input'!$F$58*(1-'Contrib'!L$112)</f>
        <v>0</v>
      </c>
      <c r="M35" s="6">
        <f>100*'AMD'!D49*'LAFs'!D$263*M$11*'Input'!$E$58/'Input'!$F$58*(1-'Contrib'!M$112)</f>
        <v>0</v>
      </c>
      <c r="N35" s="6">
        <f>100*'AMD'!E49*'LAFs'!E$263*N$11*'Input'!$E$58/'Input'!$F$58*(1-'Contrib'!N$112)</f>
        <v>0</v>
      </c>
      <c r="O35" s="6">
        <f>100*'AMD'!F49*'LAFs'!F$263*O$11*'Input'!$E$58/'Input'!$F$58*(1-'Contrib'!O$112)</f>
        <v>0</v>
      </c>
      <c r="P35" s="6">
        <f>100*'AMD'!G49*'LAFs'!G$263*P$11*'Input'!$E$58/'Input'!$F$58*(1-'Contrib'!P$112)</f>
        <v>0</v>
      </c>
      <c r="Q35" s="6">
        <f>100*'AMD'!H49*'LAFs'!H$263*Q$11*'Input'!$E$58/'Input'!$F$58*(1-'Contrib'!Q$112)</f>
        <v>0</v>
      </c>
      <c r="R35" s="6">
        <f>100*'AMD'!I49*'LAFs'!I$263*R$11*'Input'!$E$58/'Input'!$F$58*(1-'Contrib'!R$112)</f>
        <v>0</v>
      </c>
      <c r="S35" s="6">
        <f>100*'AMD'!J49*'LAFs'!J$263*S$11*'Input'!$E$58/'Input'!$F$58*(1-'Contrib'!S$112)</f>
        <v>0</v>
      </c>
      <c r="T35" s="10"/>
    </row>
    <row r="36" spans="1:20">
      <c r="A36" s="11" t="s">
        <v>192</v>
      </c>
      <c r="B36" s="6">
        <f>100*'AMD'!B50*'LAFs'!B$264*B$11*'Input'!$E$58/'Input'!$F$58*(1-'Contrib'!B$113)</f>
        <v>0</v>
      </c>
      <c r="C36" s="6">
        <f>100*'AMD'!C50*'LAFs'!C$264*C$11*'Input'!$E$58/'Input'!$F$58*(1-'Contrib'!C$113)</f>
        <v>0</v>
      </c>
      <c r="D36" s="6">
        <f>100*'AMD'!D50*'LAFs'!D$264*D$11*'Input'!$E$58/'Input'!$F$58*(1-'Contrib'!D$113)</f>
        <v>0</v>
      </c>
      <c r="E36" s="6">
        <f>100*'AMD'!E50*'LAFs'!E$264*E$11*'Input'!$E$58/'Input'!$F$58*(1-'Contrib'!E$113)</f>
        <v>0</v>
      </c>
      <c r="F36" s="6">
        <f>100*'AMD'!F50*'LAFs'!F$264*F$11*'Input'!$E$58/'Input'!$F$58*(1-'Contrib'!F$113)</f>
        <v>0</v>
      </c>
      <c r="G36" s="6">
        <f>100*'AMD'!G50*'LAFs'!G$264*G$11*'Input'!$E$58/'Input'!$F$58*(1-'Contrib'!G$113)</f>
        <v>0</v>
      </c>
      <c r="H36" s="6">
        <f>100*'AMD'!H50*'LAFs'!H$264*H$11*'Input'!$E$58/'Input'!$F$58*(1-'Contrib'!H$113)</f>
        <v>0</v>
      </c>
      <c r="I36" s="6">
        <f>100*'AMD'!I50*'LAFs'!I$264*I$11*'Input'!$E$58/'Input'!$F$58*(1-'Contrib'!I$113)</f>
        <v>0</v>
      </c>
      <c r="J36" s="6">
        <f>100*'AMD'!J50*'LAFs'!J$264*J$11*'Input'!$E$58/'Input'!$F$58*(1-'Contrib'!J$113)</f>
        <v>0</v>
      </c>
      <c r="K36" s="6">
        <f>100*'AMD'!B50*'LAFs'!B$264*K$11*'Input'!$E$58/'Input'!$F$58*(1-'Contrib'!K$113)</f>
        <v>0</v>
      </c>
      <c r="L36" s="6">
        <f>100*'AMD'!C50*'LAFs'!C$264*L$11*'Input'!$E$58/'Input'!$F$58*(1-'Contrib'!L$113)</f>
        <v>0</v>
      </c>
      <c r="M36" s="6">
        <f>100*'AMD'!D50*'LAFs'!D$264*M$11*'Input'!$E$58/'Input'!$F$58*(1-'Contrib'!M$113)</f>
        <v>0</v>
      </c>
      <c r="N36" s="6">
        <f>100*'AMD'!E50*'LAFs'!E$264*N$11*'Input'!$E$58/'Input'!$F$58*(1-'Contrib'!N$113)</f>
        <v>0</v>
      </c>
      <c r="O36" s="6">
        <f>100*'AMD'!F50*'LAFs'!F$264*O$11*'Input'!$E$58/'Input'!$F$58*(1-'Contrib'!O$113)</f>
        <v>0</v>
      </c>
      <c r="P36" s="6">
        <f>100*'AMD'!G50*'LAFs'!G$264*P$11*'Input'!$E$58/'Input'!$F$58*(1-'Contrib'!P$113)</f>
        <v>0</v>
      </c>
      <c r="Q36" s="6">
        <f>100*'AMD'!H50*'LAFs'!H$264*Q$11*'Input'!$E$58/'Input'!$F$58*(1-'Contrib'!Q$113)</f>
        <v>0</v>
      </c>
      <c r="R36" s="6">
        <f>100*'AMD'!I50*'LAFs'!I$264*R$11*'Input'!$E$58/'Input'!$F$58*(1-'Contrib'!R$113)</f>
        <v>0</v>
      </c>
      <c r="S36" s="6">
        <f>100*'AMD'!J50*'LAFs'!J$264*S$11*'Input'!$E$58/'Input'!$F$58*(1-'Contrib'!S$113)</f>
        <v>0</v>
      </c>
      <c r="T36" s="10"/>
    </row>
    <row r="37" spans="1:20">
      <c r="A37" s="11" t="s">
        <v>218</v>
      </c>
      <c r="B37" s="6">
        <f>100*'AMD'!B51*'LAFs'!B$265*B$11*'Input'!$E$58/'Input'!$F$58*(1-'Contrib'!B$114)</f>
        <v>0</v>
      </c>
      <c r="C37" s="6">
        <f>100*'AMD'!C51*'LAFs'!C$265*C$11*'Input'!$E$58/'Input'!$F$58*(1-'Contrib'!C$114)</f>
        <v>0</v>
      </c>
      <c r="D37" s="6">
        <f>100*'AMD'!D51*'LAFs'!D$265*D$11*'Input'!$E$58/'Input'!$F$58*(1-'Contrib'!D$114)</f>
        <v>0</v>
      </c>
      <c r="E37" s="6">
        <f>100*'AMD'!E51*'LAFs'!E$265*E$11*'Input'!$E$58/'Input'!$F$58*(1-'Contrib'!E$114)</f>
        <v>0</v>
      </c>
      <c r="F37" s="6">
        <f>100*'AMD'!F51*'LAFs'!F$265*F$11*'Input'!$E$58/'Input'!$F$58*(1-'Contrib'!F$114)</f>
        <v>0</v>
      </c>
      <c r="G37" s="6">
        <f>100*'AMD'!G51*'LAFs'!G$265*G$11*'Input'!$E$58/'Input'!$F$58*(1-'Contrib'!G$114)</f>
        <v>0</v>
      </c>
      <c r="H37" s="6">
        <f>100*'AMD'!H51*'LAFs'!H$265*H$11*'Input'!$E$58/'Input'!$F$58*(1-'Contrib'!H$114)</f>
        <v>0</v>
      </c>
      <c r="I37" s="6">
        <f>100*'AMD'!I51*'LAFs'!I$265*I$11*'Input'!$E$58/'Input'!$F$58*(1-'Contrib'!I$114)</f>
        <v>0</v>
      </c>
      <c r="J37" s="6">
        <f>100*'AMD'!J51*'LAFs'!J$265*J$11*'Input'!$E$58/'Input'!$F$58*(1-'Contrib'!J$114)</f>
        <v>0</v>
      </c>
      <c r="K37" s="6">
        <f>100*'AMD'!B51*'LAFs'!B$265*K$11*'Input'!$E$58/'Input'!$F$58*(1-'Contrib'!K$114)</f>
        <v>0</v>
      </c>
      <c r="L37" s="6">
        <f>100*'AMD'!C51*'LAFs'!C$265*L$11*'Input'!$E$58/'Input'!$F$58*(1-'Contrib'!L$114)</f>
        <v>0</v>
      </c>
      <c r="M37" s="6">
        <f>100*'AMD'!D51*'LAFs'!D$265*M$11*'Input'!$E$58/'Input'!$F$58*(1-'Contrib'!M$114)</f>
        <v>0</v>
      </c>
      <c r="N37" s="6">
        <f>100*'AMD'!E51*'LAFs'!E$265*N$11*'Input'!$E$58/'Input'!$F$58*(1-'Contrib'!N$114)</f>
        <v>0</v>
      </c>
      <c r="O37" s="6">
        <f>100*'AMD'!F51*'LAFs'!F$265*O$11*'Input'!$E$58/'Input'!$F$58*(1-'Contrib'!O$114)</f>
        <v>0</v>
      </c>
      <c r="P37" s="6">
        <f>100*'AMD'!G51*'LAFs'!G$265*P$11*'Input'!$E$58/'Input'!$F$58*(1-'Contrib'!P$114)</f>
        <v>0</v>
      </c>
      <c r="Q37" s="6">
        <f>100*'AMD'!H51*'LAFs'!H$265*Q$11*'Input'!$E$58/'Input'!$F$58*(1-'Contrib'!Q$114)</f>
        <v>0</v>
      </c>
      <c r="R37" s="6">
        <f>100*'AMD'!I51*'LAFs'!I$265*R$11*'Input'!$E$58/'Input'!$F$58*(1-'Contrib'!R$114)</f>
        <v>0</v>
      </c>
      <c r="S37" s="6">
        <f>100*'AMD'!J51*'LAFs'!J$265*S$11*'Input'!$E$58/'Input'!$F$58*(1-'Contrib'!S$114)</f>
        <v>0</v>
      </c>
      <c r="T37" s="10"/>
    </row>
    <row r="38" spans="1:20">
      <c r="A38" s="11" t="s">
        <v>219</v>
      </c>
      <c r="B38" s="6">
        <f>100*'AMD'!B52*'LAFs'!B$266*B$11*'Input'!$E$58/'Input'!$F$58*(1-'Contrib'!B$115)</f>
        <v>0</v>
      </c>
      <c r="C38" s="6">
        <f>100*'AMD'!C52*'LAFs'!C$266*C$11*'Input'!$E$58/'Input'!$F$58*(1-'Contrib'!C$115)</f>
        <v>0</v>
      </c>
      <c r="D38" s="6">
        <f>100*'AMD'!D52*'LAFs'!D$266*D$11*'Input'!$E$58/'Input'!$F$58*(1-'Contrib'!D$115)</f>
        <v>0</v>
      </c>
      <c r="E38" s="6">
        <f>100*'AMD'!E52*'LAFs'!E$266*E$11*'Input'!$E$58/'Input'!$F$58*(1-'Contrib'!E$115)</f>
        <v>0</v>
      </c>
      <c r="F38" s="6">
        <f>100*'AMD'!F52*'LAFs'!F$266*F$11*'Input'!$E$58/'Input'!$F$58*(1-'Contrib'!F$115)</f>
        <v>0</v>
      </c>
      <c r="G38" s="6">
        <f>100*'AMD'!G52*'LAFs'!G$266*G$11*'Input'!$E$58/'Input'!$F$58*(1-'Contrib'!G$115)</f>
        <v>0</v>
      </c>
      <c r="H38" s="6">
        <f>100*'AMD'!H52*'LAFs'!H$266*H$11*'Input'!$E$58/'Input'!$F$58*(1-'Contrib'!H$115)</f>
        <v>0</v>
      </c>
      <c r="I38" s="6">
        <f>100*'AMD'!I52*'LAFs'!I$266*I$11*'Input'!$E$58/'Input'!$F$58*(1-'Contrib'!I$115)</f>
        <v>0</v>
      </c>
      <c r="J38" s="6">
        <f>100*'AMD'!J52*'LAFs'!J$266*J$11*'Input'!$E$58/'Input'!$F$58*(1-'Contrib'!J$115)</f>
        <v>0</v>
      </c>
      <c r="K38" s="6">
        <f>100*'AMD'!B52*'LAFs'!B$266*K$11*'Input'!$E$58/'Input'!$F$58*(1-'Contrib'!K$115)</f>
        <v>0</v>
      </c>
      <c r="L38" s="6">
        <f>100*'AMD'!C52*'LAFs'!C$266*L$11*'Input'!$E$58/'Input'!$F$58*(1-'Contrib'!L$115)</f>
        <v>0</v>
      </c>
      <c r="M38" s="6">
        <f>100*'AMD'!D52*'LAFs'!D$266*M$11*'Input'!$E$58/'Input'!$F$58*(1-'Contrib'!M$115)</f>
        <v>0</v>
      </c>
      <c r="N38" s="6">
        <f>100*'AMD'!E52*'LAFs'!E$266*N$11*'Input'!$E$58/'Input'!$F$58*(1-'Contrib'!N$115)</f>
        <v>0</v>
      </c>
      <c r="O38" s="6">
        <f>100*'AMD'!F52*'LAFs'!F$266*O$11*'Input'!$E$58/'Input'!$F$58*(1-'Contrib'!O$115)</f>
        <v>0</v>
      </c>
      <c r="P38" s="6">
        <f>100*'AMD'!G52*'LAFs'!G$266*P$11*'Input'!$E$58/'Input'!$F$58*(1-'Contrib'!P$115)</f>
        <v>0</v>
      </c>
      <c r="Q38" s="6">
        <f>100*'AMD'!H52*'LAFs'!H$266*Q$11*'Input'!$E$58/'Input'!$F$58*(1-'Contrib'!Q$115)</f>
        <v>0</v>
      </c>
      <c r="R38" s="6">
        <f>100*'AMD'!I52*'LAFs'!I$266*R$11*'Input'!$E$58/'Input'!$F$58*(1-'Contrib'!R$115)</f>
        <v>0</v>
      </c>
      <c r="S38" s="6">
        <f>100*'AMD'!J52*'LAFs'!J$266*S$11*'Input'!$E$58/'Input'!$F$58*(1-'Contrib'!S$115)</f>
        <v>0</v>
      </c>
      <c r="T38" s="10"/>
    </row>
    <row r="39" spans="1:20">
      <c r="A39" s="11" t="s">
        <v>220</v>
      </c>
      <c r="B39" s="6">
        <f>100*'AMD'!B53*'LAFs'!B$267*B$11*'Input'!$E$58/'Input'!$F$58*(1-'Contrib'!B$116)</f>
        <v>0</v>
      </c>
      <c r="C39" s="6">
        <f>100*'AMD'!C53*'LAFs'!C$267*C$11*'Input'!$E$58/'Input'!$F$58*(1-'Contrib'!C$116)</f>
        <v>0</v>
      </c>
      <c r="D39" s="6">
        <f>100*'AMD'!D53*'LAFs'!D$267*D$11*'Input'!$E$58/'Input'!$F$58*(1-'Contrib'!D$116)</f>
        <v>0</v>
      </c>
      <c r="E39" s="6">
        <f>100*'AMD'!E53*'LAFs'!E$267*E$11*'Input'!$E$58/'Input'!$F$58*(1-'Contrib'!E$116)</f>
        <v>0</v>
      </c>
      <c r="F39" s="6">
        <f>100*'AMD'!F53*'LAFs'!F$267*F$11*'Input'!$E$58/'Input'!$F$58*(1-'Contrib'!F$116)</f>
        <v>0</v>
      </c>
      <c r="G39" s="6">
        <f>100*'AMD'!G53*'LAFs'!G$267*G$11*'Input'!$E$58/'Input'!$F$58*(1-'Contrib'!G$116)</f>
        <v>0</v>
      </c>
      <c r="H39" s="6">
        <f>100*'AMD'!H53*'LAFs'!H$267*H$11*'Input'!$E$58/'Input'!$F$58*(1-'Contrib'!H$116)</f>
        <v>0</v>
      </c>
      <c r="I39" s="6">
        <f>100*'AMD'!I53*'LAFs'!I$267*I$11*'Input'!$E$58/'Input'!$F$58*(1-'Contrib'!I$116)</f>
        <v>0</v>
      </c>
      <c r="J39" s="6">
        <f>100*'AMD'!J53*'LAFs'!J$267*J$11*'Input'!$E$58/'Input'!$F$58*(1-'Contrib'!J$116)</f>
        <v>0</v>
      </c>
      <c r="K39" s="6">
        <f>100*'AMD'!B53*'LAFs'!B$267*K$11*'Input'!$E$58/'Input'!$F$58*(1-'Contrib'!K$116)</f>
        <v>0</v>
      </c>
      <c r="L39" s="6">
        <f>100*'AMD'!C53*'LAFs'!C$267*L$11*'Input'!$E$58/'Input'!$F$58*(1-'Contrib'!L$116)</f>
        <v>0</v>
      </c>
      <c r="M39" s="6">
        <f>100*'AMD'!D53*'LAFs'!D$267*M$11*'Input'!$E$58/'Input'!$F$58*(1-'Contrib'!M$116)</f>
        <v>0</v>
      </c>
      <c r="N39" s="6">
        <f>100*'AMD'!E53*'LAFs'!E$267*N$11*'Input'!$E$58/'Input'!$F$58*(1-'Contrib'!N$116)</f>
        <v>0</v>
      </c>
      <c r="O39" s="6">
        <f>100*'AMD'!F53*'LAFs'!F$267*O$11*'Input'!$E$58/'Input'!$F$58*(1-'Contrib'!O$116)</f>
        <v>0</v>
      </c>
      <c r="P39" s="6">
        <f>100*'AMD'!G53*'LAFs'!G$267*P$11*'Input'!$E$58/'Input'!$F$58*(1-'Contrib'!P$116)</f>
        <v>0</v>
      </c>
      <c r="Q39" s="6">
        <f>100*'AMD'!H53*'LAFs'!H$267*Q$11*'Input'!$E$58/'Input'!$F$58*(1-'Contrib'!Q$116)</f>
        <v>0</v>
      </c>
      <c r="R39" s="6">
        <f>100*'AMD'!I53*'LAFs'!I$267*R$11*'Input'!$E$58/'Input'!$F$58*(1-'Contrib'!R$116)</f>
        <v>0</v>
      </c>
      <c r="S39" s="6">
        <f>100*'AMD'!J53*'LAFs'!J$267*S$11*'Input'!$E$58/'Input'!$F$58*(1-'Contrib'!S$116)</f>
        <v>0</v>
      </c>
      <c r="T39" s="10"/>
    </row>
    <row r="40" spans="1:20">
      <c r="A40" s="11" t="s">
        <v>221</v>
      </c>
      <c r="B40" s="6">
        <f>100*'AMD'!B54*'LAFs'!B$268*B$11*'Input'!$E$58/'Input'!$F$58*(1-'Contrib'!B$117)</f>
        <v>0</v>
      </c>
      <c r="C40" s="6">
        <f>100*'AMD'!C54*'LAFs'!C$268*C$11*'Input'!$E$58/'Input'!$F$58*(1-'Contrib'!C$117)</f>
        <v>0</v>
      </c>
      <c r="D40" s="6">
        <f>100*'AMD'!D54*'LAFs'!D$268*D$11*'Input'!$E$58/'Input'!$F$58*(1-'Contrib'!D$117)</f>
        <v>0</v>
      </c>
      <c r="E40" s="6">
        <f>100*'AMD'!E54*'LAFs'!E$268*E$11*'Input'!$E$58/'Input'!$F$58*(1-'Contrib'!E$117)</f>
        <v>0</v>
      </c>
      <c r="F40" s="6">
        <f>100*'AMD'!F54*'LAFs'!F$268*F$11*'Input'!$E$58/'Input'!$F$58*(1-'Contrib'!F$117)</f>
        <v>0</v>
      </c>
      <c r="G40" s="6">
        <f>100*'AMD'!G54*'LAFs'!G$268*G$11*'Input'!$E$58/'Input'!$F$58*(1-'Contrib'!G$117)</f>
        <v>0</v>
      </c>
      <c r="H40" s="6">
        <f>100*'AMD'!H54*'LAFs'!H$268*H$11*'Input'!$E$58/'Input'!$F$58*(1-'Contrib'!H$117)</f>
        <v>0</v>
      </c>
      <c r="I40" s="6">
        <f>100*'AMD'!I54*'LAFs'!I$268*I$11*'Input'!$E$58/'Input'!$F$58*(1-'Contrib'!I$117)</f>
        <v>0</v>
      </c>
      <c r="J40" s="6">
        <f>100*'AMD'!J54*'LAFs'!J$268*J$11*'Input'!$E$58/'Input'!$F$58*(1-'Contrib'!J$117)</f>
        <v>0</v>
      </c>
      <c r="K40" s="6">
        <f>100*'AMD'!B54*'LAFs'!B$268*K$11*'Input'!$E$58/'Input'!$F$58*(1-'Contrib'!K$117)</f>
        <v>0</v>
      </c>
      <c r="L40" s="6">
        <f>100*'AMD'!C54*'LAFs'!C$268*L$11*'Input'!$E$58/'Input'!$F$58*(1-'Contrib'!L$117)</f>
        <v>0</v>
      </c>
      <c r="M40" s="6">
        <f>100*'AMD'!D54*'LAFs'!D$268*M$11*'Input'!$E$58/'Input'!$F$58*(1-'Contrib'!M$117)</f>
        <v>0</v>
      </c>
      <c r="N40" s="6">
        <f>100*'AMD'!E54*'LAFs'!E$268*N$11*'Input'!$E$58/'Input'!$F$58*(1-'Contrib'!N$117)</f>
        <v>0</v>
      </c>
      <c r="O40" s="6">
        <f>100*'AMD'!F54*'LAFs'!F$268*O$11*'Input'!$E$58/'Input'!$F$58*(1-'Contrib'!O$117)</f>
        <v>0</v>
      </c>
      <c r="P40" s="6">
        <f>100*'AMD'!G54*'LAFs'!G$268*P$11*'Input'!$E$58/'Input'!$F$58*(1-'Contrib'!P$117)</f>
        <v>0</v>
      </c>
      <c r="Q40" s="6">
        <f>100*'AMD'!H54*'LAFs'!H$268*Q$11*'Input'!$E$58/'Input'!$F$58*(1-'Contrib'!Q$117)</f>
        <v>0</v>
      </c>
      <c r="R40" s="6">
        <f>100*'AMD'!I54*'LAFs'!I$268*R$11*'Input'!$E$58/'Input'!$F$58*(1-'Contrib'!R$117)</f>
        <v>0</v>
      </c>
      <c r="S40" s="6">
        <f>100*'AMD'!J54*'LAFs'!J$268*S$11*'Input'!$E$58/'Input'!$F$58*(1-'Contrib'!S$117)</f>
        <v>0</v>
      </c>
      <c r="T40" s="10"/>
    </row>
    <row r="41" spans="1:20">
      <c r="A41" s="11" t="s">
        <v>222</v>
      </c>
      <c r="B41" s="6">
        <f>100*'AMD'!B55*'LAFs'!B$269*B$11*'Input'!$E$58/'Input'!$F$58*(1-'Contrib'!B$118)</f>
        <v>0</v>
      </c>
      <c r="C41" s="6">
        <f>100*'AMD'!C55*'LAFs'!C$269*C$11*'Input'!$E$58/'Input'!$F$58*(1-'Contrib'!C$118)</f>
        <v>0</v>
      </c>
      <c r="D41" s="6">
        <f>100*'AMD'!D55*'LAFs'!D$269*D$11*'Input'!$E$58/'Input'!$F$58*(1-'Contrib'!D$118)</f>
        <v>0</v>
      </c>
      <c r="E41" s="6">
        <f>100*'AMD'!E55*'LAFs'!E$269*E$11*'Input'!$E$58/'Input'!$F$58*(1-'Contrib'!E$118)</f>
        <v>0</v>
      </c>
      <c r="F41" s="6">
        <f>100*'AMD'!F55*'LAFs'!F$269*F$11*'Input'!$E$58/'Input'!$F$58*(1-'Contrib'!F$118)</f>
        <v>0</v>
      </c>
      <c r="G41" s="6">
        <f>100*'AMD'!G55*'LAFs'!G$269*G$11*'Input'!$E$58/'Input'!$F$58*(1-'Contrib'!G$118)</f>
        <v>0</v>
      </c>
      <c r="H41" s="6">
        <f>100*'AMD'!H55*'LAFs'!H$269*H$11*'Input'!$E$58/'Input'!$F$58*(1-'Contrib'!H$118)</f>
        <v>0</v>
      </c>
      <c r="I41" s="6">
        <f>100*'AMD'!I55*'LAFs'!I$269*I$11*'Input'!$E$58/'Input'!$F$58*(1-'Contrib'!I$118)</f>
        <v>0</v>
      </c>
      <c r="J41" s="6">
        <f>100*'AMD'!J55*'LAFs'!J$269*J$11*'Input'!$E$58/'Input'!$F$58*(1-'Contrib'!J$118)</f>
        <v>0</v>
      </c>
      <c r="K41" s="6">
        <f>100*'AMD'!B55*'LAFs'!B$269*K$11*'Input'!$E$58/'Input'!$F$58*(1-'Contrib'!K$118)</f>
        <v>0</v>
      </c>
      <c r="L41" s="6">
        <f>100*'AMD'!C55*'LAFs'!C$269*L$11*'Input'!$E$58/'Input'!$F$58*(1-'Contrib'!L$118)</f>
        <v>0</v>
      </c>
      <c r="M41" s="6">
        <f>100*'AMD'!D55*'LAFs'!D$269*M$11*'Input'!$E$58/'Input'!$F$58*(1-'Contrib'!M$118)</f>
        <v>0</v>
      </c>
      <c r="N41" s="6">
        <f>100*'AMD'!E55*'LAFs'!E$269*N$11*'Input'!$E$58/'Input'!$F$58*(1-'Contrib'!N$118)</f>
        <v>0</v>
      </c>
      <c r="O41" s="6">
        <f>100*'AMD'!F55*'LAFs'!F$269*O$11*'Input'!$E$58/'Input'!$F$58*(1-'Contrib'!O$118)</f>
        <v>0</v>
      </c>
      <c r="P41" s="6">
        <f>100*'AMD'!G55*'LAFs'!G$269*P$11*'Input'!$E$58/'Input'!$F$58*(1-'Contrib'!P$118)</f>
        <v>0</v>
      </c>
      <c r="Q41" s="6">
        <f>100*'AMD'!H55*'LAFs'!H$269*Q$11*'Input'!$E$58/'Input'!$F$58*(1-'Contrib'!Q$118)</f>
        <v>0</v>
      </c>
      <c r="R41" s="6">
        <f>100*'AMD'!I55*'LAFs'!I$269*R$11*'Input'!$E$58/'Input'!$F$58*(1-'Contrib'!R$118)</f>
        <v>0</v>
      </c>
      <c r="S41" s="6">
        <f>100*'AMD'!J55*'LAFs'!J$269*S$11*'Input'!$E$58/'Input'!$F$58*(1-'Contrib'!S$118)</f>
        <v>0</v>
      </c>
      <c r="T41" s="10"/>
    </row>
    <row r="43" spans="1:20">
      <c r="A43" s="1" t="s">
        <v>957</v>
      </c>
    </row>
    <row r="44" spans="1:20">
      <c r="A44" s="2" t="s">
        <v>367</v>
      </c>
    </row>
    <row r="45" spans="1:20">
      <c r="A45" s="12" t="s">
        <v>951</v>
      </c>
    </row>
    <row r="46" spans="1:20">
      <c r="A46" s="12" t="s">
        <v>958</v>
      </c>
    </row>
    <row r="47" spans="1:20">
      <c r="A47" s="12" t="s">
        <v>959</v>
      </c>
    </row>
    <row r="48" spans="1:20">
      <c r="A48" s="26" t="s">
        <v>370</v>
      </c>
      <c r="B48" s="2" t="s">
        <v>500</v>
      </c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6" t="s">
        <v>501</v>
      </c>
    </row>
    <row r="49" spans="1:21">
      <c r="A49" s="26" t="s">
        <v>373</v>
      </c>
      <c r="B49" s="2" t="s">
        <v>960</v>
      </c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6" t="s">
        <v>553</v>
      </c>
    </row>
    <row r="51" spans="1:21">
      <c r="B51" s="27" t="s">
        <v>961</v>
      </c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</row>
    <row r="52" spans="1:21">
      <c r="B52" s="3" t="s">
        <v>140</v>
      </c>
      <c r="C52" s="3" t="s">
        <v>322</v>
      </c>
      <c r="D52" s="3" t="s">
        <v>323</v>
      </c>
      <c r="E52" s="3" t="s">
        <v>324</v>
      </c>
      <c r="F52" s="3" t="s">
        <v>325</v>
      </c>
      <c r="G52" s="3" t="s">
        <v>326</v>
      </c>
      <c r="H52" s="3" t="s">
        <v>327</v>
      </c>
      <c r="I52" s="3" t="s">
        <v>328</v>
      </c>
      <c r="J52" s="3" t="s">
        <v>329</v>
      </c>
      <c r="K52" s="3" t="s">
        <v>310</v>
      </c>
      <c r="L52" s="3" t="s">
        <v>828</v>
      </c>
      <c r="M52" s="3" t="s">
        <v>829</v>
      </c>
      <c r="N52" s="3" t="s">
        <v>830</v>
      </c>
      <c r="O52" s="3" t="s">
        <v>831</v>
      </c>
      <c r="P52" s="3" t="s">
        <v>832</v>
      </c>
      <c r="Q52" s="3" t="s">
        <v>833</v>
      </c>
      <c r="R52" s="3" t="s">
        <v>834</v>
      </c>
      <c r="S52" s="3" t="s">
        <v>835</v>
      </c>
      <c r="T52" s="3" t="s">
        <v>962</v>
      </c>
    </row>
    <row r="53" spans="1:21">
      <c r="A53" s="11" t="s">
        <v>172</v>
      </c>
      <c r="B53" s="6">
        <f>(1-'AMD'!B39)*'Yard'!B$23</f>
        <v>0</v>
      </c>
      <c r="C53" s="6">
        <f>(1-'AMD'!C39)*'Yard'!C$23</f>
        <v>0</v>
      </c>
      <c r="D53" s="6">
        <f>(1-'AMD'!D39)*'Yard'!D$23</f>
        <v>0</v>
      </c>
      <c r="E53" s="6">
        <f>(1-'AMD'!E39)*'Yard'!E$23</f>
        <v>0</v>
      </c>
      <c r="F53" s="6">
        <f>(1-'AMD'!F39)*'Yard'!F$23</f>
        <v>0</v>
      </c>
      <c r="G53" s="6">
        <f>(1-'AMD'!G39)*'Yard'!G$23</f>
        <v>0</v>
      </c>
      <c r="H53" s="6">
        <f>(1-'AMD'!H39)*'Yard'!H$23</f>
        <v>0</v>
      </c>
      <c r="I53" s="6">
        <f>(1-'AMD'!I39)*'Yard'!I$23</f>
        <v>0</v>
      </c>
      <c r="J53" s="6">
        <f>(1-'AMD'!J39)*'Yard'!J$23</f>
        <v>0</v>
      </c>
      <c r="K53" s="6">
        <f>(1-'AMD'!B39)*'Yard'!K$23</f>
        <v>0</v>
      </c>
      <c r="L53" s="6">
        <f>(1-'AMD'!C39)*'Yard'!L$23</f>
        <v>0</v>
      </c>
      <c r="M53" s="6">
        <f>(1-'AMD'!D39)*'Yard'!M$23</f>
        <v>0</v>
      </c>
      <c r="N53" s="6">
        <f>(1-'AMD'!E39)*'Yard'!N$23</f>
        <v>0</v>
      </c>
      <c r="O53" s="6">
        <f>(1-'AMD'!F39)*'Yard'!O$23</f>
        <v>0</v>
      </c>
      <c r="P53" s="6">
        <f>(1-'AMD'!G39)*'Yard'!P$23</f>
        <v>0</v>
      </c>
      <c r="Q53" s="6">
        <f>(1-'AMD'!H39)*'Yard'!Q$23</f>
        <v>0</v>
      </c>
      <c r="R53" s="6">
        <f>(1-'AMD'!I39)*'Yard'!R$23</f>
        <v>0</v>
      </c>
      <c r="S53" s="6">
        <f>(1-'AMD'!J39)*'Yard'!S$23</f>
        <v>0</v>
      </c>
      <c r="T53" s="6">
        <f>SUM($B53:$S53)</f>
        <v>0</v>
      </c>
      <c r="U53" s="10"/>
    </row>
    <row r="54" spans="1:21">
      <c r="A54" s="11" t="s">
        <v>173</v>
      </c>
      <c r="B54" s="6">
        <f>(1-'AMD'!B40)*'Yard'!B$24</f>
        <v>0</v>
      </c>
      <c r="C54" s="6">
        <f>(1-'AMD'!C40)*'Yard'!C$24</f>
        <v>0</v>
      </c>
      <c r="D54" s="6">
        <f>(1-'AMD'!D40)*'Yard'!D$24</f>
        <v>0</v>
      </c>
      <c r="E54" s="6">
        <f>(1-'AMD'!E40)*'Yard'!E$24</f>
        <v>0</v>
      </c>
      <c r="F54" s="6">
        <f>(1-'AMD'!F40)*'Yard'!F$24</f>
        <v>0</v>
      </c>
      <c r="G54" s="6">
        <f>(1-'AMD'!G40)*'Yard'!G$24</f>
        <v>0</v>
      </c>
      <c r="H54" s="6">
        <f>(1-'AMD'!H40)*'Yard'!H$24</f>
        <v>0</v>
      </c>
      <c r="I54" s="6">
        <f>(1-'AMD'!I40)*'Yard'!I$24</f>
        <v>0</v>
      </c>
      <c r="J54" s="6">
        <f>(1-'AMD'!J40)*'Yard'!J$24</f>
        <v>0</v>
      </c>
      <c r="K54" s="6">
        <f>(1-'AMD'!B40)*'Yard'!K$24</f>
        <v>0</v>
      </c>
      <c r="L54" s="6">
        <f>(1-'AMD'!C40)*'Yard'!L$24</f>
        <v>0</v>
      </c>
      <c r="M54" s="6">
        <f>(1-'AMD'!D40)*'Yard'!M$24</f>
        <v>0</v>
      </c>
      <c r="N54" s="6">
        <f>(1-'AMD'!E40)*'Yard'!N$24</f>
        <v>0</v>
      </c>
      <c r="O54" s="6">
        <f>(1-'AMD'!F40)*'Yard'!O$24</f>
        <v>0</v>
      </c>
      <c r="P54" s="6">
        <f>(1-'AMD'!G40)*'Yard'!P$24</f>
        <v>0</v>
      </c>
      <c r="Q54" s="6">
        <f>(1-'AMD'!H40)*'Yard'!Q$24</f>
        <v>0</v>
      </c>
      <c r="R54" s="6">
        <f>(1-'AMD'!I40)*'Yard'!R$24</f>
        <v>0</v>
      </c>
      <c r="S54" s="6">
        <f>(1-'AMD'!J40)*'Yard'!S$24</f>
        <v>0</v>
      </c>
      <c r="T54" s="6">
        <f>SUM($B54:$S54)</f>
        <v>0</v>
      </c>
      <c r="U54" s="10"/>
    </row>
    <row r="55" spans="1:21">
      <c r="A55" s="11" t="s">
        <v>216</v>
      </c>
      <c r="B55" s="6">
        <f>(1-'AMD'!B41)*'Yard'!B$25</f>
        <v>0</v>
      </c>
      <c r="C55" s="6">
        <f>(1-'AMD'!C41)*'Yard'!C$25</f>
        <v>0</v>
      </c>
      <c r="D55" s="6">
        <f>(1-'AMD'!D41)*'Yard'!D$25</f>
        <v>0</v>
      </c>
      <c r="E55" s="6">
        <f>(1-'AMD'!E41)*'Yard'!E$25</f>
        <v>0</v>
      </c>
      <c r="F55" s="6">
        <f>(1-'AMD'!F41)*'Yard'!F$25</f>
        <v>0</v>
      </c>
      <c r="G55" s="6">
        <f>(1-'AMD'!G41)*'Yard'!G$25</f>
        <v>0</v>
      </c>
      <c r="H55" s="6">
        <f>(1-'AMD'!H41)*'Yard'!H$25</f>
        <v>0</v>
      </c>
      <c r="I55" s="6">
        <f>(1-'AMD'!I41)*'Yard'!I$25</f>
        <v>0</v>
      </c>
      <c r="J55" s="6">
        <f>(1-'AMD'!J41)*'Yard'!J$25</f>
        <v>0</v>
      </c>
      <c r="K55" s="6">
        <f>(1-'AMD'!B41)*'Yard'!K$25</f>
        <v>0</v>
      </c>
      <c r="L55" s="6">
        <f>(1-'AMD'!C41)*'Yard'!L$25</f>
        <v>0</v>
      </c>
      <c r="M55" s="6">
        <f>(1-'AMD'!D41)*'Yard'!M$25</f>
        <v>0</v>
      </c>
      <c r="N55" s="6">
        <f>(1-'AMD'!E41)*'Yard'!N$25</f>
        <v>0</v>
      </c>
      <c r="O55" s="6">
        <f>(1-'AMD'!F41)*'Yard'!O$25</f>
        <v>0</v>
      </c>
      <c r="P55" s="6">
        <f>(1-'AMD'!G41)*'Yard'!P$25</f>
        <v>0</v>
      </c>
      <c r="Q55" s="6">
        <f>(1-'AMD'!H41)*'Yard'!Q$25</f>
        <v>0</v>
      </c>
      <c r="R55" s="6">
        <f>(1-'AMD'!I41)*'Yard'!R$25</f>
        <v>0</v>
      </c>
      <c r="S55" s="6">
        <f>(1-'AMD'!J41)*'Yard'!S$25</f>
        <v>0</v>
      </c>
      <c r="T55" s="6">
        <f>SUM($B55:$S55)</f>
        <v>0</v>
      </c>
      <c r="U55" s="10"/>
    </row>
    <row r="56" spans="1:21">
      <c r="A56" s="11" t="s">
        <v>174</v>
      </c>
      <c r="B56" s="6">
        <f>(1-'AMD'!B42)*'Yard'!B$26</f>
        <v>0</v>
      </c>
      <c r="C56" s="6">
        <f>(1-'AMD'!C42)*'Yard'!C$26</f>
        <v>0</v>
      </c>
      <c r="D56" s="6">
        <f>(1-'AMD'!D42)*'Yard'!D$26</f>
        <v>0</v>
      </c>
      <c r="E56" s="6">
        <f>(1-'AMD'!E42)*'Yard'!E$26</f>
        <v>0</v>
      </c>
      <c r="F56" s="6">
        <f>(1-'AMD'!F42)*'Yard'!F$26</f>
        <v>0</v>
      </c>
      <c r="G56" s="6">
        <f>(1-'AMD'!G42)*'Yard'!G$26</f>
        <v>0</v>
      </c>
      <c r="H56" s="6">
        <f>(1-'AMD'!H42)*'Yard'!H$26</f>
        <v>0</v>
      </c>
      <c r="I56" s="6">
        <f>(1-'AMD'!I42)*'Yard'!I$26</f>
        <v>0</v>
      </c>
      <c r="J56" s="6">
        <f>(1-'AMD'!J42)*'Yard'!J$26</f>
        <v>0</v>
      </c>
      <c r="K56" s="6">
        <f>(1-'AMD'!B42)*'Yard'!K$26</f>
        <v>0</v>
      </c>
      <c r="L56" s="6">
        <f>(1-'AMD'!C42)*'Yard'!L$26</f>
        <v>0</v>
      </c>
      <c r="M56" s="6">
        <f>(1-'AMD'!D42)*'Yard'!M$26</f>
        <v>0</v>
      </c>
      <c r="N56" s="6">
        <f>(1-'AMD'!E42)*'Yard'!N$26</f>
        <v>0</v>
      </c>
      <c r="O56" s="6">
        <f>(1-'AMD'!F42)*'Yard'!O$26</f>
        <v>0</v>
      </c>
      <c r="P56" s="6">
        <f>(1-'AMD'!G42)*'Yard'!P$26</f>
        <v>0</v>
      </c>
      <c r="Q56" s="6">
        <f>(1-'AMD'!H42)*'Yard'!Q$26</f>
        <v>0</v>
      </c>
      <c r="R56" s="6">
        <f>(1-'AMD'!I42)*'Yard'!R$26</f>
        <v>0</v>
      </c>
      <c r="S56" s="6">
        <f>(1-'AMD'!J42)*'Yard'!S$26</f>
        <v>0</v>
      </c>
      <c r="T56" s="6">
        <f>SUM($B56:$S56)</f>
        <v>0</v>
      </c>
      <c r="U56" s="10"/>
    </row>
    <row r="57" spans="1:21">
      <c r="A57" s="11" t="s">
        <v>175</v>
      </c>
      <c r="B57" s="6">
        <f>(1-'AMD'!B43)*'Yard'!B$27</f>
        <v>0</v>
      </c>
      <c r="C57" s="6">
        <f>(1-'AMD'!C43)*'Yard'!C$27</f>
        <v>0</v>
      </c>
      <c r="D57" s="6">
        <f>(1-'AMD'!D43)*'Yard'!D$27</f>
        <v>0</v>
      </c>
      <c r="E57" s="6">
        <f>(1-'AMD'!E43)*'Yard'!E$27</f>
        <v>0</v>
      </c>
      <c r="F57" s="6">
        <f>(1-'AMD'!F43)*'Yard'!F$27</f>
        <v>0</v>
      </c>
      <c r="G57" s="6">
        <f>(1-'AMD'!G43)*'Yard'!G$27</f>
        <v>0</v>
      </c>
      <c r="H57" s="6">
        <f>(1-'AMD'!H43)*'Yard'!H$27</f>
        <v>0</v>
      </c>
      <c r="I57" s="6">
        <f>(1-'AMD'!I43)*'Yard'!I$27</f>
        <v>0</v>
      </c>
      <c r="J57" s="6">
        <f>(1-'AMD'!J43)*'Yard'!J$27</f>
        <v>0</v>
      </c>
      <c r="K57" s="6">
        <f>(1-'AMD'!B43)*'Yard'!K$27</f>
        <v>0</v>
      </c>
      <c r="L57" s="6">
        <f>(1-'AMD'!C43)*'Yard'!L$27</f>
        <v>0</v>
      </c>
      <c r="M57" s="6">
        <f>(1-'AMD'!D43)*'Yard'!M$27</f>
        <v>0</v>
      </c>
      <c r="N57" s="6">
        <f>(1-'AMD'!E43)*'Yard'!N$27</f>
        <v>0</v>
      </c>
      <c r="O57" s="6">
        <f>(1-'AMD'!F43)*'Yard'!O$27</f>
        <v>0</v>
      </c>
      <c r="P57" s="6">
        <f>(1-'AMD'!G43)*'Yard'!P$27</f>
        <v>0</v>
      </c>
      <c r="Q57" s="6">
        <f>(1-'AMD'!H43)*'Yard'!Q$27</f>
        <v>0</v>
      </c>
      <c r="R57" s="6">
        <f>(1-'AMD'!I43)*'Yard'!R$27</f>
        <v>0</v>
      </c>
      <c r="S57" s="6">
        <f>(1-'AMD'!J43)*'Yard'!S$27</f>
        <v>0</v>
      </c>
      <c r="T57" s="6">
        <f>SUM($B57:$S57)</f>
        <v>0</v>
      </c>
      <c r="U57" s="10"/>
    </row>
    <row r="58" spans="1:21">
      <c r="A58" s="11" t="s">
        <v>217</v>
      </c>
      <c r="B58" s="6">
        <f>(1-'AMD'!B44)*'Yard'!B$28</f>
        <v>0</v>
      </c>
      <c r="C58" s="6">
        <f>(1-'AMD'!C44)*'Yard'!C$28</f>
        <v>0</v>
      </c>
      <c r="D58" s="6">
        <f>(1-'AMD'!D44)*'Yard'!D$28</f>
        <v>0</v>
      </c>
      <c r="E58" s="6">
        <f>(1-'AMD'!E44)*'Yard'!E$28</f>
        <v>0</v>
      </c>
      <c r="F58" s="6">
        <f>(1-'AMD'!F44)*'Yard'!F$28</f>
        <v>0</v>
      </c>
      <c r="G58" s="6">
        <f>(1-'AMD'!G44)*'Yard'!G$28</f>
        <v>0</v>
      </c>
      <c r="H58" s="6">
        <f>(1-'AMD'!H44)*'Yard'!H$28</f>
        <v>0</v>
      </c>
      <c r="I58" s="6">
        <f>(1-'AMD'!I44)*'Yard'!I$28</f>
        <v>0</v>
      </c>
      <c r="J58" s="6">
        <f>(1-'AMD'!J44)*'Yard'!J$28</f>
        <v>0</v>
      </c>
      <c r="K58" s="6">
        <f>(1-'AMD'!B44)*'Yard'!K$28</f>
        <v>0</v>
      </c>
      <c r="L58" s="6">
        <f>(1-'AMD'!C44)*'Yard'!L$28</f>
        <v>0</v>
      </c>
      <c r="M58" s="6">
        <f>(1-'AMD'!D44)*'Yard'!M$28</f>
        <v>0</v>
      </c>
      <c r="N58" s="6">
        <f>(1-'AMD'!E44)*'Yard'!N$28</f>
        <v>0</v>
      </c>
      <c r="O58" s="6">
        <f>(1-'AMD'!F44)*'Yard'!O$28</f>
        <v>0</v>
      </c>
      <c r="P58" s="6">
        <f>(1-'AMD'!G44)*'Yard'!P$28</f>
        <v>0</v>
      </c>
      <c r="Q58" s="6">
        <f>(1-'AMD'!H44)*'Yard'!Q$28</f>
        <v>0</v>
      </c>
      <c r="R58" s="6">
        <f>(1-'AMD'!I44)*'Yard'!R$28</f>
        <v>0</v>
      </c>
      <c r="S58" s="6">
        <f>(1-'AMD'!J44)*'Yard'!S$28</f>
        <v>0</v>
      </c>
      <c r="T58" s="6">
        <f>SUM($B58:$S58)</f>
        <v>0</v>
      </c>
      <c r="U58" s="10"/>
    </row>
    <row r="59" spans="1:21">
      <c r="A59" s="11" t="s">
        <v>176</v>
      </c>
      <c r="B59" s="6">
        <f>(1-'AMD'!B45)*'Yard'!B$29</f>
        <v>0</v>
      </c>
      <c r="C59" s="6">
        <f>(1-'AMD'!C45)*'Yard'!C$29</f>
        <v>0</v>
      </c>
      <c r="D59" s="6">
        <f>(1-'AMD'!D45)*'Yard'!D$29</f>
        <v>0</v>
      </c>
      <c r="E59" s="6">
        <f>(1-'AMD'!E45)*'Yard'!E$29</f>
        <v>0</v>
      </c>
      <c r="F59" s="6">
        <f>(1-'AMD'!F45)*'Yard'!F$29</f>
        <v>0</v>
      </c>
      <c r="G59" s="6">
        <f>(1-'AMD'!G45)*'Yard'!G$29</f>
        <v>0</v>
      </c>
      <c r="H59" s="6">
        <f>(1-'AMD'!H45)*'Yard'!H$29</f>
        <v>0</v>
      </c>
      <c r="I59" s="6">
        <f>(1-'AMD'!I45)*'Yard'!I$29</f>
        <v>0</v>
      </c>
      <c r="J59" s="6">
        <f>(1-'AMD'!J45)*'Yard'!J$29</f>
        <v>0</v>
      </c>
      <c r="K59" s="6">
        <f>(1-'AMD'!B45)*'Yard'!K$29</f>
        <v>0</v>
      </c>
      <c r="L59" s="6">
        <f>(1-'AMD'!C45)*'Yard'!L$29</f>
        <v>0</v>
      </c>
      <c r="M59" s="6">
        <f>(1-'AMD'!D45)*'Yard'!M$29</f>
        <v>0</v>
      </c>
      <c r="N59" s="6">
        <f>(1-'AMD'!E45)*'Yard'!N$29</f>
        <v>0</v>
      </c>
      <c r="O59" s="6">
        <f>(1-'AMD'!F45)*'Yard'!O$29</f>
        <v>0</v>
      </c>
      <c r="P59" s="6">
        <f>(1-'AMD'!G45)*'Yard'!P$29</f>
        <v>0</v>
      </c>
      <c r="Q59" s="6">
        <f>(1-'AMD'!H45)*'Yard'!Q$29</f>
        <v>0</v>
      </c>
      <c r="R59" s="6">
        <f>(1-'AMD'!I45)*'Yard'!R$29</f>
        <v>0</v>
      </c>
      <c r="S59" s="6">
        <f>(1-'AMD'!J45)*'Yard'!S$29</f>
        <v>0</v>
      </c>
      <c r="T59" s="6">
        <f>SUM($B59:$S59)</f>
        <v>0</v>
      </c>
      <c r="U59" s="10"/>
    </row>
    <row r="60" spans="1:21">
      <c r="A60" s="11" t="s">
        <v>177</v>
      </c>
      <c r="B60" s="6">
        <f>(1-'AMD'!B46)*'Yard'!B$30</f>
        <v>0</v>
      </c>
      <c r="C60" s="6">
        <f>(1-'AMD'!C46)*'Yard'!C$30</f>
        <v>0</v>
      </c>
      <c r="D60" s="6">
        <f>(1-'AMD'!D46)*'Yard'!D$30</f>
        <v>0</v>
      </c>
      <c r="E60" s="6">
        <f>(1-'AMD'!E46)*'Yard'!E$30</f>
        <v>0</v>
      </c>
      <c r="F60" s="6">
        <f>(1-'AMD'!F46)*'Yard'!F$30</f>
        <v>0</v>
      </c>
      <c r="G60" s="6">
        <f>(1-'AMD'!G46)*'Yard'!G$30</f>
        <v>0</v>
      </c>
      <c r="H60" s="6">
        <f>(1-'AMD'!H46)*'Yard'!H$30</f>
        <v>0</v>
      </c>
      <c r="I60" s="6">
        <f>(1-'AMD'!I46)*'Yard'!I$30</f>
        <v>0</v>
      </c>
      <c r="J60" s="6">
        <f>(1-'AMD'!J46)*'Yard'!J$30</f>
        <v>0</v>
      </c>
      <c r="K60" s="6">
        <f>(1-'AMD'!B46)*'Yard'!K$30</f>
        <v>0</v>
      </c>
      <c r="L60" s="6">
        <f>(1-'AMD'!C46)*'Yard'!L$30</f>
        <v>0</v>
      </c>
      <c r="M60" s="6">
        <f>(1-'AMD'!D46)*'Yard'!M$30</f>
        <v>0</v>
      </c>
      <c r="N60" s="6">
        <f>(1-'AMD'!E46)*'Yard'!N$30</f>
        <v>0</v>
      </c>
      <c r="O60" s="6">
        <f>(1-'AMD'!F46)*'Yard'!O$30</f>
        <v>0</v>
      </c>
      <c r="P60" s="6">
        <f>(1-'AMD'!G46)*'Yard'!P$30</f>
        <v>0</v>
      </c>
      <c r="Q60" s="6">
        <f>(1-'AMD'!H46)*'Yard'!Q$30</f>
        <v>0</v>
      </c>
      <c r="R60" s="6">
        <f>(1-'AMD'!I46)*'Yard'!R$30</f>
        <v>0</v>
      </c>
      <c r="S60" s="6">
        <f>(1-'AMD'!J46)*'Yard'!S$30</f>
        <v>0</v>
      </c>
      <c r="T60" s="6">
        <f>SUM($B60:$S60)</f>
        <v>0</v>
      </c>
      <c r="U60" s="10"/>
    </row>
    <row r="61" spans="1:21">
      <c r="A61" s="11" t="s">
        <v>191</v>
      </c>
      <c r="B61" s="6">
        <f>(1-'AMD'!B47)*'Yard'!B$31</f>
        <v>0</v>
      </c>
      <c r="C61" s="6">
        <f>(1-'AMD'!C47)*'Yard'!C$31</f>
        <v>0</v>
      </c>
      <c r="D61" s="6">
        <f>(1-'AMD'!D47)*'Yard'!D$31</f>
        <v>0</v>
      </c>
      <c r="E61" s="6">
        <f>(1-'AMD'!E47)*'Yard'!E$31</f>
        <v>0</v>
      </c>
      <c r="F61" s="6">
        <f>(1-'AMD'!F47)*'Yard'!F$31</f>
        <v>0</v>
      </c>
      <c r="G61" s="6">
        <f>(1-'AMD'!G47)*'Yard'!G$31</f>
        <v>0</v>
      </c>
      <c r="H61" s="6">
        <f>(1-'AMD'!H47)*'Yard'!H$31</f>
        <v>0</v>
      </c>
      <c r="I61" s="6">
        <f>(1-'AMD'!I47)*'Yard'!I$31</f>
        <v>0</v>
      </c>
      <c r="J61" s="6">
        <f>(1-'AMD'!J47)*'Yard'!J$31</f>
        <v>0</v>
      </c>
      <c r="K61" s="6">
        <f>(1-'AMD'!B47)*'Yard'!K$31</f>
        <v>0</v>
      </c>
      <c r="L61" s="6">
        <f>(1-'AMD'!C47)*'Yard'!L$31</f>
        <v>0</v>
      </c>
      <c r="M61" s="6">
        <f>(1-'AMD'!D47)*'Yard'!M$31</f>
        <v>0</v>
      </c>
      <c r="N61" s="6">
        <f>(1-'AMD'!E47)*'Yard'!N$31</f>
        <v>0</v>
      </c>
      <c r="O61" s="6">
        <f>(1-'AMD'!F47)*'Yard'!O$31</f>
        <v>0</v>
      </c>
      <c r="P61" s="6">
        <f>(1-'AMD'!G47)*'Yard'!P$31</f>
        <v>0</v>
      </c>
      <c r="Q61" s="6">
        <f>(1-'AMD'!H47)*'Yard'!Q$31</f>
        <v>0</v>
      </c>
      <c r="R61" s="6">
        <f>(1-'AMD'!I47)*'Yard'!R$31</f>
        <v>0</v>
      </c>
      <c r="S61" s="6">
        <f>(1-'AMD'!J47)*'Yard'!S$31</f>
        <v>0</v>
      </c>
      <c r="T61" s="6">
        <f>SUM($B61:$S61)</f>
        <v>0</v>
      </c>
      <c r="U61" s="10"/>
    </row>
    <row r="62" spans="1:21">
      <c r="A62" s="11" t="s">
        <v>178</v>
      </c>
      <c r="B62" s="6">
        <f>(1-'AMD'!B48)*'Yard'!B$32</f>
        <v>0</v>
      </c>
      <c r="C62" s="6">
        <f>(1-'AMD'!C48)*'Yard'!C$32</f>
        <v>0</v>
      </c>
      <c r="D62" s="6">
        <f>(1-'AMD'!D48)*'Yard'!D$32</f>
        <v>0</v>
      </c>
      <c r="E62" s="6">
        <f>(1-'AMD'!E48)*'Yard'!E$32</f>
        <v>0</v>
      </c>
      <c r="F62" s="6">
        <f>(1-'AMD'!F48)*'Yard'!F$32</f>
        <v>0</v>
      </c>
      <c r="G62" s="6">
        <f>(1-'AMD'!G48)*'Yard'!G$32</f>
        <v>0</v>
      </c>
      <c r="H62" s="6">
        <f>(1-'AMD'!H48)*'Yard'!H$32</f>
        <v>0</v>
      </c>
      <c r="I62" s="6">
        <f>(1-'AMD'!I48)*'Yard'!I$32</f>
        <v>0</v>
      </c>
      <c r="J62" s="6">
        <f>(1-'AMD'!J48)*'Yard'!J$32</f>
        <v>0</v>
      </c>
      <c r="K62" s="6">
        <f>(1-'AMD'!B48)*'Yard'!K$32</f>
        <v>0</v>
      </c>
      <c r="L62" s="6">
        <f>(1-'AMD'!C48)*'Yard'!L$32</f>
        <v>0</v>
      </c>
      <c r="M62" s="6">
        <f>(1-'AMD'!D48)*'Yard'!M$32</f>
        <v>0</v>
      </c>
      <c r="N62" s="6">
        <f>(1-'AMD'!E48)*'Yard'!N$32</f>
        <v>0</v>
      </c>
      <c r="O62" s="6">
        <f>(1-'AMD'!F48)*'Yard'!O$32</f>
        <v>0</v>
      </c>
      <c r="P62" s="6">
        <f>(1-'AMD'!G48)*'Yard'!P$32</f>
        <v>0</v>
      </c>
      <c r="Q62" s="6">
        <f>(1-'AMD'!H48)*'Yard'!Q$32</f>
        <v>0</v>
      </c>
      <c r="R62" s="6">
        <f>(1-'AMD'!I48)*'Yard'!R$32</f>
        <v>0</v>
      </c>
      <c r="S62" s="6">
        <f>(1-'AMD'!J48)*'Yard'!S$32</f>
        <v>0</v>
      </c>
      <c r="T62" s="6">
        <f>SUM($B62:$S62)</f>
        <v>0</v>
      </c>
      <c r="U62" s="10"/>
    </row>
    <row r="63" spans="1:21">
      <c r="A63" s="11" t="s">
        <v>179</v>
      </c>
      <c r="B63" s="6">
        <f>(1-'AMD'!B49)*'Yard'!B$33</f>
        <v>0</v>
      </c>
      <c r="C63" s="6">
        <f>(1-'AMD'!C49)*'Yard'!C$33</f>
        <v>0</v>
      </c>
      <c r="D63" s="6">
        <f>(1-'AMD'!D49)*'Yard'!D$33</f>
        <v>0</v>
      </c>
      <c r="E63" s="6">
        <f>(1-'AMD'!E49)*'Yard'!E$33</f>
        <v>0</v>
      </c>
      <c r="F63" s="6">
        <f>(1-'AMD'!F49)*'Yard'!F$33</f>
        <v>0</v>
      </c>
      <c r="G63" s="6">
        <f>(1-'AMD'!G49)*'Yard'!G$33</f>
        <v>0</v>
      </c>
      <c r="H63" s="6">
        <f>(1-'AMD'!H49)*'Yard'!H$33</f>
        <v>0</v>
      </c>
      <c r="I63" s="6">
        <f>(1-'AMD'!I49)*'Yard'!I$33</f>
        <v>0</v>
      </c>
      <c r="J63" s="6">
        <f>(1-'AMD'!J49)*'Yard'!J$33</f>
        <v>0</v>
      </c>
      <c r="K63" s="6">
        <f>(1-'AMD'!B49)*'Yard'!K$33</f>
        <v>0</v>
      </c>
      <c r="L63" s="6">
        <f>(1-'AMD'!C49)*'Yard'!L$33</f>
        <v>0</v>
      </c>
      <c r="M63" s="6">
        <f>(1-'AMD'!D49)*'Yard'!M$33</f>
        <v>0</v>
      </c>
      <c r="N63" s="6">
        <f>(1-'AMD'!E49)*'Yard'!N$33</f>
        <v>0</v>
      </c>
      <c r="O63" s="6">
        <f>(1-'AMD'!F49)*'Yard'!O$33</f>
        <v>0</v>
      </c>
      <c r="P63" s="6">
        <f>(1-'AMD'!G49)*'Yard'!P$33</f>
        <v>0</v>
      </c>
      <c r="Q63" s="6">
        <f>(1-'AMD'!H49)*'Yard'!Q$33</f>
        <v>0</v>
      </c>
      <c r="R63" s="6">
        <f>(1-'AMD'!I49)*'Yard'!R$33</f>
        <v>0</v>
      </c>
      <c r="S63" s="6">
        <f>(1-'AMD'!J49)*'Yard'!S$33</f>
        <v>0</v>
      </c>
      <c r="T63" s="6">
        <f>SUM($B63:$S63)</f>
        <v>0</v>
      </c>
      <c r="U63" s="10"/>
    </row>
    <row r="64" spans="1:21">
      <c r="A64" s="11" t="s">
        <v>192</v>
      </c>
      <c r="B64" s="6">
        <f>(1-'AMD'!B50)*'Yard'!B$34</f>
        <v>0</v>
      </c>
      <c r="C64" s="6">
        <f>(1-'AMD'!C50)*'Yard'!C$34</f>
        <v>0</v>
      </c>
      <c r="D64" s="6">
        <f>(1-'AMD'!D50)*'Yard'!D$34</f>
        <v>0</v>
      </c>
      <c r="E64" s="6">
        <f>(1-'AMD'!E50)*'Yard'!E$34</f>
        <v>0</v>
      </c>
      <c r="F64" s="6">
        <f>(1-'AMD'!F50)*'Yard'!F$34</f>
        <v>0</v>
      </c>
      <c r="G64" s="6">
        <f>(1-'AMD'!G50)*'Yard'!G$34</f>
        <v>0</v>
      </c>
      <c r="H64" s="6">
        <f>(1-'AMD'!H50)*'Yard'!H$34</f>
        <v>0</v>
      </c>
      <c r="I64" s="6">
        <f>(1-'AMD'!I50)*'Yard'!I$34</f>
        <v>0</v>
      </c>
      <c r="J64" s="6">
        <f>(1-'AMD'!J50)*'Yard'!J$34</f>
        <v>0</v>
      </c>
      <c r="K64" s="6">
        <f>(1-'AMD'!B50)*'Yard'!K$34</f>
        <v>0</v>
      </c>
      <c r="L64" s="6">
        <f>(1-'AMD'!C50)*'Yard'!L$34</f>
        <v>0</v>
      </c>
      <c r="M64" s="6">
        <f>(1-'AMD'!D50)*'Yard'!M$34</f>
        <v>0</v>
      </c>
      <c r="N64" s="6">
        <f>(1-'AMD'!E50)*'Yard'!N$34</f>
        <v>0</v>
      </c>
      <c r="O64" s="6">
        <f>(1-'AMD'!F50)*'Yard'!O$34</f>
        <v>0</v>
      </c>
      <c r="P64" s="6">
        <f>(1-'AMD'!G50)*'Yard'!P$34</f>
        <v>0</v>
      </c>
      <c r="Q64" s="6">
        <f>(1-'AMD'!H50)*'Yard'!Q$34</f>
        <v>0</v>
      </c>
      <c r="R64" s="6">
        <f>(1-'AMD'!I50)*'Yard'!R$34</f>
        <v>0</v>
      </c>
      <c r="S64" s="6">
        <f>(1-'AMD'!J50)*'Yard'!S$34</f>
        <v>0</v>
      </c>
      <c r="T64" s="6">
        <f>SUM($B64:$S64)</f>
        <v>0</v>
      </c>
      <c r="U64" s="10"/>
    </row>
    <row r="65" spans="1:21">
      <c r="A65" s="11" t="s">
        <v>218</v>
      </c>
      <c r="B65" s="6">
        <f>(1-'AMD'!B51)*'Yard'!B$35</f>
        <v>0</v>
      </c>
      <c r="C65" s="6">
        <f>(1-'AMD'!C51)*'Yard'!C$35</f>
        <v>0</v>
      </c>
      <c r="D65" s="6">
        <f>(1-'AMD'!D51)*'Yard'!D$35</f>
        <v>0</v>
      </c>
      <c r="E65" s="6">
        <f>(1-'AMD'!E51)*'Yard'!E$35</f>
        <v>0</v>
      </c>
      <c r="F65" s="6">
        <f>(1-'AMD'!F51)*'Yard'!F$35</f>
        <v>0</v>
      </c>
      <c r="G65" s="6">
        <f>(1-'AMD'!G51)*'Yard'!G$35</f>
        <v>0</v>
      </c>
      <c r="H65" s="6">
        <f>(1-'AMD'!H51)*'Yard'!H$35</f>
        <v>0</v>
      </c>
      <c r="I65" s="6">
        <f>(1-'AMD'!I51)*'Yard'!I$35</f>
        <v>0</v>
      </c>
      <c r="J65" s="6">
        <f>(1-'AMD'!J51)*'Yard'!J$35</f>
        <v>0</v>
      </c>
      <c r="K65" s="6">
        <f>(1-'AMD'!B51)*'Yard'!K$35</f>
        <v>0</v>
      </c>
      <c r="L65" s="6">
        <f>(1-'AMD'!C51)*'Yard'!L$35</f>
        <v>0</v>
      </c>
      <c r="M65" s="6">
        <f>(1-'AMD'!D51)*'Yard'!M$35</f>
        <v>0</v>
      </c>
      <c r="N65" s="6">
        <f>(1-'AMD'!E51)*'Yard'!N$35</f>
        <v>0</v>
      </c>
      <c r="O65" s="6">
        <f>(1-'AMD'!F51)*'Yard'!O$35</f>
        <v>0</v>
      </c>
      <c r="P65" s="6">
        <f>(1-'AMD'!G51)*'Yard'!P$35</f>
        <v>0</v>
      </c>
      <c r="Q65" s="6">
        <f>(1-'AMD'!H51)*'Yard'!Q$35</f>
        <v>0</v>
      </c>
      <c r="R65" s="6">
        <f>(1-'AMD'!I51)*'Yard'!R$35</f>
        <v>0</v>
      </c>
      <c r="S65" s="6">
        <f>(1-'AMD'!J51)*'Yard'!S$35</f>
        <v>0</v>
      </c>
      <c r="T65" s="6">
        <f>SUM($B65:$S65)</f>
        <v>0</v>
      </c>
      <c r="U65" s="10"/>
    </row>
    <row r="66" spans="1:21">
      <c r="A66" s="11" t="s">
        <v>219</v>
      </c>
      <c r="B66" s="6">
        <f>(1-'AMD'!B52)*'Yard'!B$36</f>
        <v>0</v>
      </c>
      <c r="C66" s="6">
        <f>(1-'AMD'!C52)*'Yard'!C$36</f>
        <v>0</v>
      </c>
      <c r="D66" s="6">
        <f>(1-'AMD'!D52)*'Yard'!D$36</f>
        <v>0</v>
      </c>
      <c r="E66" s="6">
        <f>(1-'AMD'!E52)*'Yard'!E$36</f>
        <v>0</v>
      </c>
      <c r="F66" s="6">
        <f>(1-'AMD'!F52)*'Yard'!F$36</f>
        <v>0</v>
      </c>
      <c r="G66" s="6">
        <f>(1-'AMD'!G52)*'Yard'!G$36</f>
        <v>0</v>
      </c>
      <c r="H66" s="6">
        <f>(1-'AMD'!H52)*'Yard'!H$36</f>
        <v>0</v>
      </c>
      <c r="I66" s="6">
        <f>(1-'AMD'!I52)*'Yard'!I$36</f>
        <v>0</v>
      </c>
      <c r="J66" s="6">
        <f>(1-'AMD'!J52)*'Yard'!J$36</f>
        <v>0</v>
      </c>
      <c r="K66" s="6">
        <f>(1-'AMD'!B52)*'Yard'!K$36</f>
        <v>0</v>
      </c>
      <c r="L66" s="6">
        <f>(1-'AMD'!C52)*'Yard'!L$36</f>
        <v>0</v>
      </c>
      <c r="M66" s="6">
        <f>(1-'AMD'!D52)*'Yard'!M$36</f>
        <v>0</v>
      </c>
      <c r="N66" s="6">
        <f>(1-'AMD'!E52)*'Yard'!N$36</f>
        <v>0</v>
      </c>
      <c r="O66" s="6">
        <f>(1-'AMD'!F52)*'Yard'!O$36</f>
        <v>0</v>
      </c>
      <c r="P66" s="6">
        <f>(1-'AMD'!G52)*'Yard'!P$36</f>
        <v>0</v>
      </c>
      <c r="Q66" s="6">
        <f>(1-'AMD'!H52)*'Yard'!Q$36</f>
        <v>0</v>
      </c>
      <c r="R66" s="6">
        <f>(1-'AMD'!I52)*'Yard'!R$36</f>
        <v>0</v>
      </c>
      <c r="S66" s="6">
        <f>(1-'AMD'!J52)*'Yard'!S$36</f>
        <v>0</v>
      </c>
      <c r="T66" s="6">
        <f>SUM($B66:$S66)</f>
        <v>0</v>
      </c>
      <c r="U66" s="10"/>
    </row>
    <row r="67" spans="1:21">
      <c r="A67" s="11" t="s">
        <v>220</v>
      </c>
      <c r="B67" s="6">
        <f>(1-'AMD'!B53)*'Yard'!B$37</f>
        <v>0</v>
      </c>
      <c r="C67" s="6">
        <f>(1-'AMD'!C53)*'Yard'!C$37</f>
        <v>0</v>
      </c>
      <c r="D67" s="6">
        <f>(1-'AMD'!D53)*'Yard'!D$37</f>
        <v>0</v>
      </c>
      <c r="E67" s="6">
        <f>(1-'AMD'!E53)*'Yard'!E$37</f>
        <v>0</v>
      </c>
      <c r="F67" s="6">
        <f>(1-'AMD'!F53)*'Yard'!F$37</f>
        <v>0</v>
      </c>
      <c r="G67" s="6">
        <f>(1-'AMD'!G53)*'Yard'!G$37</f>
        <v>0</v>
      </c>
      <c r="H67" s="6">
        <f>(1-'AMD'!H53)*'Yard'!H$37</f>
        <v>0</v>
      </c>
      <c r="I67" s="6">
        <f>(1-'AMD'!I53)*'Yard'!I$37</f>
        <v>0</v>
      </c>
      <c r="J67" s="6">
        <f>(1-'AMD'!J53)*'Yard'!J$37</f>
        <v>0</v>
      </c>
      <c r="K67" s="6">
        <f>(1-'AMD'!B53)*'Yard'!K$37</f>
        <v>0</v>
      </c>
      <c r="L67" s="6">
        <f>(1-'AMD'!C53)*'Yard'!L$37</f>
        <v>0</v>
      </c>
      <c r="M67" s="6">
        <f>(1-'AMD'!D53)*'Yard'!M$37</f>
        <v>0</v>
      </c>
      <c r="N67" s="6">
        <f>(1-'AMD'!E53)*'Yard'!N$37</f>
        <v>0</v>
      </c>
      <c r="O67" s="6">
        <f>(1-'AMD'!F53)*'Yard'!O$37</f>
        <v>0</v>
      </c>
      <c r="P67" s="6">
        <f>(1-'AMD'!G53)*'Yard'!P$37</f>
        <v>0</v>
      </c>
      <c r="Q67" s="6">
        <f>(1-'AMD'!H53)*'Yard'!Q$37</f>
        <v>0</v>
      </c>
      <c r="R67" s="6">
        <f>(1-'AMD'!I53)*'Yard'!R$37</f>
        <v>0</v>
      </c>
      <c r="S67" s="6">
        <f>(1-'AMD'!J53)*'Yard'!S$37</f>
        <v>0</v>
      </c>
      <c r="T67" s="6">
        <f>SUM($B67:$S67)</f>
        <v>0</v>
      </c>
      <c r="U67" s="10"/>
    </row>
    <row r="68" spans="1:21">
      <c r="A68" s="11" t="s">
        <v>221</v>
      </c>
      <c r="B68" s="6">
        <f>(1-'AMD'!B54)*'Yard'!B$38</f>
        <v>0</v>
      </c>
      <c r="C68" s="6">
        <f>(1-'AMD'!C54)*'Yard'!C$38</f>
        <v>0</v>
      </c>
      <c r="D68" s="6">
        <f>(1-'AMD'!D54)*'Yard'!D$38</f>
        <v>0</v>
      </c>
      <c r="E68" s="6">
        <f>(1-'AMD'!E54)*'Yard'!E$38</f>
        <v>0</v>
      </c>
      <c r="F68" s="6">
        <f>(1-'AMD'!F54)*'Yard'!F$38</f>
        <v>0</v>
      </c>
      <c r="G68" s="6">
        <f>(1-'AMD'!G54)*'Yard'!G$38</f>
        <v>0</v>
      </c>
      <c r="H68" s="6">
        <f>(1-'AMD'!H54)*'Yard'!H$38</f>
        <v>0</v>
      </c>
      <c r="I68" s="6">
        <f>(1-'AMD'!I54)*'Yard'!I$38</f>
        <v>0</v>
      </c>
      <c r="J68" s="6">
        <f>(1-'AMD'!J54)*'Yard'!J$38</f>
        <v>0</v>
      </c>
      <c r="K68" s="6">
        <f>(1-'AMD'!B54)*'Yard'!K$38</f>
        <v>0</v>
      </c>
      <c r="L68" s="6">
        <f>(1-'AMD'!C54)*'Yard'!L$38</f>
        <v>0</v>
      </c>
      <c r="M68" s="6">
        <f>(1-'AMD'!D54)*'Yard'!M$38</f>
        <v>0</v>
      </c>
      <c r="N68" s="6">
        <f>(1-'AMD'!E54)*'Yard'!N$38</f>
        <v>0</v>
      </c>
      <c r="O68" s="6">
        <f>(1-'AMD'!F54)*'Yard'!O$38</f>
        <v>0</v>
      </c>
      <c r="P68" s="6">
        <f>(1-'AMD'!G54)*'Yard'!P$38</f>
        <v>0</v>
      </c>
      <c r="Q68" s="6">
        <f>(1-'AMD'!H54)*'Yard'!Q$38</f>
        <v>0</v>
      </c>
      <c r="R68" s="6">
        <f>(1-'AMD'!I54)*'Yard'!R$38</f>
        <v>0</v>
      </c>
      <c r="S68" s="6">
        <f>(1-'AMD'!J54)*'Yard'!S$38</f>
        <v>0</v>
      </c>
      <c r="T68" s="6">
        <f>SUM($B68:$S68)</f>
        <v>0</v>
      </c>
      <c r="U68" s="10"/>
    </row>
    <row r="69" spans="1:21">
      <c r="A69" s="11" t="s">
        <v>222</v>
      </c>
      <c r="B69" s="6">
        <f>(1-'AMD'!B55)*'Yard'!B$39</f>
        <v>0</v>
      </c>
      <c r="C69" s="6">
        <f>(1-'AMD'!C55)*'Yard'!C$39</f>
        <v>0</v>
      </c>
      <c r="D69" s="6">
        <f>(1-'AMD'!D55)*'Yard'!D$39</f>
        <v>0</v>
      </c>
      <c r="E69" s="6">
        <f>(1-'AMD'!E55)*'Yard'!E$39</f>
        <v>0</v>
      </c>
      <c r="F69" s="6">
        <f>(1-'AMD'!F55)*'Yard'!F$39</f>
        <v>0</v>
      </c>
      <c r="G69" s="6">
        <f>(1-'AMD'!G55)*'Yard'!G$39</f>
        <v>0</v>
      </c>
      <c r="H69" s="6">
        <f>(1-'AMD'!H55)*'Yard'!H$39</f>
        <v>0</v>
      </c>
      <c r="I69" s="6">
        <f>(1-'AMD'!I55)*'Yard'!I$39</f>
        <v>0</v>
      </c>
      <c r="J69" s="6">
        <f>(1-'AMD'!J55)*'Yard'!J$39</f>
        <v>0</v>
      </c>
      <c r="K69" s="6">
        <f>(1-'AMD'!B55)*'Yard'!K$39</f>
        <v>0</v>
      </c>
      <c r="L69" s="6">
        <f>(1-'AMD'!C55)*'Yard'!L$39</f>
        <v>0</v>
      </c>
      <c r="M69" s="6">
        <f>(1-'AMD'!D55)*'Yard'!M$39</f>
        <v>0</v>
      </c>
      <c r="N69" s="6">
        <f>(1-'AMD'!E55)*'Yard'!N$39</f>
        <v>0</v>
      </c>
      <c r="O69" s="6">
        <f>(1-'AMD'!F55)*'Yard'!O$39</f>
        <v>0</v>
      </c>
      <c r="P69" s="6">
        <f>(1-'AMD'!G55)*'Yard'!P$39</f>
        <v>0</v>
      </c>
      <c r="Q69" s="6">
        <f>(1-'AMD'!H55)*'Yard'!Q$39</f>
        <v>0</v>
      </c>
      <c r="R69" s="6">
        <f>(1-'AMD'!I55)*'Yard'!R$39</f>
        <v>0</v>
      </c>
      <c r="S69" s="6">
        <f>(1-'AMD'!J55)*'Yard'!S$39</f>
        <v>0</v>
      </c>
      <c r="T69" s="6">
        <f>SUM($B69:$S69)</f>
        <v>0</v>
      </c>
      <c r="U69" s="10"/>
    </row>
    <row r="71" spans="1:21">
      <c r="A71" s="1" t="s">
        <v>963</v>
      </c>
    </row>
    <row r="72" spans="1:21">
      <c r="A72" s="2" t="s">
        <v>367</v>
      </c>
    </row>
    <row r="73" spans="1:21">
      <c r="A73" s="12" t="s">
        <v>951</v>
      </c>
    </row>
    <row r="74" spans="1:21">
      <c r="A74" s="12" t="s">
        <v>964</v>
      </c>
    </row>
    <row r="75" spans="1:21">
      <c r="A75" s="12" t="s">
        <v>965</v>
      </c>
    </row>
    <row r="76" spans="1:21">
      <c r="A76" s="26" t="s">
        <v>370</v>
      </c>
      <c r="B76" s="2" t="s">
        <v>500</v>
      </c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6" t="s">
        <v>501</v>
      </c>
    </row>
    <row r="77" spans="1:21">
      <c r="A77" s="26" t="s">
        <v>373</v>
      </c>
      <c r="B77" s="2" t="s">
        <v>960</v>
      </c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6" t="s">
        <v>553</v>
      </c>
    </row>
    <row r="79" spans="1:21">
      <c r="B79" s="27" t="s">
        <v>966</v>
      </c>
      <c r="C79" s="27"/>
      <c r="D79" s="27"/>
      <c r="E79" s="27"/>
      <c r="F79" s="27"/>
      <c r="G79" s="27"/>
      <c r="H79" s="27"/>
      <c r="I79" s="27"/>
      <c r="J79" s="27"/>
      <c r="K79" s="27"/>
      <c r="L79" s="27"/>
      <c r="M79" s="27"/>
      <c r="N79" s="27"/>
      <c r="O79" s="27"/>
      <c r="P79" s="27"/>
      <c r="Q79" s="27"/>
      <c r="R79" s="27"/>
      <c r="S79" s="27"/>
    </row>
    <row r="80" spans="1:21">
      <c r="B80" s="3" t="s">
        <v>140</v>
      </c>
      <c r="C80" s="3" t="s">
        <v>322</v>
      </c>
      <c r="D80" s="3" t="s">
        <v>323</v>
      </c>
      <c r="E80" s="3" t="s">
        <v>324</v>
      </c>
      <c r="F80" s="3" t="s">
        <v>325</v>
      </c>
      <c r="G80" s="3" t="s">
        <v>326</v>
      </c>
      <c r="H80" s="3" t="s">
        <v>327</v>
      </c>
      <c r="I80" s="3" t="s">
        <v>328</v>
      </c>
      <c r="J80" s="3" t="s">
        <v>329</v>
      </c>
      <c r="K80" s="3" t="s">
        <v>310</v>
      </c>
      <c r="L80" s="3" t="s">
        <v>828</v>
      </c>
      <c r="M80" s="3" t="s">
        <v>829</v>
      </c>
      <c r="N80" s="3" t="s">
        <v>830</v>
      </c>
      <c r="O80" s="3" t="s">
        <v>831</v>
      </c>
      <c r="P80" s="3" t="s">
        <v>832</v>
      </c>
      <c r="Q80" s="3" t="s">
        <v>833</v>
      </c>
      <c r="R80" s="3" t="s">
        <v>834</v>
      </c>
      <c r="S80" s="3" t="s">
        <v>835</v>
      </c>
      <c r="T80" s="3" t="s">
        <v>967</v>
      </c>
    </row>
    <row r="81" spans="1:21">
      <c r="A81" s="11" t="s">
        <v>173</v>
      </c>
      <c r="B81" s="6">
        <f>(1-'AMD'!B$40)*'Yard'!B$68</f>
        <v>0</v>
      </c>
      <c r="C81" s="6">
        <f>(1-'AMD'!C$40)*'Yard'!C$68</f>
        <v>0</v>
      </c>
      <c r="D81" s="6">
        <f>(1-'AMD'!D$40)*'Yard'!D$68</f>
        <v>0</v>
      </c>
      <c r="E81" s="6">
        <f>(1-'AMD'!E$40)*'Yard'!E$68</f>
        <v>0</v>
      </c>
      <c r="F81" s="6">
        <f>(1-'AMD'!F$40)*'Yard'!F$68</f>
        <v>0</v>
      </c>
      <c r="G81" s="6">
        <f>(1-'AMD'!G$40)*'Yard'!G$68</f>
        <v>0</v>
      </c>
      <c r="H81" s="6">
        <f>(1-'AMD'!H$40)*'Yard'!H$68</f>
        <v>0</v>
      </c>
      <c r="I81" s="6">
        <f>(1-'AMD'!I$40)*'Yard'!I$68</f>
        <v>0</v>
      </c>
      <c r="J81" s="6">
        <f>(1-'AMD'!J$40)*'Yard'!J$68</f>
        <v>0</v>
      </c>
      <c r="K81" s="6">
        <f>(1-'AMD'!B$40)*'Yard'!K$68</f>
        <v>0</v>
      </c>
      <c r="L81" s="6">
        <f>(1-'AMD'!C$40)*'Yard'!L$68</f>
        <v>0</v>
      </c>
      <c r="M81" s="6">
        <f>(1-'AMD'!D$40)*'Yard'!M$68</f>
        <v>0</v>
      </c>
      <c r="N81" s="6">
        <f>(1-'AMD'!E$40)*'Yard'!N$68</f>
        <v>0</v>
      </c>
      <c r="O81" s="6">
        <f>(1-'AMD'!F$40)*'Yard'!O$68</f>
        <v>0</v>
      </c>
      <c r="P81" s="6">
        <f>(1-'AMD'!G$40)*'Yard'!P$68</f>
        <v>0</v>
      </c>
      <c r="Q81" s="6">
        <f>(1-'AMD'!H$40)*'Yard'!Q$68</f>
        <v>0</v>
      </c>
      <c r="R81" s="6">
        <f>(1-'AMD'!I$40)*'Yard'!R$68</f>
        <v>0</v>
      </c>
      <c r="S81" s="6">
        <f>(1-'AMD'!J$40)*'Yard'!S$68</f>
        <v>0</v>
      </c>
      <c r="T81" s="6">
        <f>SUM($B81:$S81)</f>
        <v>0</v>
      </c>
      <c r="U81" s="10"/>
    </row>
    <row r="82" spans="1:21">
      <c r="A82" s="11" t="s">
        <v>216</v>
      </c>
      <c r="B82" s="6">
        <f>(1-'AMD'!B$41)*'Yard'!B$69</f>
        <v>0</v>
      </c>
      <c r="C82" s="6">
        <f>(1-'AMD'!C$41)*'Yard'!C$69</f>
        <v>0</v>
      </c>
      <c r="D82" s="6">
        <f>(1-'AMD'!D$41)*'Yard'!D$69</f>
        <v>0</v>
      </c>
      <c r="E82" s="6">
        <f>(1-'AMD'!E$41)*'Yard'!E$69</f>
        <v>0</v>
      </c>
      <c r="F82" s="6">
        <f>(1-'AMD'!F$41)*'Yard'!F$69</f>
        <v>0</v>
      </c>
      <c r="G82" s="6">
        <f>(1-'AMD'!G$41)*'Yard'!G$69</f>
        <v>0</v>
      </c>
      <c r="H82" s="6">
        <f>(1-'AMD'!H$41)*'Yard'!H$69</f>
        <v>0</v>
      </c>
      <c r="I82" s="6">
        <f>(1-'AMD'!I$41)*'Yard'!I$69</f>
        <v>0</v>
      </c>
      <c r="J82" s="6">
        <f>(1-'AMD'!J$41)*'Yard'!J$69</f>
        <v>0</v>
      </c>
      <c r="K82" s="6">
        <f>(1-'AMD'!B$41)*'Yard'!K$69</f>
        <v>0</v>
      </c>
      <c r="L82" s="6">
        <f>(1-'AMD'!C$41)*'Yard'!L$69</f>
        <v>0</v>
      </c>
      <c r="M82" s="6">
        <f>(1-'AMD'!D$41)*'Yard'!M$69</f>
        <v>0</v>
      </c>
      <c r="N82" s="6">
        <f>(1-'AMD'!E$41)*'Yard'!N$69</f>
        <v>0</v>
      </c>
      <c r="O82" s="6">
        <f>(1-'AMD'!F$41)*'Yard'!O$69</f>
        <v>0</v>
      </c>
      <c r="P82" s="6">
        <f>(1-'AMD'!G$41)*'Yard'!P$69</f>
        <v>0</v>
      </c>
      <c r="Q82" s="6">
        <f>(1-'AMD'!H$41)*'Yard'!Q$69</f>
        <v>0</v>
      </c>
      <c r="R82" s="6">
        <f>(1-'AMD'!I$41)*'Yard'!R$69</f>
        <v>0</v>
      </c>
      <c r="S82" s="6">
        <f>(1-'AMD'!J$41)*'Yard'!S$69</f>
        <v>0</v>
      </c>
      <c r="T82" s="6">
        <f>SUM($B82:$S82)</f>
        <v>0</v>
      </c>
      <c r="U82" s="10"/>
    </row>
    <row r="83" spans="1:21">
      <c r="A83" s="11" t="s">
        <v>175</v>
      </c>
      <c r="B83" s="6">
        <f>(1-'AMD'!B$43)*'Yard'!B$70</f>
        <v>0</v>
      </c>
      <c r="C83" s="6">
        <f>(1-'AMD'!C$43)*'Yard'!C$70</f>
        <v>0</v>
      </c>
      <c r="D83" s="6">
        <f>(1-'AMD'!D$43)*'Yard'!D$70</f>
        <v>0</v>
      </c>
      <c r="E83" s="6">
        <f>(1-'AMD'!E$43)*'Yard'!E$70</f>
        <v>0</v>
      </c>
      <c r="F83" s="6">
        <f>(1-'AMD'!F$43)*'Yard'!F$70</f>
        <v>0</v>
      </c>
      <c r="G83" s="6">
        <f>(1-'AMD'!G$43)*'Yard'!G$70</f>
        <v>0</v>
      </c>
      <c r="H83" s="6">
        <f>(1-'AMD'!H$43)*'Yard'!H$70</f>
        <v>0</v>
      </c>
      <c r="I83" s="6">
        <f>(1-'AMD'!I$43)*'Yard'!I$70</f>
        <v>0</v>
      </c>
      <c r="J83" s="6">
        <f>(1-'AMD'!J$43)*'Yard'!J$70</f>
        <v>0</v>
      </c>
      <c r="K83" s="6">
        <f>(1-'AMD'!B$43)*'Yard'!K$70</f>
        <v>0</v>
      </c>
      <c r="L83" s="6">
        <f>(1-'AMD'!C$43)*'Yard'!L$70</f>
        <v>0</v>
      </c>
      <c r="M83" s="6">
        <f>(1-'AMD'!D$43)*'Yard'!M$70</f>
        <v>0</v>
      </c>
      <c r="N83" s="6">
        <f>(1-'AMD'!E$43)*'Yard'!N$70</f>
        <v>0</v>
      </c>
      <c r="O83" s="6">
        <f>(1-'AMD'!F$43)*'Yard'!O$70</f>
        <v>0</v>
      </c>
      <c r="P83" s="6">
        <f>(1-'AMD'!G$43)*'Yard'!P$70</f>
        <v>0</v>
      </c>
      <c r="Q83" s="6">
        <f>(1-'AMD'!H$43)*'Yard'!Q$70</f>
        <v>0</v>
      </c>
      <c r="R83" s="6">
        <f>(1-'AMD'!I$43)*'Yard'!R$70</f>
        <v>0</v>
      </c>
      <c r="S83" s="6">
        <f>(1-'AMD'!J$43)*'Yard'!S$70</f>
        <v>0</v>
      </c>
      <c r="T83" s="6">
        <f>SUM($B83:$S83)</f>
        <v>0</v>
      </c>
      <c r="U83" s="10"/>
    </row>
    <row r="84" spans="1:21">
      <c r="A84" s="11" t="s">
        <v>217</v>
      </c>
      <c r="B84" s="6">
        <f>(1-'AMD'!B$44)*'Yard'!B$71</f>
        <v>0</v>
      </c>
      <c r="C84" s="6">
        <f>(1-'AMD'!C$44)*'Yard'!C$71</f>
        <v>0</v>
      </c>
      <c r="D84" s="6">
        <f>(1-'AMD'!D$44)*'Yard'!D$71</f>
        <v>0</v>
      </c>
      <c r="E84" s="6">
        <f>(1-'AMD'!E$44)*'Yard'!E$71</f>
        <v>0</v>
      </c>
      <c r="F84" s="6">
        <f>(1-'AMD'!F$44)*'Yard'!F$71</f>
        <v>0</v>
      </c>
      <c r="G84" s="6">
        <f>(1-'AMD'!G$44)*'Yard'!G$71</f>
        <v>0</v>
      </c>
      <c r="H84" s="6">
        <f>(1-'AMD'!H$44)*'Yard'!H$71</f>
        <v>0</v>
      </c>
      <c r="I84" s="6">
        <f>(1-'AMD'!I$44)*'Yard'!I$71</f>
        <v>0</v>
      </c>
      <c r="J84" s="6">
        <f>(1-'AMD'!J$44)*'Yard'!J$71</f>
        <v>0</v>
      </c>
      <c r="K84" s="6">
        <f>(1-'AMD'!B$44)*'Yard'!K$71</f>
        <v>0</v>
      </c>
      <c r="L84" s="6">
        <f>(1-'AMD'!C$44)*'Yard'!L$71</f>
        <v>0</v>
      </c>
      <c r="M84" s="6">
        <f>(1-'AMD'!D$44)*'Yard'!M$71</f>
        <v>0</v>
      </c>
      <c r="N84" s="6">
        <f>(1-'AMD'!E$44)*'Yard'!N$71</f>
        <v>0</v>
      </c>
      <c r="O84" s="6">
        <f>(1-'AMD'!F$44)*'Yard'!O$71</f>
        <v>0</v>
      </c>
      <c r="P84" s="6">
        <f>(1-'AMD'!G$44)*'Yard'!P$71</f>
        <v>0</v>
      </c>
      <c r="Q84" s="6">
        <f>(1-'AMD'!H$44)*'Yard'!Q$71</f>
        <v>0</v>
      </c>
      <c r="R84" s="6">
        <f>(1-'AMD'!I$44)*'Yard'!R$71</f>
        <v>0</v>
      </c>
      <c r="S84" s="6">
        <f>(1-'AMD'!J$44)*'Yard'!S$71</f>
        <v>0</v>
      </c>
      <c r="T84" s="6">
        <f>SUM($B84:$S84)</f>
        <v>0</v>
      </c>
      <c r="U84" s="10"/>
    </row>
    <row r="85" spans="1:21">
      <c r="A85" s="11" t="s">
        <v>176</v>
      </c>
      <c r="B85" s="6">
        <f>(1-'AMD'!B$45)*'Yard'!B$72</f>
        <v>0</v>
      </c>
      <c r="C85" s="6">
        <f>(1-'AMD'!C$45)*'Yard'!C$72</f>
        <v>0</v>
      </c>
      <c r="D85" s="6">
        <f>(1-'AMD'!D$45)*'Yard'!D$72</f>
        <v>0</v>
      </c>
      <c r="E85" s="6">
        <f>(1-'AMD'!E$45)*'Yard'!E$72</f>
        <v>0</v>
      </c>
      <c r="F85" s="6">
        <f>(1-'AMD'!F$45)*'Yard'!F$72</f>
        <v>0</v>
      </c>
      <c r="G85" s="6">
        <f>(1-'AMD'!G$45)*'Yard'!G$72</f>
        <v>0</v>
      </c>
      <c r="H85" s="6">
        <f>(1-'AMD'!H$45)*'Yard'!H$72</f>
        <v>0</v>
      </c>
      <c r="I85" s="6">
        <f>(1-'AMD'!I$45)*'Yard'!I$72</f>
        <v>0</v>
      </c>
      <c r="J85" s="6">
        <f>(1-'AMD'!J$45)*'Yard'!J$72</f>
        <v>0</v>
      </c>
      <c r="K85" s="6">
        <f>(1-'AMD'!B$45)*'Yard'!K$72</f>
        <v>0</v>
      </c>
      <c r="L85" s="6">
        <f>(1-'AMD'!C$45)*'Yard'!L$72</f>
        <v>0</v>
      </c>
      <c r="M85" s="6">
        <f>(1-'AMD'!D$45)*'Yard'!M$72</f>
        <v>0</v>
      </c>
      <c r="N85" s="6">
        <f>(1-'AMD'!E$45)*'Yard'!N$72</f>
        <v>0</v>
      </c>
      <c r="O85" s="6">
        <f>(1-'AMD'!F$45)*'Yard'!O$72</f>
        <v>0</v>
      </c>
      <c r="P85" s="6">
        <f>(1-'AMD'!G$45)*'Yard'!P$72</f>
        <v>0</v>
      </c>
      <c r="Q85" s="6">
        <f>(1-'AMD'!H$45)*'Yard'!Q$72</f>
        <v>0</v>
      </c>
      <c r="R85" s="6">
        <f>(1-'AMD'!I$45)*'Yard'!R$72</f>
        <v>0</v>
      </c>
      <c r="S85" s="6">
        <f>(1-'AMD'!J$45)*'Yard'!S$72</f>
        <v>0</v>
      </c>
      <c r="T85" s="6">
        <f>SUM($B85:$S85)</f>
        <v>0</v>
      </c>
      <c r="U85" s="10"/>
    </row>
    <row r="86" spans="1:21">
      <c r="A86" s="11" t="s">
        <v>177</v>
      </c>
      <c r="B86" s="6">
        <f>(1-'AMD'!B$46)*'Yard'!B$73</f>
        <v>0</v>
      </c>
      <c r="C86" s="6">
        <f>(1-'AMD'!C$46)*'Yard'!C$73</f>
        <v>0</v>
      </c>
      <c r="D86" s="6">
        <f>(1-'AMD'!D$46)*'Yard'!D$73</f>
        <v>0</v>
      </c>
      <c r="E86" s="6">
        <f>(1-'AMD'!E$46)*'Yard'!E$73</f>
        <v>0</v>
      </c>
      <c r="F86" s="6">
        <f>(1-'AMD'!F$46)*'Yard'!F$73</f>
        <v>0</v>
      </c>
      <c r="G86" s="6">
        <f>(1-'AMD'!G$46)*'Yard'!G$73</f>
        <v>0</v>
      </c>
      <c r="H86" s="6">
        <f>(1-'AMD'!H$46)*'Yard'!H$73</f>
        <v>0</v>
      </c>
      <c r="I86" s="6">
        <f>(1-'AMD'!I$46)*'Yard'!I$73</f>
        <v>0</v>
      </c>
      <c r="J86" s="6">
        <f>(1-'AMD'!J$46)*'Yard'!J$73</f>
        <v>0</v>
      </c>
      <c r="K86" s="6">
        <f>(1-'AMD'!B$46)*'Yard'!K$73</f>
        <v>0</v>
      </c>
      <c r="L86" s="6">
        <f>(1-'AMD'!C$46)*'Yard'!L$73</f>
        <v>0</v>
      </c>
      <c r="M86" s="6">
        <f>(1-'AMD'!D$46)*'Yard'!M$73</f>
        <v>0</v>
      </c>
      <c r="N86" s="6">
        <f>(1-'AMD'!E$46)*'Yard'!N$73</f>
        <v>0</v>
      </c>
      <c r="O86" s="6">
        <f>(1-'AMD'!F$46)*'Yard'!O$73</f>
        <v>0</v>
      </c>
      <c r="P86" s="6">
        <f>(1-'AMD'!G$46)*'Yard'!P$73</f>
        <v>0</v>
      </c>
      <c r="Q86" s="6">
        <f>(1-'AMD'!H$46)*'Yard'!Q$73</f>
        <v>0</v>
      </c>
      <c r="R86" s="6">
        <f>(1-'AMD'!I$46)*'Yard'!R$73</f>
        <v>0</v>
      </c>
      <c r="S86" s="6">
        <f>(1-'AMD'!J$46)*'Yard'!S$73</f>
        <v>0</v>
      </c>
      <c r="T86" s="6">
        <f>SUM($B86:$S86)</f>
        <v>0</v>
      </c>
      <c r="U86" s="10"/>
    </row>
    <row r="87" spans="1:21">
      <c r="A87" s="11" t="s">
        <v>191</v>
      </c>
      <c r="B87" s="6">
        <f>(1-'AMD'!B$47)*'Yard'!B$74</f>
        <v>0</v>
      </c>
      <c r="C87" s="6">
        <f>(1-'AMD'!C$47)*'Yard'!C$74</f>
        <v>0</v>
      </c>
      <c r="D87" s="6">
        <f>(1-'AMD'!D$47)*'Yard'!D$74</f>
        <v>0</v>
      </c>
      <c r="E87" s="6">
        <f>(1-'AMD'!E$47)*'Yard'!E$74</f>
        <v>0</v>
      </c>
      <c r="F87" s="6">
        <f>(1-'AMD'!F$47)*'Yard'!F$74</f>
        <v>0</v>
      </c>
      <c r="G87" s="6">
        <f>(1-'AMD'!G$47)*'Yard'!G$74</f>
        <v>0</v>
      </c>
      <c r="H87" s="6">
        <f>(1-'AMD'!H$47)*'Yard'!H$74</f>
        <v>0</v>
      </c>
      <c r="I87" s="6">
        <f>(1-'AMD'!I$47)*'Yard'!I$74</f>
        <v>0</v>
      </c>
      <c r="J87" s="6">
        <f>(1-'AMD'!J$47)*'Yard'!J$74</f>
        <v>0</v>
      </c>
      <c r="K87" s="6">
        <f>(1-'AMD'!B$47)*'Yard'!K$74</f>
        <v>0</v>
      </c>
      <c r="L87" s="6">
        <f>(1-'AMD'!C$47)*'Yard'!L$74</f>
        <v>0</v>
      </c>
      <c r="M87" s="6">
        <f>(1-'AMD'!D$47)*'Yard'!M$74</f>
        <v>0</v>
      </c>
      <c r="N87" s="6">
        <f>(1-'AMD'!E$47)*'Yard'!N$74</f>
        <v>0</v>
      </c>
      <c r="O87" s="6">
        <f>(1-'AMD'!F$47)*'Yard'!O$74</f>
        <v>0</v>
      </c>
      <c r="P87" s="6">
        <f>(1-'AMD'!G$47)*'Yard'!P$74</f>
        <v>0</v>
      </c>
      <c r="Q87" s="6">
        <f>(1-'AMD'!H$47)*'Yard'!Q$74</f>
        <v>0</v>
      </c>
      <c r="R87" s="6">
        <f>(1-'AMD'!I$47)*'Yard'!R$74</f>
        <v>0</v>
      </c>
      <c r="S87" s="6">
        <f>(1-'AMD'!J$47)*'Yard'!S$74</f>
        <v>0</v>
      </c>
      <c r="T87" s="6">
        <f>SUM($B87:$S87)</f>
        <v>0</v>
      </c>
      <c r="U87" s="10"/>
    </row>
    <row r="88" spans="1:21">
      <c r="A88" s="11" t="s">
        <v>178</v>
      </c>
      <c r="B88" s="6">
        <f>(1-'AMD'!B$48)*'Yard'!B$75</f>
        <v>0</v>
      </c>
      <c r="C88" s="6">
        <f>(1-'AMD'!C$48)*'Yard'!C$75</f>
        <v>0</v>
      </c>
      <c r="D88" s="6">
        <f>(1-'AMD'!D$48)*'Yard'!D$75</f>
        <v>0</v>
      </c>
      <c r="E88" s="6">
        <f>(1-'AMD'!E$48)*'Yard'!E$75</f>
        <v>0</v>
      </c>
      <c r="F88" s="6">
        <f>(1-'AMD'!F$48)*'Yard'!F$75</f>
        <v>0</v>
      </c>
      <c r="G88" s="6">
        <f>(1-'AMD'!G$48)*'Yard'!G$75</f>
        <v>0</v>
      </c>
      <c r="H88" s="6">
        <f>(1-'AMD'!H$48)*'Yard'!H$75</f>
        <v>0</v>
      </c>
      <c r="I88" s="6">
        <f>(1-'AMD'!I$48)*'Yard'!I$75</f>
        <v>0</v>
      </c>
      <c r="J88" s="6">
        <f>(1-'AMD'!J$48)*'Yard'!J$75</f>
        <v>0</v>
      </c>
      <c r="K88" s="6">
        <f>(1-'AMD'!B$48)*'Yard'!K$75</f>
        <v>0</v>
      </c>
      <c r="L88" s="6">
        <f>(1-'AMD'!C$48)*'Yard'!L$75</f>
        <v>0</v>
      </c>
      <c r="M88" s="6">
        <f>(1-'AMD'!D$48)*'Yard'!M$75</f>
        <v>0</v>
      </c>
      <c r="N88" s="6">
        <f>(1-'AMD'!E$48)*'Yard'!N$75</f>
        <v>0</v>
      </c>
      <c r="O88" s="6">
        <f>(1-'AMD'!F$48)*'Yard'!O$75</f>
        <v>0</v>
      </c>
      <c r="P88" s="6">
        <f>(1-'AMD'!G$48)*'Yard'!P$75</f>
        <v>0</v>
      </c>
      <c r="Q88" s="6">
        <f>(1-'AMD'!H$48)*'Yard'!Q$75</f>
        <v>0</v>
      </c>
      <c r="R88" s="6">
        <f>(1-'AMD'!I$48)*'Yard'!R$75</f>
        <v>0</v>
      </c>
      <c r="S88" s="6">
        <f>(1-'AMD'!J$48)*'Yard'!S$75</f>
        <v>0</v>
      </c>
      <c r="T88" s="6">
        <f>SUM($B88:$S88)</f>
        <v>0</v>
      </c>
      <c r="U88" s="10"/>
    </row>
    <row r="89" spans="1:21">
      <c r="A89" s="11" t="s">
        <v>179</v>
      </c>
      <c r="B89" s="6">
        <f>(1-'AMD'!B$49)*'Yard'!B$76</f>
        <v>0</v>
      </c>
      <c r="C89" s="6">
        <f>(1-'AMD'!C$49)*'Yard'!C$76</f>
        <v>0</v>
      </c>
      <c r="D89" s="6">
        <f>(1-'AMD'!D$49)*'Yard'!D$76</f>
        <v>0</v>
      </c>
      <c r="E89" s="6">
        <f>(1-'AMD'!E$49)*'Yard'!E$76</f>
        <v>0</v>
      </c>
      <c r="F89" s="6">
        <f>(1-'AMD'!F$49)*'Yard'!F$76</f>
        <v>0</v>
      </c>
      <c r="G89" s="6">
        <f>(1-'AMD'!G$49)*'Yard'!G$76</f>
        <v>0</v>
      </c>
      <c r="H89" s="6">
        <f>(1-'AMD'!H$49)*'Yard'!H$76</f>
        <v>0</v>
      </c>
      <c r="I89" s="6">
        <f>(1-'AMD'!I$49)*'Yard'!I$76</f>
        <v>0</v>
      </c>
      <c r="J89" s="6">
        <f>(1-'AMD'!J$49)*'Yard'!J$76</f>
        <v>0</v>
      </c>
      <c r="K89" s="6">
        <f>(1-'AMD'!B$49)*'Yard'!K$76</f>
        <v>0</v>
      </c>
      <c r="L89" s="6">
        <f>(1-'AMD'!C$49)*'Yard'!L$76</f>
        <v>0</v>
      </c>
      <c r="M89" s="6">
        <f>(1-'AMD'!D$49)*'Yard'!M$76</f>
        <v>0</v>
      </c>
      <c r="N89" s="6">
        <f>(1-'AMD'!E$49)*'Yard'!N$76</f>
        <v>0</v>
      </c>
      <c r="O89" s="6">
        <f>(1-'AMD'!F$49)*'Yard'!O$76</f>
        <v>0</v>
      </c>
      <c r="P89" s="6">
        <f>(1-'AMD'!G$49)*'Yard'!P$76</f>
        <v>0</v>
      </c>
      <c r="Q89" s="6">
        <f>(1-'AMD'!H$49)*'Yard'!Q$76</f>
        <v>0</v>
      </c>
      <c r="R89" s="6">
        <f>(1-'AMD'!I$49)*'Yard'!R$76</f>
        <v>0</v>
      </c>
      <c r="S89" s="6">
        <f>(1-'AMD'!J$49)*'Yard'!S$76</f>
        <v>0</v>
      </c>
      <c r="T89" s="6">
        <f>SUM($B89:$S89)</f>
        <v>0</v>
      </c>
      <c r="U89" s="10"/>
    </row>
    <row r="90" spans="1:21">
      <c r="A90" s="11" t="s">
        <v>192</v>
      </c>
      <c r="B90" s="6">
        <f>(1-'AMD'!B$50)*'Yard'!B$77</f>
        <v>0</v>
      </c>
      <c r="C90" s="6">
        <f>(1-'AMD'!C$50)*'Yard'!C$77</f>
        <v>0</v>
      </c>
      <c r="D90" s="6">
        <f>(1-'AMD'!D$50)*'Yard'!D$77</f>
        <v>0</v>
      </c>
      <c r="E90" s="6">
        <f>(1-'AMD'!E$50)*'Yard'!E$77</f>
        <v>0</v>
      </c>
      <c r="F90" s="6">
        <f>(1-'AMD'!F$50)*'Yard'!F$77</f>
        <v>0</v>
      </c>
      <c r="G90" s="6">
        <f>(1-'AMD'!G$50)*'Yard'!G$77</f>
        <v>0</v>
      </c>
      <c r="H90" s="6">
        <f>(1-'AMD'!H$50)*'Yard'!H$77</f>
        <v>0</v>
      </c>
      <c r="I90" s="6">
        <f>(1-'AMD'!I$50)*'Yard'!I$77</f>
        <v>0</v>
      </c>
      <c r="J90" s="6">
        <f>(1-'AMD'!J$50)*'Yard'!J$77</f>
        <v>0</v>
      </c>
      <c r="K90" s="6">
        <f>(1-'AMD'!B$50)*'Yard'!K$77</f>
        <v>0</v>
      </c>
      <c r="L90" s="6">
        <f>(1-'AMD'!C$50)*'Yard'!L$77</f>
        <v>0</v>
      </c>
      <c r="M90" s="6">
        <f>(1-'AMD'!D$50)*'Yard'!M$77</f>
        <v>0</v>
      </c>
      <c r="N90" s="6">
        <f>(1-'AMD'!E$50)*'Yard'!N$77</f>
        <v>0</v>
      </c>
      <c r="O90" s="6">
        <f>(1-'AMD'!F$50)*'Yard'!O$77</f>
        <v>0</v>
      </c>
      <c r="P90" s="6">
        <f>(1-'AMD'!G$50)*'Yard'!P$77</f>
        <v>0</v>
      </c>
      <c r="Q90" s="6">
        <f>(1-'AMD'!H$50)*'Yard'!Q$77</f>
        <v>0</v>
      </c>
      <c r="R90" s="6">
        <f>(1-'AMD'!I$50)*'Yard'!R$77</f>
        <v>0</v>
      </c>
      <c r="S90" s="6">
        <f>(1-'AMD'!J$50)*'Yard'!S$77</f>
        <v>0</v>
      </c>
      <c r="T90" s="6">
        <f>SUM($B90:$S90)</f>
        <v>0</v>
      </c>
      <c r="U90" s="10"/>
    </row>
    <row r="91" spans="1:21">
      <c r="A91" s="11" t="s">
        <v>218</v>
      </c>
      <c r="B91" s="6">
        <f>(1-'AMD'!B$51)*'Yard'!B$84</f>
        <v>0</v>
      </c>
      <c r="C91" s="6">
        <f>(1-'AMD'!C$51)*'Yard'!C$84</f>
        <v>0</v>
      </c>
      <c r="D91" s="6">
        <f>(1-'AMD'!D$51)*'Yard'!D$84</f>
        <v>0</v>
      </c>
      <c r="E91" s="6">
        <f>(1-'AMD'!E$51)*'Yard'!E$84</f>
        <v>0</v>
      </c>
      <c r="F91" s="6">
        <f>(1-'AMD'!F$51)*'Yard'!F$84</f>
        <v>0</v>
      </c>
      <c r="G91" s="6">
        <f>(1-'AMD'!G$51)*'Yard'!G$84</f>
        <v>0</v>
      </c>
      <c r="H91" s="6">
        <f>(1-'AMD'!H$51)*'Yard'!H$84</f>
        <v>0</v>
      </c>
      <c r="I91" s="6">
        <f>(1-'AMD'!I$51)*'Yard'!I$84</f>
        <v>0</v>
      </c>
      <c r="J91" s="6">
        <f>(1-'AMD'!J$51)*'Yard'!J$84</f>
        <v>0</v>
      </c>
      <c r="K91" s="6">
        <f>(1-'AMD'!B$51)*'Yard'!K$84</f>
        <v>0</v>
      </c>
      <c r="L91" s="6">
        <f>(1-'AMD'!C$51)*'Yard'!L$84</f>
        <v>0</v>
      </c>
      <c r="M91" s="6">
        <f>(1-'AMD'!D$51)*'Yard'!M$84</f>
        <v>0</v>
      </c>
      <c r="N91" s="6">
        <f>(1-'AMD'!E$51)*'Yard'!N$84</f>
        <v>0</v>
      </c>
      <c r="O91" s="6">
        <f>(1-'AMD'!F$51)*'Yard'!O$84</f>
        <v>0</v>
      </c>
      <c r="P91" s="6">
        <f>(1-'AMD'!G$51)*'Yard'!P$84</f>
        <v>0</v>
      </c>
      <c r="Q91" s="6">
        <f>(1-'AMD'!H$51)*'Yard'!Q$84</f>
        <v>0</v>
      </c>
      <c r="R91" s="6">
        <f>(1-'AMD'!I$51)*'Yard'!R$84</f>
        <v>0</v>
      </c>
      <c r="S91" s="6">
        <f>(1-'AMD'!J$51)*'Yard'!S$84</f>
        <v>0</v>
      </c>
      <c r="T91" s="6">
        <f>SUM($B91:$S91)</f>
        <v>0</v>
      </c>
      <c r="U91" s="10"/>
    </row>
    <row r="92" spans="1:21">
      <c r="A92" s="11" t="s">
        <v>219</v>
      </c>
      <c r="B92" s="6">
        <f>(1-'AMD'!B$52)*'Yard'!B$85</f>
        <v>0</v>
      </c>
      <c r="C92" s="6">
        <f>(1-'AMD'!C$52)*'Yard'!C$85</f>
        <v>0</v>
      </c>
      <c r="D92" s="6">
        <f>(1-'AMD'!D$52)*'Yard'!D$85</f>
        <v>0</v>
      </c>
      <c r="E92" s="6">
        <f>(1-'AMD'!E$52)*'Yard'!E$85</f>
        <v>0</v>
      </c>
      <c r="F92" s="6">
        <f>(1-'AMD'!F$52)*'Yard'!F$85</f>
        <v>0</v>
      </c>
      <c r="G92" s="6">
        <f>(1-'AMD'!G$52)*'Yard'!G$85</f>
        <v>0</v>
      </c>
      <c r="H92" s="6">
        <f>(1-'AMD'!H$52)*'Yard'!H$85</f>
        <v>0</v>
      </c>
      <c r="I92" s="6">
        <f>(1-'AMD'!I$52)*'Yard'!I$85</f>
        <v>0</v>
      </c>
      <c r="J92" s="6">
        <f>(1-'AMD'!J$52)*'Yard'!J$85</f>
        <v>0</v>
      </c>
      <c r="K92" s="6">
        <f>(1-'AMD'!B$52)*'Yard'!K$85</f>
        <v>0</v>
      </c>
      <c r="L92" s="6">
        <f>(1-'AMD'!C$52)*'Yard'!L$85</f>
        <v>0</v>
      </c>
      <c r="M92" s="6">
        <f>(1-'AMD'!D$52)*'Yard'!M$85</f>
        <v>0</v>
      </c>
      <c r="N92" s="6">
        <f>(1-'AMD'!E$52)*'Yard'!N$85</f>
        <v>0</v>
      </c>
      <c r="O92" s="6">
        <f>(1-'AMD'!F$52)*'Yard'!O$85</f>
        <v>0</v>
      </c>
      <c r="P92" s="6">
        <f>(1-'AMD'!G$52)*'Yard'!P$85</f>
        <v>0</v>
      </c>
      <c r="Q92" s="6">
        <f>(1-'AMD'!H$52)*'Yard'!Q$85</f>
        <v>0</v>
      </c>
      <c r="R92" s="6">
        <f>(1-'AMD'!I$52)*'Yard'!R$85</f>
        <v>0</v>
      </c>
      <c r="S92" s="6">
        <f>(1-'AMD'!J$52)*'Yard'!S$85</f>
        <v>0</v>
      </c>
      <c r="T92" s="6">
        <f>SUM($B92:$S92)</f>
        <v>0</v>
      </c>
      <c r="U92" s="10"/>
    </row>
    <row r="93" spans="1:21">
      <c r="A93" s="11" t="s">
        <v>220</v>
      </c>
      <c r="B93" s="6">
        <f>(1-'AMD'!B$53)*'Yard'!B$86</f>
        <v>0</v>
      </c>
      <c r="C93" s="6">
        <f>(1-'AMD'!C$53)*'Yard'!C$86</f>
        <v>0</v>
      </c>
      <c r="D93" s="6">
        <f>(1-'AMD'!D$53)*'Yard'!D$86</f>
        <v>0</v>
      </c>
      <c r="E93" s="6">
        <f>(1-'AMD'!E$53)*'Yard'!E$86</f>
        <v>0</v>
      </c>
      <c r="F93" s="6">
        <f>(1-'AMD'!F$53)*'Yard'!F$86</f>
        <v>0</v>
      </c>
      <c r="G93" s="6">
        <f>(1-'AMD'!G$53)*'Yard'!G$86</f>
        <v>0</v>
      </c>
      <c r="H93" s="6">
        <f>(1-'AMD'!H$53)*'Yard'!H$86</f>
        <v>0</v>
      </c>
      <c r="I93" s="6">
        <f>(1-'AMD'!I$53)*'Yard'!I$86</f>
        <v>0</v>
      </c>
      <c r="J93" s="6">
        <f>(1-'AMD'!J$53)*'Yard'!J$86</f>
        <v>0</v>
      </c>
      <c r="K93" s="6">
        <f>(1-'AMD'!B$53)*'Yard'!K$86</f>
        <v>0</v>
      </c>
      <c r="L93" s="6">
        <f>(1-'AMD'!C$53)*'Yard'!L$86</f>
        <v>0</v>
      </c>
      <c r="M93" s="6">
        <f>(1-'AMD'!D$53)*'Yard'!M$86</f>
        <v>0</v>
      </c>
      <c r="N93" s="6">
        <f>(1-'AMD'!E$53)*'Yard'!N$86</f>
        <v>0</v>
      </c>
      <c r="O93" s="6">
        <f>(1-'AMD'!F$53)*'Yard'!O$86</f>
        <v>0</v>
      </c>
      <c r="P93" s="6">
        <f>(1-'AMD'!G$53)*'Yard'!P$86</f>
        <v>0</v>
      </c>
      <c r="Q93" s="6">
        <f>(1-'AMD'!H$53)*'Yard'!Q$86</f>
        <v>0</v>
      </c>
      <c r="R93" s="6">
        <f>(1-'AMD'!I$53)*'Yard'!R$86</f>
        <v>0</v>
      </c>
      <c r="S93" s="6">
        <f>(1-'AMD'!J$53)*'Yard'!S$86</f>
        <v>0</v>
      </c>
      <c r="T93" s="6">
        <f>SUM($B93:$S93)</f>
        <v>0</v>
      </c>
      <c r="U93" s="10"/>
    </row>
    <row r="94" spans="1:21">
      <c r="A94" s="11" t="s">
        <v>221</v>
      </c>
      <c r="B94" s="6">
        <f>(1-'AMD'!B$54)*'Yard'!B$87</f>
        <v>0</v>
      </c>
      <c r="C94" s="6">
        <f>(1-'AMD'!C$54)*'Yard'!C$87</f>
        <v>0</v>
      </c>
      <c r="D94" s="6">
        <f>(1-'AMD'!D$54)*'Yard'!D$87</f>
        <v>0</v>
      </c>
      <c r="E94" s="6">
        <f>(1-'AMD'!E$54)*'Yard'!E$87</f>
        <v>0</v>
      </c>
      <c r="F94" s="6">
        <f>(1-'AMD'!F$54)*'Yard'!F$87</f>
        <v>0</v>
      </c>
      <c r="G94" s="6">
        <f>(1-'AMD'!G$54)*'Yard'!G$87</f>
        <v>0</v>
      </c>
      <c r="H94" s="6">
        <f>(1-'AMD'!H$54)*'Yard'!H$87</f>
        <v>0</v>
      </c>
      <c r="I94" s="6">
        <f>(1-'AMD'!I$54)*'Yard'!I$87</f>
        <v>0</v>
      </c>
      <c r="J94" s="6">
        <f>(1-'AMD'!J$54)*'Yard'!J$87</f>
        <v>0</v>
      </c>
      <c r="K94" s="6">
        <f>(1-'AMD'!B$54)*'Yard'!K$87</f>
        <v>0</v>
      </c>
      <c r="L94" s="6">
        <f>(1-'AMD'!C$54)*'Yard'!L$87</f>
        <v>0</v>
      </c>
      <c r="M94" s="6">
        <f>(1-'AMD'!D$54)*'Yard'!M$87</f>
        <v>0</v>
      </c>
      <c r="N94" s="6">
        <f>(1-'AMD'!E$54)*'Yard'!N$87</f>
        <v>0</v>
      </c>
      <c r="O94" s="6">
        <f>(1-'AMD'!F$54)*'Yard'!O$87</f>
        <v>0</v>
      </c>
      <c r="P94" s="6">
        <f>(1-'AMD'!G$54)*'Yard'!P$87</f>
        <v>0</v>
      </c>
      <c r="Q94" s="6">
        <f>(1-'AMD'!H$54)*'Yard'!Q$87</f>
        <v>0</v>
      </c>
      <c r="R94" s="6">
        <f>(1-'AMD'!I$54)*'Yard'!R$87</f>
        <v>0</v>
      </c>
      <c r="S94" s="6">
        <f>(1-'AMD'!J$54)*'Yard'!S$87</f>
        <v>0</v>
      </c>
      <c r="T94" s="6">
        <f>SUM($B94:$S94)</f>
        <v>0</v>
      </c>
      <c r="U94" s="10"/>
    </row>
    <row r="95" spans="1:21">
      <c r="A95" s="11" t="s">
        <v>222</v>
      </c>
      <c r="B95" s="6">
        <f>(1-'AMD'!B$55)*'Yard'!B$88</f>
        <v>0</v>
      </c>
      <c r="C95" s="6">
        <f>(1-'AMD'!C$55)*'Yard'!C$88</f>
        <v>0</v>
      </c>
      <c r="D95" s="6">
        <f>(1-'AMD'!D$55)*'Yard'!D$88</f>
        <v>0</v>
      </c>
      <c r="E95" s="6">
        <f>(1-'AMD'!E$55)*'Yard'!E$88</f>
        <v>0</v>
      </c>
      <c r="F95" s="6">
        <f>(1-'AMD'!F$55)*'Yard'!F$88</f>
        <v>0</v>
      </c>
      <c r="G95" s="6">
        <f>(1-'AMD'!G$55)*'Yard'!G$88</f>
        <v>0</v>
      </c>
      <c r="H95" s="6">
        <f>(1-'AMD'!H$55)*'Yard'!H$88</f>
        <v>0</v>
      </c>
      <c r="I95" s="6">
        <f>(1-'AMD'!I$55)*'Yard'!I$88</f>
        <v>0</v>
      </c>
      <c r="J95" s="6">
        <f>(1-'AMD'!J$55)*'Yard'!J$88</f>
        <v>0</v>
      </c>
      <c r="K95" s="6">
        <f>(1-'AMD'!B$55)*'Yard'!K$88</f>
        <v>0</v>
      </c>
      <c r="L95" s="6">
        <f>(1-'AMD'!C$55)*'Yard'!L$88</f>
        <v>0</v>
      </c>
      <c r="M95" s="6">
        <f>(1-'AMD'!D$55)*'Yard'!M$88</f>
        <v>0</v>
      </c>
      <c r="N95" s="6">
        <f>(1-'AMD'!E$55)*'Yard'!N$88</f>
        <v>0</v>
      </c>
      <c r="O95" s="6">
        <f>(1-'AMD'!F$55)*'Yard'!O$88</f>
        <v>0</v>
      </c>
      <c r="P95" s="6">
        <f>(1-'AMD'!G$55)*'Yard'!P$88</f>
        <v>0</v>
      </c>
      <c r="Q95" s="6">
        <f>(1-'AMD'!H$55)*'Yard'!Q$88</f>
        <v>0</v>
      </c>
      <c r="R95" s="6">
        <f>(1-'AMD'!I$55)*'Yard'!R$88</f>
        <v>0</v>
      </c>
      <c r="S95" s="6">
        <f>(1-'AMD'!J$55)*'Yard'!S$88</f>
        <v>0</v>
      </c>
      <c r="T95" s="6">
        <f>SUM($B95:$S95)</f>
        <v>0</v>
      </c>
      <c r="U95" s="10"/>
    </row>
    <row r="97" spans="1:21">
      <c r="A97" s="1" t="s">
        <v>968</v>
      </c>
    </row>
    <row r="98" spans="1:21">
      <c r="A98" s="2" t="s">
        <v>367</v>
      </c>
    </row>
    <row r="99" spans="1:21">
      <c r="A99" s="12" t="s">
        <v>951</v>
      </c>
    </row>
    <row r="100" spans="1:21">
      <c r="A100" s="12" t="s">
        <v>969</v>
      </c>
    </row>
    <row r="101" spans="1:21">
      <c r="A101" s="12" t="s">
        <v>970</v>
      </c>
    </row>
    <row r="102" spans="1:21">
      <c r="A102" s="26" t="s">
        <v>370</v>
      </c>
      <c r="B102" s="2" t="s">
        <v>500</v>
      </c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6" t="s">
        <v>501</v>
      </c>
    </row>
    <row r="103" spans="1:21">
      <c r="A103" s="26" t="s">
        <v>373</v>
      </c>
      <c r="B103" s="2" t="s">
        <v>960</v>
      </c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6" t="s">
        <v>553</v>
      </c>
    </row>
    <row r="105" spans="1:21">
      <c r="B105" s="27" t="s">
        <v>971</v>
      </c>
      <c r="C105" s="27"/>
      <c r="D105" s="27"/>
      <c r="E105" s="27"/>
      <c r="F105" s="27"/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</row>
    <row r="106" spans="1:21">
      <c r="B106" s="3" t="s">
        <v>140</v>
      </c>
      <c r="C106" s="3" t="s">
        <v>322</v>
      </c>
      <c r="D106" s="3" t="s">
        <v>323</v>
      </c>
      <c r="E106" s="3" t="s">
        <v>324</v>
      </c>
      <c r="F106" s="3" t="s">
        <v>325</v>
      </c>
      <c r="G106" s="3" t="s">
        <v>326</v>
      </c>
      <c r="H106" s="3" t="s">
        <v>327</v>
      </c>
      <c r="I106" s="3" t="s">
        <v>328</v>
      </c>
      <c r="J106" s="3" t="s">
        <v>329</v>
      </c>
      <c r="K106" s="3" t="s">
        <v>310</v>
      </c>
      <c r="L106" s="3" t="s">
        <v>828</v>
      </c>
      <c r="M106" s="3" t="s">
        <v>829</v>
      </c>
      <c r="N106" s="3" t="s">
        <v>830</v>
      </c>
      <c r="O106" s="3" t="s">
        <v>831</v>
      </c>
      <c r="P106" s="3" t="s">
        <v>832</v>
      </c>
      <c r="Q106" s="3" t="s">
        <v>833</v>
      </c>
      <c r="R106" s="3" t="s">
        <v>834</v>
      </c>
      <c r="S106" s="3" t="s">
        <v>835</v>
      </c>
      <c r="T106" s="3" t="s">
        <v>972</v>
      </c>
    </row>
    <row r="107" spans="1:21">
      <c r="A107" s="11" t="s">
        <v>173</v>
      </c>
      <c r="B107" s="6">
        <f>(1-'AMD'!B$40)*'Yard'!B$103</f>
        <v>0</v>
      </c>
      <c r="C107" s="6">
        <f>(1-'AMD'!C$40)*'Yard'!C$103</f>
        <v>0</v>
      </c>
      <c r="D107" s="6">
        <f>(1-'AMD'!D$40)*'Yard'!D$103</f>
        <v>0</v>
      </c>
      <c r="E107" s="6">
        <f>(1-'AMD'!E$40)*'Yard'!E$103</f>
        <v>0</v>
      </c>
      <c r="F107" s="6">
        <f>(1-'AMD'!F$40)*'Yard'!F$103</f>
        <v>0</v>
      </c>
      <c r="G107" s="6">
        <f>(1-'AMD'!G$40)*'Yard'!G$103</f>
        <v>0</v>
      </c>
      <c r="H107" s="6">
        <f>(1-'AMD'!H$40)*'Yard'!H$103</f>
        <v>0</v>
      </c>
      <c r="I107" s="6">
        <f>(1-'AMD'!I$40)*'Yard'!I$103</f>
        <v>0</v>
      </c>
      <c r="J107" s="6">
        <f>(1-'AMD'!J$40)*'Yard'!J$103</f>
        <v>0</v>
      </c>
      <c r="K107" s="6">
        <f>(1-'AMD'!B$40)*'Yard'!K$103</f>
        <v>0</v>
      </c>
      <c r="L107" s="6">
        <f>(1-'AMD'!C$40)*'Yard'!L$103</f>
        <v>0</v>
      </c>
      <c r="M107" s="6">
        <f>(1-'AMD'!D$40)*'Yard'!M$103</f>
        <v>0</v>
      </c>
      <c r="N107" s="6">
        <f>(1-'AMD'!E$40)*'Yard'!N$103</f>
        <v>0</v>
      </c>
      <c r="O107" s="6">
        <f>(1-'AMD'!F$40)*'Yard'!O$103</f>
        <v>0</v>
      </c>
      <c r="P107" s="6">
        <f>(1-'AMD'!G$40)*'Yard'!P$103</f>
        <v>0</v>
      </c>
      <c r="Q107" s="6">
        <f>(1-'AMD'!H$40)*'Yard'!Q$103</f>
        <v>0</v>
      </c>
      <c r="R107" s="6">
        <f>(1-'AMD'!I$40)*'Yard'!R$103</f>
        <v>0</v>
      </c>
      <c r="S107" s="6">
        <f>(1-'AMD'!J$40)*'Yard'!S$103</f>
        <v>0</v>
      </c>
      <c r="T107" s="6">
        <f>SUM($B107:$S107)</f>
        <v>0</v>
      </c>
      <c r="U107" s="10"/>
    </row>
    <row r="108" spans="1:21">
      <c r="A108" s="11" t="s">
        <v>175</v>
      </c>
      <c r="B108" s="6">
        <f>(1-'AMD'!B$43)*'Yard'!B$104</f>
        <v>0</v>
      </c>
      <c r="C108" s="6">
        <f>(1-'AMD'!C$43)*'Yard'!C$104</f>
        <v>0</v>
      </c>
      <c r="D108" s="6">
        <f>(1-'AMD'!D$43)*'Yard'!D$104</f>
        <v>0</v>
      </c>
      <c r="E108" s="6">
        <f>(1-'AMD'!E$43)*'Yard'!E$104</f>
        <v>0</v>
      </c>
      <c r="F108" s="6">
        <f>(1-'AMD'!F$43)*'Yard'!F$104</f>
        <v>0</v>
      </c>
      <c r="G108" s="6">
        <f>(1-'AMD'!G$43)*'Yard'!G$104</f>
        <v>0</v>
      </c>
      <c r="H108" s="6">
        <f>(1-'AMD'!H$43)*'Yard'!H$104</f>
        <v>0</v>
      </c>
      <c r="I108" s="6">
        <f>(1-'AMD'!I$43)*'Yard'!I$104</f>
        <v>0</v>
      </c>
      <c r="J108" s="6">
        <f>(1-'AMD'!J$43)*'Yard'!J$104</f>
        <v>0</v>
      </c>
      <c r="K108" s="6">
        <f>(1-'AMD'!B$43)*'Yard'!K$104</f>
        <v>0</v>
      </c>
      <c r="L108" s="6">
        <f>(1-'AMD'!C$43)*'Yard'!L$104</f>
        <v>0</v>
      </c>
      <c r="M108" s="6">
        <f>(1-'AMD'!D$43)*'Yard'!M$104</f>
        <v>0</v>
      </c>
      <c r="N108" s="6">
        <f>(1-'AMD'!E$43)*'Yard'!N$104</f>
        <v>0</v>
      </c>
      <c r="O108" s="6">
        <f>(1-'AMD'!F$43)*'Yard'!O$104</f>
        <v>0</v>
      </c>
      <c r="P108" s="6">
        <f>(1-'AMD'!G$43)*'Yard'!P$104</f>
        <v>0</v>
      </c>
      <c r="Q108" s="6">
        <f>(1-'AMD'!H$43)*'Yard'!Q$104</f>
        <v>0</v>
      </c>
      <c r="R108" s="6">
        <f>(1-'AMD'!I$43)*'Yard'!R$104</f>
        <v>0</v>
      </c>
      <c r="S108" s="6">
        <f>(1-'AMD'!J$43)*'Yard'!S$104</f>
        <v>0</v>
      </c>
      <c r="T108" s="6">
        <f>SUM($B108:$S108)</f>
        <v>0</v>
      </c>
      <c r="U108" s="10"/>
    </row>
    <row r="109" spans="1:21">
      <c r="A109" s="11" t="s">
        <v>176</v>
      </c>
      <c r="B109" s="6">
        <f>(1-'AMD'!B$45)*'Yard'!B$105</f>
        <v>0</v>
      </c>
      <c r="C109" s="6">
        <f>(1-'AMD'!C$45)*'Yard'!C$105</f>
        <v>0</v>
      </c>
      <c r="D109" s="6">
        <f>(1-'AMD'!D$45)*'Yard'!D$105</f>
        <v>0</v>
      </c>
      <c r="E109" s="6">
        <f>(1-'AMD'!E$45)*'Yard'!E$105</f>
        <v>0</v>
      </c>
      <c r="F109" s="6">
        <f>(1-'AMD'!F$45)*'Yard'!F$105</f>
        <v>0</v>
      </c>
      <c r="G109" s="6">
        <f>(1-'AMD'!G$45)*'Yard'!G$105</f>
        <v>0</v>
      </c>
      <c r="H109" s="6">
        <f>(1-'AMD'!H$45)*'Yard'!H$105</f>
        <v>0</v>
      </c>
      <c r="I109" s="6">
        <f>(1-'AMD'!I$45)*'Yard'!I$105</f>
        <v>0</v>
      </c>
      <c r="J109" s="6">
        <f>(1-'AMD'!J$45)*'Yard'!J$105</f>
        <v>0</v>
      </c>
      <c r="K109" s="6">
        <f>(1-'AMD'!B$45)*'Yard'!K$105</f>
        <v>0</v>
      </c>
      <c r="L109" s="6">
        <f>(1-'AMD'!C$45)*'Yard'!L$105</f>
        <v>0</v>
      </c>
      <c r="M109" s="6">
        <f>(1-'AMD'!D$45)*'Yard'!M$105</f>
        <v>0</v>
      </c>
      <c r="N109" s="6">
        <f>(1-'AMD'!E$45)*'Yard'!N$105</f>
        <v>0</v>
      </c>
      <c r="O109" s="6">
        <f>(1-'AMD'!F$45)*'Yard'!O$105</f>
        <v>0</v>
      </c>
      <c r="P109" s="6">
        <f>(1-'AMD'!G$45)*'Yard'!P$105</f>
        <v>0</v>
      </c>
      <c r="Q109" s="6">
        <f>(1-'AMD'!H$45)*'Yard'!Q$105</f>
        <v>0</v>
      </c>
      <c r="R109" s="6">
        <f>(1-'AMD'!I$45)*'Yard'!R$105</f>
        <v>0</v>
      </c>
      <c r="S109" s="6">
        <f>(1-'AMD'!J$45)*'Yard'!S$105</f>
        <v>0</v>
      </c>
      <c r="T109" s="6">
        <f>SUM($B109:$S109)</f>
        <v>0</v>
      </c>
      <c r="U109" s="10"/>
    </row>
    <row r="110" spans="1:21">
      <c r="A110" s="11" t="s">
        <v>177</v>
      </c>
      <c r="B110" s="6">
        <f>(1-'AMD'!B$46)*'Yard'!B$106</f>
        <v>0</v>
      </c>
      <c r="C110" s="6">
        <f>(1-'AMD'!C$46)*'Yard'!C$106</f>
        <v>0</v>
      </c>
      <c r="D110" s="6">
        <f>(1-'AMD'!D$46)*'Yard'!D$106</f>
        <v>0</v>
      </c>
      <c r="E110" s="6">
        <f>(1-'AMD'!E$46)*'Yard'!E$106</f>
        <v>0</v>
      </c>
      <c r="F110" s="6">
        <f>(1-'AMD'!F$46)*'Yard'!F$106</f>
        <v>0</v>
      </c>
      <c r="G110" s="6">
        <f>(1-'AMD'!G$46)*'Yard'!G$106</f>
        <v>0</v>
      </c>
      <c r="H110" s="6">
        <f>(1-'AMD'!H$46)*'Yard'!H$106</f>
        <v>0</v>
      </c>
      <c r="I110" s="6">
        <f>(1-'AMD'!I$46)*'Yard'!I$106</f>
        <v>0</v>
      </c>
      <c r="J110" s="6">
        <f>(1-'AMD'!J$46)*'Yard'!J$106</f>
        <v>0</v>
      </c>
      <c r="K110" s="6">
        <f>(1-'AMD'!B$46)*'Yard'!K$106</f>
        <v>0</v>
      </c>
      <c r="L110" s="6">
        <f>(1-'AMD'!C$46)*'Yard'!L$106</f>
        <v>0</v>
      </c>
      <c r="M110" s="6">
        <f>(1-'AMD'!D$46)*'Yard'!M$106</f>
        <v>0</v>
      </c>
      <c r="N110" s="6">
        <f>(1-'AMD'!E$46)*'Yard'!N$106</f>
        <v>0</v>
      </c>
      <c r="O110" s="6">
        <f>(1-'AMD'!F$46)*'Yard'!O$106</f>
        <v>0</v>
      </c>
      <c r="P110" s="6">
        <f>(1-'AMD'!G$46)*'Yard'!P$106</f>
        <v>0</v>
      </c>
      <c r="Q110" s="6">
        <f>(1-'AMD'!H$46)*'Yard'!Q$106</f>
        <v>0</v>
      </c>
      <c r="R110" s="6">
        <f>(1-'AMD'!I$46)*'Yard'!R$106</f>
        <v>0</v>
      </c>
      <c r="S110" s="6">
        <f>(1-'AMD'!J$46)*'Yard'!S$106</f>
        <v>0</v>
      </c>
      <c r="T110" s="6">
        <f>SUM($B110:$S110)</f>
        <v>0</v>
      </c>
      <c r="U110" s="10"/>
    </row>
    <row r="111" spans="1:21">
      <c r="A111" s="11" t="s">
        <v>191</v>
      </c>
      <c r="B111" s="6">
        <f>(1-'AMD'!B$47)*'Yard'!B$107</f>
        <v>0</v>
      </c>
      <c r="C111" s="6">
        <f>(1-'AMD'!C$47)*'Yard'!C$107</f>
        <v>0</v>
      </c>
      <c r="D111" s="6">
        <f>(1-'AMD'!D$47)*'Yard'!D$107</f>
        <v>0</v>
      </c>
      <c r="E111" s="6">
        <f>(1-'AMD'!E$47)*'Yard'!E$107</f>
        <v>0</v>
      </c>
      <c r="F111" s="6">
        <f>(1-'AMD'!F$47)*'Yard'!F$107</f>
        <v>0</v>
      </c>
      <c r="G111" s="6">
        <f>(1-'AMD'!G$47)*'Yard'!G$107</f>
        <v>0</v>
      </c>
      <c r="H111" s="6">
        <f>(1-'AMD'!H$47)*'Yard'!H$107</f>
        <v>0</v>
      </c>
      <c r="I111" s="6">
        <f>(1-'AMD'!I$47)*'Yard'!I$107</f>
        <v>0</v>
      </c>
      <c r="J111" s="6">
        <f>(1-'AMD'!J$47)*'Yard'!J$107</f>
        <v>0</v>
      </c>
      <c r="K111" s="6">
        <f>(1-'AMD'!B$47)*'Yard'!K$107</f>
        <v>0</v>
      </c>
      <c r="L111" s="6">
        <f>(1-'AMD'!C$47)*'Yard'!L$107</f>
        <v>0</v>
      </c>
      <c r="M111" s="6">
        <f>(1-'AMD'!D$47)*'Yard'!M$107</f>
        <v>0</v>
      </c>
      <c r="N111" s="6">
        <f>(1-'AMD'!E$47)*'Yard'!N$107</f>
        <v>0</v>
      </c>
      <c r="O111" s="6">
        <f>(1-'AMD'!F$47)*'Yard'!O$107</f>
        <v>0</v>
      </c>
      <c r="P111" s="6">
        <f>(1-'AMD'!G$47)*'Yard'!P$107</f>
        <v>0</v>
      </c>
      <c r="Q111" s="6">
        <f>(1-'AMD'!H$47)*'Yard'!Q$107</f>
        <v>0</v>
      </c>
      <c r="R111" s="6">
        <f>(1-'AMD'!I$47)*'Yard'!R$107</f>
        <v>0</v>
      </c>
      <c r="S111" s="6">
        <f>(1-'AMD'!J$47)*'Yard'!S$107</f>
        <v>0</v>
      </c>
      <c r="T111" s="6">
        <f>SUM($B111:$S111)</f>
        <v>0</v>
      </c>
      <c r="U111" s="10"/>
    </row>
    <row r="112" spans="1:21">
      <c r="A112" s="11" t="s">
        <v>178</v>
      </c>
      <c r="B112" s="6">
        <f>(1-'AMD'!B$48)*'Yard'!B$108</f>
        <v>0</v>
      </c>
      <c r="C112" s="6">
        <f>(1-'AMD'!C$48)*'Yard'!C$108</f>
        <v>0</v>
      </c>
      <c r="D112" s="6">
        <f>(1-'AMD'!D$48)*'Yard'!D$108</f>
        <v>0</v>
      </c>
      <c r="E112" s="6">
        <f>(1-'AMD'!E$48)*'Yard'!E$108</f>
        <v>0</v>
      </c>
      <c r="F112" s="6">
        <f>(1-'AMD'!F$48)*'Yard'!F$108</f>
        <v>0</v>
      </c>
      <c r="G112" s="6">
        <f>(1-'AMD'!G$48)*'Yard'!G$108</f>
        <v>0</v>
      </c>
      <c r="H112" s="6">
        <f>(1-'AMD'!H$48)*'Yard'!H$108</f>
        <v>0</v>
      </c>
      <c r="I112" s="6">
        <f>(1-'AMD'!I$48)*'Yard'!I$108</f>
        <v>0</v>
      </c>
      <c r="J112" s="6">
        <f>(1-'AMD'!J$48)*'Yard'!J$108</f>
        <v>0</v>
      </c>
      <c r="K112" s="6">
        <f>(1-'AMD'!B$48)*'Yard'!K$108</f>
        <v>0</v>
      </c>
      <c r="L112" s="6">
        <f>(1-'AMD'!C$48)*'Yard'!L$108</f>
        <v>0</v>
      </c>
      <c r="M112" s="6">
        <f>(1-'AMD'!D$48)*'Yard'!M$108</f>
        <v>0</v>
      </c>
      <c r="N112" s="6">
        <f>(1-'AMD'!E$48)*'Yard'!N$108</f>
        <v>0</v>
      </c>
      <c r="O112" s="6">
        <f>(1-'AMD'!F$48)*'Yard'!O$108</f>
        <v>0</v>
      </c>
      <c r="P112" s="6">
        <f>(1-'AMD'!G$48)*'Yard'!P$108</f>
        <v>0</v>
      </c>
      <c r="Q112" s="6">
        <f>(1-'AMD'!H$48)*'Yard'!Q$108</f>
        <v>0</v>
      </c>
      <c r="R112" s="6">
        <f>(1-'AMD'!I$48)*'Yard'!R$108</f>
        <v>0</v>
      </c>
      <c r="S112" s="6">
        <f>(1-'AMD'!J$48)*'Yard'!S$108</f>
        <v>0</v>
      </c>
      <c r="T112" s="6">
        <f>SUM($B112:$S112)</f>
        <v>0</v>
      </c>
      <c r="U112" s="10"/>
    </row>
    <row r="113" spans="1:21">
      <c r="A113" s="11" t="s">
        <v>179</v>
      </c>
      <c r="B113" s="6">
        <f>(1-'AMD'!B$49)*'Yard'!B$109</f>
        <v>0</v>
      </c>
      <c r="C113" s="6">
        <f>(1-'AMD'!C$49)*'Yard'!C$109</f>
        <v>0</v>
      </c>
      <c r="D113" s="6">
        <f>(1-'AMD'!D$49)*'Yard'!D$109</f>
        <v>0</v>
      </c>
      <c r="E113" s="6">
        <f>(1-'AMD'!E$49)*'Yard'!E$109</f>
        <v>0</v>
      </c>
      <c r="F113" s="6">
        <f>(1-'AMD'!F$49)*'Yard'!F$109</f>
        <v>0</v>
      </c>
      <c r="G113" s="6">
        <f>(1-'AMD'!G$49)*'Yard'!G$109</f>
        <v>0</v>
      </c>
      <c r="H113" s="6">
        <f>(1-'AMD'!H$49)*'Yard'!H$109</f>
        <v>0</v>
      </c>
      <c r="I113" s="6">
        <f>(1-'AMD'!I$49)*'Yard'!I$109</f>
        <v>0</v>
      </c>
      <c r="J113" s="6">
        <f>(1-'AMD'!J$49)*'Yard'!J$109</f>
        <v>0</v>
      </c>
      <c r="K113" s="6">
        <f>(1-'AMD'!B$49)*'Yard'!K$109</f>
        <v>0</v>
      </c>
      <c r="L113" s="6">
        <f>(1-'AMD'!C$49)*'Yard'!L$109</f>
        <v>0</v>
      </c>
      <c r="M113" s="6">
        <f>(1-'AMD'!D$49)*'Yard'!M$109</f>
        <v>0</v>
      </c>
      <c r="N113" s="6">
        <f>(1-'AMD'!E$49)*'Yard'!N$109</f>
        <v>0</v>
      </c>
      <c r="O113" s="6">
        <f>(1-'AMD'!F$49)*'Yard'!O$109</f>
        <v>0</v>
      </c>
      <c r="P113" s="6">
        <f>(1-'AMD'!G$49)*'Yard'!P$109</f>
        <v>0</v>
      </c>
      <c r="Q113" s="6">
        <f>(1-'AMD'!H$49)*'Yard'!Q$109</f>
        <v>0</v>
      </c>
      <c r="R113" s="6">
        <f>(1-'AMD'!I$49)*'Yard'!R$109</f>
        <v>0</v>
      </c>
      <c r="S113" s="6">
        <f>(1-'AMD'!J$49)*'Yard'!S$109</f>
        <v>0</v>
      </c>
      <c r="T113" s="6">
        <f>SUM($B113:$S113)</f>
        <v>0</v>
      </c>
      <c r="U113" s="10"/>
    </row>
    <row r="114" spans="1:21">
      <c r="A114" s="11" t="s">
        <v>192</v>
      </c>
      <c r="B114" s="6">
        <f>(1-'AMD'!B$50)*'Yard'!B$110</f>
        <v>0</v>
      </c>
      <c r="C114" s="6">
        <f>(1-'AMD'!C$50)*'Yard'!C$110</f>
        <v>0</v>
      </c>
      <c r="D114" s="6">
        <f>(1-'AMD'!D$50)*'Yard'!D$110</f>
        <v>0</v>
      </c>
      <c r="E114" s="6">
        <f>(1-'AMD'!E$50)*'Yard'!E$110</f>
        <v>0</v>
      </c>
      <c r="F114" s="6">
        <f>(1-'AMD'!F$50)*'Yard'!F$110</f>
        <v>0</v>
      </c>
      <c r="G114" s="6">
        <f>(1-'AMD'!G$50)*'Yard'!G$110</f>
        <v>0</v>
      </c>
      <c r="H114" s="6">
        <f>(1-'AMD'!H$50)*'Yard'!H$110</f>
        <v>0</v>
      </c>
      <c r="I114" s="6">
        <f>(1-'AMD'!I$50)*'Yard'!I$110</f>
        <v>0</v>
      </c>
      <c r="J114" s="6">
        <f>(1-'AMD'!J$50)*'Yard'!J$110</f>
        <v>0</v>
      </c>
      <c r="K114" s="6">
        <f>(1-'AMD'!B$50)*'Yard'!K$110</f>
        <v>0</v>
      </c>
      <c r="L114" s="6">
        <f>(1-'AMD'!C$50)*'Yard'!L$110</f>
        <v>0</v>
      </c>
      <c r="M114" s="6">
        <f>(1-'AMD'!D$50)*'Yard'!M$110</f>
        <v>0</v>
      </c>
      <c r="N114" s="6">
        <f>(1-'AMD'!E$50)*'Yard'!N$110</f>
        <v>0</v>
      </c>
      <c r="O114" s="6">
        <f>(1-'AMD'!F$50)*'Yard'!O$110</f>
        <v>0</v>
      </c>
      <c r="P114" s="6">
        <f>(1-'AMD'!G$50)*'Yard'!P$110</f>
        <v>0</v>
      </c>
      <c r="Q114" s="6">
        <f>(1-'AMD'!H$50)*'Yard'!Q$110</f>
        <v>0</v>
      </c>
      <c r="R114" s="6">
        <f>(1-'AMD'!I$50)*'Yard'!R$110</f>
        <v>0</v>
      </c>
      <c r="S114" s="6">
        <f>(1-'AMD'!J$50)*'Yard'!S$110</f>
        <v>0</v>
      </c>
      <c r="T114" s="6">
        <f>SUM($B114:$S114)</f>
        <v>0</v>
      </c>
      <c r="U114" s="10"/>
    </row>
    <row r="115" spans="1:21">
      <c r="A115" s="11" t="s">
        <v>222</v>
      </c>
      <c r="B115" s="6">
        <f>(1-'AMD'!B$55)*'Yard'!B$117</f>
        <v>0</v>
      </c>
      <c r="C115" s="6">
        <f>(1-'AMD'!C$55)*'Yard'!C$117</f>
        <v>0</v>
      </c>
      <c r="D115" s="6">
        <f>(1-'AMD'!D$55)*'Yard'!D$117</f>
        <v>0</v>
      </c>
      <c r="E115" s="6">
        <f>(1-'AMD'!E$55)*'Yard'!E$117</f>
        <v>0</v>
      </c>
      <c r="F115" s="6">
        <f>(1-'AMD'!F$55)*'Yard'!F$117</f>
        <v>0</v>
      </c>
      <c r="G115" s="6">
        <f>(1-'AMD'!G$55)*'Yard'!G$117</f>
        <v>0</v>
      </c>
      <c r="H115" s="6">
        <f>(1-'AMD'!H$55)*'Yard'!H$117</f>
        <v>0</v>
      </c>
      <c r="I115" s="6">
        <f>(1-'AMD'!I$55)*'Yard'!I$117</f>
        <v>0</v>
      </c>
      <c r="J115" s="6">
        <f>(1-'AMD'!J$55)*'Yard'!J$117</f>
        <v>0</v>
      </c>
      <c r="K115" s="6">
        <f>(1-'AMD'!B$55)*'Yard'!K$117</f>
        <v>0</v>
      </c>
      <c r="L115" s="6">
        <f>(1-'AMD'!C$55)*'Yard'!L$117</f>
        <v>0</v>
      </c>
      <c r="M115" s="6">
        <f>(1-'AMD'!D$55)*'Yard'!M$117</f>
        <v>0</v>
      </c>
      <c r="N115" s="6">
        <f>(1-'AMD'!E$55)*'Yard'!N$117</f>
        <v>0</v>
      </c>
      <c r="O115" s="6">
        <f>(1-'AMD'!F$55)*'Yard'!O$117</f>
        <v>0</v>
      </c>
      <c r="P115" s="6">
        <f>(1-'AMD'!G$55)*'Yard'!P$117</f>
        <v>0</v>
      </c>
      <c r="Q115" s="6">
        <f>(1-'AMD'!H$55)*'Yard'!Q$117</f>
        <v>0</v>
      </c>
      <c r="R115" s="6">
        <f>(1-'AMD'!I$55)*'Yard'!R$117</f>
        <v>0</v>
      </c>
      <c r="S115" s="6">
        <f>(1-'AMD'!J$55)*'Yard'!S$117</f>
        <v>0</v>
      </c>
      <c r="T115" s="6">
        <f>SUM($B115:$S115)</f>
        <v>0</v>
      </c>
      <c r="U115" s="10"/>
    </row>
    <row r="117" spans="1:21">
      <c r="A117" s="1" t="s">
        <v>973</v>
      </c>
    </row>
    <row r="118" spans="1:21">
      <c r="A118" s="2" t="s">
        <v>367</v>
      </c>
    </row>
    <row r="119" spans="1:21">
      <c r="A119" s="12" t="s">
        <v>951</v>
      </c>
    </row>
    <row r="120" spans="1:21">
      <c r="A120" s="12" t="s">
        <v>974</v>
      </c>
    </row>
    <row r="121" spans="1:21">
      <c r="A121" s="12" t="s">
        <v>975</v>
      </c>
    </row>
    <row r="122" spans="1:21">
      <c r="A122" s="26" t="s">
        <v>370</v>
      </c>
      <c r="B122" s="2" t="s">
        <v>500</v>
      </c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6" t="s">
        <v>501</v>
      </c>
    </row>
    <row r="123" spans="1:21">
      <c r="A123" s="26" t="s">
        <v>373</v>
      </c>
      <c r="B123" s="2" t="s">
        <v>960</v>
      </c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6" t="s">
        <v>553</v>
      </c>
    </row>
    <row r="125" spans="1:21">
      <c r="B125" s="27" t="s">
        <v>976</v>
      </c>
      <c r="C125" s="27"/>
      <c r="D125" s="27"/>
      <c r="E125" s="27"/>
      <c r="F125" s="27"/>
      <c r="G125" s="27"/>
      <c r="H125" s="27"/>
      <c r="I125" s="27"/>
      <c r="J125" s="27"/>
      <c r="K125" s="27"/>
      <c r="L125" s="27"/>
      <c r="M125" s="27"/>
      <c r="N125" s="27"/>
      <c r="O125" s="27"/>
      <c r="P125" s="27"/>
      <c r="Q125" s="27"/>
      <c r="R125" s="27"/>
      <c r="S125" s="27"/>
    </row>
    <row r="126" spans="1:21">
      <c r="B126" s="3" t="s">
        <v>140</v>
      </c>
      <c r="C126" s="3" t="s">
        <v>322</v>
      </c>
      <c r="D126" s="3" t="s">
        <v>323</v>
      </c>
      <c r="E126" s="3" t="s">
        <v>324</v>
      </c>
      <c r="F126" s="3" t="s">
        <v>325</v>
      </c>
      <c r="G126" s="3" t="s">
        <v>326</v>
      </c>
      <c r="H126" s="3" t="s">
        <v>327</v>
      </c>
      <c r="I126" s="3" t="s">
        <v>328</v>
      </c>
      <c r="J126" s="3" t="s">
        <v>329</v>
      </c>
      <c r="K126" s="3" t="s">
        <v>310</v>
      </c>
      <c r="L126" s="3" t="s">
        <v>828</v>
      </c>
      <c r="M126" s="3" t="s">
        <v>829</v>
      </c>
      <c r="N126" s="3" t="s">
        <v>830</v>
      </c>
      <c r="O126" s="3" t="s">
        <v>831</v>
      </c>
      <c r="P126" s="3" t="s">
        <v>832</v>
      </c>
      <c r="Q126" s="3" t="s">
        <v>833</v>
      </c>
      <c r="R126" s="3" t="s">
        <v>834</v>
      </c>
      <c r="S126" s="3" t="s">
        <v>835</v>
      </c>
      <c r="T126" s="3" t="s">
        <v>977</v>
      </c>
    </row>
    <row r="127" spans="1:21">
      <c r="A127" s="11" t="s">
        <v>178</v>
      </c>
      <c r="B127" s="6">
        <f>(1-'AMD'!B$48)*'Yard'!B$132</f>
        <v>0</v>
      </c>
      <c r="C127" s="6">
        <f>(1-'AMD'!C$48)*'Yard'!C$132</f>
        <v>0</v>
      </c>
      <c r="D127" s="6">
        <f>(1-'AMD'!D$48)*'Yard'!D$132</f>
        <v>0</v>
      </c>
      <c r="E127" s="6">
        <f>(1-'AMD'!E$48)*'Yard'!E$132</f>
        <v>0</v>
      </c>
      <c r="F127" s="6">
        <f>(1-'AMD'!F$48)*'Yard'!F$132</f>
        <v>0</v>
      </c>
      <c r="G127" s="6">
        <f>(1-'AMD'!G$48)*'Yard'!G$132</f>
        <v>0</v>
      </c>
      <c r="H127" s="6">
        <f>(1-'AMD'!H$48)*'Yard'!H$132</f>
        <v>0</v>
      </c>
      <c r="I127" s="6">
        <f>(1-'AMD'!I$48)*'Yard'!I$132</f>
        <v>0</v>
      </c>
      <c r="J127" s="6">
        <f>(1-'AMD'!J$48)*'Yard'!J$132</f>
        <v>0</v>
      </c>
      <c r="K127" s="6">
        <f>(1-'AMD'!B$48)*'Yard'!K$132</f>
        <v>0</v>
      </c>
      <c r="L127" s="6">
        <f>(1-'AMD'!C$48)*'Yard'!L$132</f>
        <v>0</v>
      </c>
      <c r="M127" s="6">
        <f>(1-'AMD'!D$48)*'Yard'!M$132</f>
        <v>0</v>
      </c>
      <c r="N127" s="6">
        <f>(1-'AMD'!E$48)*'Yard'!N$132</f>
        <v>0</v>
      </c>
      <c r="O127" s="6">
        <f>(1-'AMD'!F$48)*'Yard'!O$132</f>
        <v>0</v>
      </c>
      <c r="P127" s="6">
        <f>(1-'AMD'!G$48)*'Yard'!P$132</f>
        <v>0</v>
      </c>
      <c r="Q127" s="6">
        <f>(1-'AMD'!H$48)*'Yard'!Q$132</f>
        <v>0</v>
      </c>
      <c r="R127" s="6">
        <f>(1-'AMD'!I$48)*'Yard'!R$132</f>
        <v>0</v>
      </c>
      <c r="S127" s="6">
        <f>(1-'AMD'!J$48)*'Yard'!S$132</f>
        <v>0</v>
      </c>
      <c r="T127" s="6">
        <f>SUM($B127:$S127)</f>
        <v>0</v>
      </c>
      <c r="U127" s="10"/>
    </row>
    <row r="128" spans="1:21">
      <c r="A128" s="11" t="s">
        <v>179</v>
      </c>
      <c r="B128" s="6">
        <f>(1-'AMD'!B$49)*'Yard'!B$133</f>
        <v>0</v>
      </c>
      <c r="C128" s="6">
        <f>(1-'AMD'!C$49)*'Yard'!C$133</f>
        <v>0</v>
      </c>
      <c r="D128" s="6">
        <f>(1-'AMD'!D$49)*'Yard'!D$133</f>
        <v>0</v>
      </c>
      <c r="E128" s="6">
        <f>(1-'AMD'!E$49)*'Yard'!E$133</f>
        <v>0</v>
      </c>
      <c r="F128" s="6">
        <f>(1-'AMD'!F$49)*'Yard'!F$133</f>
        <v>0</v>
      </c>
      <c r="G128" s="6">
        <f>(1-'AMD'!G$49)*'Yard'!G$133</f>
        <v>0</v>
      </c>
      <c r="H128" s="6">
        <f>(1-'AMD'!H$49)*'Yard'!H$133</f>
        <v>0</v>
      </c>
      <c r="I128" s="6">
        <f>(1-'AMD'!I$49)*'Yard'!I$133</f>
        <v>0</v>
      </c>
      <c r="J128" s="6">
        <f>(1-'AMD'!J$49)*'Yard'!J$133</f>
        <v>0</v>
      </c>
      <c r="K128" s="6">
        <f>(1-'AMD'!B$49)*'Yard'!K$133</f>
        <v>0</v>
      </c>
      <c r="L128" s="6">
        <f>(1-'AMD'!C$49)*'Yard'!L$133</f>
        <v>0</v>
      </c>
      <c r="M128" s="6">
        <f>(1-'AMD'!D$49)*'Yard'!M$133</f>
        <v>0</v>
      </c>
      <c r="N128" s="6">
        <f>(1-'AMD'!E$49)*'Yard'!N$133</f>
        <v>0</v>
      </c>
      <c r="O128" s="6">
        <f>(1-'AMD'!F$49)*'Yard'!O$133</f>
        <v>0</v>
      </c>
      <c r="P128" s="6">
        <f>(1-'AMD'!G$49)*'Yard'!P$133</f>
        <v>0</v>
      </c>
      <c r="Q128" s="6">
        <f>(1-'AMD'!H$49)*'Yard'!Q$133</f>
        <v>0</v>
      </c>
      <c r="R128" s="6">
        <f>(1-'AMD'!I$49)*'Yard'!R$133</f>
        <v>0</v>
      </c>
      <c r="S128" s="6">
        <f>(1-'AMD'!J$49)*'Yard'!S$133</f>
        <v>0</v>
      </c>
      <c r="T128" s="6">
        <f>SUM($B128:$S128)</f>
        <v>0</v>
      </c>
      <c r="U128" s="10"/>
    </row>
    <row r="129" spans="1:21">
      <c r="A129" s="11" t="s">
        <v>192</v>
      </c>
      <c r="B129" s="6">
        <f>(1-'AMD'!B$50)*'Yard'!B$134</f>
        <v>0</v>
      </c>
      <c r="C129" s="6">
        <f>(1-'AMD'!C$50)*'Yard'!C$134</f>
        <v>0</v>
      </c>
      <c r="D129" s="6">
        <f>(1-'AMD'!D$50)*'Yard'!D$134</f>
        <v>0</v>
      </c>
      <c r="E129" s="6">
        <f>(1-'AMD'!E$50)*'Yard'!E$134</f>
        <v>0</v>
      </c>
      <c r="F129" s="6">
        <f>(1-'AMD'!F$50)*'Yard'!F$134</f>
        <v>0</v>
      </c>
      <c r="G129" s="6">
        <f>(1-'AMD'!G$50)*'Yard'!G$134</f>
        <v>0</v>
      </c>
      <c r="H129" s="6">
        <f>(1-'AMD'!H$50)*'Yard'!H$134</f>
        <v>0</v>
      </c>
      <c r="I129" s="6">
        <f>(1-'AMD'!I$50)*'Yard'!I$134</f>
        <v>0</v>
      </c>
      <c r="J129" s="6">
        <f>(1-'AMD'!J$50)*'Yard'!J$134</f>
        <v>0</v>
      </c>
      <c r="K129" s="6">
        <f>(1-'AMD'!B$50)*'Yard'!K$134</f>
        <v>0</v>
      </c>
      <c r="L129" s="6">
        <f>(1-'AMD'!C$50)*'Yard'!L$134</f>
        <v>0</v>
      </c>
      <c r="M129" s="6">
        <f>(1-'AMD'!D$50)*'Yard'!M$134</f>
        <v>0</v>
      </c>
      <c r="N129" s="6">
        <f>(1-'AMD'!E$50)*'Yard'!N$134</f>
        <v>0</v>
      </c>
      <c r="O129" s="6">
        <f>(1-'AMD'!F$50)*'Yard'!O$134</f>
        <v>0</v>
      </c>
      <c r="P129" s="6">
        <f>(1-'AMD'!G$50)*'Yard'!P$134</f>
        <v>0</v>
      </c>
      <c r="Q129" s="6">
        <f>(1-'AMD'!H$50)*'Yard'!Q$134</f>
        <v>0</v>
      </c>
      <c r="R129" s="6">
        <f>(1-'AMD'!I$50)*'Yard'!R$134</f>
        <v>0</v>
      </c>
      <c r="S129" s="6">
        <f>(1-'AMD'!J$50)*'Yard'!S$134</f>
        <v>0</v>
      </c>
      <c r="T129" s="6">
        <f>SUM($B129:$S129)</f>
        <v>0</v>
      </c>
      <c r="U129" s="10"/>
    </row>
    <row r="130" spans="1:21">
      <c r="A130" s="11" t="s">
        <v>222</v>
      </c>
      <c r="B130" s="6">
        <f>(1-'AMD'!B$55)*'Yard'!B$141</f>
        <v>0</v>
      </c>
      <c r="C130" s="6">
        <f>(1-'AMD'!C$55)*'Yard'!C$141</f>
        <v>0</v>
      </c>
      <c r="D130" s="6">
        <f>(1-'AMD'!D$55)*'Yard'!D$141</f>
        <v>0</v>
      </c>
      <c r="E130" s="6">
        <f>(1-'AMD'!E$55)*'Yard'!E$141</f>
        <v>0</v>
      </c>
      <c r="F130" s="6">
        <f>(1-'AMD'!F$55)*'Yard'!F$141</f>
        <v>0</v>
      </c>
      <c r="G130" s="6">
        <f>(1-'AMD'!G$55)*'Yard'!G$141</f>
        <v>0</v>
      </c>
      <c r="H130" s="6">
        <f>(1-'AMD'!H$55)*'Yard'!H$141</f>
        <v>0</v>
      </c>
      <c r="I130" s="6">
        <f>(1-'AMD'!I$55)*'Yard'!I$141</f>
        <v>0</v>
      </c>
      <c r="J130" s="6">
        <f>(1-'AMD'!J$55)*'Yard'!J$141</f>
        <v>0</v>
      </c>
      <c r="K130" s="6">
        <f>(1-'AMD'!B$55)*'Yard'!K$141</f>
        <v>0</v>
      </c>
      <c r="L130" s="6">
        <f>(1-'AMD'!C$55)*'Yard'!L$141</f>
        <v>0</v>
      </c>
      <c r="M130" s="6">
        <f>(1-'AMD'!D$55)*'Yard'!M$141</f>
        <v>0</v>
      </c>
      <c r="N130" s="6">
        <f>(1-'AMD'!E$55)*'Yard'!N$141</f>
        <v>0</v>
      </c>
      <c r="O130" s="6">
        <f>(1-'AMD'!F$55)*'Yard'!O$141</f>
        <v>0</v>
      </c>
      <c r="P130" s="6">
        <f>(1-'AMD'!G$55)*'Yard'!P$141</f>
        <v>0</v>
      </c>
      <c r="Q130" s="6">
        <f>(1-'AMD'!H$55)*'Yard'!Q$141</f>
        <v>0</v>
      </c>
      <c r="R130" s="6">
        <f>(1-'AMD'!I$55)*'Yard'!R$141</f>
        <v>0</v>
      </c>
      <c r="S130" s="6">
        <f>(1-'AMD'!J$55)*'Yard'!S$141</f>
        <v>0</v>
      </c>
      <c r="T130" s="6">
        <f>SUM($B130:$S130)</f>
        <v>0</v>
      </c>
      <c r="U130" s="10"/>
    </row>
  </sheetData>
  <sheetProtection sheet="1" objects="1" scenarios="1"/>
  <hyperlinks>
    <hyperlink ref="A6" location="'Yard'!B10" display="x1 = 2901. Unit cost at each level, £/kW/year (relative to system simultaneous maximum load)"/>
    <hyperlink ref="A7" location="'AMD'!B206" display="x2 = 2612. Diversity allowances (including calculated LV value)"/>
    <hyperlink ref="A16" location="'AMD'!B38" display="x1 = 2602. Standing charges factors adapted to use 132kV/HV"/>
    <hyperlink ref="A17" location="'LAFs'!B252" display="x2 = 2012. Loss adjustment factors between end user meter reading and each network level, scaled by network use"/>
    <hyperlink ref="A18" location="'Standing'!B10" display="x3 = 3001. Costs based on aggregate maximum load (£/kW/year)"/>
    <hyperlink ref="A19" location="'Input'!E57" display="x4 = 1010. Power factor for all flows in the network model (in Financial and general assumptions)"/>
    <hyperlink ref="A20" location="'Input'!F57" display="x5 = 1010. Days in the charging year (in Financial and general assumptions)"/>
    <hyperlink ref="A21" location="'Contrib'!B101" display="x6 = 2804. Proportion of annual charge covered by contributions (for all charging levels)"/>
    <hyperlink ref="A45" location="'AMD'!B38" display="x1 = 2602. Standing charges factors adapted to use 132kV/HV"/>
    <hyperlink ref="A46" location="'Yard'!B22" display="x2 = 2902. Pay-as-you-go yardstick unit costs by charging level (p/kWh)"/>
    <hyperlink ref="A47" location="'Standing'!B52" display="x3 = Yardstick components p/kWh (taking account of standing charges) (in Yardstick unit rate p/kWh (taking account of standing charges))"/>
    <hyperlink ref="A73" location="'AMD'!B38" display="x1 = 2602. Standing charges factors adapted to use 132kV/HV"/>
    <hyperlink ref="A74" location="'Yard'!B67" display="x2 = 2903. Contributions to pay-as-you-go unit rate 1 (p/kWh) (in Pay-as-you-go unit rate 1 p/kWh)"/>
    <hyperlink ref="A75" location="'Standing'!B80" display="x3 = Contributions to unit rate 1 p/kWh by network level (taking account of standing charges) (in Unit rate 1 (taking account of standing charges))"/>
    <hyperlink ref="A99" location="'AMD'!B38" display="x1 = 2602. Standing charges factors adapted to use 132kV/HV"/>
    <hyperlink ref="A100" location="'Yard'!B102" display="x2 = 2904. Contributions to pay-as-you-go unit rate 2 (p/kWh) (in Pay-as-you-go unit rate 2 p/kWh)"/>
    <hyperlink ref="A101" location="'Standing'!B106" display="x3 = Contributions to unit rate 2 p/kWh by network level (taking account of standing charges) (in Unit rate 2 (taking account of standing charges))"/>
    <hyperlink ref="A119" location="'AMD'!B38" display="x1 = 2602. Standing charges factors adapted to use 132kV/HV"/>
    <hyperlink ref="A120" location="'Yard'!B131" display="x2 = 2905. Contributions to pay-as-you-go unit rate 3 (p/kWh) (in Pay-as-you-go unit rate 3 p/kWh)"/>
    <hyperlink ref="A121" location="'Standing'!B126" display="x3 = Contributions to unit rate 3 p/kWh by network level (taking account of standing charges) (in Unit rate 3 (taking account of standing charges))"/>
  </hyperlinks>
  <pageMargins left="0.7" right="0.7" top="0.75" bottom="0.75" header="0.3" footer="0.3"/>
  <pageSetup fitToHeight="0" orientation="landscape"/>
  <headerFooter>
    <oddHeader>&amp;L&amp;A&amp;Cr6409&amp;R&amp;P of &amp;N</oddHeader>
    <oddFooter>&amp;F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9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3">
      <c r="A1" s="1">
        <f>"Standing charges as fixed charges"&amp;" for "&amp;'Input'!B7&amp;" in "&amp;'Input'!C7&amp;" ("&amp;'Input'!D7&amp;")"</f>
        <v>0</v>
      </c>
    </row>
    <row r="2" spans="1:3">
      <c r="A2" s="2" t="s">
        <v>978</v>
      </c>
    </row>
    <row r="4" spans="1:3">
      <c r="A4" s="1" t="s">
        <v>979</v>
      </c>
    </row>
    <row r="5" spans="1:3">
      <c r="A5" s="2" t="s">
        <v>367</v>
      </c>
    </row>
    <row r="6" spans="1:3">
      <c r="A6" s="12" t="s">
        <v>980</v>
      </c>
    </row>
    <row r="7" spans="1:3">
      <c r="A7" s="12" t="s">
        <v>981</v>
      </c>
    </row>
    <row r="8" spans="1:3">
      <c r="A8" s="12" t="s">
        <v>982</v>
      </c>
    </row>
    <row r="9" spans="1:3">
      <c r="A9" s="12" t="s">
        <v>983</v>
      </c>
    </row>
    <row r="10" spans="1:3">
      <c r="A10" s="12" t="s">
        <v>681</v>
      </c>
    </row>
    <row r="11" spans="1:3">
      <c r="A11" s="2" t="s">
        <v>984</v>
      </c>
    </row>
    <row r="13" spans="1:3">
      <c r="B13" s="3" t="s">
        <v>985</v>
      </c>
    </row>
    <row r="14" spans="1:3">
      <c r="A14" s="11" t="s">
        <v>172</v>
      </c>
      <c r="B14" s="6">
        <f>IF('Loads'!E$324&gt;0,'Multi'!B$118/'Loads'!E$324/'Input'!E$58/'Input'!C$164/(24*'Input'!F$58)*1000,0)</f>
        <v>0</v>
      </c>
      <c r="C14" s="10"/>
    </row>
    <row r="15" spans="1:3">
      <c r="A15" s="11" t="s">
        <v>173</v>
      </c>
      <c r="B15" s="6">
        <f>IF('Loads'!E$325&gt;0,'Multi'!B$119/'Loads'!E$325/'Input'!E$58/'Input'!C$165/(24*'Input'!F$58)*1000,0)</f>
        <v>0</v>
      </c>
      <c r="C15" s="10"/>
    </row>
    <row r="16" spans="1:3">
      <c r="A16" s="11" t="s">
        <v>174</v>
      </c>
      <c r="B16" s="6">
        <f>IF('Loads'!E$327&gt;0,'Multi'!B$121/'Loads'!E$327/'Input'!E$58/'Input'!C$167/(24*'Input'!F$58)*1000,0)</f>
        <v>0</v>
      </c>
      <c r="C16" s="10"/>
    </row>
    <row r="17" spans="1:20">
      <c r="A17" s="11" t="s">
        <v>175</v>
      </c>
      <c r="B17" s="6">
        <f>IF('Loads'!E$328&gt;0,'Multi'!B$122/'Loads'!E$328/'Input'!E$58/'Input'!C$168/(24*'Input'!F$58)*1000,0)</f>
        <v>0</v>
      </c>
      <c r="C17" s="10"/>
    </row>
    <row r="18" spans="1:20">
      <c r="A18" s="11" t="s">
        <v>176</v>
      </c>
      <c r="B18" s="6">
        <f>IF('Loads'!E$330&gt;0,'Multi'!B$124/'Loads'!E$330/'Input'!E$58/'Input'!C$170/(24*'Input'!F$58)*1000,0)</f>
        <v>0</v>
      </c>
      <c r="C18" s="10"/>
    </row>
    <row r="19" spans="1:20">
      <c r="A19" s="11" t="s">
        <v>177</v>
      </c>
      <c r="B19" s="6">
        <f>IF('Loads'!E$331&gt;0,'Multi'!B$125/'Loads'!E$331/'Input'!E$58/'Input'!C$171/(24*'Input'!F$58)*1000,0)</f>
        <v>0</v>
      </c>
      <c r="C19" s="10"/>
    </row>
    <row r="20" spans="1:20">
      <c r="A20" s="11" t="s">
        <v>191</v>
      </c>
      <c r="B20" s="6">
        <f>IF('Loads'!E$332&gt;0,'Multi'!B$126/'Loads'!E$332/'Input'!E$58/'Input'!C$172/(24*'Input'!F$58)*1000,0)</f>
        <v>0</v>
      </c>
      <c r="C20" s="10"/>
    </row>
    <row r="22" spans="1:20">
      <c r="A22" s="1" t="s">
        <v>986</v>
      </c>
    </row>
    <row r="23" spans="1:20">
      <c r="A23" s="2" t="s">
        <v>367</v>
      </c>
    </row>
    <row r="24" spans="1:20">
      <c r="A24" s="12" t="s">
        <v>987</v>
      </c>
    </row>
    <row r="25" spans="1:20">
      <c r="A25" s="12" t="s">
        <v>988</v>
      </c>
    </row>
    <row r="26" spans="1:20">
      <c r="A26" s="2" t="s">
        <v>801</v>
      </c>
    </row>
    <row r="28" spans="1:20">
      <c r="B28" s="3" t="s">
        <v>140</v>
      </c>
      <c r="C28" s="3" t="s">
        <v>322</v>
      </c>
      <c r="D28" s="3" t="s">
        <v>323</v>
      </c>
      <c r="E28" s="3" t="s">
        <v>324</v>
      </c>
      <c r="F28" s="3" t="s">
        <v>325</v>
      </c>
      <c r="G28" s="3" t="s">
        <v>326</v>
      </c>
      <c r="H28" s="3" t="s">
        <v>327</v>
      </c>
      <c r="I28" s="3" t="s">
        <v>328</v>
      </c>
      <c r="J28" s="3" t="s">
        <v>329</v>
      </c>
      <c r="K28" s="3" t="s">
        <v>310</v>
      </c>
      <c r="L28" s="3" t="s">
        <v>828</v>
      </c>
      <c r="M28" s="3" t="s">
        <v>829</v>
      </c>
      <c r="N28" s="3" t="s">
        <v>830</v>
      </c>
      <c r="O28" s="3" t="s">
        <v>831</v>
      </c>
      <c r="P28" s="3" t="s">
        <v>832</v>
      </c>
      <c r="Q28" s="3" t="s">
        <v>833</v>
      </c>
      <c r="R28" s="3" t="s">
        <v>834</v>
      </c>
      <c r="S28" s="3" t="s">
        <v>835</v>
      </c>
    </row>
    <row r="29" spans="1:20">
      <c r="A29" s="11" t="s">
        <v>172</v>
      </c>
      <c r="B29" s="6">
        <f>'Standing'!B$25*$B14</f>
        <v>0</v>
      </c>
      <c r="C29" s="6">
        <f>'Standing'!C$25*$B14</f>
        <v>0</v>
      </c>
      <c r="D29" s="6">
        <f>'Standing'!D$25*$B14</f>
        <v>0</v>
      </c>
      <c r="E29" s="6">
        <f>'Standing'!E$25*$B14</f>
        <v>0</v>
      </c>
      <c r="F29" s="6">
        <f>'Standing'!F$25*$B14</f>
        <v>0</v>
      </c>
      <c r="G29" s="6">
        <f>'Standing'!G$25*$B14</f>
        <v>0</v>
      </c>
      <c r="H29" s="6">
        <f>'Standing'!H$25*$B14</f>
        <v>0</v>
      </c>
      <c r="I29" s="6">
        <f>'Standing'!I$25*$B14</f>
        <v>0</v>
      </c>
      <c r="J29" s="6">
        <f>'Standing'!J$25*$B14</f>
        <v>0</v>
      </c>
      <c r="K29" s="6">
        <f>'Standing'!K$25*$B14</f>
        <v>0</v>
      </c>
      <c r="L29" s="6">
        <f>'Standing'!L$25*$B14</f>
        <v>0</v>
      </c>
      <c r="M29" s="6">
        <f>'Standing'!M$25*$B14</f>
        <v>0</v>
      </c>
      <c r="N29" s="6">
        <f>'Standing'!N$25*$B14</f>
        <v>0</v>
      </c>
      <c r="O29" s="6">
        <f>'Standing'!O$25*$B14</f>
        <v>0</v>
      </c>
      <c r="P29" s="6">
        <f>'Standing'!P$25*$B14</f>
        <v>0</v>
      </c>
      <c r="Q29" s="6">
        <f>'Standing'!Q$25*$B14</f>
        <v>0</v>
      </c>
      <c r="R29" s="6">
        <f>'Standing'!R$25*$B14</f>
        <v>0</v>
      </c>
      <c r="S29" s="6">
        <f>'Standing'!S$25*$B14</f>
        <v>0</v>
      </c>
      <c r="T29" s="10"/>
    </row>
    <row r="30" spans="1:20">
      <c r="A30" s="11" t="s">
        <v>173</v>
      </c>
      <c r="B30" s="6">
        <f>'Standing'!B$26*$B15</f>
        <v>0</v>
      </c>
      <c r="C30" s="6">
        <f>'Standing'!C$26*$B15</f>
        <v>0</v>
      </c>
      <c r="D30" s="6">
        <f>'Standing'!D$26*$B15</f>
        <v>0</v>
      </c>
      <c r="E30" s="6">
        <f>'Standing'!E$26*$B15</f>
        <v>0</v>
      </c>
      <c r="F30" s="6">
        <f>'Standing'!F$26*$B15</f>
        <v>0</v>
      </c>
      <c r="G30" s="6">
        <f>'Standing'!G$26*$B15</f>
        <v>0</v>
      </c>
      <c r="H30" s="6">
        <f>'Standing'!H$26*$B15</f>
        <v>0</v>
      </c>
      <c r="I30" s="6">
        <f>'Standing'!I$26*$B15</f>
        <v>0</v>
      </c>
      <c r="J30" s="6">
        <f>'Standing'!J$26*$B15</f>
        <v>0</v>
      </c>
      <c r="K30" s="6">
        <f>'Standing'!K$26*$B15</f>
        <v>0</v>
      </c>
      <c r="L30" s="6">
        <f>'Standing'!L$26*$B15</f>
        <v>0</v>
      </c>
      <c r="M30" s="6">
        <f>'Standing'!M$26*$B15</f>
        <v>0</v>
      </c>
      <c r="N30" s="6">
        <f>'Standing'!N$26*$B15</f>
        <v>0</v>
      </c>
      <c r="O30" s="6">
        <f>'Standing'!O$26*$B15</f>
        <v>0</v>
      </c>
      <c r="P30" s="6">
        <f>'Standing'!P$26*$B15</f>
        <v>0</v>
      </c>
      <c r="Q30" s="6">
        <f>'Standing'!Q$26*$B15</f>
        <v>0</v>
      </c>
      <c r="R30" s="6">
        <f>'Standing'!R$26*$B15</f>
        <v>0</v>
      </c>
      <c r="S30" s="6">
        <f>'Standing'!S$26*$B15</f>
        <v>0</v>
      </c>
      <c r="T30" s="10"/>
    </row>
    <row r="31" spans="1:20">
      <c r="A31" s="11" t="s">
        <v>174</v>
      </c>
      <c r="B31" s="6">
        <f>'Standing'!B$28*$B16</f>
        <v>0</v>
      </c>
      <c r="C31" s="6">
        <f>'Standing'!C$28*$B16</f>
        <v>0</v>
      </c>
      <c r="D31" s="6">
        <f>'Standing'!D$28*$B16</f>
        <v>0</v>
      </c>
      <c r="E31" s="6">
        <f>'Standing'!E$28*$B16</f>
        <v>0</v>
      </c>
      <c r="F31" s="6">
        <f>'Standing'!F$28*$B16</f>
        <v>0</v>
      </c>
      <c r="G31" s="6">
        <f>'Standing'!G$28*$B16</f>
        <v>0</v>
      </c>
      <c r="H31" s="6">
        <f>'Standing'!H$28*$B16</f>
        <v>0</v>
      </c>
      <c r="I31" s="6">
        <f>'Standing'!I$28*$B16</f>
        <v>0</v>
      </c>
      <c r="J31" s="6">
        <f>'Standing'!J$28*$B16</f>
        <v>0</v>
      </c>
      <c r="K31" s="6">
        <f>'Standing'!K$28*$B16</f>
        <v>0</v>
      </c>
      <c r="L31" s="6">
        <f>'Standing'!L$28*$B16</f>
        <v>0</v>
      </c>
      <c r="M31" s="6">
        <f>'Standing'!M$28*$B16</f>
        <v>0</v>
      </c>
      <c r="N31" s="6">
        <f>'Standing'!N$28*$B16</f>
        <v>0</v>
      </c>
      <c r="O31" s="6">
        <f>'Standing'!O$28*$B16</f>
        <v>0</v>
      </c>
      <c r="P31" s="6">
        <f>'Standing'!P$28*$B16</f>
        <v>0</v>
      </c>
      <c r="Q31" s="6">
        <f>'Standing'!Q$28*$B16</f>
        <v>0</v>
      </c>
      <c r="R31" s="6">
        <f>'Standing'!R$28*$B16</f>
        <v>0</v>
      </c>
      <c r="S31" s="6">
        <f>'Standing'!S$28*$B16</f>
        <v>0</v>
      </c>
      <c r="T31" s="10"/>
    </row>
    <row r="32" spans="1:20">
      <c r="A32" s="11" t="s">
        <v>175</v>
      </c>
      <c r="B32" s="6">
        <f>'Standing'!B$29*$B17</f>
        <v>0</v>
      </c>
      <c r="C32" s="6">
        <f>'Standing'!C$29*$B17</f>
        <v>0</v>
      </c>
      <c r="D32" s="6">
        <f>'Standing'!D$29*$B17</f>
        <v>0</v>
      </c>
      <c r="E32" s="6">
        <f>'Standing'!E$29*$B17</f>
        <v>0</v>
      </c>
      <c r="F32" s="6">
        <f>'Standing'!F$29*$B17</f>
        <v>0</v>
      </c>
      <c r="G32" s="6">
        <f>'Standing'!G$29*$B17</f>
        <v>0</v>
      </c>
      <c r="H32" s="6">
        <f>'Standing'!H$29*$B17</f>
        <v>0</v>
      </c>
      <c r="I32" s="6">
        <f>'Standing'!I$29*$B17</f>
        <v>0</v>
      </c>
      <c r="J32" s="6">
        <f>'Standing'!J$29*$B17</f>
        <v>0</v>
      </c>
      <c r="K32" s="6">
        <f>'Standing'!K$29*$B17</f>
        <v>0</v>
      </c>
      <c r="L32" s="6">
        <f>'Standing'!L$29*$B17</f>
        <v>0</v>
      </c>
      <c r="M32" s="6">
        <f>'Standing'!M$29*$B17</f>
        <v>0</v>
      </c>
      <c r="N32" s="6">
        <f>'Standing'!N$29*$B17</f>
        <v>0</v>
      </c>
      <c r="O32" s="6">
        <f>'Standing'!O$29*$B17</f>
        <v>0</v>
      </c>
      <c r="P32" s="6">
        <f>'Standing'!P$29*$B17</f>
        <v>0</v>
      </c>
      <c r="Q32" s="6">
        <f>'Standing'!Q$29*$B17</f>
        <v>0</v>
      </c>
      <c r="R32" s="6">
        <f>'Standing'!R$29*$B17</f>
        <v>0</v>
      </c>
      <c r="S32" s="6">
        <f>'Standing'!S$29*$B17</f>
        <v>0</v>
      </c>
      <c r="T32" s="10"/>
    </row>
    <row r="33" spans="1:20">
      <c r="A33" s="11" t="s">
        <v>176</v>
      </c>
      <c r="B33" s="6">
        <f>'Standing'!B$31*$B18</f>
        <v>0</v>
      </c>
      <c r="C33" s="6">
        <f>'Standing'!C$31*$B18</f>
        <v>0</v>
      </c>
      <c r="D33" s="6">
        <f>'Standing'!D$31*$B18</f>
        <v>0</v>
      </c>
      <c r="E33" s="6">
        <f>'Standing'!E$31*$B18</f>
        <v>0</v>
      </c>
      <c r="F33" s="6">
        <f>'Standing'!F$31*$B18</f>
        <v>0</v>
      </c>
      <c r="G33" s="6">
        <f>'Standing'!G$31*$B18</f>
        <v>0</v>
      </c>
      <c r="H33" s="6">
        <f>'Standing'!H$31*$B18</f>
        <v>0</v>
      </c>
      <c r="I33" s="6">
        <f>'Standing'!I$31*$B18</f>
        <v>0</v>
      </c>
      <c r="J33" s="6">
        <f>'Standing'!J$31*$B18</f>
        <v>0</v>
      </c>
      <c r="K33" s="6">
        <f>'Standing'!K$31*$B18</f>
        <v>0</v>
      </c>
      <c r="L33" s="6">
        <f>'Standing'!L$31*$B18</f>
        <v>0</v>
      </c>
      <c r="M33" s="6">
        <f>'Standing'!M$31*$B18</f>
        <v>0</v>
      </c>
      <c r="N33" s="6">
        <f>'Standing'!N$31*$B18</f>
        <v>0</v>
      </c>
      <c r="O33" s="6">
        <f>'Standing'!O$31*$B18</f>
        <v>0</v>
      </c>
      <c r="P33" s="6">
        <f>'Standing'!P$31*$B18</f>
        <v>0</v>
      </c>
      <c r="Q33" s="6">
        <f>'Standing'!Q$31*$B18</f>
        <v>0</v>
      </c>
      <c r="R33" s="6">
        <f>'Standing'!R$31*$B18</f>
        <v>0</v>
      </c>
      <c r="S33" s="6">
        <f>'Standing'!S$31*$B18</f>
        <v>0</v>
      </c>
      <c r="T33" s="10"/>
    </row>
    <row r="34" spans="1:20">
      <c r="A34" s="11" t="s">
        <v>177</v>
      </c>
      <c r="B34" s="6">
        <f>'Standing'!B$32*$B19</f>
        <v>0</v>
      </c>
      <c r="C34" s="6">
        <f>'Standing'!C$32*$B19</f>
        <v>0</v>
      </c>
      <c r="D34" s="6">
        <f>'Standing'!D$32*$B19</f>
        <v>0</v>
      </c>
      <c r="E34" s="6">
        <f>'Standing'!E$32*$B19</f>
        <v>0</v>
      </c>
      <c r="F34" s="6">
        <f>'Standing'!F$32*$B19</f>
        <v>0</v>
      </c>
      <c r="G34" s="6">
        <f>'Standing'!G$32*$B19</f>
        <v>0</v>
      </c>
      <c r="H34" s="6">
        <f>'Standing'!H$32*$B19</f>
        <v>0</v>
      </c>
      <c r="I34" s="6">
        <f>'Standing'!I$32*$B19</f>
        <v>0</v>
      </c>
      <c r="J34" s="6">
        <f>'Standing'!J$32*$B19</f>
        <v>0</v>
      </c>
      <c r="K34" s="6">
        <f>'Standing'!K$32*$B19</f>
        <v>0</v>
      </c>
      <c r="L34" s="6">
        <f>'Standing'!L$32*$B19</f>
        <v>0</v>
      </c>
      <c r="M34" s="6">
        <f>'Standing'!M$32*$B19</f>
        <v>0</v>
      </c>
      <c r="N34" s="6">
        <f>'Standing'!N$32*$B19</f>
        <v>0</v>
      </c>
      <c r="O34" s="6">
        <f>'Standing'!O$32*$B19</f>
        <v>0</v>
      </c>
      <c r="P34" s="6">
        <f>'Standing'!P$32*$B19</f>
        <v>0</v>
      </c>
      <c r="Q34" s="6">
        <f>'Standing'!Q$32*$B19</f>
        <v>0</v>
      </c>
      <c r="R34" s="6">
        <f>'Standing'!R$32*$B19</f>
        <v>0</v>
      </c>
      <c r="S34" s="6">
        <f>'Standing'!S$32*$B19</f>
        <v>0</v>
      </c>
      <c r="T34" s="10"/>
    </row>
    <row r="35" spans="1:20">
      <c r="A35" s="11" t="s">
        <v>191</v>
      </c>
      <c r="B35" s="6">
        <f>'Standing'!B$33*$B20</f>
        <v>0</v>
      </c>
      <c r="C35" s="6">
        <f>'Standing'!C$33*$B20</f>
        <v>0</v>
      </c>
      <c r="D35" s="6">
        <f>'Standing'!D$33*$B20</f>
        <v>0</v>
      </c>
      <c r="E35" s="6">
        <f>'Standing'!E$33*$B20</f>
        <v>0</v>
      </c>
      <c r="F35" s="6">
        <f>'Standing'!F$33*$B20</f>
        <v>0</v>
      </c>
      <c r="G35" s="6">
        <f>'Standing'!G$33*$B20</f>
        <v>0</v>
      </c>
      <c r="H35" s="6">
        <f>'Standing'!H$33*$B20</f>
        <v>0</v>
      </c>
      <c r="I35" s="6">
        <f>'Standing'!I$33*$B20</f>
        <v>0</v>
      </c>
      <c r="J35" s="6">
        <f>'Standing'!J$33*$B20</f>
        <v>0</v>
      </c>
      <c r="K35" s="6">
        <f>'Standing'!K$33*$B20</f>
        <v>0</v>
      </c>
      <c r="L35" s="6">
        <f>'Standing'!L$33*$B20</f>
        <v>0</v>
      </c>
      <c r="M35" s="6">
        <f>'Standing'!M$33*$B20</f>
        <v>0</v>
      </c>
      <c r="N35" s="6">
        <f>'Standing'!N$33*$B20</f>
        <v>0</v>
      </c>
      <c r="O35" s="6">
        <f>'Standing'!O$33*$B20</f>
        <v>0</v>
      </c>
      <c r="P35" s="6">
        <f>'Standing'!P$33*$B20</f>
        <v>0</v>
      </c>
      <c r="Q35" s="6">
        <f>'Standing'!Q$33*$B20</f>
        <v>0</v>
      </c>
      <c r="R35" s="6">
        <f>'Standing'!R$33*$B20</f>
        <v>0</v>
      </c>
      <c r="S35" s="6">
        <f>'Standing'!S$33*$B20</f>
        <v>0</v>
      </c>
      <c r="T35" s="10"/>
    </row>
    <row r="37" spans="1:20">
      <c r="A37" s="1" t="s">
        <v>989</v>
      </c>
    </row>
    <row r="38" spans="1:20">
      <c r="A38" s="2" t="s">
        <v>367</v>
      </c>
    </row>
    <row r="39" spans="1:20">
      <c r="A39" s="12" t="s">
        <v>990</v>
      </c>
    </row>
    <row r="40" spans="1:20">
      <c r="A40" s="12" t="s">
        <v>981</v>
      </c>
    </row>
    <row r="41" spans="1:20">
      <c r="A41" s="12" t="s">
        <v>991</v>
      </c>
    </row>
    <row r="42" spans="1:20">
      <c r="A42" s="12" t="s">
        <v>568</v>
      </c>
    </row>
    <row r="43" spans="1:20">
      <c r="A43" s="2" t="s">
        <v>992</v>
      </c>
    </row>
    <row r="44" spans="1:20">
      <c r="A44" s="12" t="s">
        <v>993</v>
      </c>
    </row>
    <row r="45" spans="1:20">
      <c r="A45" s="26" t="s">
        <v>370</v>
      </c>
      <c r="B45" s="26" t="s">
        <v>429</v>
      </c>
      <c r="C45" s="26" t="s">
        <v>500</v>
      </c>
      <c r="D45" s="26" t="s">
        <v>534</v>
      </c>
    </row>
    <row r="46" spans="1:20">
      <c r="A46" s="26" t="s">
        <v>373</v>
      </c>
      <c r="B46" s="26" t="s">
        <v>994</v>
      </c>
      <c r="C46" s="26" t="s">
        <v>995</v>
      </c>
      <c r="D46" s="26" t="s">
        <v>996</v>
      </c>
    </row>
    <row r="48" spans="1:20">
      <c r="B48" s="3" t="s">
        <v>997</v>
      </c>
      <c r="C48" s="3" t="s">
        <v>998</v>
      </c>
      <c r="D48" s="3" t="s">
        <v>999</v>
      </c>
    </row>
    <row r="49" spans="1:5">
      <c r="A49" s="11" t="s">
        <v>172</v>
      </c>
      <c r="B49" s="7">
        <f>'LAFs'!$J$253</f>
        <v>0</v>
      </c>
      <c r="C49" s="17">
        <f>'Multi'!B$118/'Input'!C$164/(24*'Input'!F$58)*1000</f>
        <v>0</v>
      </c>
      <c r="D49" s="33">
        <f>'Loads'!E$324</f>
        <v>0</v>
      </c>
      <c r="E49" s="10"/>
    </row>
    <row r="50" spans="1:5">
      <c r="A50" s="11" t="s">
        <v>173</v>
      </c>
      <c r="B50" s="7">
        <f>'LAFs'!$J$254</f>
        <v>0</v>
      </c>
      <c r="C50" s="17">
        <f>'Multi'!B$119/'Input'!C$165/(24*'Input'!F$58)*1000</f>
        <v>0</v>
      </c>
      <c r="D50" s="33">
        <f>'Loads'!E$325</f>
        <v>0</v>
      </c>
      <c r="E50" s="10"/>
    </row>
    <row r="51" spans="1:5">
      <c r="A51" s="11" t="s">
        <v>174</v>
      </c>
      <c r="B51" s="7">
        <f>'LAFs'!$J$256</f>
        <v>0</v>
      </c>
      <c r="C51" s="17">
        <f>'Multi'!B$121/'Input'!C$167/(24*'Input'!F$58)*1000</f>
        <v>0</v>
      </c>
      <c r="D51" s="33">
        <f>'Loads'!E$327</f>
        <v>0</v>
      </c>
      <c r="E51" s="10"/>
    </row>
    <row r="52" spans="1:5">
      <c r="A52" s="11" t="s">
        <v>175</v>
      </c>
      <c r="B52" s="7">
        <f>'LAFs'!$J$257</f>
        <v>0</v>
      </c>
      <c r="C52" s="17">
        <f>'Multi'!B$122/'Input'!C$168/(24*'Input'!F$58)*1000</f>
        <v>0</v>
      </c>
      <c r="D52" s="33">
        <f>'Loads'!E$328</f>
        <v>0</v>
      </c>
      <c r="E52" s="10"/>
    </row>
    <row r="54" spans="1:5">
      <c r="A54" s="1" t="s">
        <v>1000</v>
      </c>
    </row>
    <row r="55" spans="1:5">
      <c r="A55" s="2" t="s">
        <v>367</v>
      </c>
    </row>
    <row r="56" spans="1:5">
      <c r="A56" s="12" t="s">
        <v>1001</v>
      </c>
    </row>
    <row r="57" spans="1:5">
      <c r="A57" s="12" t="s">
        <v>1002</v>
      </c>
    </row>
    <row r="58" spans="1:5">
      <c r="A58" s="12" t="s">
        <v>1003</v>
      </c>
    </row>
    <row r="59" spans="1:5">
      <c r="A59" s="12" t="s">
        <v>1004</v>
      </c>
    </row>
    <row r="60" spans="1:5">
      <c r="A60" s="12" t="s">
        <v>1005</v>
      </c>
    </row>
    <row r="61" spans="1:5">
      <c r="A61" s="12" t="s">
        <v>1006</v>
      </c>
    </row>
    <row r="62" spans="1:5">
      <c r="A62" s="26" t="s">
        <v>370</v>
      </c>
      <c r="B62" s="26" t="s">
        <v>372</v>
      </c>
      <c r="C62" s="26" t="s">
        <v>372</v>
      </c>
      <c r="D62" s="26" t="s">
        <v>500</v>
      </c>
    </row>
    <row r="63" spans="1:5">
      <c r="A63" s="26" t="s">
        <v>373</v>
      </c>
      <c r="B63" s="26" t="s">
        <v>375</v>
      </c>
      <c r="C63" s="26" t="s">
        <v>1007</v>
      </c>
      <c r="D63" s="26" t="s">
        <v>1008</v>
      </c>
    </row>
    <row r="65" spans="1:5">
      <c r="B65" s="3" t="s">
        <v>1009</v>
      </c>
      <c r="C65" s="3" t="s">
        <v>1010</v>
      </c>
      <c r="D65" s="3" t="s">
        <v>1011</v>
      </c>
    </row>
    <row r="66" spans="1:5">
      <c r="A66" s="11" t="s">
        <v>1012</v>
      </c>
      <c r="B66" s="17">
        <f>SUMPRODUCT(B$49:B$52,$C$49:$C$52)</f>
        <v>0</v>
      </c>
      <c r="C66" s="17">
        <f>SUMPRODUCT(B$49:B$52,$D$49:$D$52)</f>
        <v>0</v>
      </c>
      <c r="D66" s="6">
        <f>$B66/$C66/'Input'!E58</f>
        <v>0</v>
      </c>
      <c r="E66" s="10"/>
    </row>
    <row r="68" spans="1:5">
      <c r="A68" s="1" t="s">
        <v>1013</v>
      </c>
    </row>
    <row r="69" spans="1:5">
      <c r="A69" s="2" t="s">
        <v>367</v>
      </c>
    </row>
    <row r="70" spans="1:5">
      <c r="A70" s="12" t="s">
        <v>987</v>
      </c>
    </row>
    <row r="71" spans="1:5">
      <c r="A71" s="12" t="s">
        <v>1014</v>
      </c>
    </row>
    <row r="72" spans="1:5">
      <c r="A72" s="2" t="s">
        <v>801</v>
      </c>
    </row>
    <row r="74" spans="1:5">
      <c r="B74" s="3" t="s">
        <v>329</v>
      </c>
      <c r="C74" s="3" t="s">
        <v>835</v>
      </c>
    </row>
    <row r="75" spans="1:5">
      <c r="A75" s="11" t="s">
        <v>172</v>
      </c>
      <c r="B75" s="6">
        <f>'Standing'!$J$25*$D$66</f>
        <v>0</v>
      </c>
      <c r="C75" s="6">
        <f>'Standing'!$S$25*$D$66</f>
        <v>0</v>
      </c>
      <c r="D75" s="10"/>
    </row>
    <row r="76" spans="1:5">
      <c r="A76" s="11" t="s">
        <v>173</v>
      </c>
      <c r="B76" s="6">
        <f>'Standing'!$J$26*$D$66</f>
        <v>0</v>
      </c>
      <c r="C76" s="6">
        <f>'Standing'!$S$26*$D$66</f>
        <v>0</v>
      </c>
      <c r="D76" s="10"/>
    </row>
    <row r="77" spans="1:5">
      <c r="A77" s="11" t="s">
        <v>174</v>
      </c>
      <c r="B77" s="6">
        <f>'Standing'!$J$28*$D$66</f>
        <v>0</v>
      </c>
      <c r="C77" s="6">
        <f>'Standing'!$S$28*$D$66</f>
        <v>0</v>
      </c>
      <c r="D77" s="10"/>
    </row>
    <row r="78" spans="1:5">
      <c r="A78" s="11" t="s">
        <v>175</v>
      </c>
      <c r="B78" s="6">
        <f>'Standing'!$J$29*$D$66</f>
        <v>0</v>
      </c>
      <c r="C78" s="6">
        <f>'Standing'!$S$29*$D$66</f>
        <v>0</v>
      </c>
      <c r="D78" s="10"/>
    </row>
    <row r="80" spans="1:5">
      <c r="A80" s="1" t="s">
        <v>1015</v>
      </c>
    </row>
    <row r="81" spans="1:20">
      <c r="A81" s="2" t="s">
        <v>367</v>
      </c>
    </row>
    <row r="82" spans="1:20">
      <c r="A82" s="2" t="s">
        <v>1016</v>
      </c>
    </row>
    <row r="83" spans="1:20">
      <c r="A83" s="12" t="s">
        <v>1017</v>
      </c>
    </row>
    <row r="84" spans="1:20">
      <c r="A84" s="12" t="s">
        <v>1018</v>
      </c>
    </row>
    <row r="85" spans="1:20">
      <c r="A85" s="2" t="s">
        <v>410</v>
      </c>
    </row>
    <row r="87" spans="1:20">
      <c r="B87" s="3" t="s">
        <v>140</v>
      </c>
      <c r="C87" s="3" t="s">
        <v>322</v>
      </c>
      <c r="D87" s="3" t="s">
        <v>323</v>
      </c>
      <c r="E87" s="3" t="s">
        <v>324</v>
      </c>
      <c r="F87" s="3" t="s">
        <v>325</v>
      </c>
      <c r="G87" s="3" t="s">
        <v>326</v>
      </c>
      <c r="H87" s="3" t="s">
        <v>327</v>
      </c>
      <c r="I87" s="3" t="s">
        <v>328</v>
      </c>
      <c r="J87" s="3" t="s">
        <v>329</v>
      </c>
      <c r="K87" s="3" t="s">
        <v>310</v>
      </c>
      <c r="L87" s="3" t="s">
        <v>828</v>
      </c>
      <c r="M87" s="3" t="s">
        <v>829</v>
      </c>
      <c r="N87" s="3" t="s">
        <v>830</v>
      </c>
      <c r="O87" s="3" t="s">
        <v>831</v>
      </c>
      <c r="P87" s="3" t="s">
        <v>832</v>
      </c>
      <c r="Q87" s="3" t="s">
        <v>833</v>
      </c>
      <c r="R87" s="3" t="s">
        <v>834</v>
      </c>
      <c r="S87" s="3" t="s">
        <v>835</v>
      </c>
    </row>
    <row r="88" spans="1:20">
      <c r="A88" s="11" t="s">
        <v>172</v>
      </c>
      <c r="B88" s="7">
        <f>B29</f>
        <v>0</v>
      </c>
      <c r="C88" s="7">
        <f>C29</f>
        <v>0</v>
      </c>
      <c r="D88" s="7">
        <f>D29</f>
        <v>0</v>
      </c>
      <c r="E88" s="7">
        <f>E29</f>
        <v>0</v>
      </c>
      <c r="F88" s="7">
        <f>F29</f>
        <v>0</v>
      </c>
      <c r="G88" s="7">
        <f>G29</f>
        <v>0</v>
      </c>
      <c r="H88" s="7">
        <f>H29</f>
        <v>0</v>
      </c>
      <c r="I88" s="7">
        <f>I29</f>
        <v>0</v>
      </c>
      <c r="J88" s="7">
        <f>$B$75</f>
        <v>0</v>
      </c>
      <c r="K88" s="7">
        <f>K29</f>
        <v>0</v>
      </c>
      <c r="L88" s="7">
        <f>L29</f>
        <v>0</v>
      </c>
      <c r="M88" s="7">
        <f>M29</f>
        <v>0</v>
      </c>
      <c r="N88" s="7">
        <f>N29</f>
        <v>0</v>
      </c>
      <c r="O88" s="7">
        <f>O29</f>
        <v>0</v>
      </c>
      <c r="P88" s="7">
        <f>P29</f>
        <v>0</v>
      </c>
      <c r="Q88" s="7">
        <f>Q29</f>
        <v>0</v>
      </c>
      <c r="R88" s="7">
        <f>R29</f>
        <v>0</v>
      </c>
      <c r="S88" s="7">
        <f>$C$75</f>
        <v>0</v>
      </c>
      <c r="T88" s="10"/>
    </row>
    <row r="89" spans="1:20">
      <c r="A89" s="11" t="s">
        <v>173</v>
      </c>
      <c r="B89" s="7">
        <f>B30</f>
        <v>0</v>
      </c>
      <c r="C89" s="7">
        <f>C30</f>
        <v>0</v>
      </c>
      <c r="D89" s="7">
        <f>D30</f>
        <v>0</v>
      </c>
      <c r="E89" s="7">
        <f>E30</f>
        <v>0</v>
      </c>
      <c r="F89" s="7">
        <f>F30</f>
        <v>0</v>
      </c>
      <c r="G89" s="7">
        <f>G30</f>
        <v>0</v>
      </c>
      <c r="H89" s="7">
        <f>H30</f>
        <v>0</v>
      </c>
      <c r="I89" s="7">
        <f>I30</f>
        <v>0</v>
      </c>
      <c r="J89" s="7">
        <f>$B$76</f>
        <v>0</v>
      </c>
      <c r="K89" s="7">
        <f>K30</f>
        <v>0</v>
      </c>
      <c r="L89" s="7">
        <f>L30</f>
        <v>0</v>
      </c>
      <c r="M89" s="7">
        <f>M30</f>
        <v>0</v>
      </c>
      <c r="N89" s="7">
        <f>N30</f>
        <v>0</v>
      </c>
      <c r="O89" s="7">
        <f>O30</f>
        <v>0</v>
      </c>
      <c r="P89" s="7">
        <f>P30</f>
        <v>0</v>
      </c>
      <c r="Q89" s="7">
        <f>Q30</f>
        <v>0</v>
      </c>
      <c r="R89" s="7">
        <f>R30</f>
        <v>0</v>
      </c>
      <c r="S89" s="7">
        <f>$C$76</f>
        <v>0</v>
      </c>
      <c r="T89" s="10"/>
    </row>
    <row r="90" spans="1:20">
      <c r="A90" s="11" t="s">
        <v>174</v>
      </c>
      <c r="B90" s="7">
        <f>B31</f>
        <v>0</v>
      </c>
      <c r="C90" s="7">
        <f>C31</f>
        <v>0</v>
      </c>
      <c r="D90" s="7">
        <f>D31</f>
        <v>0</v>
      </c>
      <c r="E90" s="7">
        <f>E31</f>
        <v>0</v>
      </c>
      <c r="F90" s="7">
        <f>F31</f>
        <v>0</v>
      </c>
      <c r="G90" s="7">
        <f>G31</f>
        <v>0</v>
      </c>
      <c r="H90" s="7">
        <f>H31</f>
        <v>0</v>
      </c>
      <c r="I90" s="7">
        <f>I31</f>
        <v>0</v>
      </c>
      <c r="J90" s="7">
        <f>$B$77</f>
        <v>0</v>
      </c>
      <c r="K90" s="7">
        <f>K31</f>
        <v>0</v>
      </c>
      <c r="L90" s="7">
        <f>L31</f>
        <v>0</v>
      </c>
      <c r="M90" s="7">
        <f>M31</f>
        <v>0</v>
      </c>
      <c r="N90" s="7">
        <f>N31</f>
        <v>0</v>
      </c>
      <c r="O90" s="7">
        <f>O31</f>
        <v>0</v>
      </c>
      <c r="P90" s="7">
        <f>P31</f>
        <v>0</v>
      </c>
      <c r="Q90" s="7">
        <f>Q31</f>
        <v>0</v>
      </c>
      <c r="R90" s="7">
        <f>R31</f>
        <v>0</v>
      </c>
      <c r="S90" s="7">
        <f>$C$77</f>
        <v>0</v>
      </c>
      <c r="T90" s="10"/>
    </row>
    <row r="91" spans="1:20">
      <c r="A91" s="11" t="s">
        <v>175</v>
      </c>
      <c r="B91" s="7">
        <f>B32</f>
        <v>0</v>
      </c>
      <c r="C91" s="7">
        <f>C32</f>
        <v>0</v>
      </c>
      <c r="D91" s="7">
        <f>D32</f>
        <v>0</v>
      </c>
      <c r="E91" s="7">
        <f>E32</f>
        <v>0</v>
      </c>
      <c r="F91" s="7">
        <f>F32</f>
        <v>0</v>
      </c>
      <c r="G91" s="7">
        <f>G32</f>
        <v>0</v>
      </c>
      <c r="H91" s="7">
        <f>H32</f>
        <v>0</v>
      </c>
      <c r="I91" s="7">
        <f>I32</f>
        <v>0</v>
      </c>
      <c r="J91" s="7">
        <f>$B$78</f>
        <v>0</v>
      </c>
      <c r="K91" s="7">
        <f>K32</f>
        <v>0</v>
      </c>
      <c r="L91" s="7">
        <f>L32</f>
        <v>0</v>
      </c>
      <c r="M91" s="7">
        <f>M32</f>
        <v>0</v>
      </c>
      <c r="N91" s="7">
        <f>N32</f>
        <v>0</v>
      </c>
      <c r="O91" s="7">
        <f>O32</f>
        <v>0</v>
      </c>
      <c r="P91" s="7">
        <f>P32</f>
        <v>0</v>
      </c>
      <c r="Q91" s="7">
        <f>Q32</f>
        <v>0</v>
      </c>
      <c r="R91" s="7">
        <f>R32</f>
        <v>0</v>
      </c>
      <c r="S91" s="7">
        <f>$C$78</f>
        <v>0</v>
      </c>
      <c r="T91" s="10"/>
    </row>
    <row r="92" spans="1:20">
      <c r="A92" s="11" t="s">
        <v>176</v>
      </c>
      <c r="B92" s="7">
        <f>B33</f>
        <v>0</v>
      </c>
      <c r="C92" s="7">
        <f>C33</f>
        <v>0</v>
      </c>
      <c r="D92" s="7">
        <f>D33</f>
        <v>0</v>
      </c>
      <c r="E92" s="7">
        <f>E33</f>
        <v>0</v>
      </c>
      <c r="F92" s="7">
        <f>F33</f>
        <v>0</v>
      </c>
      <c r="G92" s="7">
        <f>G33</f>
        <v>0</v>
      </c>
      <c r="H92" s="7">
        <f>H33</f>
        <v>0</v>
      </c>
      <c r="I92" s="7">
        <f>I33</f>
        <v>0</v>
      </c>
      <c r="J92" s="7">
        <f>J33</f>
        <v>0</v>
      </c>
      <c r="K92" s="7">
        <f>K33</f>
        <v>0</v>
      </c>
      <c r="L92" s="7">
        <f>L33</f>
        <v>0</v>
      </c>
      <c r="M92" s="7">
        <f>M33</f>
        <v>0</v>
      </c>
      <c r="N92" s="7">
        <f>N33</f>
        <v>0</v>
      </c>
      <c r="O92" s="7">
        <f>O33</f>
        <v>0</v>
      </c>
      <c r="P92" s="7">
        <f>P33</f>
        <v>0</v>
      </c>
      <c r="Q92" s="7">
        <f>Q33</f>
        <v>0</v>
      </c>
      <c r="R92" s="7">
        <f>R33</f>
        <v>0</v>
      </c>
      <c r="S92" s="7">
        <f>S33</f>
        <v>0</v>
      </c>
      <c r="T92" s="10"/>
    </row>
    <row r="93" spans="1:20">
      <c r="A93" s="11" t="s">
        <v>177</v>
      </c>
      <c r="B93" s="7">
        <f>B34</f>
        <v>0</v>
      </c>
      <c r="C93" s="7">
        <f>C34</f>
        <v>0</v>
      </c>
      <c r="D93" s="7">
        <f>D34</f>
        <v>0</v>
      </c>
      <c r="E93" s="7">
        <f>E34</f>
        <v>0</v>
      </c>
      <c r="F93" s="7">
        <f>F34</f>
        <v>0</v>
      </c>
      <c r="G93" s="7">
        <f>G34</f>
        <v>0</v>
      </c>
      <c r="H93" s="7">
        <f>H34</f>
        <v>0</v>
      </c>
      <c r="I93" s="7">
        <f>I34</f>
        <v>0</v>
      </c>
      <c r="J93" s="7">
        <f>J34</f>
        <v>0</v>
      </c>
      <c r="K93" s="7">
        <f>K34</f>
        <v>0</v>
      </c>
      <c r="L93" s="7">
        <f>L34</f>
        <v>0</v>
      </c>
      <c r="M93" s="7">
        <f>M34</f>
        <v>0</v>
      </c>
      <c r="N93" s="7">
        <f>N34</f>
        <v>0</v>
      </c>
      <c r="O93" s="7">
        <f>O34</f>
        <v>0</v>
      </c>
      <c r="P93" s="7">
        <f>P34</f>
        <v>0</v>
      </c>
      <c r="Q93" s="7">
        <f>Q34</f>
        <v>0</v>
      </c>
      <c r="R93" s="7">
        <f>R34</f>
        <v>0</v>
      </c>
      <c r="S93" s="7">
        <f>S34</f>
        <v>0</v>
      </c>
      <c r="T93" s="10"/>
    </row>
    <row r="94" spans="1:20">
      <c r="A94" s="11" t="s">
        <v>191</v>
      </c>
      <c r="B94" s="7">
        <f>B35</f>
        <v>0</v>
      </c>
      <c r="C94" s="7">
        <f>C35</f>
        <v>0</v>
      </c>
      <c r="D94" s="7">
        <f>D35</f>
        <v>0</v>
      </c>
      <c r="E94" s="7">
        <f>E35</f>
        <v>0</v>
      </c>
      <c r="F94" s="7">
        <f>F35</f>
        <v>0</v>
      </c>
      <c r="G94" s="7">
        <f>G35</f>
        <v>0</v>
      </c>
      <c r="H94" s="7">
        <f>H35</f>
        <v>0</v>
      </c>
      <c r="I94" s="7">
        <f>I35</f>
        <v>0</v>
      </c>
      <c r="J94" s="7">
        <f>J35</f>
        <v>0</v>
      </c>
      <c r="K94" s="7">
        <f>K35</f>
        <v>0</v>
      </c>
      <c r="L94" s="7">
        <f>L35</f>
        <v>0</v>
      </c>
      <c r="M94" s="7">
        <f>M35</f>
        <v>0</v>
      </c>
      <c r="N94" s="7">
        <f>N35</f>
        <v>0</v>
      </c>
      <c r="O94" s="7">
        <f>O35</f>
        <v>0</v>
      </c>
      <c r="P94" s="7">
        <f>P35</f>
        <v>0</v>
      </c>
      <c r="Q94" s="7">
        <f>Q35</f>
        <v>0</v>
      </c>
      <c r="R94" s="7">
        <f>R35</f>
        <v>0</v>
      </c>
      <c r="S94" s="7">
        <f>S35</f>
        <v>0</v>
      </c>
      <c r="T94" s="10"/>
    </row>
  </sheetData>
  <sheetProtection sheet="1" objects="1" scenarios="1"/>
  <hyperlinks>
    <hyperlink ref="A6" location="'Loads'!E323" display="x1 = 2305. MPANs (in Equivalent volume for each end user)"/>
    <hyperlink ref="A7" location="'Multi'!B117" display="x2 = 2407. All units (MWh)"/>
    <hyperlink ref="A8" location="'Input'!E57" display="x3 = 1010. Power factor for all flows in the network model (in Financial and general assumptions)"/>
    <hyperlink ref="A9" location="'Input'!C163" display="x4 = 1041. Load factor for each type of demand user (in Load profile data for demand users)"/>
    <hyperlink ref="A10" location="'Input'!F57" display="x5 = 1010. Days in the charging year (in Financial and general assumptions)"/>
    <hyperlink ref="A24" location="'Standing'!B24" display="x1 = 3002. Capacity elements p/kVA/day"/>
    <hyperlink ref="A25" location="'NHH'!B13" display="x2 = 3101. Average maximum kVA/MPAN by end user class, for user classes without an agreed import capacity"/>
    <hyperlink ref="A39" location="'LAFs'!B252" display="x1 = 2012. Loss adjustment factors between end user meter reading and each network level, scaled by network use"/>
    <hyperlink ref="A40" location="'Multi'!B117" display="x2 = 2407. All units (MWh)"/>
    <hyperlink ref="A41" location="'Input'!C163" display="x3 = 1041. Load factor for each type of demand user (in Load profile data for demand users)"/>
    <hyperlink ref="A42" location="'Input'!F57" display="x4 = 1010. Days in the charging year (in Financial and general assumptions)"/>
    <hyperlink ref="A44" location="'Loads'!E323" display="x6 = 2305. MPANs (in Equivalent volume for each end user)"/>
    <hyperlink ref="A56" location="'NHH'!B48" display="x1 = 3103. Use of LV circuits by each tariff charged on an exit point basis (in Statistics for tariffs charged for LV circuits on an exit point basis)"/>
    <hyperlink ref="A57" location="'NHH'!C48" display="x2 = 3103. Unit-based contributions to aggregate maximum load by network level (kW) (in Statistics for tariffs charged for LV circuits on an exit point basis)"/>
    <hyperlink ref="A58" location="'NHH'!D48" display="x3 = 3103. Relevant MPAN count (in Statistics for tariffs charged for LV circuits on an exit point basis)"/>
    <hyperlink ref="A59" location="'NHH'!B65" display="x4 = Aggregate capacity of tariffs charged charged for LV circuits on an exit point basis (kW) (in Aggregate data for tariffs charged for LV circuits on an exit point basis)"/>
    <hyperlink ref="A60" location="'NHH'!C65" display="x5 = Aggregate number of users charged for LV circuits on an exit point basis (in Aggregate data for tariffs charged for LV circuits on an exit point basis)"/>
    <hyperlink ref="A61" location="'Input'!E57" display="x6 = 1010. Power factor for all flows in the network model (in Financial and general assumptions)"/>
    <hyperlink ref="A70" location="'Standing'!B24" display="x1 = 3002. Capacity elements p/kVA/day"/>
    <hyperlink ref="A71" location="'NHH'!D65" display="x2 = 3104. Average maximum kVA of tariffs charged on an exit point basis for LV circuits (in Aggregate data for tariffs charged for LV circuits on an exit point basis)"/>
    <hyperlink ref="A83" location="'NHH'!B74" display="x2 = 3105. LV fixed charge elements from standing charges factors p/MPAN/day"/>
    <hyperlink ref="A84" location="'NHH'!B28" display="x3 = 3102. Capacity-driven fixed charge elements from standing charges factors p/MPAN/day"/>
  </hyperlinks>
  <pageMargins left="0.7" right="0.7" top="0.75" bottom="0.75" header="0.3" footer="0.3"/>
  <pageSetup fitToHeight="0" orientation="landscape"/>
  <headerFooter>
    <oddHeader>&amp;L&amp;A&amp;Cr6409&amp;R&amp;P of &amp;N</oddHeader>
    <oddFooter>&amp;F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0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0">
      <c r="A1" s="1">
        <f>"Reactive power unit charges"&amp;" for "&amp;'Input'!B7&amp;" in "&amp;'Input'!C7&amp;" ("&amp;'Input'!D7&amp;")"</f>
        <v>0</v>
      </c>
    </row>
    <row r="3" spans="1:20">
      <c r="A3" s="1" t="s">
        <v>1019</v>
      </c>
    </row>
    <row r="4" spans="1:20">
      <c r="A4" s="2" t="s">
        <v>367</v>
      </c>
    </row>
    <row r="5" spans="1:20">
      <c r="A5" s="12" t="s">
        <v>1020</v>
      </c>
    </row>
    <row r="6" spans="1:20">
      <c r="A6" s="2" t="s">
        <v>1021</v>
      </c>
    </row>
    <row r="8" spans="1:20">
      <c r="B8" s="3" t="s">
        <v>140</v>
      </c>
      <c r="C8" s="3" t="s">
        <v>322</v>
      </c>
      <c r="D8" s="3" t="s">
        <v>323</v>
      </c>
      <c r="E8" s="3" t="s">
        <v>324</v>
      </c>
      <c r="F8" s="3" t="s">
        <v>325</v>
      </c>
      <c r="G8" s="3" t="s">
        <v>326</v>
      </c>
      <c r="H8" s="3" t="s">
        <v>327</v>
      </c>
      <c r="I8" s="3" t="s">
        <v>328</v>
      </c>
      <c r="J8" s="3" t="s">
        <v>329</v>
      </c>
      <c r="K8" s="3" t="s">
        <v>310</v>
      </c>
      <c r="L8" s="3" t="s">
        <v>828</v>
      </c>
      <c r="M8" s="3" t="s">
        <v>829</v>
      </c>
      <c r="N8" s="3" t="s">
        <v>830</v>
      </c>
      <c r="O8" s="3" t="s">
        <v>831</v>
      </c>
      <c r="P8" s="3" t="s">
        <v>832</v>
      </c>
      <c r="Q8" s="3" t="s">
        <v>833</v>
      </c>
      <c r="R8" s="3" t="s">
        <v>834</v>
      </c>
      <c r="S8" s="3" t="s">
        <v>835</v>
      </c>
    </row>
    <row r="9" spans="1:20">
      <c r="A9" s="11" t="s">
        <v>178</v>
      </c>
      <c r="B9" s="6">
        <f>ABS('Standing'!B$62)</f>
        <v>0</v>
      </c>
      <c r="C9" s="6">
        <f>ABS('Standing'!C$62)</f>
        <v>0</v>
      </c>
      <c r="D9" s="6">
        <f>ABS('Standing'!D$62)</f>
        <v>0</v>
      </c>
      <c r="E9" s="6">
        <f>ABS('Standing'!E$62)</f>
        <v>0</v>
      </c>
      <c r="F9" s="6">
        <f>ABS('Standing'!F$62)</f>
        <v>0</v>
      </c>
      <c r="G9" s="6">
        <f>ABS('Standing'!G$62)</f>
        <v>0</v>
      </c>
      <c r="H9" s="6">
        <f>ABS('Standing'!H$62)</f>
        <v>0</v>
      </c>
      <c r="I9" s="6">
        <f>ABS('Standing'!I$62)</f>
        <v>0</v>
      </c>
      <c r="J9" s="6">
        <f>ABS('Standing'!J$62)</f>
        <v>0</v>
      </c>
      <c r="K9" s="6">
        <f>ABS('Standing'!K$62)</f>
        <v>0</v>
      </c>
      <c r="L9" s="6">
        <f>ABS('Standing'!L$62)</f>
        <v>0</v>
      </c>
      <c r="M9" s="6">
        <f>ABS('Standing'!M$62)</f>
        <v>0</v>
      </c>
      <c r="N9" s="6">
        <f>ABS('Standing'!N$62)</f>
        <v>0</v>
      </c>
      <c r="O9" s="6">
        <f>ABS('Standing'!O$62)</f>
        <v>0</v>
      </c>
      <c r="P9" s="6">
        <f>ABS('Standing'!P$62)</f>
        <v>0</v>
      </c>
      <c r="Q9" s="6">
        <f>ABS('Standing'!Q$62)</f>
        <v>0</v>
      </c>
      <c r="R9" s="6">
        <f>ABS('Standing'!R$62)</f>
        <v>0</v>
      </c>
      <c r="S9" s="6">
        <f>ABS('Standing'!S$62)</f>
        <v>0</v>
      </c>
      <c r="T9" s="10"/>
    </row>
    <row r="10" spans="1:20">
      <c r="A10" s="11" t="s">
        <v>179</v>
      </c>
      <c r="B10" s="6">
        <f>ABS('Standing'!B$63)</f>
        <v>0</v>
      </c>
      <c r="C10" s="6">
        <f>ABS('Standing'!C$63)</f>
        <v>0</v>
      </c>
      <c r="D10" s="6">
        <f>ABS('Standing'!D$63)</f>
        <v>0</v>
      </c>
      <c r="E10" s="6">
        <f>ABS('Standing'!E$63)</f>
        <v>0</v>
      </c>
      <c r="F10" s="6">
        <f>ABS('Standing'!F$63)</f>
        <v>0</v>
      </c>
      <c r="G10" s="6">
        <f>ABS('Standing'!G$63)</f>
        <v>0</v>
      </c>
      <c r="H10" s="6">
        <f>ABS('Standing'!H$63)</f>
        <v>0</v>
      </c>
      <c r="I10" s="6">
        <f>ABS('Standing'!I$63)</f>
        <v>0</v>
      </c>
      <c r="J10" s="6">
        <f>ABS('Standing'!J$63)</f>
        <v>0</v>
      </c>
      <c r="K10" s="6">
        <f>ABS('Standing'!K$63)</f>
        <v>0</v>
      </c>
      <c r="L10" s="6">
        <f>ABS('Standing'!L$63)</f>
        <v>0</v>
      </c>
      <c r="M10" s="6">
        <f>ABS('Standing'!M$63)</f>
        <v>0</v>
      </c>
      <c r="N10" s="6">
        <f>ABS('Standing'!N$63)</f>
        <v>0</v>
      </c>
      <c r="O10" s="6">
        <f>ABS('Standing'!O$63)</f>
        <v>0</v>
      </c>
      <c r="P10" s="6">
        <f>ABS('Standing'!P$63)</f>
        <v>0</v>
      </c>
      <c r="Q10" s="6">
        <f>ABS('Standing'!Q$63)</f>
        <v>0</v>
      </c>
      <c r="R10" s="6">
        <f>ABS('Standing'!R$63)</f>
        <v>0</v>
      </c>
      <c r="S10" s="6">
        <f>ABS('Standing'!S$63)</f>
        <v>0</v>
      </c>
      <c r="T10" s="10"/>
    </row>
    <row r="11" spans="1:20">
      <c r="A11" s="11" t="s">
        <v>192</v>
      </c>
      <c r="B11" s="6">
        <f>ABS('Standing'!B$64)</f>
        <v>0</v>
      </c>
      <c r="C11" s="6">
        <f>ABS('Standing'!C$64)</f>
        <v>0</v>
      </c>
      <c r="D11" s="6">
        <f>ABS('Standing'!D$64)</f>
        <v>0</v>
      </c>
      <c r="E11" s="6">
        <f>ABS('Standing'!E$64)</f>
        <v>0</v>
      </c>
      <c r="F11" s="6">
        <f>ABS('Standing'!F$64)</f>
        <v>0</v>
      </c>
      <c r="G11" s="6">
        <f>ABS('Standing'!G$64)</f>
        <v>0</v>
      </c>
      <c r="H11" s="6">
        <f>ABS('Standing'!H$64)</f>
        <v>0</v>
      </c>
      <c r="I11" s="6">
        <f>ABS('Standing'!I$64)</f>
        <v>0</v>
      </c>
      <c r="J11" s="6">
        <f>ABS('Standing'!J$64)</f>
        <v>0</v>
      </c>
      <c r="K11" s="6">
        <f>ABS('Standing'!K$64)</f>
        <v>0</v>
      </c>
      <c r="L11" s="6">
        <f>ABS('Standing'!L$64)</f>
        <v>0</v>
      </c>
      <c r="M11" s="6">
        <f>ABS('Standing'!M$64)</f>
        <v>0</v>
      </c>
      <c r="N11" s="6">
        <f>ABS('Standing'!N$64)</f>
        <v>0</v>
      </c>
      <c r="O11" s="6">
        <f>ABS('Standing'!O$64)</f>
        <v>0</v>
      </c>
      <c r="P11" s="6">
        <f>ABS('Standing'!P$64)</f>
        <v>0</v>
      </c>
      <c r="Q11" s="6">
        <f>ABS('Standing'!Q$64)</f>
        <v>0</v>
      </c>
      <c r="R11" s="6">
        <f>ABS('Standing'!R$64)</f>
        <v>0</v>
      </c>
      <c r="S11" s="6">
        <f>ABS('Standing'!S$64)</f>
        <v>0</v>
      </c>
      <c r="T11" s="10"/>
    </row>
    <row r="13" spans="1:20">
      <c r="A13" s="1" t="s">
        <v>1022</v>
      </c>
    </row>
    <row r="14" spans="1:20">
      <c r="A14" s="2" t="s">
        <v>367</v>
      </c>
    </row>
    <row r="15" spans="1:20">
      <c r="A15" s="12" t="s">
        <v>1023</v>
      </c>
    </row>
    <row r="16" spans="1:20">
      <c r="A16" s="12" t="s">
        <v>1024</v>
      </c>
    </row>
    <row r="17" spans="1:20">
      <c r="A17" s="12" t="s">
        <v>982</v>
      </c>
    </row>
    <row r="18" spans="1:20">
      <c r="A18" s="2" t="s">
        <v>1025</v>
      </c>
    </row>
    <row r="20" spans="1:20">
      <c r="B20" s="3" t="s">
        <v>140</v>
      </c>
      <c r="C20" s="3" t="s">
        <v>322</v>
      </c>
      <c r="D20" s="3" t="s">
        <v>323</v>
      </c>
      <c r="E20" s="3" t="s">
        <v>324</v>
      </c>
      <c r="F20" s="3" t="s">
        <v>325</v>
      </c>
      <c r="G20" s="3" t="s">
        <v>326</v>
      </c>
      <c r="H20" s="3" t="s">
        <v>327</v>
      </c>
      <c r="I20" s="3" t="s">
        <v>328</v>
      </c>
      <c r="J20" s="3" t="s">
        <v>329</v>
      </c>
      <c r="K20" s="3" t="s">
        <v>310</v>
      </c>
      <c r="L20" s="3" t="s">
        <v>828</v>
      </c>
      <c r="M20" s="3" t="s">
        <v>829</v>
      </c>
      <c r="N20" s="3" t="s">
        <v>830</v>
      </c>
      <c r="O20" s="3" t="s">
        <v>831</v>
      </c>
      <c r="P20" s="3" t="s">
        <v>832</v>
      </c>
      <c r="Q20" s="3" t="s">
        <v>833</v>
      </c>
      <c r="R20" s="3" t="s">
        <v>834</v>
      </c>
      <c r="S20" s="3" t="s">
        <v>835</v>
      </c>
    </row>
    <row r="21" spans="1:20">
      <c r="A21" s="11" t="s">
        <v>178</v>
      </c>
      <c r="B21" s="6">
        <f>B9*'Input'!B$380*'Input'!$E$58</f>
        <v>0</v>
      </c>
      <c r="C21" s="6">
        <f>C9*'Input'!C$380*'Input'!$E$58</f>
        <v>0</v>
      </c>
      <c r="D21" s="6">
        <f>D9*'Input'!D$380*'Input'!$E$58</f>
        <v>0</v>
      </c>
      <c r="E21" s="6">
        <f>E9*'Input'!E$380*'Input'!$E$58</f>
        <v>0</v>
      </c>
      <c r="F21" s="6">
        <f>F9*'Input'!F$380*'Input'!$E$58</f>
        <v>0</v>
      </c>
      <c r="G21" s="6">
        <f>G9*'Input'!G$380*'Input'!$E$58</f>
        <v>0</v>
      </c>
      <c r="H21" s="6">
        <f>H9*'Input'!H$380*'Input'!$E$58</f>
        <v>0</v>
      </c>
      <c r="I21" s="6">
        <f>I9*'Input'!I$380*'Input'!$E$58</f>
        <v>0</v>
      </c>
      <c r="J21" s="6">
        <f>J9*'Input'!J$380*'Input'!$E$58</f>
        <v>0</v>
      </c>
      <c r="K21" s="6">
        <f>K9*'Input'!B$380*'Input'!$E$58</f>
        <v>0</v>
      </c>
      <c r="L21" s="6">
        <f>L9*'Input'!C$380*'Input'!$E$58</f>
        <v>0</v>
      </c>
      <c r="M21" s="6">
        <f>M9*'Input'!D$380*'Input'!$E$58</f>
        <v>0</v>
      </c>
      <c r="N21" s="6">
        <f>N9*'Input'!E$380*'Input'!$E$58</f>
        <v>0</v>
      </c>
      <c r="O21" s="6">
        <f>O9*'Input'!F$380*'Input'!$E$58</f>
        <v>0</v>
      </c>
      <c r="P21" s="6">
        <f>P9*'Input'!G$380*'Input'!$E$58</f>
        <v>0</v>
      </c>
      <c r="Q21" s="6">
        <f>Q9*'Input'!H$380*'Input'!$E$58</f>
        <v>0</v>
      </c>
      <c r="R21" s="6">
        <f>R9*'Input'!I$380*'Input'!$E$58</f>
        <v>0</v>
      </c>
      <c r="S21" s="6">
        <f>S9*'Input'!J$380*'Input'!$E$58</f>
        <v>0</v>
      </c>
      <c r="T21" s="10"/>
    </row>
    <row r="22" spans="1:20">
      <c r="A22" s="11" t="s">
        <v>179</v>
      </c>
      <c r="B22" s="6">
        <f>B10*'Input'!B$380*'Input'!$E$58</f>
        <v>0</v>
      </c>
      <c r="C22" s="6">
        <f>C10*'Input'!C$380*'Input'!$E$58</f>
        <v>0</v>
      </c>
      <c r="D22" s="6">
        <f>D10*'Input'!D$380*'Input'!$E$58</f>
        <v>0</v>
      </c>
      <c r="E22" s="6">
        <f>E10*'Input'!E$380*'Input'!$E$58</f>
        <v>0</v>
      </c>
      <c r="F22" s="6">
        <f>F10*'Input'!F$380*'Input'!$E$58</f>
        <v>0</v>
      </c>
      <c r="G22" s="6">
        <f>G10*'Input'!G$380*'Input'!$E$58</f>
        <v>0</v>
      </c>
      <c r="H22" s="6">
        <f>H10*'Input'!H$380*'Input'!$E$58</f>
        <v>0</v>
      </c>
      <c r="I22" s="6">
        <f>I10*'Input'!I$380*'Input'!$E$58</f>
        <v>0</v>
      </c>
      <c r="J22" s="6">
        <f>J10*'Input'!J$380*'Input'!$E$58</f>
        <v>0</v>
      </c>
      <c r="K22" s="6">
        <f>K10*'Input'!B$380*'Input'!$E$58</f>
        <v>0</v>
      </c>
      <c r="L22" s="6">
        <f>L10*'Input'!C$380*'Input'!$E$58</f>
        <v>0</v>
      </c>
      <c r="M22" s="6">
        <f>M10*'Input'!D$380*'Input'!$E$58</f>
        <v>0</v>
      </c>
      <c r="N22" s="6">
        <f>N10*'Input'!E$380*'Input'!$E$58</f>
        <v>0</v>
      </c>
      <c r="O22" s="6">
        <f>O10*'Input'!F$380*'Input'!$E$58</f>
        <v>0</v>
      </c>
      <c r="P22" s="6">
        <f>P10*'Input'!G$380*'Input'!$E$58</f>
        <v>0</v>
      </c>
      <c r="Q22" s="6">
        <f>Q10*'Input'!H$380*'Input'!$E$58</f>
        <v>0</v>
      </c>
      <c r="R22" s="6">
        <f>R10*'Input'!I$380*'Input'!$E$58</f>
        <v>0</v>
      </c>
      <c r="S22" s="6">
        <f>S10*'Input'!J$380*'Input'!$E$58</f>
        <v>0</v>
      </c>
      <c r="T22" s="10"/>
    </row>
    <row r="23" spans="1:20">
      <c r="A23" s="11" t="s">
        <v>192</v>
      </c>
      <c r="B23" s="6">
        <f>B11*'Input'!B$380*'Input'!$E$58</f>
        <v>0</v>
      </c>
      <c r="C23" s="6">
        <f>C11*'Input'!C$380*'Input'!$E$58</f>
        <v>0</v>
      </c>
      <c r="D23" s="6">
        <f>D11*'Input'!D$380*'Input'!$E$58</f>
        <v>0</v>
      </c>
      <c r="E23" s="6">
        <f>E11*'Input'!E$380*'Input'!$E$58</f>
        <v>0</v>
      </c>
      <c r="F23" s="6">
        <f>F11*'Input'!F$380*'Input'!$E$58</f>
        <v>0</v>
      </c>
      <c r="G23" s="6">
        <f>G11*'Input'!G$380*'Input'!$E$58</f>
        <v>0</v>
      </c>
      <c r="H23" s="6">
        <f>H11*'Input'!H$380*'Input'!$E$58</f>
        <v>0</v>
      </c>
      <c r="I23" s="6">
        <f>I11*'Input'!I$380*'Input'!$E$58</f>
        <v>0</v>
      </c>
      <c r="J23" s="6">
        <f>J11*'Input'!J$380*'Input'!$E$58</f>
        <v>0</v>
      </c>
      <c r="K23" s="6">
        <f>K11*'Input'!B$380*'Input'!$E$58</f>
        <v>0</v>
      </c>
      <c r="L23" s="6">
        <f>L11*'Input'!C$380*'Input'!$E$58</f>
        <v>0</v>
      </c>
      <c r="M23" s="6">
        <f>M11*'Input'!D$380*'Input'!$E$58</f>
        <v>0</v>
      </c>
      <c r="N23" s="6">
        <f>N11*'Input'!E$380*'Input'!$E$58</f>
        <v>0</v>
      </c>
      <c r="O23" s="6">
        <f>O11*'Input'!F$380*'Input'!$E$58</f>
        <v>0</v>
      </c>
      <c r="P23" s="6">
        <f>P11*'Input'!G$380*'Input'!$E$58</f>
        <v>0</v>
      </c>
      <c r="Q23" s="6">
        <f>Q11*'Input'!H$380*'Input'!$E$58</f>
        <v>0</v>
      </c>
      <c r="R23" s="6">
        <f>R11*'Input'!I$380*'Input'!$E$58</f>
        <v>0</v>
      </c>
      <c r="S23" s="6">
        <f>S11*'Input'!J$380*'Input'!$E$58</f>
        <v>0</v>
      </c>
      <c r="T23" s="10"/>
    </row>
    <row r="25" spans="1:20">
      <c r="A25" s="1" t="s">
        <v>1026</v>
      </c>
    </row>
    <row r="26" spans="1:20">
      <c r="A26" s="2" t="s">
        <v>1027</v>
      </c>
    </row>
    <row r="27" spans="1:20">
      <c r="A27" s="2" t="s">
        <v>1028</v>
      </c>
    </row>
    <row r="29" spans="1:20">
      <c r="B29" s="3" t="s">
        <v>140</v>
      </c>
      <c r="C29" s="3" t="s">
        <v>141</v>
      </c>
      <c r="D29" s="3" t="s">
        <v>142</v>
      </c>
      <c r="E29" s="3" t="s">
        <v>143</v>
      </c>
      <c r="F29" s="3" t="s">
        <v>144</v>
      </c>
      <c r="G29" s="3" t="s">
        <v>149</v>
      </c>
      <c r="H29" s="3" t="s">
        <v>145</v>
      </c>
      <c r="I29" s="3" t="s">
        <v>146</v>
      </c>
      <c r="J29" s="3" t="s">
        <v>147</v>
      </c>
    </row>
    <row r="30" spans="1:20">
      <c r="A30" s="11" t="s">
        <v>182</v>
      </c>
      <c r="B30" s="28">
        <v>1</v>
      </c>
      <c r="C30" s="28">
        <v>1</v>
      </c>
      <c r="D30" s="28">
        <v>1</v>
      </c>
      <c r="E30" s="28">
        <v>1</v>
      </c>
      <c r="F30" s="28">
        <v>1</v>
      </c>
      <c r="G30" s="28">
        <v>1</v>
      </c>
      <c r="H30" s="28">
        <v>1</v>
      </c>
      <c r="I30" s="28">
        <v>1</v>
      </c>
      <c r="J30" s="28">
        <v>1</v>
      </c>
      <c r="K30" s="10"/>
    </row>
    <row r="31" spans="1:20">
      <c r="A31" s="11" t="s">
        <v>183</v>
      </c>
      <c r="B31" s="28">
        <v>1</v>
      </c>
      <c r="C31" s="28">
        <v>1</v>
      </c>
      <c r="D31" s="28">
        <v>1</v>
      </c>
      <c r="E31" s="28">
        <v>1</v>
      </c>
      <c r="F31" s="28">
        <v>1</v>
      </c>
      <c r="G31" s="28">
        <v>1</v>
      </c>
      <c r="H31" s="28">
        <v>1</v>
      </c>
      <c r="I31" s="28">
        <v>1</v>
      </c>
      <c r="J31" s="28">
        <v>1</v>
      </c>
      <c r="K31" s="10"/>
    </row>
    <row r="32" spans="1:20">
      <c r="A32" s="11" t="s">
        <v>184</v>
      </c>
      <c r="B32" s="28">
        <v>1</v>
      </c>
      <c r="C32" s="28">
        <v>1</v>
      </c>
      <c r="D32" s="28">
        <v>1</v>
      </c>
      <c r="E32" s="28">
        <v>1</v>
      </c>
      <c r="F32" s="28">
        <v>1</v>
      </c>
      <c r="G32" s="28">
        <v>1</v>
      </c>
      <c r="H32" s="28">
        <v>1</v>
      </c>
      <c r="I32" s="28">
        <v>1</v>
      </c>
      <c r="J32" s="28">
        <v>0</v>
      </c>
      <c r="K32" s="10"/>
    </row>
    <row r="33" spans="1:11">
      <c r="A33" s="11" t="s">
        <v>185</v>
      </c>
      <c r="B33" s="28">
        <v>1</v>
      </c>
      <c r="C33" s="28">
        <v>1</v>
      </c>
      <c r="D33" s="28">
        <v>1</v>
      </c>
      <c r="E33" s="28">
        <v>1</v>
      </c>
      <c r="F33" s="28">
        <v>1</v>
      </c>
      <c r="G33" s="28">
        <v>1</v>
      </c>
      <c r="H33" s="28">
        <v>1</v>
      </c>
      <c r="I33" s="28">
        <v>1</v>
      </c>
      <c r="J33" s="28">
        <v>0</v>
      </c>
      <c r="K33" s="10"/>
    </row>
    <row r="34" spans="1:11">
      <c r="A34" s="11" t="s">
        <v>193</v>
      </c>
      <c r="B34" s="28">
        <v>1</v>
      </c>
      <c r="C34" s="28">
        <v>1</v>
      </c>
      <c r="D34" s="28">
        <v>1</v>
      </c>
      <c r="E34" s="28">
        <v>1</v>
      </c>
      <c r="F34" s="28">
        <v>1</v>
      </c>
      <c r="G34" s="28">
        <v>1</v>
      </c>
      <c r="H34" s="28">
        <v>1</v>
      </c>
      <c r="I34" s="28">
        <v>0</v>
      </c>
      <c r="J34" s="28">
        <v>0</v>
      </c>
      <c r="K34" s="10"/>
    </row>
    <row r="35" spans="1:11">
      <c r="A35" s="11" t="s">
        <v>194</v>
      </c>
      <c r="B35" s="28">
        <v>1</v>
      </c>
      <c r="C35" s="28">
        <v>1</v>
      </c>
      <c r="D35" s="28">
        <v>1</v>
      </c>
      <c r="E35" s="28">
        <v>1</v>
      </c>
      <c r="F35" s="28">
        <v>1</v>
      </c>
      <c r="G35" s="28">
        <v>1</v>
      </c>
      <c r="H35" s="28">
        <v>1</v>
      </c>
      <c r="I35" s="28">
        <v>0</v>
      </c>
      <c r="J35" s="28">
        <v>0</v>
      </c>
      <c r="K35" s="10"/>
    </row>
    <row r="36" spans="1:11">
      <c r="A36" s="11" t="s">
        <v>195</v>
      </c>
      <c r="B36" s="28">
        <v>1</v>
      </c>
      <c r="C36" s="28">
        <v>1</v>
      </c>
      <c r="D36" s="28">
        <v>1</v>
      </c>
      <c r="E36" s="28">
        <v>1</v>
      </c>
      <c r="F36" s="28">
        <v>1</v>
      </c>
      <c r="G36" s="28">
        <v>1</v>
      </c>
      <c r="H36" s="28">
        <v>1</v>
      </c>
      <c r="I36" s="28">
        <v>0</v>
      </c>
      <c r="J36" s="28">
        <v>0</v>
      </c>
      <c r="K36" s="10"/>
    </row>
    <row r="37" spans="1:11">
      <c r="A37" s="11" t="s">
        <v>196</v>
      </c>
      <c r="B37" s="28">
        <v>1</v>
      </c>
      <c r="C37" s="28">
        <v>1</v>
      </c>
      <c r="D37" s="28">
        <v>1</v>
      </c>
      <c r="E37" s="28">
        <v>1</v>
      </c>
      <c r="F37" s="28">
        <v>1</v>
      </c>
      <c r="G37" s="28">
        <v>1</v>
      </c>
      <c r="H37" s="28">
        <v>1</v>
      </c>
      <c r="I37" s="28">
        <v>0</v>
      </c>
      <c r="J37" s="28">
        <v>0</v>
      </c>
      <c r="K37" s="10"/>
    </row>
    <row r="38" spans="1:11">
      <c r="A38" s="11" t="s">
        <v>197</v>
      </c>
      <c r="B38" s="28">
        <v>1</v>
      </c>
      <c r="C38" s="28">
        <v>1</v>
      </c>
      <c r="D38" s="28">
        <v>1</v>
      </c>
      <c r="E38" s="28">
        <v>1</v>
      </c>
      <c r="F38" s="28">
        <v>1</v>
      </c>
      <c r="G38" s="28">
        <v>1</v>
      </c>
      <c r="H38" s="28">
        <v>1</v>
      </c>
      <c r="I38" s="28">
        <v>0</v>
      </c>
      <c r="J38" s="28">
        <v>0</v>
      </c>
      <c r="K38" s="10"/>
    </row>
    <row r="39" spans="1:11">
      <c r="A39" s="11" t="s">
        <v>198</v>
      </c>
      <c r="B39" s="28">
        <v>1</v>
      </c>
      <c r="C39" s="28">
        <v>1</v>
      </c>
      <c r="D39" s="28">
        <v>1</v>
      </c>
      <c r="E39" s="28">
        <v>1</v>
      </c>
      <c r="F39" s="28">
        <v>1</v>
      </c>
      <c r="G39" s="28">
        <v>1</v>
      </c>
      <c r="H39" s="28">
        <v>1</v>
      </c>
      <c r="I39" s="28">
        <v>0</v>
      </c>
      <c r="J39" s="28">
        <v>0</v>
      </c>
      <c r="K39" s="10"/>
    </row>
    <row r="40" spans="1:11">
      <c r="A40" s="11" t="s">
        <v>199</v>
      </c>
      <c r="B40" s="28">
        <v>1</v>
      </c>
      <c r="C40" s="28">
        <v>1</v>
      </c>
      <c r="D40" s="28">
        <v>1</v>
      </c>
      <c r="E40" s="28">
        <v>1</v>
      </c>
      <c r="F40" s="28">
        <v>1</v>
      </c>
      <c r="G40" s="28">
        <v>1</v>
      </c>
      <c r="H40" s="28">
        <v>1</v>
      </c>
      <c r="I40" s="28">
        <v>0</v>
      </c>
      <c r="J40" s="28">
        <v>0</v>
      </c>
      <c r="K40" s="10"/>
    </row>
    <row r="41" spans="1:11">
      <c r="A41" s="11" t="s">
        <v>200</v>
      </c>
      <c r="B41" s="28">
        <v>1</v>
      </c>
      <c r="C41" s="28">
        <v>1</v>
      </c>
      <c r="D41" s="28">
        <v>1</v>
      </c>
      <c r="E41" s="28">
        <v>1</v>
      </c>
      <c r="F41" s="28">
        <v>1</v>
      </c>
      <c r="G41" s="28">
        <v>1</v>
      </c>
      <c r="H41" s="28">
        <v>1</v>
      </c>
      <c r="I41" s="28">
        <v>0</v>
      </c>
      <c r="J41" s="28">
        <v>0</v>
      </c>
      <c r="K41" s="10"/>
    </row>
    <row r="43" spans="1:11">
      <c r="A43" s="1" t="s">
        <v>1029</v>
      </c>
    </row>
    <row r="44" spans="1:11">
      <c r="A44" s="2" t="s">
        <v>367</v>
      </c>
    </row>
    <row r="45" spans="1:11">
      <c r="A45" s="12" t="s">
        <v>1030</v>
      </c>
    </row>
    <row r="46" spans="1:11">
      <c r="A46" s="2" t="s">
        <v>1021</v>
      </c>
    </row>
    <row r="48" spans="1:11">
      <c r="B48" s="3" t="s">
        <v>1031</v>
      </c>
    </row>
    <row r="49" spans="1:3">
      <c r="A49" s="11" t="s">
        <v>182</v>
      </c>
      <c r="B49" s="6">
        <f>ABS('Loads'!B$63)</f>
        <v>0</v>
      </c>
      <c r="C49" s="10"/>
    </row>
    <row r="50" spans="1:3">
      <c r="A50" s="11" t="s">
        <v>183</v>
      </c>
      <c r="B50" s="6">
        <f>ABS('Loads'!B$64)</f>
        <v>0</v>
      </c>
      <c r="C50" s="10"/>
    </row>
    <row r="51" spans="1:3">
      <c r="A51" s="11" t="s">
        <v>184</v>
      </c>
      <c r="B51" s="6">
        <f>ABS('Loads'!B$65)</f>
        <v>0</v>
      </c>
      <c r="C51" s="10"/>
    </row>
    <row r="52" spans="1:3">
      <c r="A52" s="11" t="s">
        <v>185</v>
      </c>
      <c r="B52" s="6">
        <f>ABS('Loads'!B$66)</f>
        <v>0</v>
      </c>
      <c r="C52" s="10"/>
    </row>
    <row r="53" spans="1:3">
      <c r="A53" s="11" t="s">
        <v>193</v>
      </c>
      <c r="B53" s="6">
        <f>ABS('Loads'!B$67)</f>
        <v>0</v>
      </c>
      <c r="C53" s="10"/>
    </row>
    <row r="54" spans="1:3">
      <c r="A54" s="11" t="s">
        <v>194</v>
      </c>
      <c r="B54" s="6">
        <f>ABS('Loads'!B$68)</f>
        <v>0</v>
      </c>
      <c r="C54" s="10"/>
    </row>
    <row r="55" spans="1:3">
      <c r="A55" s="11" t="s">
        <v>195</v>
      </c>
      <c r="B55" s="6">
        <f>ABS('Loads'!B$69)</f>
        <v>0</v>
      </c>
      <c r="C55" s="10"/>
    </row>
    <row r="56" spans="1:3">
      <c r="A56" s="11" t="s">
        <v>196</v>
      </c>
      <c r="B56" s="6">
        <f>ABS('Loads'!B$70)</f>
        <v>0</v>
      </c>
      <c r="C56" s="10"/>
    </row>
    <row r="57" spans="1:3">
      <c r="A57" s="11" t="s">
        <v>197</v>
      </c>
      <c r="B57" s="6">
        <f>ABS('Loads'!B$71)</f>
        <v>0</v>
      </c>
      <c r="C57" s="10"/>
    </row>
    <row r="58" spans="1:3">
      <c r="A58" s="11" t="s">
        <v>198</v>
      </c>
      <c r="B58" s="6">
        <f>ABS('Loads'!B$72)</f>
        <v>0</v>
      </c>
      <c r="C58" s="10"/>
    </row>
    <row r="59" spans="1:3">
      <c r="A59" s="11" t="s">
        <v>199</v>
      </c>
      <c r="B59" s="6">
        <f>ABS('Loads'!B$73)</f>
        <v>0</v>
      </c>
      <c r="C59" s="10"/>
    </row>
    <row r="60" spans="1:3">
      <c r="A60" s="11" t="s">
        <v>200</v>
      </c>
      <c r="B60" s="6">
        <f>ABS('Loads'!B$74)</f>
        <v>0</v>
      </c>
      <c r="C60" s="10"/>
    </row>
    <row r="62" spans="1:3">
      <c r="A62" s="1" t="s">
        <v>1032</v>
      </c>
    </row>
    <row r="63" spans="1:3">
      <c r="A63" s="2" t="s">
        <v>367</v>
      </c>
    </row>
    <row r="64" spans="1:3">
      <c r="A64" s="12" t="s">
        <v>924</v>
      </c>
    </row>
    <row r="65" spans="1:20">
      <c r="A65" s="12" t="s">
        <v>1033</v>
      </c>
    </row>
    <row r="66" spans="1:20">
      <c r="A66" s="12" t="s">
        <v>414</v>
      </c>
    </row>
    <row r="67" spans="1:20">
      <c r="A67" s="12" t="s">
        <v>1034</v>
      </c>
    </row>
    <row r="68" spans="1:20">
      <c r="A68" s="12" t="s">
        <v>1035</v>
      </c>
    </row>
    <row r="69" spans="1:20">
      <c r="A69" s="12" t="s">
        <v>1036</v>
      </c>
    </row>
    <row r="70" spans="1:20">
      <c r="A70" s="12" t="s">
        <v>1037</v>
      </c>
    </row>
    <row r="71" spans="1:20">
      <c r="A71" s="2" t="s">
        <v>1038</v>
      </c>
    </row>
    <row r="73" spans="1:20">
      <c r="B73" s="3" t="s">
        <v>140</v>
      </c>
      <c r="C73" s="3" t="s">
        <v>322</v>
      </c>
      <c r="D73" s="3" t="s">
        <v>323</v>
      </c>
      <c r="E73" s="3" t="s">
        <v>324</v>
      </c>
      <c r="F73" s="3" t="s">
        <v>325</v>
      </c>
      <c r="G73" s="3" t="s">
        <v>326</v>
      </c>
      <c r="H73" s="3" t="s">
        <v>327</v>
      </c>
      <c r="I73" s="3" t="s">
        <v>328</v>
      </c>
      <c r="J73" s="3" t="s">
        <v>329</v>
      </c>
      <c r="K73" s="3" t="s">
        <v>310</v>
      </c>
      <c r="L73" s="3" t="s">
        <v>828</v>
      </c>
      <c r="M73" s="3" t="s">
        <v>829</v>
      </c>
      <c r="N73" s="3" t="s">
        <v>830</v>
      </c>
      <c r="O73" s="3" t="s">
        <v>831</v>
      </c>
      <c r="P73" s="3" t="s">
        <v>832</v>
      </c>
      <c r="Q73" s="3" t="s">
        <v>833</v>
      </c>
      <c r="R73" s="3" t="s">
        <v>834</v>
      </c>
      <c r="S73" s="3" t="s">
        <v>835</v>
      </c>
    </row>
    <row r="74" spans="1:20">
      <c r="A74" s="11" t="s">
        <v>182</v>
      </c>
      <c r="B74" s="6">
        <f>'Yard'!B$11*$B$49*'LAFs'!$I$33/'LAFs'!B$81*(1-'Contrib'!B$121)*B30/(24*'Input'!$F$58)*100</f>
        <v>0</v>
      </c>
      <c r="C74" s="6">
        <f>'Yard'!C$11*$B$49*'LAFs'!$I$33/'LAFs'!C$81*(1-'Contrib'!C$121)*C30/(24*'Input'!$F$58)*100</f>
        <v>0</v>
      </c>
      <c r="D74" s="6">
        <f>'Yard'!D$11*$B$49*'LAFs'!$I$33/'LAFs'!D$81*(1-'Contrib'!D$121)*D30/(24*'Input'!$F$58)*100</f>
        <v>0</v>
      </c>
      <c r="E74" s="6">
        <f>'Yard'!E$11*$B$49*'LAFs'!$I$33/'LAFs'!E$81*(1-'Contrib'!E$121)*E30/(24*'Input'!$F$58)*100</f>
        <v>0</v>
      </c>
      <c r="F74" s="6">
        <f>'Yard'!F$11*$B$49*'LAFs'!$I$33/'LAFs'!F$81*(1-'Contrib'!F$121)*F30/(24*'Input'!$F$58)*100</f>
        <v>0</v>
      </c>
      <c r="G74" s="6">
        <f>'Yard'!G$11*$B$49*'LAFs'!$I$33/'LAFs'!G$81*(1-'Contrib'!G$121)*G30/(24*'Input'!$F$58)*100</f>
        <v>0</v>
      </c>
      <c r="H74" s="6">
        <f>'Yard'!H$11*$B$49*'LAFs'!$I$33/'LAFs'!H$81*(1-'Contrib'!H$121)*H30/(24*'Input'!$F$58)*100</f>
        <v>0</v>
      </c>
      <c r="I74" s="6">
        <f>'Yard'!I$11*$B$49*'LAFs'!$I$33/'LAFs'!I$81*(1-'Contrib'!I$121)*I30/(24*'Input'!$F$58)*100</f>
        <v>0</v>
      </c>
      <c r="J74" s="6">
        <f>'Yard'!J$11*$B$49*'LAFs'!$I$33/'LAFs'!J$81*(1-'Contrib'!J$121)*J30/(24*'Input'!$F$58)*100</f>
        <v>0</v>
      </c>
      <c r="K74" s="6">
        <f>'Yard'!K$11*$B$49*'LAFs'!$I$33/'LAFs'!B$81*(1-'Contrib'!K$121)*B30/(24*'Input'!$F$58)*100</f>
        <v>0</v>
      </c>
      <c r="L74" s="6">
        <f>'Yard'!L$11*$B$49*'LAFs'!$I$33/'LAFs'!C$81*(1-'Contrib'!L$121)*C30/(24*'Input'!$F$58)*100</f>
        <v>0</v>
      </c>
      <c r="M74" s="6">
        <f>'Yard'!M$11*$B$49*'LAFs'!$I$33/'LAFs'!D$81*(1-'Contrib'!M$121)*D30/(24*'Input'!$F$58)*100</f>
        <v>0</v>
      </c>
      <c r="N74" s="6">
        <f>'Yard'!N$11*$B$49*'LAFs'!$I$33/'LAFs'!E$81*(1-'Contrib'!N$121)*E30/(24*'Input'!$F$58)*100</f>
        <v>0</v>
      </c>
      <c r="O74" s="6">
        <f>'Yard'!O$11*$B$49*'LAFs'!$I$33/'LAFs'!F$81*(1-'Contrib'!O$121)*F30/(24*'Input'!$F$58)*100</f>
        <v>0</v>
      </c>
      <c r="P74" s="6">
        <f>'Yard'!P$11*$B$49*'LAFs'!$I$33/'LAFs'!G$81*(1-'Contrib'!P$121)*G30/(24*'Input'!$F$58)*100</f>
        <v>0</v>
      </c>
      <c r="Q74" s="6">
        <f>'Yard'!Q$11*$B$49*'LAFs'!$I$33/'LAFs'!H$81*(1-'Contrib'!Q$121)*H30/(24*'Input'!$F$58)*100</f>
        <v>0</v>
      </c>
      <c r="R74" s="6">
        <f>'Yard'!R$11*$B$49*'LAFs'!$I$33/'LAFs'!I$81*(1-'Contrib'!R$121)*I30/(24*'Input'!$F$58)*100</f>
        <v>0</v>
      </c>
      <c r="S74" s="6">
        <f>'Yard'!S$11*$B$49*'LAFs'!$I$33/'LAFs'!J$81*(1-'Contrib'!S$121)*J30/(24*'Input'!$F$58)*100</f>
        <v>0</v>
      </c>
      <c r="T74" s="10"/>
    </row>
    <row r="75" spans="1:20">
      <c r="A75" s="11" t="s">
        <v>183</v>
      </c>
      <c r="B75" s="6">
        <f>'Yard'!B$11*$B$50*'LAFs'!$I$34/'LAFs'!B$81*(1-'Contrib'!B$122)*B31/(24*'Input'!$F$58)*100</f>
        <v>0</v>
      </c>
      <c r="C75" s="6">
        <f>'Yard'!C$11*$B$50*'LAFs'!$I$34/'LAFs'!C$81*(1-'Contrib'!C$122)*C31/(24*'Input'!$F$58)*100</f>
        <v>0</v>
      </c>
      <c r="D75" s="6">
        <f>'Yard'!D$11*$B$50*'LAFs'!$I$34/'LAFs'!D$81*(1-'Contrib'!D$122)*D31/(24*'Input'!$F$58)*100</f>
        <v>0</v>
      </c>
      <c r="E75" s="6">
        <f>'Yard'!E$11*$B$50*'LAFs'!$I$34/'LAFs'!E$81*(1-'Contrib'!E$122)*E31/(24*'Input'!$F$58)*100</f>
        <v>0</v>
      </c>
      <c r="F75" s="6">
        <f>'Yard'!F$11*$B$50*'LAFs'!$I$34/'LAFs'!F$81*(1-'Contrib'!F$122)*F31/(24*'Input'!$F$58)*100</f>
        <v>0</v>
      </c>
      <c r="G75" s="6">
        <f>'Yard'!G$11*$B$50*'LAFs'!$I$34/'LAFs'!G$81*(1-'Contrib'!G$122)*G31/(24*'Input'!$F$58)*100</f>
        <v>0</v>
      </c>
      <c r="H75" s="6">
        <f>'Yard'!H$11*$B$50*'LAFs'!$I$34/'LAFs'!H$81*(1-'Contrib'!H$122)*H31/(24*'Input'!$F$58)*100</f>
        <v>0</v>
      </c>
      <c r="I75" s="6">
        <f>'Yard'!I$11*$B$50*'LAFs'!$I$34/'LAFs'!I$81*(1-'Contrib'!I$122)*I31/(24*'Input'!$F$58)*100</f>
        <v>0</v>
      </c>
      <c r="J75" s="6">
        <f>'Yard'!J$11*$B$50*'LAFs'!$I$34/'LAFs'!J$81*(1-'Contrib'!J$122)*J31/(24*'Input'!$F$58)*100</f>
        <v>0</v>
      </c>
      <c r="K75" s="6">
        <f>'Yard'!K$11*$B$50*'LAFs'!$I$34/'LAFs'!B$81*(1-'Contrib'!K$122)*B31/(24*'Input'!$F$58)*100</f>
        <v>0</v>
      </c>
      <c r="L75" s="6">
        <f>'Yard'!L$11*$B$50*'LAFs'!$I$34/'LAFs'!C$81*(1-'Contrib'!L$122)*C31/(24*'Input'!$F$58)*100</f>
        <v>0</v>
      </c>
      <c r="M75" s="6">
        <f>'Yard'!M$11*$B$50*'LAFs'!$I$34/'LAFs'!D$81*(1-'Contrib'!M$122)*D31/(24*'Input'!$F$58)*100</f>
        <v>0</v>
      </c>
      <c r="N75" s="6">
        <f>'Yard'!N$11*$B$50*'LAFs'!$I$34/'LAFs'!E$81*(1-'Contrib'!N$122)*E31/(24*'Input'!$F$58)*100</f>
        <v>0</v>
      </c>
      <c r="O75" s="6">
        <f>'Yard'!O$11*$B$50*'LAFs'!$I$34/'LAFs'!F$81*(1-'Contrib'!O$122)*F31/(24*'Input'!$F$58)*100</f>
        <v>0</v>
      </c>
      <c r="P75" s="6">
        <f>'Yard'!P$11*$B$50*'LAFs'!$I$34/'LAFs'!G$81*(1-'Contrib'!P$122)*G31/(24*'Input'!$F$58)*100</f>
        <v>0</v>
      </c>
      <c r="Q75" s="6">
        <f>'Yard'!Q$11*$B$50*'LAFs'!$I$34/'LAFs'!H$81*(1-'Contrib'!Q$122)*H31/(24*'Input'!$F$58)*100</f>
        <v>0</v>
      </c>
      <c r="R75" s="6">
        <f>'Yard'!R$11*$B$50*'LAFs'!$I$34/'LAFs'!I$81*(1-'Contrib'!R$122)*I31/(24*'Input'!$F$58)*100</f>
        <v>0</v>
      </c>
      <c r="S75" s="6">
        <f>'Yard'!S$11*$B$50*'LAFs'!$I$34/'LAFs'!J$81*(1-'Contrib'!S$122)*J31/(24*'Input'!$F$58)*100</f>
        <v>0</v>
      </c>
      <c r="T75" s="10"/>
    </row>
    <row r="76" spans="1:20">
      <c r="A76" s="11" t="s">
        <v>184</v>
      </c>
      <c r="B76" s="6">
        <f>'Yard'!B$11*$B$51*'LAFs'!$I$35/'LAFs'!B$81*(1-'Contrib'!B$123)*B32/(24*'Input'!$F$58)*100</f>
        <v>0</v>
      </c>
      <c r="C76" s="6">
        <f>'Yard'!C$11*$B$51*'LAFs'!$I$35/'LAFs'!C$81*(1-'Contrib'!C$123)*C32/(24*'Input'!$F$58)*100</f>
        <v>0</v>
      </c>
      <c r="D76" s="6">
        <f>'Yard'!D$11*$B$51*'LAFs'!$I$35/'LAFs'!D$81*(1-'Contrib'!D$123)*D32/(24*'Input'!$F$58)*100</f>
        <v>0</v>
      </c>
      <c r="E76" s="6">
        <f>'Yard'!E$11*$B$51*'LAFs'!$I$35/'LAFs'!E$81*(1-'Contrib'!E$123)*E32/(24*'Input'!$F$58)*100</f>
        <v>0</v>
      </c>
      <c r="F76" s="6">
        <f>'Yard'!F$11*$B$51*'LAFs'!$I$35/'LAFs'!F$81*(1-'Contrib'!F$123)*F32/(24*'Input'!$F$58)*100</f>
        <v>0</v>
      </c>
      <c r="G76" s="6">
        <f>'Yard'!G$11*$B$51*'LAFs'!$I$35/'LAFs'!G$81*(1-'Contrib'!G$123)*G32/(24*'Input'!$F$58)*100</f>
        <v>0</v>
      </c>
      <c r="H76" s="6">
        <f>'Yard'!H$11*$B$51*'LAFs'!$I$35/'LAFs'!H$81*(1-'Contrib'!H$123)*H32/(24*'Input'!$F$58)*100</f>
        <v>0</v>
      </c>
      <c r="I76" s="6">
        <f>'Yard'!I$11*$B$51*'LAFs'!$I$35/'LAFs'!I$81*(1-'Contrib'!I$123)*I32/(24*'Input'!$F$58)*100</f>
        <v>0</v>
      </c>
      <c r="J76" s="6">
        <f>'Yard'!J$11*$B$51*'LAFs'!$I$35/'LAFs'!J$81*(1-'Contrib'!J$123)*J32/(24*'Input'!$F$58)*100</f>
        <v>0</v>
      </c>
      <c r="K76" s="6">
        <f>'Yard'!K$11*$B$51*'LAFs'!$I$35/'LAFs'!B$81*(1-'Contrib'!K$123)*B32/(24*'Input'!$F$58)*100</f>
        <v>0</v>
      </c>
      <c r="L76" s="6">
        <f>'Yard'!L$11*$B$51*'LAFs'!$I$35/'LAFs'!C$81*(1-'Contrib'!L$123)*C32/(24*'Input'!$F$58)*100</f>
        <v>0</v>
      </c>
      <c r="M76" s="6">
        <f>'Yard'!M$11*$B$51*'LAFs'!$I$35/'LAFs'!D$81*(1-'Contrib'!M$123)*D32/(24*'Input'!$F$58)*100</f>
        <v>0</v>
      </c>
      <c r="N76" s="6">
        <f>'Yard'!N$11*$B$51*'LAFs'!$I$35/'LAFs'!E$81*(1-'Contrib'!N$123)*E32/(24*'Input'!$F$58)*100</f>
        <v>0</v>
      </c>
      <c r="O76" s="6">
        <f>'Yard'!O$11*$B$51*'LAFs'!$I$35/'LAFs'!F$81*(1-'Contrib'!O$123)*F32/(24*'Input'!$F$58)*100</f>
        <v>0</v>
      </c>
      <c r="P76" s="6">
        <f>'Yard'!P$11*$B$51*'LAFs'!$I$35/'LAFs'!G$81*(1-'Contrib'!P$123)*G32/(24*'Input'!$F$58)*100</f>
        <v>0</v>
      </c>
      <c r="Q76" s="6">
        <f>'Yard'!Q$11*$B$51*'LAFs'!$I$35/'LAFs'!H$81*(1-'Contrib'!Q$123)*H32/(24*'Input'!$F$58)*100</f>
        <v>0</v>
      </c>
      <c r="R76" s="6">
        <f>'Yard'!R$11*$B$51*'LAFs'!$I$35/'LAFs'!I$81*(1-'Contrib'!R$123)*I32/(24*'Input'!$F$58)*100</f>
        <v>0</v>
      </c>
      <c r="S76" s="6">
        <f>'Yard'!S$11*$B$51*'LAFs'!$I$35/'LAFs'!J$81*(1-'Contrib'!S$123)*J32/(24*'Input'!$F$58)*100</f>
        <v>0</v>
      </c>
      <c r="T76" s="10"/>
    </row>
    <row r="77" spans="1:20">
      <c r="A77" s="11" t="s">
        <v>185</v>
      </c>
      <c r="B77" s="6">
        <f>'Yard'!B$11*$B$52*'LAFs'!$I$36/'LAFs'!B$81*(1-'Contrib'!B$124)*B33/(24*'Input'!$F$58)*100</f>
        <v>0</v>
      </c>
      <c r="C77" s="6">
        <f>'Yard'!C$11*$B$52*'LAFs'!$I$36/'LAFs'!C$81*(1-'Contrib'!C$124)*C33/(24*'Input'!$F$58)*100</f>
        <v>0</v>
      </c>
      <c r="D77" s="6">
        <f>'Yard'!D$11*$B$52*'LAFs'!$I$36/'LAFs'!D$81*(1-'Contrib'!D$124)*D33/(24*'Input'!$F$58)*100</f>
        <v>0</v>
      </c>
      <c r="E77" s="6">
        <f>'Yard'!E$11*$B$52*'LAFs'!$I$36/'LAFs'!E$81*(1-'Contrib'!E$124)*E33/(24*'Input'!$F$58)*100</f>
        <v>0</v>
      </c>
      <c r="F77" s="6">
        <f>'Yard'!F$11*$B$52*'LAFs'!$I$36/'LAFs'!F$81*(1-'Contrib'!F$124)*F33/(24*'Input'!$F$58)*100</f>
        <v>0</v>
      </c>
      <c r="G77" s="6">
        <f>'Yard'!G$11*$B$52*'LAFs'!$I$36/'LAFs'!G$81*(1-'Contrib'!G$124)*G33/(24*'Input'!$F$58)*100</f>
        <v>0</v>
      </c>
      <c r="H77" s="6">
        <f>'Yard'!H$11*$B$52*'LAFs'!$I$36/'LAFs'!H$81*(1-'Contrib'!H$124)*H33/(24*'Input'!$F$58)*100</f>
        <v>0</v>
      </c>
      <c r="I77" s="6">
        <f>'Yard'!I$11*$B$52*'LAFs'!$I$36/'LAFs'!I$81*(1-'Contrib'!I$124)*I33/(24*'Input'!$F$58)*100</f>
        <v>0</v>
      </c>
      <c r="J77" s="6">
        <f>'Yard'!J$11*$B$52*'LAFs'!$I$36/'LAFs'!J$81*(1-'Contrib'!J$124)*J33/(24*'Input'!$F$58)*100</f>
        <v>0</v>
      </c>
      <c r="K77" s="6">
        <f>'Yard'!K$11*$B$52*'LAFs'!$I$36/'LAFs'!B$81*(1-'Contrib'!K$124)*B33/(24*'Input'!$F$58)*100</f>
        <v>0</v>
      </c>
      <c r="L77" s="6">
        <f>'Yard'!L$11*$B$52*'LAFs'!$I$36/'LAFs'!C$81*(1-'Contrib'!L$124)*C33/(24*'Input'!$F$58)*100</f>
        <v>0</v>
      </c>
      <c r="M77" s="6">
        <f>'Yard'!M$11*$B$52*'LAFs'!$I$36/'LAFs'!D$81*(1-'Contrib'!M$124)*D33/(24*'Input'!$F$58)*100</f>
        <v>0</v>
      </c>
      <c r="N77" s="6">
        <f>'Yard'!N$11*$B$52*'LAFs'!$I$36/'LAFs'!E$81*(1-'Contrib'!N$124)*E33/(24*'Input'!$F$58)*100</f>
        <v>0</v>
      </c>
      <c r="O77" s="6">
        <f>'Yard'!O$11*$B$52*'LAFs'!$I$36/'LAFs'!F$81*(1-'Contrib'!O$124)*F33/(24*'Input'!$F$58)*100</f>
        <v>0</v>
      </c>
      <c r="P77" s="6">
        <f>'Yard'!P$11*$B$52*'LAFs'!$I$36/'LAFs'!G$81*(1-'Contrib'!P$124)*G33/(24*'Input'!$F$58)*100</f>
        <v>0</v>
      </c>
      <c r="Q77" s="6">
        <f>'Yard'!Q$11*$B$52*'LAFs'!$I$36/'LAFs'!H$81*(1-'Contrib'!Q$124)*H33/(24*'Input'!$F$58)*100</f>
        <v>0</v>
      </c>
      <c r="R77" s="6">
        <f>'Yard'!R$11*$B$52*'LAFs'!$I$36/'LAFs'!I$81*(1-'Contrib'!R$124)*I33/(24*'Input'!$F$58)*100</f>
        <v>0</v>
      </c>
      <c r="S77" s="6">
        <f>'Yard'!S$11*$B$52*'LAFs'!$I$36/'LAFs'!J$81*(1-'Contrib'!S$124)*J33/(24*'Input'!$F$58)*100</f>
        <v>0</v>
      </c>
      <c r="T77" s="10"/>
    </row>
    <row r="78" spans="1:20">
      <c r="A78" s="11" t="s">
        <v>193</v>
      </c>
      <c r="B78" s="6">
        <f>'Yard'!B$11*$B$53*'LAFs'!$I$37/'LAFs'!B$81*(1-'Contrib'!B$125)*B34/(24*'Input'!$F$58)*100</f>
        <v>0</v>
      </c>
      <c r="C78" s="6">
        <f>'Yard'!C$11*$B$53*'LAFs'!$I$37/'LAFs'!C$81*(1-'Contrib'!C$125)*C34/(24*'Input'!$F$58)*100</f>
        <v>0</v>
      </c>
      <c r="D78" s="6">
        <f>'Yard'!D$11*$B$53*'LAFs'!$I$37/'LAFs'!D$81*(1-'Contrib'!D$125)*D34/(24*'Input'!$F$58)*100</f>
        <v>0</v>
      </c>
      <c r="E78" s="6">
        <f>'Yard'!E$11*$B$53*'LAFs'!$I$37/'LAFs'!E$81*(1-'Contrib'!E$125)*E34/(24*'Input'!$F$58)*100</f>
        <v>0</v>
      </c>
      <c r="F78" s="6">
        <f>'Yard'!F$11*$B$53*'LAFs'!$I$37/'LAFs'!F$81*(1-'Contrib'!F$125)*F34/(24*'Input'!$F$58)*100</f>
        <v>0</v>
      </c>
      <c r="G78" s="6">
        <f>'Yard'!G$11*$B$53*'LAFs'!$I$37/'LAFs'!G$81*(1-'Contrib'!G$125)*G34/(24*'Input'!$F$58)*100</f>
        <v>0</v>
      </c>
      <c r="H78" s="6">
        <f>'Yard'!H$11*$B$53*'LAFs'!$I$37/'LAFs'!H$81*(1-'Contrib'!H$125)*H34/(24*'Input'!$F$58)*100</f>
        <v>0</v>
      </c>
      <c r="I78" s="6">
        <f>'Yard'!I$11*$B$53*'LAFs'!$I$37/'LAFs'!I$81*(1-'Contrib'!I$125)*I34/(24*'Input'!$F$58)*100</f>
        <v>0</v>
      </c>
      <c r="J78" s="6">
        <f>'Yard'!J$11*$B$53*'LAFs'!$I$37/'LAFs'!J$81*(1-'Contrib'!J$125)*J34/(24*'Input'!$F$58)*100</f>
        <v>0</v>
      </c>
      <c r="K78" s="6">
        <f>'Yard'!K$11*$B$53*'LAFs'!$I$37/'LAFs'!B$81*(1-'Contrib'!K$125)*B34/(24*'Input'!$F$58)*100</f>
        <v>0</v>
      </c>
      <c r="L78" s="6">
        <f>'Yard'!L$11*$B$53*'LAFs'!$I$37/'LAFs'!C$81*(1-'Contrib'!L$125)*C34/(24*'Input'!$F$58)*100</f>
        <v>0</v>
      </c>
      <c r="M78" s="6">
        <f>'Yard'!M$11*$B$53*'LAFs'!$I$37/'LAFs'!D$81*(1-'Contrib'!M$125)*D34/(24*'Input'!$F$58)*100</f>
        <v>0</v>
      </c>
      <c r="N78" s="6">
        <f>'Yard'!N$11*$B$53*'LAFs'!$I$37/'LAFs'!E$81*(1-'Contrib'!N$125)*E34/(24*'Input'!$F$58)*100</f>
        <v>0</v>
      </c>
      <c r="O78" s="6">
        <f>'Yard'!O$11*$B$53*'LAFs'!$I$37/'LAFs'!F$81*(1-'Contrib'!O$125)*F34/(24*'Input'!$F$58)*100</f>
        <v>0</v>
      </c>
      <c r="P78" s="6">
        <f>'Yard'!P$11*$B$53*'LAFs'!$I$37/'LAFs'!G$81*(1-'Contrib'!P$125)*G34/(24*'Input'!$F$58)*100</f>
        <v>0</v>
      </c>
      <c r="Q78" s="6">
        <f>'Yard'!Q$11*$B$53*'LAFs'!$I$37/'LAFs'!H$81*(1-'Contrib'!Q$125)*H34/(24*'Input'!$F$58)*100</f>
        <v>0</v>
      </c>
      <c r="R78" s="6">
        <f>'Yard'!R$11*$B$53*'LAFs'!$I$37/'LAFs'!I$81*(1-'Contrib'!R$125)*I34/(24*'Input'!$F$58)*100</f>
        <v>0</v>
      </c>
      <c r="S78" s="6">
        <f>'Yard'!S$11*$B$53*'LAFs'!$I$37/'LAFs'!J$81*(1-'Contrib'!S$125)*J34/(24*'Input'!$F$58)*100</f>
        <v>0</v>
      </c>
      <c r="T78" s="10"/>
    </row>
    <row r="79" spans="1:20">
      <c r="A79" s="11" t="s">
        <v>194</v>
      </c>
      <c r="B79" s="6">
        <f>'Yard'!B$11*$B$54*'LAFs'!$I$38/'LAFs'!B$81*(1-'Contrib'!B$126)*B35/(24*'Input'!$F$58)*100</f>
        <v>0</v>
      </c>
      <c r="C79" s="6">
        <f>'Yard'!C$11*$B$54*'LAFs'!$I$38/'LAFs'!C$81*(1-'Contrib'!C$126)*C35/(24*'Input'!$F$58)*100</f>
        <v>0</v>
      </c>
      <c r="D79" s="6">
        <f>'Yard'!D$11*$B$54*'LAFs'!$I$38/'LAFs'!D$81*(1-'Contrib'!D$126)*D35/(24*'Input'!$F$58)*100</f>
        <v>0</v>
      </c>
      <c r="E79" s="6">
        <f>'Yard'!E$11*$B$54*'LAFs'!$I$38/'LAFs'!E$81*(1-'Contrib'!E$126)*E35/(24*'Input'!$F$58)*100</f>
        <v>0</v>
      </c>
      <c r="F79" s="6">
        <f>'Yard'!F$11*$B$54*'LAFs'!$I$38/'LAFs'!F$81*(1-'Contrib'!F$126)*F35/(24*'Input'!$F$58)*100</f>
        <v>0</v>
      </c>
      <c r="G79" s="6">
        <f>'Yard'!G$11*$B$54*'LAFs'!$I$38/'LAFs'!G$81*(1-'Contrib'!G$126)*G35/(24*'Input'!$F$58)*100</f>
        <v>0</v>
      </c>
      <c r="H79" s="6">
        <f>'Yard'!H$11*$B$54*'LAFs'!$I$38/'LAFs'!H$81*(1-'Contrib'!H$126)*H35/(24*'Input'!$F$58)*100</f>
        <v>0</v>
      </c>
      <c r="I79" s="6">
        <f>'Yard'!I$11*$B$54*'LAFs'!$I$38/'LAFs'!I$81*(1-'Contrib'!I$126)*I35/(24*'Input'!$F$58)*100</f>
        <v>0</v>
      </c>
      <c r="J79" s="6">
        <f>'Yard'!J$11*$B$54*'LAFs'!$I$38/'LAFs'!J$81*(1-'Contrib'!J$126)*J35/(24*'Input'!$F$58)*100</f>
        <v>0</v>
      </c>
      <c r="K79" s="6">
        <f>'Yard'!K$11*$B$54*'LAFs'!$I$38/'LAFs'!B$81*(1-'Contrib'!K$126)*B35/(24*'Input'!$F$58)*100</f>
        <v>0</v>
      </c>
      <c r="L79" s="6">
        <f>'Yard'!L$11*$B$54*'LAFs'!$I$38/'LAFs'!C$81*(1-'Contrib'!L$126)*C35/(24*'Input'!$F$58)*100</f>
        <v>0</v>
      </c>
      <c r="M79" s="6">
        <f>'Yard'!M$11*$B$54*'LAFs'!$I$38/'LAFs'!D$81*(1-'Contrib'!M$126)*D35/(24*'Input'!$F$58)*100</f>
        <v>0</v>
      </c>
      <c r="N79" s="6">
        <f>'Yard'!N$11*$B$54*'LAFs'!$I$38/'LAFs'!E$81*(1-'Contrib'!N$126)*E35/(24*'Input'!$F$58)*100</f>
        <v>0</v>
      </c>
      <c r="O79" s="6">
        <f>'Yard'!O$11*$B$54*'LAFs'!$I$38/'LAFs'!F$81*(1-'Contrib'!O$126)*F35/(24*'Input'!$F$58)*100</f>
        <v>0</v>
      </c>
      <c r="P79" s="6">
        <f>'Yard'!P$11*$B$54*'LAFs'!$I$38/'LAFs'!G$81*(1-'Contrib'!P$126)*G35/(24*'Input'!$F$58)*100</f>
        <v>0</v>
      </c>
      <c r="Q79" s="6">
        <f>'Yard'!Q$11*$B$54*'LAFs'!$I$38/'LAFs'!H$81*(1-'Contrib'!Q$126)*H35/(24*'Input'!$F$58)*100</f>
        <v>0</v>
      </c>
      <c r="R79" s="6">
        <f>'Yard'!R$11*$B$54*'LAFs'!$I$38/'LAFs'!I$81*(1-'Contrib'!R$126)*I35/(24*'Input'!$F$58)*100</f>
        <v>0</v>
      </c>
      <c r="S79" s="6">
        <f>'Yard'!S$11*$B$54*'LAFs'!$I$38/'LAFs'!J$81*(1-'Contrib'!S$126)*J35/(24*'Input'!$F$58)*100</f>
        <v>0</v>
      </c>
      <c r="T79" s="10"/>
    </row>
    <row r="80" spans="1:20">
      <c r="A80" s="11" t="s">
        <v>195</v>
      </c>
      <c r="B80" s="6">
        <f>'Yard'!B$11*$B$55*'LAFs'!$I$39/'LAFs'!B$81*(1-'Contrib'!B$127)*B36/(24*'Input'!$F$58)*100</f>
        <v>0</v>
      </c>
      <c r="C80" s="6">
        <f>'Yard'!C$11*$B$55*'LAFs'!$I$39/'LAFs'!C$81*(1-'Contrib'!C$127)*C36/(24*'Input'!$F$58)*100</f>
        <v>0</v>
      </c>
      <c r="D80" s="6">
        <f>'Yard'!D$11*$B$55*'LAFs'!$I$39/'LAFs'!D$81*(1-'Contrib'!D$127)*D36/(24*'Input'!$F$58)*100</f>
        <v>0</v>
      </c>
      <c r="E80" s="6">
        <f>'Yard'!E$11*$B$55*'LAFs'!$I$39/'LAFs'!E$81*(1-'Contrib'!E$127)*E36/(24*'Input'!$F$58)*100</f>
        <v>0</v>
      </c>
      <c r="F80" s="6">
        <f>'Yard'!F$11*$B$55*'LAFs'!$I$39/'LAFs'!F$81*(1-'Contrib'!F$127)*F36/(24*'Input'!$F$58)*100</f>
        <v>0</v>
      </c>
      <c r="G80" s="6">
        <f>'Yard'!G$11*$B$55*'LAFs'!$I$39/'LAFs'!G$81*(1-'Contrib'!G$127)*G36/(24*'Input'!$F$58)*100</f>
        <v>0</v>
      </c>
      <c r="H80" s="6">
        <f>'Yard'!H$11*$B$55*'LAFs'!$I$39/'LAFs'!H$81*(1-'Contrib'!H$127)*H36/(24*'Input'!$F$58)*100</f>
        <v>0</v>
      </c>
      <c r="I80" s="6">
        <f>'Yard'!I$11*$B$55*'LAFs'!$I$39/'LAFs'!I$81*(1-'Contrib'!I$127)*I36/(24*'Input'!$F$58)*100</f>
        <v>0</v>
      </c>
      <c r="J80" s="6">
        <f>'Yard'!J$11*$B$55*'LAFs'!$I$39/'LAFs'!J$81*(1-'Contrib'!J$127)*J36/(24*'Input'!$F$58)*100</f>
        <v>0</v>
      </c>
      <c r="K80" s="6">
        <f>'Yard'!K$11*$B$55*'LAFs'!$I$39/'LAFs'!B$81*(1-'Contrib'!K$127)*B36/(24*'Input'!$F$58)*100</f>
        <v>0</v>
      </c>
      <c r="L80" s="6">
        <f>'Yard'!L$11*$B$55*'LAFs'!$I$39/'LAFs'!C$81*(1-'Contrib'!L$127)*C36/(24*'Input'!$F$58)*100</f>
        <v>0</v>
      </c>
      <c r="M80" s="6">
        <f>'Yard'!M$11*$B$55*'LAFs'!$I$39/'LAFs'!D$81*(1-'Contrib'!M$127)*D36/(24*'Input'!$F$58)*100</f>
        <v>0</v>
      </c>
      <c r="N80" s="6">
        <f>'Yard'!N$11*$B$55*'LAFs'!$I$39/'LAFs'!E$81*(1-'Contrib'!N$127)*E36/(24*'Input'!$F$58)*100</f>
        <v>0</v>
      </c>
      <c r="O80" s="6">
        <f>'Yard'!O$11*$B$55*'LAFs'!$I$39/'LAFs'!F$81*(1-'Contrib'!O$127)*F36/(24*'Input'!$F$58)*100</f>
        <v>0</v>
      </c>
      <c r="P80" s="6">
        <f>'Yard'!P$11*$B$55*'LAFs'!$I$39/'LAFs'!G$81*(1-'Contrib'!P$127)*G36/(24*'Input'!$F$58)*100</f>
        <v>0</v>
      </c>
      <c r="Q80" s="6">
        <f>'Yard'!Q$11*$B$55*'LAFs'!$I$39/'LAFs'!H$81*(1-'Contrib'!Q$127)*H36/(24*'Input'!$F$58)*100</f>
        <v>0</v>
      </c>
      <c r="R80" s="6">
        <f>'Yard'!R$11*$B$55*'LAFs'!$I$39/'LAFs'!I$81*(1-'Contrib'!R$127)*I36/(24*'Input'!$F$58)*100</f>
        <v>0</v>
      </c>
      <c r="S80" s="6">
        <f>'Yard'!S$11*$B$55*'LAFs'!$I$39/'LAFs'!J$81*(1-'Contrib'!S$127)*J36/(24*'Input'!$F$58)*100</f>
        <v>0</v>
      </c>
      <c r="T80" s="10"/>
    </row>
    <row r="81" spans="1:20">
      <c r="A81" s="11" t="s">
        <v>196</v>
      </c>
      <c r="B81" s="6">
        <f>'Yard'!B$11*$B$56*'LAFs'!$I$40/'LAFs'!B$81*(1-'Contrib'!B$128)*B37/(24*'Input'!$F$58)*100</f>
        <v>0</v>
      </c>
      <c r="C81" s="6">
        <f>'Yard'!C$11*$B$56*'LAFs'!$I$40/'LAFs'!C$81*(1-'Contrib'!C$128)*C37/(24*'Input'!$F$58)*100</f>
        <v>0</v>
      </c>
      <c r="D81" s="6">
        <f>'Yard'!D$11*$B$56*'LAFs'!$I$40/'LAFs'!D$81*(1-'Contrib'!D$128)*D37/(24*'Input'!$F$58)*100</f>
        <v>0</v>
      </c>
      <c r="E81" s="6">
        <f>'Yard'!E$11*$B$56*'LAFs'!$I$40/'LAFs'!E$81*(1-'Contrib'!E$128)*E37/(24*'Input'!$F$58)*100</f>
        <v>0</v>
      </c>
      <c r="F81" s="6">
        <f>'Yard'!F$11*$B$56*'LAFs'!$I$40/'LAFs'!F$81*(1-'Contrib'!F$128)*F37/(24*'Input'!$F$58)*100</f>
        <v>0</v>
      </c>
      <c r="G81" s="6">
        <f>'Yard'!G$11*$B$56*'LAFs'!$I$40/'LAFs'!G$81*(1-'Contrib'!G$128)*G37/(24*'Input'!$F$58)*100</f>
        <v>0</v>
      </c>
      <c r="H81" s="6">
        <f>'Yard'!H$11*$B$56*'LAFs'!$I$40/'LAFs'!H$81*(1-'Contrib'!H$128)*H37/(24*'Input'!$F$58)*100</f>
        <v>0</v>
      </c>
      <c r="I81" s="6">
        <f>'Yard'!I$11*$B$56*'LAFs'!$I$40/'LAFs'!I$81*(1-'Contrib'!I$128)*I37/(24*'Input'!$F$58)*100</f>
        <v>0</v>
      </c>
      <c r="J81" s="6">
        <f>'Yard'!J$11*$B$56*'LAFs'!$I$40/'LAFs'!J$81*(1-'Contrib'!J$128)*J37/(24*'Input'!$F$58)*100</f>
        <v>0</v>
      </c>
      <c r="K81" s="6">
        <f>'Yard'!K$11*$B$56*'LAFs'!$I$40/'LAFs'!B$81*(1-'Contrib'!K$128)*B37/(24*'Input'!$F$58)*100</f>
        <v>0</v>
      </c>
      <c r="L81" s="6">
        <f>'Yard'!L$11*$B$56*'LAFs'!$I$40/'LAFs'!C$81*(1-'Contrib'!L$128)*C37/(24*'Input'!$F$58)*100</f>
        <v>0</v>
      </c>
      <c r="M81" s="6">
        <f>'Yard'!M$11*$B$56*'LAFs'!$I$40/'LAFs'!D$81*(1-'Contrib'!M$128)*D37/(24*'Input'!$F$58)*100</f>
        <v>0</v>
      </c>
      <c r="N81" s="6">
        <f>'Yard'!N$11*$B$56*'LAFs'!$I$40/'LAFs'!E$81*(1-'Contrib'!N$128)*E37/(24*'Input'!$F$58)*100</f>
        <v>0</v>
      </c>
      <c r="O81" s="6">
        <f>'Yard'!O$11*$B$56*'LAFs'!$I$40/'LAFs'!F$81*(1-'Contrib'!O$128)*F37/(24*'Input'!$F$58)*100</f>
        <v>0</v>
      </c>
      <c r="P81" s="6">
        <f>'Yard'!P$11*$B$56*'LAFs'!$I$40/'LAFs'!G$81*(1-'Contrib'!P$128)*G37/(24*'Input'!$F$58)*100</f>
        <v>0</v>
      </c>
      <c r="Q81" s="6">
        <f>'Yard'!Q$11*$B$56*'LAFs'!$I$40/'LAFs'!H$81*(1-'Contrib'!Q$128)*H37/(24*'Input'!$F$58)*100</f>
        <v>0</v>
      </c>
      <c r="R81" s="6">
        <f>'Yard'!R$11*$B$56*'LAFs'!$I$40/'LAFs'!I$81*(1-'Contrib'!R$128)*I37/(24*'Input'!$F$58)*100</f>
        <v>0</v>
      </c>
      <c r="S81" s="6">
        <f>'Yard'!S$11*$B$56*'LAFs'!$I$40/'LAFs'!J$81*(1-'Contrib'!S$128)*J37/(24*'Input'!$F$58)*100</f>
        <v>0</v>
      </c>
      <c r="T81" s="10"/>
    </row>
    <row r="82" spans="1:20">
      <c r="A82" s="11" t="s">
        <v>197</v>
      </c>
      <c r="B82" s="6">
        <f>'Yard'!B$11*$B$57*'LAFs'!$I$41/'LAFs'!B$81*(1-'Contrib'!B$129)*B38/(24*'Input'!$F$58)*100</f>
        <v>0</v>
      </c>
      <c r="C82" s="6">
        <f>'Yard'!C$11*$B$57*'LAFs'!$I$41/'LAFs'!C$81*(1-'Contrib'!C$129)*C38/(24*'Input'!$F$58)*100</f>
        <v>0</v>
      </c>
      <c r="D82" s="6">
        <f>'Yard'!D$11*$B$57*'LAFs'!$I$41/'LAFs'!D$81*(1-'Contrib'!D$129)*D38/(24*'Input'!$F$58)*100</f>
        <v>0</v>
      </c>
      <c r="E82" s="6">
        <f>'Yard'!E$11*$B$57*'LAFs'!$I$41/'LAFs'!E$81*(1-'Contrib'!E$129)*E38/(24*'Input'!$F$58)*100</f>
        <v>0</v>
      </c>
      <c r="F82" s="6">
        <f>'Yard'!F$11*$B$57*'LAFs'!$I$41/'LAFs'!F$81*(1-'Contrib'!F$129)*F38/(24*'Input'!$F$58)*100</f>
        <v>0</v>
      </c>
      <c r="G82" s="6">
        <f>'Yard'!G$11*$B$57*'LAFs'!$I$41/'LAFs'!G$81*(1-'Contrib'!G$129)*G38/(24*'Input'!$F$58)*100</f>
        <v>0</v>
      </c>
      <c r="H82" s="6">
        <f>'Yard'!H$11*$B$57*'LAFs'!$I$41/'LAFs'!H$81*(1-'Contrib'!H$129)*H38/(24*'Input'!$F$58)*100</f>
        <v>0</v>
      </c>
      <c r="I82" s="6">
        <f>'Yard'!I$11*$B$57*'LAFs'!$I$41/'LAFs'!I$81*(1-'Contrib'!I$129)*I38/(24*'Input'!$F$58)*100</f>
        <v>0</v>
      </c>
      <c r="J82" s="6">
        <f>'Yard'!J$11*$B$57*'LAFs'!$I$41/'LAFs'!J$81*(1-'Contrib'!J$129)*J38/(24*'Input'!$F$58)*100</f>
        <v>0</v>
      </c>
      <c r="K82" s="6">
        <f>'Yard'!K$11*$B$57*'LAFs'!$I$41/'LAFs'!B$81*(1-'Contrib'!K$129)*B38/(24*'Input'!$F$58)*100</f>
        <v>0</v>
      </c>
      <c r="L82" s="6">
        <f>'Yard'!L$11*$B$57*'LAFs'!$I$41/'LAFs'!C$81*(1-'Contrib'!L$129)*C38/(24*'Input'!$F$58)*100</f>
        <v>0</v>
      </c>
      <c r="M82" s="6">
        <f>'Yard'!M$11*$B$57*'LAFs'!$I$41/'LAFs'!D$81*(1-'Contrib'!M$129)*D38/(24*'Input'!$F$58)*100</f>
        <v>0</v>
      </c>
      <c r="N82" s="6">
        <f>'Yard'!N$11*$B$57*'LAFs'!$I$41/'LAFs'!E$81*(1-'Contrib'!N$129)*E38/(24*'Input'!$F$58)*100</f>
        <v>0</v>
      </c>
      <c r="O82" s="6">
        <f>'Yard'!O$11*$B$57*'LAFs'!$I$41/'LAFs'!F$81*(1-'Contrib'!O$129)*F38/(24*'Input'!$F$58)*100</f>
        <v>0</v>
      </c>
      <c r="P82" s="6">
        <f>'Yard'!P$11*$B$57*'LAFs'!$I$41/'LAFs'!G$81*(1-'Contrib'!P$129)*G38/(24*'Input'!$F$58)*100</f>
        <v>0</v>
      </c>
      <c r="Q82" s="6">
        <f>'Yard'!Q$11*$B$57*'LAFs'!$I$41/'LAFs'!H$81*(1-'Contrib'!Q$129)*H38/(24*'Input'!$F$58)*100</f>
        <v>0</v>
      </c>
      <c r="R82" s="6">
        <f>'Yard'!R$11*$B$57*'LAFs'!$I$41/'LAFs'!I$81*(1-'Contrib'!R$129)*I38/(24*'Input'!$F$58)*100</f>
        <v>0</v>
      </c>
      <c r="S82" s="6">
        <f>'Yard'!S$11*$B$57*'LAFs'!$I$41/'LAFs'!J$81*(1-'Contrib'!S$129)*J38/(24*'Input'!$F$58)*100</f>
        <v>0</v>
      </c>
      <c r="T82" s="10"/>
    </row>
    <row r="83" spans="1:20">
      <c r="A83" s="11" t="s">
        <v>198</v>
      </c>
      <c r="B83" s="6">
        <f>'Yard'!B$11*$B$58*'LAFs'!$I$42/'LAFs'!B$81*(1-'Contrib'!B$130)*B39/(24*'Input'!$F$58)*100</f>
        <v>0</v>
      </c>
      <c r="C83" s="6">
        <f>'Yard'!C$11*$B$58*'LAFs'!$I$42/'LAFs'!C$81*(1-'Contrib'!C$130)*C39/(24*'Input'!$F$58)*100</f>
        <v>0</v>
      </c>
      <c r="D83" s="6">
        <f>'Yard'!D$11*$B$58*'LAFs'!$I$42/'LAFs'!D$81*(1-'Contrib'!D$130)*D39/(24*'Input'!$F$58)*100</f>
        <v>0</v>
      </c>
      <c r="E83" s="6">
        <f>'Yard'!E$11*$B$58*'LAFs'!$I$42/'LAFs'!E$81*(1-'Contrib'!E$130)*E39/(24*'Input'!$F$58)*100</f>
        <v>0</v>
      </c>
      <c r="F83" s="6">
        <f>'Yard'!F$11*$B$58*'LAFs'!$I$42/'LAFs'!F$81*(1-'Contrib'!F$130)*F39/(24*'Input'!$F$58)*100</f>
        <v>0</v>
      </c>
      <c r="G83" s="6">
        <f>'Yard'!G$11*$B$58*'LAFs'!$I$42/'LAFs'!G$81*(1-'Contrib'!G$130)*G39/(24*'Input'!$F$58)*100</f>
        <v>0</v>
      </c>
      <c r="H83" s="6">
        <f>'Yard'!H$11*$B$58*'LAFs'!$I$42/'LAFs'!H$81*(1-'Contrib'!H$130)*H39/(24*'Input'!$F$58)*100</f>
        <v>0</v>
      </c>
      <c r="I83" s="6">
        <f>'Yard'!I$11*$B$58*'LAFs'!$I$42/'LAFs'!I$81*(1-'Contrib'!I$130)*I39/(24*'Input'!$F$58)*100</f>
        <v>0</v>
      </c>
      <c r="J83" s="6">
        <f>'Yard'!J$11*$B$58*'LAFs'!$I$42/'LAFs'!J$81*(1-'Contrib'!J$130)*J39/(24*'Input'!$F$58)*100</f>
        <v>0</v>
      </c>
      <c r="K83" s="6">
        <f>'Yard'!K$11*$B$58*'LAFs'!$I$42/'LAFs'!B$81*(1-'Contrib'!K$130)*B39/(24*'Input'!$F$58)*100</f>
        <v>0</v>
      </c>
      <c r="L83" s="6">
        <f>'Yard'!L$11*$B$58*'LAFs'!$I$42/'LAFs'!C$81*(1-'Contrib'!L$130)*C39/(24*'Input'!$F$58)*100</f>
        <v>0</v>
      </c>
      <c r="M83" s="6">
        <f>'Yard'!M$11*$B$58*'LAFs'!$I$42/'LAFs'!D$81*(1-'Contrib'!M$130)*D39/(24*'Input'!$F$58)*100</f>
        <v>0</v>
      </c>
      <c r="N83" s="6">
        <f>'Yard'!N$11*$B$58*'LAFs'!$I$42/'LAFs'!E$81*(1-'Contrib'!N$130)*E39/(24*'Input'!$F$58)*100</f>
        <v>0</v>
      </c>
      <c r="O83" s="6">
        <f>'Yard'!O$11*$B$58*'LAFs'!$I$42/'LAFs'!F$81*(1-'Contrib'!O$130)*F39/(24*'Input'!$F$58)*100</f>
        <v>0</v>
      </c>
      <c r="P83" s="6">
        <f>'Yard'!P$11*$B$58*'LAFs'!$I$42/'LAFs'!G$81*(1-'Contrib'!P$130)*G39/(24*'Input'!$F$58)*100</f>
        <v>0</v>
      </c>
      <c r="Q83" s="6">
        <f>'Yard'!Q$11*$B$58*'LAFs'!$I$42/'LAFs'!H$81*(1-'Contrib'!Q$130)*H39/(24*'Input'!$F$58)*100</f>
        <v>0</v>
      </c>
      <c r="R83" s="6">
        <f>'Yard'!R$11*$B$58*'LAFs'!$I$42/'LAFs'!I$81*(1-'Contrib'!R$130)*I39/(24*'Input'!$F$58)*100</f>
        <v>0</v>
      </c>
      <c r="S83" s="6">
        <f>'Yard'!S$11*$B$58*'LAFs'!$I$42/'LAFs'!J$81*(1-'Contrib'!S$130)*J39/(24*'Input'!$F$58)*100</f>
        <v>0</v>
      </c>
      <c r="T83" s="10"/>
    </row>
    <row r="84" spans="1:20">
      <c r="A84" s="11" t="s">
        <v>199</v>
      </c>
      <c r="B84" s="6">
        <f>'Yard'!B$11*$B$59*'LAFs'!$I$43/'LAFs'!B$81*(1-'Contrib'!B$131)*B40/(24*'Input'!$F$58)*100</f>
        <v>0</v>
      </c>
      <c r="C84" s="6">
        <f>'Yard'!C$11*$B$59*'LAFs'!$I$43/'LAFs'!C$81*(1-'Contrib'!C$131)*C40/(24*'Input'!$F$58)*100</f>
        <v>0</v>
      </c>
      <c r="D84" s="6">
        <f>'Yard'!D$11*$B$59*'LAFs'!$I$43/'LAFs'!D$81*(1-'Contrib'!D$131)*D40/(24*'Input'!$F$58)*100</f>
        <v>0</v>
      </c>
      <c r="E84" s="6">
        <f>'Yard'!E$11*$B$59*'LAFs'!$I$43/'LAFs'!E$81*(1-'Contrib'!E$131)*E40/(24*'Input'!$F$58)*100</f>
        <v>0</v>
      </c>
      <c r="F84" s="6">
        <f>'Yard'!F$11*$B$59*'LAFs'!$I$43/'LAFs'!F$81*(1-'Contrib'!F$131)*F40/(24*'Input'!$F$58)*100</f>
        <v>0</v>
      </c>
      <c r="G84" s="6">
        <f>'Yard'!G$11*$B$59*'LAFs'!$I$43/'LAFs'!G$81*(1-'Contrib'!G$131)*G40/(24*'Input'!$F$58)*100</f>
        <v>0</v>
      </c>
      <c r="H84" s="6">
        <f>'Yard'!H$11*$B$59*'LAFs'!$I$43/'LAFs'!H$81*(1-'Contrib'!H$131)*H40/(24*'Input'!$F$58)*100</f>
        <v>0</v>
      </c>
      <c r="I84" s="6">
        <f>'Yard'!I$11*$B$59*'LAFs'!$I$43/'LAFs'!I$81*(1-'Contrib'!I$131)*I40/(24*'Input'!$F$58)*100</f>
        <v>0</v>
      </c>
      <c r="J84" s="6">
        <f>'Yard'!J$11*$B$59*'LAFs'!$I$43/'LAFs'!J$81*(1-'Contrib'!J$131)*J40/(24*'Input'!$F$58)*100</f>
        <v>0</v>
      </c>
      <c r="K84" s="6">
        <f>'Yard'!K$11*$B$59*'LAFs'!$I$43/'LAFs'!B$81*(1-'Contrib'!K$131)*B40/(24*'Input'!$F$58)*100</f>
        <v>0</v>
      </c>
      <c r="L84" s="6">
        <f>'Yard'!L$11*$B$59*'LAFs'!$I$43/'LAFs'!C$81*(1-'Contrib'!L$131)*C40/(24*'Input'!$F$58)*100</f>
        <v>0</v>
      </c>
      <c r="M84" s="6">
        <f>'Yard'!M$11*$B$59*'LAFs'!$I$43/'LAFs'!D$81*(1-'Contrib'!M$131)*D40/(24*'Input'!$F$58)*100</f>
        <v>0</v>
      </c>
      <c r="N84" s="6">
        <f>'Yard'!N$11*$B$59*'LAFs'!$I$43/'LAFs'!E$81*(1-'Contrib'!N$131)*E40/(24*'Input'!$F$58)*100</f>
        <v>0</v>
      </c>
      <c r="O84" s="6">
        <f>'Yard'!O$11*$B$59*'LAFs'!$I$43/'LAFs'!F$81*(1-'Contrib'!O$131)*F40/(24*'Input'!$F$58)*100</f>
        <v>0</v>
      </c>
      <c r="P84" s="6">
        <f>'Yard'!P$11*$B$59*'LAFs'!$I$43/'LAFs'!G$81*(1-'Contrib'!P$131)*G40/(24*'Input'!$F$58)*100</f>
        <v>0</v>
      </c>
      <c r="Q84" s="6">
        <f>'Yard'!Q$11*$B$59*'LAFs'!$I$43/'LAFs'!H$81*(1-'Contrib'!Q$131)*H40/(24*'Input'!$F$58)*100</f>
        <v>0</v>
      </c>
      <c r="R84" s="6">
        <f>'Yard'!R$11*$B$59*'LAFs'!$I$43/'LAFs'!I$81*(1-'Contrib'!R$131)*I40/(24*'Input'!$F$58)*100</f>
        <v>0</v>
      </c>
      <c r="S84" s="6">
        <f>'Yard'!S$11*$B$59*'LAFs'!$I$43/'LAFs'!J$81*(1-'Contrib'!S$131)*J40/(24*'Input'!$F$58)*100</f>
        <v>0</v>
      </c>
      <c r="T84" s="10"/>
    </row>
    <row r="85" spans="1:20">
      <c r="A85" s="11" t="s">
        <v>200</v>
      </c>
      <c r="B85" s="6">
        <f>'Yard'!B$11*$B$60*'LAFs'!$I$44/'LAFs'!B$81*(1-'Contrib'!B$132)*B41/(24*'Input'!$F$58)*100</f>
        <v>0</v>
      </c>
      <c r="C85" s="6">
        <f>'Yard'!C$11*$B$60*'LAFs'!$I$44/'LAFs'!C$81*(1-'Contrib'!C$132)*C41/(24*'Input'!$F$58)*100</f>
        <v>0</v>
      </c>
      <c r="D85" s="6">
        <f>'Yard'!D$11*$B$60*'LAFs'!$I$44/'LAFs'!D$81*(1-'Contrib'!D$132)*D41/(24*'Input'!$F$58)*100</f>
        <v>0</v>
      </c>
      <c r="E85" s="6">
        <f>'Yard'!E$11*$B$60*'LAFs'!$I$44/'LAFs'!E$81*(1-'Contrib'!E$132)*E41/(24*'Input'!$F$58)*100</f>
        <v>0</v>
      </c>
      <c r="F85" s="6">
        <f>'Yard'!F$11*$B$60*'LAFs'!$I$44/'LAFs'!F$81*(1-'Contrib'!F$132)*F41/(24*'Input'!$F$58)*100</f>
        <v>0</v>
      </c>
      <c r="G85" s="6">
        <f>'Yard'!G$11*$B$60*'LAFs'!$I$44/'LAFs'!G$81*(1-'Contrib'!G$132)*G41/(24*'Input'!$F$58)*100</f>
        <v>0</v>
      </c>
      <c r="H85" s="6">
        <f>'Yard'!H$11*$B$60*'LAFs'!$I$44/'LAFs'!H$81*(1-'Contrib'!H$132)*H41/(24*'Input'!$F$58)*100</f>
        <v>0</v>
      </c>
      <c r="I85" s="6">
        <f>'Yard'!I$11*$B$60*'LAFs'!$I$44/'LAFs'!I$81*(1-'Contrib'!I$132)*I41/(24*'Input'!$F$58)*100</f>
        <v>0</v>
      </c>
      <c r="J85" s="6">
        <f>'Yard'!J$11*$B$60*'LAFs'!$I$44/'LAFs'!J$81*(1-'Contrib'!J$132)*J41/(24*'Input'!$F$58)*100</f>
        <v>0</v>
      </c>
      <c r="K85" s="6">
        <f>'Yard'!K$11*$B$60*'LAFs'!$I$44/'LAFs'!B$81*(1-'Contrib'!K$132)*B41/(24*'Input'!$F$58)*100</f>
        <v>0</v>
      </c>
      <c r="L85" s="6">
        <f>'Yard'!L$11*$B$60*'LAFs'!$I$44/'LAFs'!C$81*(1-'Contrib'!L$132)*C41/(24*'Input'!$F$58)*100</f>
        <v>0</v>
      </c>
      <c r="M85" s="6">
        <f>'Yard'!M$11*$B$60*'LAFs'!$I$44/'LAFs'!D$81*(1-'Contrib'!M$132)*D41/(24*'Input'!$F$58)*100</f>
        <v>0</v>
      </c>
      <c r="N85" s="6">
        <f>'Yard'!N$11*$B$60*'LAFs'!$I$44/'LAFs'!E$81*(1-'Contrib'!N$132)*E41/(24*'Input'!$F$58)*100</f>
        <v>0</v>
      </c>
      <c r="O85" s="6">
        <f>'Yard'!O$11*$B$60*'LAFs'!$I$44/'LAFs'!F$81*(1-'Contrib'!O$132)*F41/(24*'Input'!$F$58)*100</f>
        <v>0</v>
      </c>
      <c r="P85" s="6">
        <f>'Yard'!P$11*$B$60*'LAFs'!$I$44/'LAFs'!G$81*(1-'Contrib'!P$132)*G41/(24*'Input'!$F$58)*100</f>
        <v>0</v>
      </c>
      <c r="Q85" s="6">
        <f>'Yard'!Q$11*$B$60*'LAFs'!$I$44/'LAFs'!H$81*(1-'Contrib'!Q$132)*H41/(24*'Input'!$F$58)*100</f>
        <v>0</v>
      </c>
      <c r="R85" s="6">
        <f>'Yard'!R$11*$B$60*'LAFs'!$I$44/'LAFs'!I$81*(1-'Contrib'!R$132)*I41/(24*'Input'!$F$58)*100</f>
        <v>0</v>
      </c>
      <c r="S85" s="6">
        <f>'Yard'!S$11*$B$60*'LAFs'!$I$44/'LAFs'!J$81*(1-'Contrib'!S$132)*J41/(24*'Input'!$F$58)*100</f>
        <v>0</v>
      </c>
      <c r="T85" s="10"/>
    </row>
    <row r="87" spans="1:20">
      <c r="A87" s="1" t="s">
        <v>1039</v>
      </c>
    </row>
    <row r="88" spans="1:20">
      <c r="A88" s="2" t="s">
        <v>367</v>
      </c>
    </row>
    <row r="89" spans="1:20">
      <c r="A89" s="12" t="s">
        <v>1040</v>
      </c>
    </row>
    <row r="90" spans="1:20">
      <c r="A90" s="12" t="s">
        <v>1024</v>
      </c>
    </row>
    <row r="91" spans="1:20">
      <c r="A91" s="12" t="s">
        <v>982</v>
      </c>
    </row>
    <row r="92" spans="1:20">
      <c r="A92" s="2" t="s">
        <v>1025</v>
      </c>
    </row>
    <row r="94" spans="1:20">
      <c r="B94" s="3" t="s">
        <v>140</v>
      </c>
      <c r="C94" s="3" t="s">
        <v>322</v>
      </c>
      <c r="D94" s="3" t="s">
        <v>323</v>
      </c>
      <c r="E94" s="3" t="s">
        <v>324</v>
      </c>
      <c r="F94" s="3" t="s">
        <v>325</v>
      </c>
      <c r="G94" s="3" t="s">
        <v>326</v>
      </c>
      <c r="H94" s="3" t="s">
        <v>327</v>
      </c>
      <c r="I94" s="3" t="s">
        <v>328</v>
      </c>
      <c r="J94" s="3" t="s">
        <v>329</v>
      </c>
      <c r="K94" s="3" t="s">
        <v>310</v>
      </c>
      <c r="L94" s="3" t="s">
        <v>828</v>
      </c>
      <c r="M94" s="3" t="s">
        <v>829</v>
      </c>
      <c r="N94" s="3" t="s">
        <v>830</v>
      </c>
      <c r="O94" s="3" t="s">
        <v>831</v>
      </c>
      <c r="P94" s="3" t="s">
        <v>832</v>
      </c>
      <c r="Q94" s="3" t="s">
        <v>833</v>
      </c>
      <c r="R94" s="3" t="s">
        <v>834</v>
      </c>
      <c r="S94" s="3" t="s">
        <v>835</v>
      </c>
    </row>
    <row r="95" spans="1:20">
      <c r="A95" s="11" t="s">
        <v>182</v>
      </c>
      <c r="B95" s="6">
        <f>B74*'Input'!B$380*'Input'!$E$58</f>
        <v>0</v>
      </c>
      <c r="C95" s="6">
        <f>C74*'Input'!C$380*'Input'!$E$58</f>
        <v>0</v>
      </c>
      <c r="D95" s="6">
        <f>D74*'Input'!D$380*'Input'!$E$58</f>
        <v>0</v>
      </c>
      <c r="E95" s="6">
        <f>E74*'Input'!E$380*'Input'!$E$58</f>
        <v>0</v>
      </c>
      <c r="F95" s="6">
        <f>F74*'Input'!F$380*'Input'!$E$58</f>
        <v>0</v>
      </c>
      <c r="G95" s="6">
        <f>G74*'Input'!G$380*'Input'!$E$58</f>
        <v>0</v>
      </c>
      <c r="H95" s="6">
        <f>H74*'Input'!H$380*'Input'!$E$58</f>
        <v>0</v>
      </c>
      <c r="I95" s="6">
        <f>I74*'Input'!I$380*'Input'!$E$58</f>
        <v>0</v>
      </c>
      <c r="J95" s="6">
        <f>J74*'Input'!J$380*'Input'!$E$58</f>
        <v>0</v>
      </c>
      <c r="K95" s="6">
        <f>K74*'Input'!B$380*'Input'!$E$58</f>
        <v>0</v>
      </c>
      <c r="L95" s="6">
        <f>L74*'Input'!C$380*'Input'!$E$58</f>
        <v>0</v>
      </c>
      <c r="M95" s="6">
        <f>M74*'Input'!D$380*'Input'!$E$58</f>
        <v>0</v>
      </c>
      <c r="N95" s="6">
        <f>N74*'Input'!E$380*'Input'!$E$58</f>
        <v>0</v>
      </c>
      <c r="O95" s="6">
        <f>O74*'Input'!F$380*'Input'!$E$58</f>
        <v>0</v>
      </c>
      <c r="P95" s="6">
        <f>P74*'Input'!G$380*'Input'!$E$58</f>
        <v>0</v>
      </c>
      <c r="Q95" s="6">
        <f>Q74*'Input'!H$380*'Input'!$E$58</f>
        <v>0</v>
      </c>
      <c r="R95" s="6">
        <f>R74*'Input'!I$380*'Input'!$E$58</f>
        <v>0</v>
      </c>
      <c r="S95" s="6">
        <f>S74*'Input'!J$380*'Input'!$E$58</f>
        <v>0</v>
      </c>
      <c r="T95" s="10"/>
    </row>
    <row r="96" spans="1:20">
      <c r="A96" s="11" t="s">
        <v>183</v>
      </c>
      <c r="B96" s="6">
        <f>B75*'Input'!B$380*'Input'!$E$58</f>
        <v>0</v>
      </c>
      <c r="C96" s="6">
        <f>C75*'Input'!C$380*'Input'!$E$58</f>
        <v>0</v>
      </c>
      <c r="D96" s="6">
        <f>D75*'Input'!D$380*'Input'!$E$58</f>
        <v>0</v>
      </c>
      <c r="E96" s="6">
        <f>E75*'Input'!E$380*'Input'!$E$58</f>
        <v>0</v>
      </c>
      <c r="F96" s="6">
        <f>F75*'Input'!F$380*'Input'!$E$58</f>
        <v>0</v>
      </c>
      <c r="G96" s="6">
        <f>G75*'Input'!G$380*'Input'!$E$58</f>
        <v>0</v>
      </c>
      <c r="H96" s="6">
        <f>H75*'Input'!H$380*'Input'!$E$58</f>
        <v>0</v>
      </c>
      <c r="I96" s="6">
        <f>I75*'Input'!I$380*'Input'!$E$58</f>
        <v>0</v>
      </c>
      <c r="J96" s="6">
        <f>J75*'Input'!J$380*'Input'!$E$58</f>
        <v>0</v>
      </c>
      <c r="K96" s="6">
        <f>K75*'Input'!B$380*'Input'!$E$58</f>
        <v>0</v>
      </c>
      <c r="L96" s="6">
        <f>L75*'Input'!C$380*'Input'!$E$58</f>
        <v>0</v>
      </c>
      <c r="M96" s="6">
        <f>M75*'Input'!D$380*'Input'!$E$58</f>
        <v>0</v>
      </c>
      <c r="N96" s="6">
        <f>N75*'Input'!E$380*'Input'!$E$58</f>
        <v>0</v>
      </c>
      <c r="O96" s="6">
        <f>O75*'Input'!F$380*'Input'!$E$58</f>
        <v>0</v>
      </c>
      <c r="P96" s="6">
        <f>P75*'Input'!G$380*'Input'!$E$58</f>
        <v>0</v>
      </c>
      <c r="Q96" s="6">
        <f>Q75*'Input'!H$380*'Input'!$E$58</f>
        <v>0</v>
      </c>
      <c r="R96" s="6">
        <f>R75*'Input'!I$380*'Input'!$E$58</f>
        <v>0</v>
      </c>
      <c r="S96" s="6">
        <f>S75*'Input'!J$380*'Input'!$E$58</f>
        <v>0</v>
      </c>
      <c r="T96" s="10"/>
    </row>
    <row r="97" spans="1:20">
      <c r="A97" s="11" t="s">
        <v>184</v>
      </c>
      <c r="B97" s="6">
        <f>B76*'Input'!B$380*'Input'!$E$58</f>
        <v>0</v>
      </c>
      <c r="C97" s="6">
        <f>C76*'Input'!C$380*'Input'!$E$58</f>
        <v>0</v>
      </c>
      <c r="D97" s="6">
        <f>D76*'Input'!D$380*'Input'!$E$58</f>
        <v>0</v>
      </c>
      <c r="E97" s="6">
        <f>E76*'Input'!E$380*'Input'!$E$58</f>
        <v>0</v>
      </c>
      <c r="F97" s="6">
        <f>F76*'Input'!F$380*'Input'!$E$58</f>
        <v>0</v>
      </c>
      <c r="G97" s="6">
        <f>G76*'Input'!G$380*'Input'!$E$58</f>
        <v>0</v>
      </c>
      <c r="H97" s="6">
        <f>H76*'Input'!H$380*'Input'!$E$58</f>
        <v>0</v>
      </c>
      <c r="I97" s="6">
        <f>I76*'Input'!I$380*'Input'!$E$58</f>
        <v>0</v>
      </c>
      <c r="J97" s="6">
        <f>J76*'Input'!J$380*'Input'!$E$58</f>
        <v>0</v>
      </c>
      <c r="K97" s="6">
        <f>K76*'Input'!B$380*'Input'!$E$58</f>
        <v>0</v>
      </c>
      <c r="L97" s="6">
        <f>L76*'Input'!C$380*'Input'!$E$58</f>
        <v>0</v>
      </c>
      <c r="M97" s="6">
        <f>M76*'Input'!D$380*'Input'!$E$58</f>
        <v>0</v>
      </c>
      <c r="N97" s="6">
        <f>N76*'Input'!E$380*'Input'!$E$58</f>
        <v>0</v>
      </c>
      <c r="O97" s="6">
        <f>O76*'Input'!F$380*'Input'!$E$58</f>
        <v>0</v>
      </c>
      <c r="P97" s="6">
        <f>P76*'Input'!G$380*'Input'!$E$58</f>
        <v>0</v>
      </c>
      <c r="Q97" s="6">
        <f>Q76*'Input'!H$380*'Input'!$E$58</f>
        <v>0</v>
      </c>
      <c r="R97" s="6">
        <f>R76*'Input'!I$380*'Input'!$E$58</f>
        <v>0</v>
      </c>
      <c r="S97" s="6">
        <f>S76*'Input'!J$380*'Input'!$E$58</f>
        <v>0</v>
      </c>
      <c r="T97" s="10"/>
    </row>
    <row r="98" spans="1:20">
      <c r="A98" s="11" t="s">
        <v>185</v>
      </c>
      <c r="B98" s="6">
        <f>B77*'Input'!B$380*'Input'!$E$58</f>
        <v>0</v>
      </c>
      <c r="C98" s="6">
        <f>C77*'Input'!C$380*'Input'!$E$58</f>
        <v>0</v>
      </c>
      <c r="D98" s="6">
        <f>D77*'Input'!D$380*'Input'!$E$58</f>
        <v>0</v>
      </c>
      <c r="E98" s="6">
        <f>E77*'Input'!E$380*'Input'!$E$58</f>
        <v>0</v>
      </c>
      <c r="F98" s="6">
        <f>F77*'Input'!F$380*'Input'!$E$58</f>
        <v>0</v>
      </c>
      <c r="G98" s="6">
        <f>G77*'Input'!G$380*'Input'!$E$58</f>
        <v>0</v>
      </c>
      <c r="H98" s="6">
        <f>H77*'Input'!H$380*'Input'!$E$58</f>
        <v>0</v>
      </c>
      <c r="I98" s="6">
        <f>I77*'Input'!I$380*'Input'!$E$58</f>
        <v>0</v>
      </c>
      <c r="J98" s="6">
        <f>J77*'Input'!J$380*'Input'!$E$58</f>
        <v>0</v>
      </c>
      <c r="K98" s="6">
        <f>K77*'Input'!B$380*'Input'!$E$58</f>
        <v>0</v>
      </c>
      <c r="L98" s="6">
        <f>L77*'Input'!C$380*'Input'!$E$58</f>
        <v>0</v>
      </c>
      <c r="M98" s="6">
        <f>M77*'Input'!D$380*'Input'!$E$58</f>
        <v>0</v>
      </c>
      <c r="N98" s="6">
        <f>N77*'Input'!E$380*'Input'!$E$58</f>
        <v>0</v>
      </c>
      <c r="O98" s="6">
        <f>O77*'Input'!F$380*'Input'!$E$58</f>
        <v>0</v>
      </c>
      <c r="P98" s="6">
        <f>P77*'Input'!G$380*'Input'!$E$58</f>
        <v>0</v>
      </c>
      <c r="Q98" s="6">
        <f>Q77*'Input'!H$380*'Input'!$E$58</f>
        <v>0</v>
      </c>
      <c r="R98" s="6">
        <f>R77*'Input'!I$380*'Input'!$E$58</f>
        <v>0</v>
      </c>
      <c r="S98" s="6">
        <f>S77*'Input'!J$380*'Input'!$E$58</f>
        <v>0</v>
      </c>
      <c r="T98" s="10"/>
    </row>
    <row r="99" spans="1:20">
      <c r="A99" s="11" t="s">
        <v>193</v>
      </c>
      <c r="B99" s="6">
        <f>B78*'Input'!B$380*'Input'!$E$58</f>
        <v>0</v>
      </c>
      <c r="C99" s="6">
        <f>C78*'Input'!C$380*'Input'!$E$58</f>
        <v>0</v>
      </c>
      <c r="D99" s="6">
        <f>D78*'Input'!D$380*'Input'!$E$58</f>
        <v>0</v>
      </c>
      <c r="E99" s="6">
        <f>E78*'Input'!E$380*'Input'!$E$58</f>
        <v>0</v>
      </c>
      <c r="F99" s="6">
        <f>F78*'Input'!F$380*'Input'!$E$58</f>
        <v>0</v>
      </c>
      <c r="G99" s="6">
        <f>G78*'Input'!G$380*'Input'!$E$58</f>
        <v>0</v>
      </c>
      <c r="H99" s="6">
        <f>H78*'Input'!H$380*'Input'!$E$58</f>
        <v>0</v>
      </c>
      <c r="I99" s="6">
        <f>I78*'Input'!I$380*'Input'!$E$58</f>
        <v>0</v>
      </c>
      <c r="J99" s="6">
        <f>J78*'Input'!J$380*'Input'!$E$58</f>
        <v>0</v>
      </c>
      <c r="K99" s="6">
        <f>K78*'Input'!B$380*'Input'!$E$58</f>
        <v>0</v>
      </c>
      <c r="L99" s="6">
        <f>L78*'Input'!C$380*'Input'!$E$58</f>
        <v>0</v>
      </c>
      <c r="M99" s="6">
        <f>M78*'Input'!D$380*'Input'!$E$58</f>
        <v>0</v>
      </c>
      <c r="N99" s="6">
        <f>N78*'Input'!E$380*'Input'!$E$58</f>
        <v>0</v>
      </c>
      <c r="O99" s="6">
        <f>O78*'Input'!F$380*'Input'!$E$58</f>
        <v>0</v>
      </c>
      <c r="P99" s="6">
        <f>P78*'Input'!G$380*'Input'!$E$58</f>
        <v>0</v>
      </c>
      <c r="Q99" s="6">
        <f>Q78*'Input'!H$380*'Input'!$E$58</f>
        <v>0</v>
      </c>
      <c r="R99" s="6">
        <f>R78*'Input'!I$380*'Input'!$E$58</f>
        <v>0</v>
      </c>
      <c r="S99" s="6">
        <f>S78*'Input'!J$380*'Input'!$E$58</f>
        <v>0</v>
      </c>
      <c r="T99" s="10"/>
    </row>
    <row r="100" spans="1:20">
      <c r="A100" s="11" t="s">
        <v>194</v>
      </c>
      <c r="B100" s="6">
        <f>B79*'Input'!B$380*'Input'!$E$58</f>
        <v>0</v>
      </c>
      <c r="C100" s="6">
        <f>C79*'Input'!C$380*'Input'!$E$58</f>
        <v>0</v>
      </c>
      <c r="D100" s="6">
        <f>D79*'Input'!D$380*'Input'!$E$58</f>
        <v>0</v>
      </c>
      <c r="E100" s="6">
        <f>E79*'Input'!E$380*'Input'!$E$58</f>
        <v>0</v>
      </c>
      <c r="F100" s="6">
        <f>F79*'Input'!F$380*'Input'!$E$58</f>
        <v>0</v>
      </c>
      <c r="G100" s="6">
        <f>G79*'Input'!G$380*'Input'!$E$58</f>
        <v>0</v>
      </c>
      <c r="H100" s="6">
        <f>H79*'Input'!H$380*'Input'!$E$58</f>
        <v>0</v>
      </c>
      <c r="I100" s="6">
        <f>I79*'Input'!I$380*'Input'!$E$58</f>
        <v>0</v>
      </c>
      <c r="J100" s="6">
        <f>J79*'Input'!J$380*'Input'!$E$58</f>
        <v>0</v>
      </c>
      <c r="K100" s="6">
        <f>K79*'Input'!B$380*'Input'!$E$58</f>
        <v>0</v>
      </c>
      <c r="L100" s="6">
        <f>L79*'Input'!C$380*'Input'!$E$58</f>
        <v>0</v>
      </c>
      <c r="M100" s="6">
        <f>M79*'Input'!D$380*'Input'!$E$58</f>
        <v>0</v>
      </c>
      <c r="N100" s="6">
        <f>N79*'Input'!E$380*'Input'!$E$58</f>
        <v>0</v>
      </c>
      <c r="O100" s="6">
        <f>O79*'Input'!F$380*'Input'!$E$58</f>
        <v>0</v>
      </c>
      <c r="P100" s="6">
        <f>P79*'Input'!G$380*'Input'!$E$58</f>
        <v>0</v>
      </c>
      <c r="Q100" s="6">
        <f>Q79*'Input'!H$380*'Input'!$E$58</f>
        <v>0</v>
      </c>
      <c r="R100" s="6">
        <f>R79*'Input'!I$380*'Input'!$E$58</f>
        <v>0</v>
      </c>
      <c r="S100" s="6">
        <f>S79*'Input'!J$380*'Input'!$E$58</f>
        <v>0</v>
      </c>
      <c r="T100" s="10"/>
    </row>
    <row r="101" spans="1:20">
      <c r="A101" s="11" t="s">
        <v>195</v>
      </c>
      <c r="B101" s="6">
        <f>B80*'Input'!B$380*'Input'!$E$58</f>
        <v>0</v>
      </c>
      <c r="C101" s="6">
        <f>C80*'Input'!C$380*'Input'!$E$58</f>
        <v>0</v>
      </c>
      <c r="D101" s="6">
        <f>D80*'Input'!D$380*'Input'!$E$58</f>
        <v>0</v>
      </c>
      <c r="E101" s="6">
        <f>E80*'Input'!E$380*'Input'!$E$58</f>
        <v>0</v>
      </c>
      <c r="F101" s="6">
        <f>F80*'Input'!F$380*'Input'!$E$58</f>
        <v>0</v>
      </c>
      <c r="G101" s="6">
        <f>G80*'Input'!G$380*'Input'!$E$58</f>
        <v>0</v>
      </c>
      <c r="H101" s="6">
        <f>H80*'Input'!H$380*'Input'!$E$58</f>
        <v>0</v>
      </c>
      <c r="I101" s="6">
        <f>I80*'Input'!I$380*'Input'!$E$58</f>
        <v>0</v>
      </c>
      <c r="J101" s="6">
        <f>J80*'Input'!J$380*'Input'!$E$58</f>
        <v>0</v>
      </c>
      <c r="K101" s="6">
        <f>K80*'Input'!B$380*'Input'!$E$58</f>
        <v>0</v>
      </c>
      <c r="L101" s="6">
        <f>L80*'Input'!C$380*'Input'!$E$58</f>
        <v>0</v>
      </c>
      <c r="M101" s="6">
        <f>M80*'Input'!D$380*'Input'!$E$58</f>
        <v>0</v>
      </c>
      <c r="N101" s="6">
        <f>N80*'Input'!E$380*'Input'!$E$58</f>
        <v>0</v>
      </c>
      <c r="O101" s="6">
        <f>O80*'Input'!F$380*'Input'!$E$58</f>
        <v>0</v>
      </c>
      <c r="P101" s="6">
        <f>P80*'Input'!G$380*'Input'!$E$58</f>
        <v>0</v>
      </c>
      <c r="Q101" s="6">
        <f>Q80*'Input'!H$380*'Input'!$E$58</f>
        <v>0</v>
      </c>
      <c r="R101" s="6">
        <f>R80*'Input'!I$380*'Input'!$E$58</f>
        <v>0</v>
      </c>
      <c r="S101" s="6">
        <f>S80*'Input'!J$380*'Input'!$E$58</f>
        <v>0</v>
      </c>
      <c r="T101" s="10"/>
    </row>
    <row r="102" spans="1:20">
      <c r="A102" s="11" t="s">
        <v>196</v>
      </c>
      <c r="B102" s="6">
        <f>B81*'Input'!B$380*'Input'!$E$58</f>
        <v>0</v>
      </c>
      <c r="C102" s="6">
        <f>C81*'Input'!C$380*'Input'!$E$58</f>
        <v>0</v>
      </c>
      <c r="D102" s="6">
        <f>D81*'Input'!D$380*'Input'!$E$58</f>
        <v>0</v>
      </c>
      <c r="E102" s="6">
        <f>E81*'Input'!E$380*'Input'!$E$58</f>
        <v>0</v>
      </c>
      <c r="F102" s="6">
        <f>F81*'Input'!F$380*'Input'!$E$58</f>
        <v>0</v>
      </c>
      <c r="G102" s="6">
        <f>G81*'Input'!G$380*'Input'!$E$58</f>
        <v>0</v>
      </c>
      <c r="H102" s="6">
        <f>H81*'Input'!H$380*'Input'!$E$58</f>
        <v>0</v>
      </c>
      <c r="I102" s="6">
        <f>I81*'Input'!I$380*'Input'!$E$58</f>
        <v>0</v>
      </c>
      <c r="J102" s="6">
        <f>J81*'Input'!J$380*'Input'!$E$58</f>
        <v>0</v>
      </c>
      <c r="K102" s="6">
        <f>K81*'Input'!B$380*'Input'!$E$58</f>
        <v>0</v>
      </c>
      <c r="L102" s="6">
        <f>L81*'Input'!C$380*'Input'!$E$58</f>
        <v>0</v>
      </c>
      <c r="M102" s="6">
        <f>M81*'Input'!D$380*'Input'!$E$58</f>
        <v>0</v>
      </c>
      <c r="N102" s="6">
        <f>N81*'Input'!E$380*'Input'!$E$58</f>
        <v>0</v>
      </c>
      <c r="O102" s="6">
        <f>O81*'Input'!F$380*'Input'!$E$58</f>
        <v>0</v>
      </c>
      <c r="P102" s="6">
        <f>P81*'Input'!G$380*'Input'!$E$58</f>
        <v>0</v>
      </c>
      <c r="Q102" s="6">
        <f>Q81*'Input'!H$380*'Input'!$E$58</f>
        <v>0</v>
      </c>
      <c r="R102" s="6">
        <f>R81*'Input'!I$380*'Input'!$E$58</f>
        <v>0</v>
      </c>
      <c r="S102" s="6">
        <f>S81*'Input'!J$380*'Input'!$E$58</f>
        <v>0</v>
      </c>
      <c r="T102" s="10"/>
    </row>
    <row r="103" spans="1:20">
      <c r="A103" s="11" t="s">
        <v>197</v>
      </c>
      <c r="B103" s="6">
        <f>B82*'Input'!B$380*'Input'!$E$58</f>
        <v>0</v>
      </c>
      <c r="C103" s="6">
        <f>C82*'Input'!C$380*'Input'!$E$58</f>
        <v>0</v>
      </c>
      <c r="D103" s="6">
        <f>D82*'Input'!D$380*'Input'!$E$58</f>
        <v>0</v>
      </c>
      <c r="E103" s="6">
        <f>E82*'Input'!E$380*'Input'!$E$58</f>
        <v>0</v>
      </c>
      <c r="F103" s="6">
        <f>F82*'Input'!F$380*'Input'!$E$58</f>
        <v>0</v>
      </c>
      <c r="G103" s="6">
        <f>G82*'Input'!G$380*'Input'!$E$58</f>
        <v>0</v>
      </c>
      <c r="H103" s="6">
        <f>H82*'Input'!H$380*'Input'!$E$58</f>
        <v>0</v>
      </c>
      <c r="I103" s="6">
        <f>I82*'Input'!I$380*'Input'!$E$58</f>
        <v>0</v>
      </c>
      <c r="J103" s="6">
        <f>J82*'Input'!J$380*'Input'!$E$58</f>
        <v>0</v>
      </c>
      <c r="K103" s="6">
        <f>K82*'Input'!B$380*'Input'!$E$58</f>
        <v>0</v>
      </c>
      <c r="L103" s="6">
        <f>L82*'Input'!C$380*'Input'!$E$58</f>
        <v>0</v>
      </c>
      <c r="M103" s="6">
        <f>M82*'Input'!D$380*'Input'!$E$58</f>
        <v>0</v>
      </c>
      <c r="N103" s="6">
        <f>N82*'Input'!E$380*'Input'!$E$58</f>
        <v>0</v>
      </c>
      <c r="O103" s="6">
        <f>O82*'Input'!F$380*'Input'!$E$58</f>
        <v>0</v>
      </c>
      <c r="P103" s="6">
        <f>P82*'Input'!G$380*'Input'!$E$58</f>
        <v>0</v>
      </c>
      <c r="Q103" s="6">
        <f>Q82*'Input'!H$380*'Input'!$E$58</f>
        <v>0</v>
      </c>
      <c r="R103" s="6">
        <f>R82*'Input'!I$380*'Input'!$E$58</f>
        <v>0</v>
      </c>
      <c r="S103" s="6">
        <f>S82*'Input'!J$380*'Input'!$E$58</f>
        <v>0</v>
      </c>
      <c r="T103" s="10"/>
    </row>
    <row r="104" spans="1:20">
      <c r="A104" s="11" t="s">
        <v>198</v>
      </c>
      <c r="B104" s="6">
        <f>B83*'Input'!B$380*'Input'!$E$58</f>
        <v>0</v>
      </c>
      <c r="C104" s="6">
        <f>C83*'Input'!C$380*'Input'!$E$58</f>
        <v>0</v>
      </c>
      <c r="D104" s="6">
        <f>D83*'Input'!D$380*'Input'!$E$58</f>
        <v>0</v>
      </c>
      <c r="E104" s="6">
        <f>E83*'Input'!E$380*'Input'!$E$58</f>
        <v>0</v>
      </c>
      <c r="F104" s="6">
        <f>F83*'Input'!F$380*'Input'!$E$58</f>
        <v>0</v>
      </c>
      <c r="G104" s="6">
        <f>G83*'Input'!G$380*'Input'!$E$58</f>
        <v>0</v>
      </c>
      <c r="H104" s="6">
        <f>H83*'Input'!H$380*'Input'!$E$58</f>
        <v>0</v>
      </c>
      <c r="I104" s="6">
        <f>I83*'Input'!I$380*'Input'!$E$58</f>
        <v>0</v>
      </c>
      <c r="J104" s="6">
        <f>J83*'Input'!J$380*'Input'!$E$58</f>
        <v>0</v>
      </c>
      <c r="K104" s="6">
        <f>K83*'Input'!B$380*'Input'!$E$58</f>
        <v>0</v>
      </c>
      <c r="L104" s="6">
        <f>L83*'Input'!C$380*'Input'!$E$58</f>
        <v>0</v>
      </c>
      <c r="M104" s="6">
        <f>M83*'Input'!D$380*'Input'!$E$58</f>
        <v>0</v>
      </c>
      <c r="N104" s="6">
        <f>N83*'Input'!E$380*'Input'!$E$58</f>
        <v>0</v>
      </c>
      <c r="O104" s="6">
        <f>O83*'Input'!F$380*'Input'!$E$58</f>
        <v>0</v>
      </c>
      <c r="P104" s="6">
        <f>P83*'Input'!G$380*'Input'!$E$58</f>
        <v>0</v>
      </c>
      <c r="Q104" s="6">
        <f>Q83*'Input'!H$380*'Input'!$E$58</f>
        <v>0</v>
      </c>
      <c r="R104" s="6">
        <f>R83*'Input'!I$380*'Input'!$E$58</f>
        <v>0</v>
      </c>
      <c r="S104" s="6">
        <f>S83*'Input'!J$380*'Input'!$E$58</f>
        <v>0</v>
      </c>
      <c r="T104" s="10"/>
    </row>
    <row r="105" spans="1:20">
      <c r="A105" s="11" t="s">
        <v>199</v>
      </c>
      <c r="B105" s="6">
        <f>B84*'Input'!B$380*'Input'!$E$58</f>
        <v>0</v>
      </c>
      <c r="C105" s="6">
        <f>C84*'Input'!C$380*'Input'!$E$58</f>
        <v>0</v>
      </c>
      <c r="D105" s="6">
        <f>D84*'Input'!D$380*'Input'!$E$58</f>
        <v>0</v>
      </c>
      <c r="E105" s="6">
        <f>E84*'Input'!E$380*'Input'!$E$58</f>
        <v>0</v>
      </c>
      <c r="F105" s="6">
        <f>F84*'Input'!F$380*'Input'!$E$58</f>
        <v>0</v>
      </c>
      <c r="G105" s="6">
        <f>G84*'Input'!G$380*'Input'!$E$58</f>
        <v>0</v>
      </c>
      <c r="H105" s="6">
        <f>H84*'Input'!H$380*'Input'!$E$58</f>
        <v>0</v>
      </c>
      <c r="I105" s="6">
        <f>I84*'Input'!I$380*'Input'!$E$58</f>
        <v>0</v>
      </c>
      <c r="J105" s="6">
        <f>J84*'Input'!J$380*'Input'!$E$58</f>
        <v>0</v>
      </c>
      <c r="K105" s="6">
        <f>K84*'Input'!B$380*'Input'!$E$58</f>
        <v>0</v>
      </c>
      <c r="L105" s="6">
        <f>L84*'Input'!C$380*'Input'!$E$58</f>
        <v>0</v>
      </c>
      <c r="M105" s="6">
        <f>M84*'Input'!D$380*'Input'!$E$58</f>
        <v>0</v>
      </c>
      <c r="N105" s="6">
        <f>N84*'Input'!E$380*'Input'!$E$58</f>
        <v>0</v>
      </c>
      <c r="O105" s="6">
        <f>O84*'Input'!F$380*'Input'!$E$58</f>
        <v>0</v>
      </c>
      <c r="P105" s="6">
        <f>P84*'Input'!G$380*'Input'!$E$58</f>
        <v>0</v>
      </c>
      <c r="Q105" s="6">
        <f>Q84*'Input'!H$380*'Input'!$E$58</f>
        <v>0</v>
      </c>
      <c r="R105" s="6">
        <f>R84*'Input'!I$380*'Input'!$E$58</f>
        <v>0</v>
      </c>
      <c r="S105" s="6">
        <f>S84*'Input'!J$380*'Input'!$E$58</f>
        <v>0</v>
      </c>
      <c r="T105" s="10"/>
    </row>
    <row r="106" spans="1:20">
      <c r="A106" s="11" t="s">
        <v>200</v>
      </c>
      <c r="B106" s="6">
        <f>B85*'Input'!B$380*'Input'!$E$58</f>
        <v>0</v>
      </c>
      <c r="C106" s="6">
        <f>C85*'Input'!C$380*'Input'!$E$58</f>
        <v>0</v>
      </c>
      <c r="D106" s="6">
        <f>D85*'Input'!D$380*'Input'!$E$58</f>
        <v>0</v>
      </c>
      <c r="E106" s="6">
        <f>E85*'Input'!E$380*'Input'!$E$58</f>
        <v>0</v>
      </c>
      <c r="F106" s="6">
        <f>F85*'Input'!F$380*'Input'!$E$58</f>
        <v>0</v>
      </c>
      <c r="G106" s="6">
        <f>G85*'Input'!G$380*'Input'!$E$58</f>
        <v>0</v>
      </c>
      <c r="H106" s="6">
        <f>H85*'Input'!H$380*'Input'!$E$58</f>
        <v>0</v>
      </c>
      <c r="I106" s="6">
        <f>I85*'Input'!I$380*'Input'!$E$58</f>
        <v>0</v>
      </c>
      <c r="J106" s="6">
        <f>J85*'Input'!J$380*'Input'!$E$58</f>
        <v>0</v>
      </c>
      <c r="K106" s="6">
        <f>K85*'Input'!B$380*'Input'!$E$58</f>
        <v>0</v>
      </c>
      <c r="L106" s="6">
        <f>L85*'Input'!C$380*'Input'!$E$58</f>
        <v>0</v>
      </c>
      <c r="M106" s="6">
        <f>M85*'Input'!D$380*'Input'!$E$58</f>
        <v>0</v>
      </c>
      <c r="N106" s="6">
        <f>N85*'Input'!E$380*'Input'!$E$58</f>
        <v>0</v>
      </c>
      <c r="O106" s="6">
        <f>O85*'Input'!F$380*'Input'!$E$58</f>
        <v>0</v>
      </c>
      <c r="P106" s="6">
        <f>P85*'Input'!G$380*'Input'!$E$58</f>
        <v>0</v>
      </c>
      <c r="Q106" s="6">
        <f>Q85*'Input'!H$380*'Input'!$E$58</f>
        <v>0</v>
      </c>
      <c r="R106" s="6">
        <f>R85*'Input'!I$380*'Input'!$E$58</f>
        <v>0</v>
      </c>
      <c r="S106" s="6">
        <f>S85*'Input'!J$380*'Input'!$E$58</f>
        <v>0</v>
      </c>
      <c r="T106" s="10"/>
    </row>
  </sheetData>
  <sheetProtection sheet="1" objects="1" scenarios="1"/>
  <hyperlinks>
    <hyperlink ref="A5" location="'Standing'!B52" display="x1 = 3003. Yardstick components p/kWh (taking account of standing charges) (in Yardstick unit rate p/kWh (taking account of standing charges))"/>
    <hyperlink ref="A15" location="'Reactive'!B8" display="x1 = 3201. Standard components p/kWh for reactive power (absolute value)"/>
    <hyperlink ref="A16" location="'Input'!B379" display="x2 = 1092. Average kVAr by kVA, by network level"/>
    <hyperlink ref="A17" location="'Input'!E57" display="x3 = 1010. Power factor for all flows in the network model (in Financial and general assumptions)"/>
    <hyperlink ref="A45" location="'Loads'!B43" display="x1 = 2302. Load coefficient"/>
    <hyperlink ref="A64" location="'Yard'!B10" display="x1 = 2901. Unit cost at each level, £/kW/year (relative to system simultaneous maximum load)"/>
    <hyperlink ref="A65" location="'Reactive'!B48" display="x2 = 3204. Absolute value of load coefficient (kW peak / average kW)"/>
    <hyperlink ref="A66" location="'LAFs'!I13" display="x3 = 2001. Loss adjustment factor to transmission (in Loss adjustment factors to transmission)"/>
    <hyperlink ref="A67" location="'LAFs'!B80" display="x4 = 2004. Loss adjustment factor to transmission for each network level"/>
    <hyperlink ref="A68" location="'Contrib'!B101" display="x5 = 2804. Proportion of annual charge covered by contributions (for all charging levels)"/>
    <hyperlink ref="A69" location="'Reactive'!B29" display="x6 = 3203. Network use factors for generator reactive unit charges"/>
    <hyperlink ref="A70" location="'Input'!F57" display="x7 = 1010. Days in the charging year (in Financial and general assumptions)"/>
    <hyperlink ref="A89" location="'Reactive'!B73" display="x1 = 3205. Pay-as-you-go components p/kWh for reactive power (absolute value)"/>
    <hyperlink ref="A90" location="'Input'!B379" display="x2 = 1092. Average kVAr by kVA, by network level"/>
    <hyperlink ref="A91" location="'Input'!E57" display="x3 = 1010. Power factor for all flows in the network model (in Financial and general assumptions)"/>
  </hyperlinks>
  <pageMargins left="0.7" right="0.7" top="0.75" bottom="0.75" header="0.3" footer="0.3"/>
  <pageSetup fitToHeight="0" orientation="landscape"/>
  <headerFooter>
    <oddHeader>&amp;L&amp;A&amp;Cr6409&amp;R&amp;P of &amp;N</oddHeader>
    <oddFooter>&amp;F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9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24">
      <c r="A1" s="1">
        <f>"Aggregation"&amp;" for "&amp;'Input'!B7&amp;" in "&amp;'Input'!C7&amp;" ("&amp;'Input'!D7&amp;")"</f>
        <v>0</v>
      </c>
    </row>
    <row r="2" spans="1:24">
      <c r="A2" s="2" t="s">
        <v>1041</v>
      </c>
    </row>
    <row r="4" spans="1:24">
      <c r="A4" s="1" t="s">
        <v>1042</v>
      </c>
    </row>
    <row r="5" spans="1:24">
      <c r="A5" s="2" t="s">
        <v>367</v>
      </c>
    </row>
    <row r="6" spans="1:24">
      <c r="A6" s="12" t="s">
        <v>1043</v>
      </c>
    </row>
    <row r="7" spans="1:24">
      <c r="A7" s="12" t="s">
        <v>1044</v>
      </c>
    </row>
    <row r="8" spans="1:24">
      <c r="A8" s="12" t="s">
        <v>1045</v>
      </c>
    </row>
    <row r="9" spans="1:24">
      <c r="A9" s="12" t="s">
        <v>1046</v>
      </c>
    </row>
    <row r="10" spans="1:24">
      <c r="A10" s="12" t="s">
        <v>1047</v>
      </c>
    </row>
    <row r="11" spans="1:24">
      <c r="A11" s="12" t="s">
        <v>1048</v>
      </c>
    </row>
    <row r="12" spans="1:24">
      <c r="A12" s="12" t="s">
        <v>1049</v>
      </c>
    </row>
    <row r="13" spans="1:24">
      <c r="A13" s="2" t="s">
        <v>1050</v>
      </c>
    </row>
    <row r="15" spans="1:24">
      <c r="B15" s="3" t="s">
        <v>140</v>
      </c>
      <c r="C15" s="3" t="s">
        <v>322</v>
      </c>
      <c r="D15" s="3" t="s">
        <v>323</v>
      </c>
      <c r="E15" s="3" t="s">
        <v>324</v>
      </c>
      <c r="F15" s="3" t="s">
        <v>325</v>
      </c>
      <c r="G15" s="3" t="s">
        <v>326</v>
      </c>
      <c r="H15" s="3" t="s">
        <v>327</v>
      </c>
      <c r="I15" s="3" t="s">
        <v>328</v>
      </c>
      <c r="J15" s="3" t="s">
        <v>329</v>
      </c>
      <c r="K15" s="3" t="s">
        <v>479</v>
      </c>
      <c r="L15" s="3" t="s">
        <v>491</v>
      </c>
      <c r="M15" s="3" t="s">
        <v>310</v>
      </c>
      <c r="N15" s="3" t="s">
        <v>828</v>
      </c>
      <c r="O15" s="3" t="s">
        <v>829</v>
      </c>
      <c r="P15" s="3" t="s">
        <v>830</v>
      </c>
      <c r="Q15" s="3" t="s">
        <v>831</v>
      </c>
      <c r="R15" s="3" t="s">
        <v>832</v>
      </c>
      <c r="S15" s="3" t="s">
        <v>833</v>
      </c>
      <c r="T15" s="3" t="s">
        <v>834</v>
      </c>
      <c r="U15" s="3" t="s">
        <v>835</v>
      </c>
      <c r="V15" s="3" t="s">
        <v>836</v>
      </c>
      <c r="W15" s="3" t="s">
        <v>837</v>
      </c>
    </row>
    <row r="16" spans="1:24">
      <c r="A16" s="11" t="s">
        <v>172</v>
      </c>
      <c r="B16" s="7">
        <f>'Standing'!$B$53</f>
        <v>0</v>
      </c>
      <c r="C16" s="7">
        <f>'Standing'!$C$53</f>
        <v>0</v>
      </c>
      <c r="D16" s="7">
        <f>'Standing'!$D$53</f>
        <v>0</v>
      </c>
      <c r="E16" s="7">
        <f>'Standing'!$E$53</f>
        <v>0</v>
      </c>
      <c r="F16" s="7">
        <f>'Standing'!$F$53</f>
        <v>0</v>
      </c>
      <c r="G16" s="7">
        <f>'Standing'!$G$53</f>
        <v>0</v>
      </c>
      <c r="H16" s="7">
        <f>'Standing'!$H$53</f>
        <v>0</v>
      </c>
      <c r="I16" s="7">
        <f>'Standing'!$I$53</f>
        <v>0</v>
      </c>
      <c r="J16" s="7">
        <f>'Standing'!$J$53</f>
        <v>0</v>
      </c>
      <c r="K16" s="9"/>
      <c r="L16" s="9"/>
      <c r="M16" s="7">
        <f>'Standing'!$K$53</f>
        <v>0</v>
      </c>
      <c r="N16" s="7">
        <f>'Standing'!$L$53</f>
        <v>0</v>
      </c>
      <c r="O16" s="7">
        <f>'Standing'!$M$53</f>
        <v>0</v>
      </c>
      <c r="P16" s="7">
        <f>'Standing'!$N$53</f>
        <v>0</v>
      </c>
      <c r="Q16" s="7">
        <f>'Standing'!$O$53</f>
        <v>0</v>
      </c>
      <c r="R16" s="7">
        <f>'Standing'!$P$53</f>
        <v>0</v>
      </c>
      <c r="S16" s="7">
        <f>'Standing'!$Q$53</f>
        <v>0</v>
      </c>
      <c r="T16" s="7">
        <f>'Standing'!$R$53</f>
        <v>0</v>
      </c>
      <c r="U16" s="7">
        <f>'Standing'!$S$53</f>
        <v>0</v>
      </c>
      <c r="V16" s="9"/>
      <c r="W16" s="9"/>
      <c r="X16" s="10"/>
    </row>
    <row r="17" spans="1:24">
      <c r="A17" s="11" t="s">
        <v>173</v>
      </c>
      <c r="B17" s="7">
        <f>'Standing'!$B$81</f>
        <v>0</v>
      </c>
      <c r="C17" s="7">
        <f>'Standing'!$C$81</f>
        <v>0</v>
      </c>
      <c r="D17" s="7">
        <f>'Standing'!$D$81</f>
        <v>0</v>
      </c>
      <c r="E17" s="7">
        <f>'Standing'!$E$81</f>
        <v>0</v>
      </c>
      <c r="F17" s="7">
        <f>'Standing'!$F$81</f>
        <v>0</v>
      </c>
      <c r="G17" s="7">
        <f>'Standing'!$G$81</f>
        <v>0</v>
      </c>
      <c r="H17" s="7">
        <f>'Standing'!$H$81</f>
        <v>0</v>
      </c>
      <c r="I17" s="7">
        <f>'Standing'!$I$81</f>
        <v>0</v>
      </c>
      <c r="J17" s="7">
        <f>'Standing'!$J$81</f>
        <v>0</v>
      </c>
      <c r="K17" s="9"/>
      <c r="L17" s="9"/>
      <c r="M17" s="7">
        <f>'Standing'!$K$81</f>
        <v>0</v>
      </c>
      <c r="N17" s="7">
        <f>'Standing'!$L$81</f>
        <v>0</v>
      </c>
      <c r="O17" s="7">
        <f>'Standing'!$M$81</f>
        <v>0</v>
      </c>
      <c r="P17" s="7">
        <f>'Standing'!$N$81</f>
        <v>0</v>
      </c>
      <c r="Q17" s="7">
        <f>'Standing'!$O$81</f>
        <v>0</v>
      </c>
      <c r="R17" s="7">
        <f>'Standing'!$P$81</f>
        <v>0</v>
      </c>
      <c r="S17" s="7">
        <f>'Standing'!$Q$81</f>
        <v>0</v>
      </c>
      <c r="T17" s="7">
        <f>'Standing'!$R$81</f>
        <v>0</v>
      </c>
      <c r="U17" s="7">
        <f>'Standing'!$S$81</f>
        <v>0</v>
      </c>
      <c r="V17" s="9"/>
      <c r="W17" s="9"/>
      <c r="X17" s="10"/>
    </row>
    <row r="18" spans="1:24">
      <c r="A18" s="11" t="s">
        <v>216</v>
      </c>
      <c r="B18" s="7">
        <f>'Standing'!$B$82</f>
        <v>0</v>
      </c>
      <c r="C18" s="7">
        <f>'Standing'!$C$82</f>
        <v>0</v>
      </c>
      <c r="D18" s="7">
        <f>'Standing'!$D$82</f>
        <v>0</v>
      </c>
      <c r="E18" s="7">
        <f>'Standing'!$E$82</f>
        <v>0</v>
      </c>
      <c r="F18" s="7">
        <f>'Standing'!$F$82</f>
        <v>0</v>
      </c>
      <c r="G18" s="7">
        <f>'Standing'!$G$82</f>
        <v>0</v>
      </c>
      <c r="H18" s="7">
        <f>'Standing'!$H$82</f>
        <v>0</v>
      </c>
      <c r="I18" s="7">
        <f>'Standing'!$I$82</f>
        <v>0</v>
      </c>
      <c r="J18" s="7">
        <f>'Standing'!$J$82</f>
        <v>0</v>
      </c>
      <c r="K18" s="9"/>
      <c r="L18" s="9"/>
      <c r="M18" s="7">
        <f>'Standing'!$K$82</f>
        <v>0</v>
      </c>
      <c r="N18" s="7">
        <f>'Standing'!$L$82</f>
        <v>0</v>
      </c>
      <c r="O18" s="7">
        <f>'Standing'!$M$82</f>
        <v>0</v>
      </c>
      <c r="P18" s="7">
        <f>'Standing'!$N$82</f>
        <v>0</v>
      </c>
      <c r="Q18" s="7">
        <f>'Standing'!$O$82</f>
        <v>0</v>
      </c>
      <c r="R18" s="7">
        <f>'Standing'!$P$82</f>
        <v>0</v>
      </c>
      <c r="S18" s="7">
        <f>'Standing'!$Q$82</f>
        <v>0</v>
      </c>
      <c r="T18" s="7">
        <f>'Standing'!$R$82</f>
        <v>0</v>
      </c>
      <c r="U18" s="7">
        <f>'Standing'!$S$82</f>
        <v>0</v>
      </c>
      <c r="V18" s="9"/>
      <c r="W18" s="9"/>
      <c r="X18" s="10"/>
    </row>
    <row r="19" spans="1:24">
      <c r="A19" s="11" t="s">
        <v>174</v>
      </c>
      <c r="B19" s="7">
        <f>'Standing'!$B$56</f>
        <v>0</v>
      </c>
      <c r="C19" s="7">
        <f>'Standing'!$C$56</f>
        <v>0</v>
      </c>
      <c r="D19" s="7">
        <f>'Standing'!$D$56</f>
        <v>0</v>
      </c>
      <c r="E19" s="7">
        <f>'Standing'!$E$56</f>
        <v>0</v>
      </c>
      <c r="F19" s="7">
        <f>'Standing'!$F$56</f>
        <v>0</v>
      </c>
      <c r="G19" s="7">
        <f>'Standing'!$G$56</f>
        <v>0</v>
      </c>
      <c r="H19" s="7">
        <f>'Standing'!$H$56</f>
        <v>0</v>
      </c>
      <c r="I19" s="7">
        <f>'Standing'!$I$56</f>
        <v>0</v>
      </c>
      <c r="J19" s="7">
        <f>'Standing'!$J$56</f>
        <v>0</v>
      </c>
      <c r="K19" s="9"/>
      <c r="L19" s="9"/>
      <c r="M19" s="7">
        <f>'Standing'!$K$56</f>
        <v>0</v>
      </c>
      <c r="N19" s="7">
        <f>'Standing'!$L$56</f>
        <v>0</v>
      </c>
      <c r="O19" s="7">
        <f>'Standing'!$M$56</f>
        <v>0</v>
      </c>
      <c r="P19" s="7">
        <f>'Standing'!$N$56</f>
        <v>0</v>
      </c>
      <c r="Q19" s="7">
        <f>'Standing'!$O$56</f>
        <v>0</v>
      </c>
      <c r="R19" s="7">
        <f>'Standing'!$P$56</f>
        <v>0</v>
      </c>
      <c r="S19" s="7">
        <f>'Standing'!$Q$56</f>
        <v>0</v>
      </c>
      <c r="T19" s="7">
        <f>'Standing'!$R$56</f>
        <v>0</v>
      </c>
      <c r="U19" s="7">
        <f>'Standing'!$S$56</f>
        <v>0</v>
      </c>
      <c r="V19" s="9"/>
      <c r="W19" s="9"/>
      <c r="X19" s="10"/>
    </row>
    <row r="20" spans="1:24">
      <c r="A20" s="11" t="s">
        <v>175</v>
      </c>
      <c r="B20" s="7">
        <f>'Standing'!$B$83</f>
        <v>0</v>
      </c>
      <c r="C20" s="7">
        <f>'Standing'!$C$83</f>
        <v>0</v>
      </c>
      <c r="D20" s="7">
        <f>'Standing'!$D$83</f>
        <v>0</v>
      </c>
      <c r="E20" s="7">
        <f>'Standing'!$E$83</f>
        <v>0</v>
      </c>
      <c r="F20" s="7">
        <f>'Standing'!$F$83</f>
        <v>0</v>
      </c>
      <c r="G20" s="7">
        <f>'Standing'!$G$83</f>
        <v>0</v>
      </c>
      <c r="H20" s="7">
        <f>'Standing'!$H$83</f>
        <v>0</v>
      </c>
      <c r="I20" s="7">
        <f>'Standing'!$I$83</f>
        <v>0</v>
      </c>
      <c r="J20" s="7">
        <f>'Standing'!$J$83</f>
        <v>0</v>
      </c>
      <c r="K20" s="9"/>
      <c r="L20" s="9"/>
      <c r="M20" s="7">
        <f>'Standing'!$K$83</f>
        <v>0</v>
      </c>
      <c r="N20" s="7">
        <f>'Standing'!$L$83</f>
        <v>0</v>
      </c>
      <c r="O20" s="7">
        <f>'Standing'!$M$83</f>
        <v>0</v>
      </c>
      <c r="P20" s="7">
        <f>'Standing'!$N$83</f>
        <v>0</v>
      </c>
      <c r="Q20" s="7">
        <f>'Standing'!$O$83</f>
        <v>0</v>
      </c>
      <c r="R20" s="7">
        <f>'Standing'!$P$83</f>
        <v>0</v>
      </c>
      <c r="S20" s="7">
        <f>'Standing'!$Q$83</f>
        <v>0</v>
      </c>
      <c r="T20" s="7">
        <f>'Standing'!$R$83</f>
        <v>0</v>
      </c>
      <c r="U20" s="7">
        <f>'Standing'!$S$83</f>
        <v>0</v>
      </c>
      <c r="V20" s="9"/>
      <c r="W20" s="9"/>
      <c r="X20" s="10"/>
    </row>
    <row r="21" spans="1:24">
      <c r="A21" s="11" t="s">
        <v>217</v>
      </c>
      <c r="B21" s="7">
        <f>'Standing'!$B$84</f>
        <v>0</v>
      </c>
      <c r="C21" s="7">
        <f>'Standing'!$C$84</f>
        <v>0</v>
      </c>
      <c r="D21" s="7">
        <f>'Standing'!$D$84</f>
        <v>0</v>
      </c>
      <c r="E21" s="7">
        <f>'Standing'!$E$84</f>
        <v>0</v>
      </c>
      <c r="F21" s="7">
        <f>'Standing'!$F$84</f>
        <v>0</v>
      </c>
      <c r="G21" s="7">
        <f>'Standing'!$G$84</f>
        <v>0</v>
      </c>
      <c r="H21" s="7">
        <f>'Standing'!$H$84</f>
        <v>0</v>
      </c>
      <c r="I21" s="7">
        <f>'Standing'!$I$84</f>
        <v>0</v>
      </c>
      <c r="J21" s="7">
        <f>'Standing'!$J$84</f>
        <v>0</v>
      </c>
      <c r="K21" s="9"/>
      <c r="L21" s="9"/>
      <c r="M21" s="7">
        <f>'Standing'!$K$84</f>
        <v>0</v>
      </c>
      <c r="N21" s="7">
        <f>'Standing'!$L$84</f>
        <v>0</v>
      </c>
      <c r="O21" s="7">
        <f>'Standing'!$M$84</f>
        <v>0</v>
      </c>
      <c r="P21" s="7">
        <f>'Standing'!$N$84</f>
        <v>0</v>
      </c>
      <c r="Q21" s="7">
        <f>'Standing'!$O$84</f>
        <v>0</v>
      </c>
      <c r="R21" s="7">
        <f>'Standing'!$P$84</f>
        <v>0</v>
      </c>
      <c r="S21" s="7">
        <f>'Standing'!$Q$84</f>
        <v>0</v>
      </c>
      <c r="T21" s="7">
        <f>'Standing'!$R$84</f>
        <v>0</v>
      </c>
      <c r="U21" s="7">
        <f>'Standing'!$S$84</f>
        <v>0</v>
      </c>
      <c r="V21" s="9"/>
      <c r="W21" s="9"/>
      <c r="X21" s="10"/>
    </row>
    <row r="22" spans="1:24">
      <c r="A22" s="11" t="s">
        <v>176</v>
      </c>
      <c r="B22" s="7">
        <f>'Standing'!$B$85</f>
        <v>0</v>
      </c>
      <c r="C22" s="7">
        <f>'Standing'!$C$85</f>
        <v>0</v>
      </c>
      <c r="D22" s="7">
        <f>'Standing'!$D$85</f>
        <v>0</v>
      </c>
      <c r="E22" s="7">
        <f>'Standing'!$E$85</f>
        <v>0</v>
      </c>
      <c r="F22" s="7">
        <f>'Standing'!$F$85</f>
        <v>0</v>
      </c>
      <c r="G22" s="7">
        <f>'Standing'!$G$85</f>
        <v>0</v>
      </c>
      <c r="H22" s="7">
        <f>'Standing'!$H$85</f>
        <v>0</v>
      </c>
      <c r="I22" s="7">
        <f>'Standing'!$I$85</f>
        <v>0</v>
      </c>
      <c r="J22" s="7">
        <f>'Standing'!$J$85</f>
        <v>0</v>
      </c>
      <c r="K22" s="9"/>
      <c r="L22" s="9"/>
      <c r="M22" s="7">
        <f>'Standing'!$K$85</f>
        <v>0</v>
      </c>
      <c r="N22" s="7">
        <f>'Standing'!$L$85</f>
        <v>0</v>
      </c>
      <c r="O22" s="7">
        <f>'Standing'!$M$85</f>
        <v>0</v>
      </c>
      <c r="P22" s="7">
        <f>'Standing'!$N$85</f>
        <v>0</v>
      </c>
      <c r="Q22" s="7">
        <f>'Standing'!$O$85</f>
        <v>0</v>
      </c>
      <c r="R22" s="7">
        <f>'Standing'!$P$85</f>
        <v>0</v>
      </c>
      <c r="S22" s="7">
        <f>'Standing'!$Q$85</f>
        <v>0</v>
      </c>
      <c r="T22" s="7">
        <f>'Standing'!$R$85</f>
        <v>0</v>
      </c>
      <c r="U22" s="7">
        <f>'Standing'!$S$85</f>
        <v>0</v>
      </c>
      <c r="V22" s="9"/>
      <c r="W22" s="9"/>
      <c r="X22" s="10"/>
    </row>
    <row r="23" spans="1:24">
      <c r="A23" s="11" t="s">
        <v>177</v>
      </c>
      <c r="B23" s="7">
        <f>'Standing'!$B$86</f>
        <v>0</v>
      </c>
      <c r="C23" s="7">
        <f>'Standing'!$C$86</f>
        <v>0</v>
      </c>
      <c r="D23" s="7">
        <f>'Standing'!$D$86</f>
        <v>0</v>
      </c>
      <c r="E23" s="7">
        <f>'Standing'!$E$86</f>
        <v>0</v>
      </c>
      <c r="F23" s="7">
        <f>'Standing'!$F$86</f>
        <v>0</v>
      </c>
      <c r="G23" s="7">
        <f>'Standing'!$G$86</f>
        <v>0</v>
      </c>
      <c r="H23" s="7">
        <f>'Standing'!$H$86</f>
        <v>0</v>
      </c>
      <c r="I23" s="7">
        <f>'Standing'!$I$86</f>
        <v>0</v>
      </c>
      <c r="J23" s="7">
        <f>'Standing'!$J$86</f>
        <v>0</v>
      </c>
      <c r="K23" s="9"/>
      <c r="L23" s="9"/>
      <c r="M23" s="7">
        <f>'Standing'!$K$86</f>
        <v>0</v>
      </c>
      <c r="N23" s="7">
        <f>'Standing'!$L$86</f>
        <v>0</v>
      </c>
      <c r="O23" s="7">
        <f>'Standing'!$M$86</f>
        <v>0</v>
      </c>
      <c r="P23" s="7">
        <f>'Standing'!$N$86</f>
        <v>0</v>
      </c>
      <c r="Q23" s="7">
        <f>'Standing'!$O$86</f>
        <v>0</v>
      </c>
      <c r="R23" s="7">
        <f>'Standing'!$P$86</f>
        <v>0</v>
      </c>
      <c r="S23" s="7">
        <f>'Standing'!$Q$86</f>
        <v>0</v>
      </c>
      <c r="T23" s="7">
        <f>'Standing'!$R$86</f>
        <v>0</v>
      </c>
      <c r="U23" s="7">
        <f>'Standing'!$S$86</f>
        <v>0</v>
      </c>
      <c r="V23" s="9"/>
      <c r="W23" s="9"/>
      <c r="X23" s="10"/>
    </row>
    <row r="24" spans="1:24">
      <c r="A24" s="11" t="s">
        <v>191</v>
      </c>
      <c r="B24" s="7">
        <f>'Standing'!$B$87</f>
        <v>0</v>
      </c>
      <c r="C24" s="7">
        <f>'Standing'!$C$87</f>
        <v>0</v>
      </c>
      <c r="D24" s="7">
        <f>'Standing'!$D$87</f>
        <v>0</v>
      </c>
      <c r="E24" s="7">
        <f>'Standing'!$E$87</f>
        <v>0</v>
      </c>
      <c r="F24" s="7">
        <f>'Standing'!$F$87</f>
        <v>0</v>
      </c>
      <c r="G24" s="7">
        <f>'Standing'!$G$87</f>
        <v>0</v>
      </c>
      <c r="H24" s="7">
        <f>'Standing'!$H$87</f>
        <v>0</v>
      </c>
      <c r="I24" s="7">
        <f>'Standing'!$I$87</f>
        <v>0</v>
      </c>
      <c r="J24" s="7">
        <f>'Standing'!$J$87</f>
        <v>0</v>
      </c>
      <c r="K24" s="9"/>
      <c r="L24" s="9"/>
      <c r="M24" s="7">
        <f>'Standing'!$K$87</f>
        <v>0</v>
      </c>
      <c r="N24" s="7">
        <f>'Standing'!$L$87</f>
        <v>0</v>
      </c>
      <c r="O24" s="7">
        <f>'Standing'!$M$87</f>
        <v>0</v>
      </c>
      <c r="P24" s="7">
        <f>'Standing'!$N$87</f>
        <v>0</v>
      </c>
      <c r="Q24" s="7">
        <f>'Standing'!$O$87</f>
        <v>0</v>
      </c>
      <c r="R24" s="7">
        <f>'Standing'!$P$87</f>
        <v>0</v>
      </c>
      <c r="S24" s="7">
        <f>'Standing'!$Q$87</f>
        <v>0</v>
      </c>
      <c r="T24" s="7">
        <f>'Standing'!$R$87</f>
        <v>0</v>
      </c>
      <c r="U24" s="7">
        <f>'Standing'!$S$87</f>
        <v>0</v>
      </c>
      <c r="V24" s="9"/>
      <c r="W24" s="9"/>
      <c r="X24" s="10"/>
    </row>
    <row r="25" spans="1:24">
      <c r="A25" s="11" t="s">
        <v>178</v>
      </c>
      <c r="B25" s="7">
        <f>'Standing'!$B$88</f>
        <v>0</v>
      </c>
      <c r="C25" s="7">
        <f>'Standing'!$C$88</f>
        <v>0</v>
      </c>
      <c r="D25" s="7">
        <f>'Standing'!$D$88</f>
        <v>0</v>
      </c>
      <c r="E25" s="7">
        <f>'Standing'!$E$88</f>
        <v>0</v>
      </c>
      <c r="F25" s="7">
        <f>'Standing'!$F$88</f>
        <v>0</v>
      </c>
      <c r="G25" s="7">
        <f>'Standing'!$G$88</f>
        <v>0</v>
      </c>
      <c r="H25" s="7">
        <f>'Standing'!$H$88</f>
        <v>0</v>
      </c>
      <c r="I25" s="7">
        <f>'Standing'!$I$88</f>
        <v>0</v>
      </c>
      <c r="J25" s="7">
        <f>'Standing'!$J$88</f>
        <v>0</v>
      </c>
      <c r="K25" s="9"/>
      <c r="L25" s="9"/>
      <c r="M25" s="7">
        <f>'Standing'!$K$88</f>
        <v>0</v>
      </c>
      <c r="N25" s="7">
        <f>'Standing'!$L$88</f>
        <v>0</v>
      </c>
      <c r="O25" s="7">
        <f>'Standing'!$M$88</f>
        <v>0</v>
      </c>
      <c r="P25" s="7">
        <f>'Standing'!$N$88</f>
        <v>0</v>
      </c>
      <c r="Q25" s="7">
        <f>'Standing'!$O$88</f>
        <v>0</v>
      </c>
      <c r="R25" s="7">
        <f>'Standing'!$P$88</f>
        <v>0</v>
      </c>
      <c r="S25" s="7">
        <f>'Standing'!$Q$88</f>
        <v>0</v>
      </c>
      <c r="T25" s="7">
        <f>'Standing'!$R$88</f>
        <v>0</v>
      </c>
      <c r="U25" s="7">
        <f>'Standing'!$S$88</f>
        <v>0</v>
      </c>
      <c r="V25" s="9"/>
      <c r="W25" s="9"/>
      <c r="X25" s="10"/>
    </row>
    <row r="26" spans="1:24">
      <c r="A26" s="11" t="s">
        <v>179</v>
      </c>
      <c r="B26" s="7">
        <f>'Standing'!$B$89</f>
        <v>0</v>
      </c>
      <c r="C26" s="7">
        <f>'Standing'!$C$89</f>
        <v>0</v>
      </c>
      <c r="D26" s="7">
        <f>'Standing'!$D$89</f>
        <v>0</v>
      </c>
      <c r="E26" s="7">
        <f>'Standing'!$E$89</f>
        <v>0</v>
      </c>
      <c r="F26" s="7">
        <f>'Standing'!$F$89</f>
        <v>0</v>
      </c>
      <c r="G26" s="7">
        <f>'Standing'!$G$89</f>
        <v>0</v>
      </c>
      <c r="H26" s="7">
        <f>'Standing'!$H$89</f>
        <v>0</v>
      </c>
      <c r="I26" s="7">
        <f>'Standing'!$I$89</f>
        <v>0</v>
      </c>
      <c r="J26" s="7">
        <f>'Standing'!$J$89</f>
        <v>0</v>
      </c>
      <c r="K26" s="9"/>
      <c r="L26" s="9"/>
      <c r="M26" s="7">
        <f>'Standing'!$K$89</f>
        <v>0</v>
      </c>
      <c r="N26" s="7">
        <f>'Standing'!$L$89</f>
        <v>0</v>
      </c>
      <c r="O26" s="7">
        <f>'Standing'!$M$89</f>
        <v>0</v>
      </c>
      <c r="P26" s="7">
        <f>'Standing'!$N$89</f>
        <v>0</v>
      </c>
      <c r="Q26" s="7">
        <f>'Standing'!$O$89</f>
        <v>0</v>
      </c>
      <c r="R26" s="7">
        <f>'Standing'!$P$89</f>
        <v>0</v>
      </c>
      <c r="S26" s="7">
        <f>'Standing'!$Q$89</f>
        <v>0</v>
      </c>
      <c r="T26" s="7">
        <f>'Standing'!$R$89</f>
        <v>0</v>
      </c>
      <c r="U26" s="7">
        <f>'Standing'!$S$89</f>
        <v>0</v>
      </c>
      <c r="V26" s="9"/>
      <c r="W26" s="9"/>
      <c r="X26" s="10"/>
    </row>
    <row r="27" spans="1:24">
      <c r="A27" s="11" t="s">
        <v>192</v>
      </c>
      <c r="B27" s="7">
        <f>'Standing'!$B$90</f>
        <v>0</v>
      </c>
      <c r="C27" s="7">
        <f>'Standing'!$C$90</f>
        <v>0</v>
      </c>
      <c r="D27" s="7">
        <f>'Standing'!$D$90</f>
        <v>0</v>
      </c>
      <c r="E27" s="7">
        <f>'Standing'!$E$90</f>
        <v>0</v>
      </c>
      <c r="F27" s="7">
        <f>'Standing'!$F$90</f>
        <v>0</v>
      </c>
      <c r="G27" s="7">
        <f>'Standing'!$G$90</f>
        <v>0</v>
      </c>
      <c r="H27" s="7">
        <f>'Standing'!$H$90</f>
        <v>0</v>
      </c>
      <c r="I27" s="7">
        <f>'Standing'!$I$90</f>
        <v>0</v>
      </c>
      <c r="J27" s="7">
        <f>'Standing'!$J$90</f>
        <v>0</v>
      </c>
      <c r="K27" s="9"/>
      <c r="L27" s="9"/>
      <c r="M27" s="7">
        <f>'Standing'!$K$90</f>
        <v>0</v>
      </c>
      <c r="N27" s="7">
        <f>'Standing'!$L$90</f>
        <v>0</v>
      </c>
      <c r="O27" s="7">
        <f>'Standing'!$M$90</f>
        <v>0</v>
      </c>
      <c r="P27" s="7">
        <f>'Standing'!$N$90</f>
        <v>0</v>
      </c>
      <c r="Q27" s="7">
        <f>'Standing'!$O$90</f>
        <v>0</v>
      </c>
      <c r="R27" s="7">
        <f>'Standing'!$P$90</f>
        <v>0</v>
      </c>
      <c r="S27" s="7">
        <f>'Standing'!$Q$90</f>
        <v>0</v>
      </c>
      <c r="T27" s="7">
        <f>'Standing'!$R$90</f>
        <v>0</v>
      </c>
      <c r="U27" s="7">
        <f>'Standing'!$S$90</f>
        <v>0</v>
      </c>
      <c r="V27" s="9"/>
      <c r="W27" s="9"/>
      <c r="X27" s="10"/>
    </row>
    <row r="28" spans="1:24">
      <c r="A28" s="11" t="s">
        <v>218</v>
      </c>
      <c r="B28" s="7">
        <f>'Yard'!$B$84</f>
        <v>0</v>
      </c>
      <c r="C28" s="7">
        <f>'Yard'!$C$84</f>
        <v>0</v>
      </c>
      <c r="D28" s="7">
        <f>'Yard'!$D$84</f>
        <v>0</v>
      </c>
      <c r="E28" s="7">
        <f>'Yard'!$E$84</f>
        <v>0</v>
      </c>
      <c r="F28" s="7">
        <f>'Yard'!$F$84</f>
        <v>0</v>
      </c>
      <c r="G28" s="7">
        <f>'Yard'!$G$84</f>
        <v>0</v>
      </c>
      <c r="H28" s="7">
        <f>'Yard'!$H$84</f>
        <v>0</v>
      </c>
      <c r="I28" s="7">
        <f>'Yard'!$I$84</f>
        <v>0</v>
      </c>
      <c r="J28" s="7">
        <f>'Yard'!$J$84</f>
        <v>0</v>
      </c>
      <c r="K28" s="9"/>
      <c r="L28" s="9"/>
      <c r="M28" s="7">
        <f>'Yard'!$K$84</f>
        <v>0</v>
      </c>
      <c r="N28" s="7">
        <f>'Yard'!$L$84</f>
        <v>0</v>
      </c>
      <c r="O28" s="7">
        <f>'Yard'!$M$84</f>
        <v>0</v>
      </c>
      <c r="P28" s="7">
        <f>'Yard'!$N$84</f>
        <v>0</v>
      </c>
      <c r="Q28" s="7">
        <f>'Yard'!$O$84</f>
        <v>0</v>
      </c>
      <c r="R28" s="7">
        <f>'Yard'!$P$84</f>
        <v>0</v>
      </c>
      <c r="S28" s="7">
        <f>'Yard'!$Q$84</f>
        <v>0</v>
      </c>
      <c r="T28" s="7">
        <f>'Yard'!$R$84</f>
        <v>0</v>
      </c>
      <c r="U28" s="7">
        <f>'Yard'!$S$84</f>
        <v>0</v>
      </c>
      <c r="V28" s="7">
        <f>'Otex'!$B$160</f>
        <v>0</v>
      </c>
      <c r="W28" s="9"/>
      <c r="X28" s="10"/>
    </row>
    <row r="29" spans="1:24">
      <c r="A29" s="11" t="s">
        <v>219</v>
      </c>
      <c r="B29" s="7">
        <f>'Yard'!$B$85</f>
        <v>0</v>
      </c>
      <c r="C29" s="7">
        <f>'Yard'!$C$85</f>
        <v>0</v>
      </c>
      <c r="D29" s="7">
        <f>'Yard'!$D$85</f>
        <v>0</v>
      </c>
      <c r="E29" s="7">
        <f>'Yard'!$E$85</f>
        <v>0</v>
      </c>
      <c r="F29" s="7">
        <f>'Yard'!$F$85</f>
        <v>0</v>
      </c>
      <c r="G29" s="7">
        <f>'Yard'!$G$85</f>
        <v>0</v>
      </c>
      <c r="H29" s="7">
        <f>'Yard'!$H$85</f>
        <v>0</v>
      </c>
      <c r="I29" s="7">
        <f>'Yard'!$I$85</f>
        <v>0</v>
      </c>
      <c r="J29" s="7">
        <f>'Yard'!$J$85</f>
        <v>0</v>
      </c>
      <c r="K29" s="9"/>
      <c r="L29" s="9"/>
      <c r="M29" s="7">
        <f>'Yard'!$K$85</f>
        <v>0</v>
      </c>
      <c r="N29" s="7">
        <f>'Yard'!$L$85</f>
        <v>0</v>
      </c>
      <c r="O29" s="7">
        <f>'Yard'!$M$85</f>
        <v>0</v>
      </c>
      <c r="P29" s="7">
        <f>'Yard'!$N$85</f>
        <v>0</v>
      </c>
      <c r="Q29" s="7">
        <f>'Yard'!$O$85</f>
        <v>0</v>
      </c>
      <c r="R29" s="7">
        <f>'Yard'!$P$85</f>
        <v>0</v>
      </c>
      <c r="S29" s="7">
        <f>'Yard'!$Q$85</f>
        <v>0</v>
      </c>
      <c r="T29" s="7">
        <f>'Yard'!$R$85</f>
        <v>0</v>
      </c>
      <c r="U29" s="7">
        <f>'Yard'!$S$85</f>
        <v>0</v>
      </c>
      <c r="V29" s="7">
        <f>'Otex'!$B$161</f>
        <v>0</v>
      </c>
      <c r="W29" s="9"/>
      <c r="X29" s="10"/>
    </row>
    <row r="30" spans="1:24">
      <c r="A30" s="11" t="s">
        <v>220</v>
      </c>
      <c r="B30" s="7">
        <f>'Yard'!$B$86</f>
        <v>0</v>
      </c>
      <c r="C30" s="7">
        <f>'Yard'!$C$86</f>
        <v>0</v>
      </c>
      <c r="D30" s="7">
        <f>'Yard'!$D$86</f>
        <v>0</v>
      </c>
      <c r="E30" s="7">
        <f>'Yard'!$E$86</f>
        <v>0</v>
      </c>
      <c r="F30" s="7">
        <f>'Yard'!$F$86</f>
        <v>0</v>
      </c>
      <c r="G30" s="7">
        <f>'Yard'!$G$86</f>
        <v>0</v>
      </c>
      <c r="H30" s="7">
        <f>'Yard'!$H$86</f>
        <v>0</v>
      </c>
      <c r="I30" s="7">
        <f>'Yard'!$I$86</f>
        <v>0</v>
      </c>
      <c r="J30" s="7">
        <f>'Yard'!$J$86</f>
        <v>0</v>
      </c>
      <c r="K30" s="9"/>
      <c r="L30" s="9"/>
      <c r="M30" s="7">
        <f>'Yard'!$K$86</f>
        <v>0</v>
      </c>
      <c r="N30" s="7">
        <f>'Yard'!$L$86</f>
        <v>0</v>
      </c>
      <c r="O30" s="7">
        <f>'Yard'!$M$86</f>
        <v>0</v>
      </c>
      <c r="P30" s="7">
        <f>'Yard'!$N$86</f>
        <v>0</v>
      </c>
      <c r="Q30" s="7">
        <f>'Yard'!$O$86</f>
        <v>0</v>
      </c>
      <c r="R30" s="7">
        <f>'Yard'!$P$86</f>
        <v>0</v>
      </c>
      <c r="S30" s="7">
        <f>'Yard'!$Q$86</f>
        <v>0</v>
      </c>
      <c r="T30" s="7">
        <f>'Yard'!$R$86</f>
        <v>0</v>
      </c>
      <c r="U30" s="7">
        <f>'Yard'!$S$86</f>
        <v>0</v>
      </c>
      <c r="V30" s="7">
        <f>'Otex'!$B$162</f>
        <v>0</v>
      </c>
      <c r="W30" s="9"/>
      <c r="X30" s="10"/>
    </row>
    <row r="31" spans="1:24">
      <c r="A31" s="11" t="s">
        <v>221</v>
      </c>
      <c r="B31" s="7">
        <f>'Yard'!$B$87</f>
        <v>0</v>
      </c>
      <c r="C31" s="7">
        <f>'Yard'!$C$87</f>
        <v>0</v>
      </c>
      <c r="D31" s="7">
        <f>'Yard'!$D$87</f>
        <v>0</v>
      </c>
      <c r="E31" s="7">
        <f>'Yard'!$E$87</f>
        <v>0</v>
      </c>
      <c r="F31" s="7">
        <f>'Yard'!$F$87</f>
        <v>0</v>
      </c>
      <c r="G31" s="7">
        <f>'Yard'!$G$87</f>
        <v>0</v>
      </c>
      <c r="H31" s="7">
        <f>'Yard'!$H$87</f>
        <v>0</v>
      </c>
      <c r="I31" s="7">
        <f>'Yard'!$I$87</f>
        <v>0</v>
      </c>
      <c r="J31" s="7">
        <f>'Yard'!$J$87</f>
        <v>0</v>
      </c>
      <c r="K31" s="9"/>
      <c r="L31" s="9"/>
      <c r="M31" s="7">
        <f>'Yard'!$K$87</f>
        <v>0</v>
      </c>
      <c r="N31" s="7">
        <f>'Yard'!$L$87</f>
        <v>0</v>
      </c>
      <c r="O31" s="7">
        <f>'Yard'!$M$87</f>
        <v>0</v>
      </c>
      <c r="P31" s="7">
        <f>'Yard'!$N$87</f>
        <v>0</v>
      </c>
      <c r="Q31" s="7">
        <f>'Yard'!$O$87</f>
        <v>0</v>
      </c>
      <c r="R31" s="7">
        <f>'Yard'!$P$87</f>
        <v>0</v>
      </c>
      <c r="S31" s="7">
        <f>'Yard'!$Q$87</f>
        <v>0</v>
      </c>
      <c r="T31" s="7">
        <f>'Yard'!$R$87</f>
        <v>0</v>
      </c>
      <c r="U31" s="7">
        <f>'Yard'!$S$87</f>
        <v>0</v>
      </c>
      <c r="V31" s="7">
        <f>'Otex'!$B$163</f>
        <v>0</v>
      </c>
      <c r="W31" s="9"/>
      <c r="X31" s="10"/>
    </row>
    <row r="32" spans="1:24">
      <c r="A32" s="11" t="s">
        <v>222</v>
      </c>
      <c r="B32" s="7">
        <f>'Yard'!$B$88</f>
        <v>0</v>
      </c>
      <c r="C32" s="7">
        <f>'Yard'!$C$88</f>
        <v>0</v>
      </c>
      <c r="D32" s="7">
        <f>'Yard'!$D$88</f>
        <v>0</v>
      </c>
      <c r="E32" s="7">
        <f>'Yard'!$E$88</f>
        <v>0</v>
      </c>
      <c r="F32" s="7">
        <f>'Yard'!$F$88</f>
        <v>0</v>
      </c>
      <c r="G32" s="7">
        <f>'Yard'!$G$88</f>
        <v>0</v>
      </c>
      <c r="H32" s="7">
        <f>'Yard'!$H$88</f>
        <v>0</v>
      </c>
      <c r="I32" s="7">
        <f>'Yard'!$I$88</f>
        <v>0</v>
      </c>
      <c r="J32" s="7">
        <f>'Yard'!$J$88</f>
        <v>0</v>
      </c>
      <c r="K32" s="9"/>
      <c r="L32" s="9"/>
      <c r="M32" s="7">
        <f>'Yard'!$K$88</f>
        <v>0</v>
      </c>
      <c r="N32" s="7">
        <f>'Yard'!$L$88</f>
        <v>0</v>
      </c>
      <c r="O32" s="7">
        <f>'Yard'!$M$88</f>
        <v>0</v>
      </c>
      <c r="P32" s="7">
        <f>'Yard'!$N$88</f>
        <v>0</v>
      </c>
      <c r="Q32" s="7">
        <f>'Yard'!$O$88</f>
        <v>0</v>
      </c>
      <c r="R32" s="7">
        <f>'Yard'!$P$88</f>
        <v>0</v>
      </c>
      <c r="S32" s="7">
        <f>'Yard'!$Q$88</f>
        <v>0</v>
      </c>
      <c r="T32" s="7">
        <f>'Yard'!$R$88</f>
        <v>0</v>
      </c>
      <c r="U32" s="7">
        <f>'Yard'!$S$88</f>
        <v>0</v>
      </c>
      <c r="V32" s="7">
        <f>'Otex'!$B$164</f>
        <v>0</v>
      </c>
      <c r="W32" s="9"/>
      <c r="X32" s="10"/>
    </row>
    <row r="33" spans="1:24">
      <c r="A33" s="11" t="s">
        <v>180</v>
      </c>
      <c r="B33" s="7">
        <f>'Yard'!$B$40</f>
        <v>0</v>
      </c>
      <c r="C33" s="7">
        <f>'Yard'!$C$40</f>
        <v>0</v>
      </c>
      <c r="D33" s="7">
        <f>'Yard'!$D$40</f>
        <v>0</v>
      </c>
      <c r="E33" s="7">
        <f>'Yard'!$E$40</f>
        <v>0</v>
      </c>
      <c r="F33" s="7">
        <f>'Yard'!$F$40</f>
        <v>0</v>
      </c>
      <c r="G33" s="7">
        <f>'Yard'!$G$40</f>
        <v>0</v>
      </c>
      <c r="H33" s="7">
        <f>'Yard'!$H$40</f>
        <v>0</v>
      </c>
      <c r="I33" s="7">
        <f>'Yard'!$I$40</f>
        <v>0</v>
      </c>
      <c r="J33" s="7">
        <f>'Yard'!$J$40</f>
        <v>0</v>
      </c>
      <c r="K33" s="9"/>
      <c r="L33" s="9"/>
      <c r="M33" s="7">
        <f>'Yard'!$K$40</f>
        <v>0</v>
      </c>
      <c r="N33" s="7">
        <f>'Yard'!$L$40</f>
        <v>0</v>
      </c>
      <c r="O33" s="7">
        <f>'Yard'!$M$40</f>
        <v>0</v>
      </c>
      <c r="P33" s="7">
        <f>'Yard'!$N$40</f>
        <v>0</v>
      </c>
      <c r="Q33" s="7">
        <f>'Yard'!$O$40</f>
        <v>0</v>
      </c>
      <c r="R33" s="7">
        <f>'Yard'!$P$40</f>
        <v>0</v>
      </c>
      <c r="S33" s="7">
        <f>'Yard'!$Q$40</f>
        <v>0</v>
      </c>
      <c r="T33" s="7">
        <f>'Yard'!$R$40</f>
        <v>0</v>
      </c>
      <c r="U33" s="7">
        <f>'Yard'!$S$40</f>
        <v>0</v>
      </c>
      <c r="V33" s="9"/>
      <c r="W33" s="9"/>
      <c r="X33" s="10"/>
    </row>
    <row r="34" spans="1:24">
      <c r="A34" s="11" t="s">
        <v>181</v>
      </c>
      <c r="B34" s="7">
        <f>'Yard'!$B$41</f>
        <v>0</v>
      </c>
      <c r="C34" s="7">
        <f>'Yard'!$C$41</f>
        <v>0</v>
      </c>
      <c r="D34" s="7">
        <f>'Yard'!$D$41</f>
        <v>0</v>
      </c>
      <c r="E34" s="7">
        <f>'Yard'!$E$41</f>
        <v>0</v>
      </c>
      <c r="F34" s="7">
        <f>'Yard'!$F$41</f>
        <v>0</v>
      </c>
      <c r="G34" s="7">
        <f>'Yard'!$G$41</f>
        <v>0</v>
      </c>
      <c r="H34" s="7">
        <f>'Yard'!$H$41</f>
        <v>0</v>
      </c>
      <c r="I34" s="7">
        <f>'Yard'!$I$41</f>
        <v>0</v>
      </c>
      <c r="J34" s="7">
        <f>'Yard'!$J$41</f>
        <v>0</v>
      </c>
      <c r="K34" s="9"/>
      <c r="L34" s="9"/>
      <c r="M34" s="7">
        <f>'Yard'!$K$41</f>
        <v>0</v>
      </c>
      <c r="N34" s="7">
        <f>'Yard'!$L$41</f>
        <v>0</v>
      </c>
      <c r="O34" s="7">
        <f>'Yard'!$M$41</f>
        <v>0</v>
      </c>
      <c r="P34" s="7">
        <f>'Yard'!$N$41</f>
        <v>0</v>
      </c>
      <c r="Q34" s="7">
        <f>'Yard'!$O$41</f>
        <v>0</v>
      </c>
      <c r="R34" s="7">
        <f>'Yard'!$P$41</f>
        <v>0</v>
      </c>
      <c r="S34" s="7">
        <f>'Yard'!$Q$41</f>
        <v>0</v>
      </c>
      <c r="T34" s="7">
        <f>'Yard'!$R$41</f>
        <v>0</v>
      </c>
      <c r="U34" s="7">
        <f>'Yard'!$S$41</f>
        <v>0</v>
      </c>
      <c r="V34" s="9"/>
      <c r="W34" s="9"/>
      <c r="X34" s="10"/>
    </row>
    <row r="35" spans="1:24">
      <c r="A35" s="11" t="s">
        <v>182</v>
      </c>
      <c r="B35" s="7">
        <f>'Yard'!$B$42</f>
        <v>0</v>
      </c>
      <c r="C35" s="7">
        <f>'Yard'!$C$42</f>
        <v>0</v>
      </c>
      <c r="D35" s="7">
        <f>'Yard'!$D$42</f>
        <v>0</v>
      </c>
      <c r="E35" s="7">
        <f>'Yard'!$E$42</f>
        <v>0</v>
      </c>
      <c r="F35" s="7">
        <f>'Yard'!$F$42</f>
        <v>0</v>
      </c>
      <c r="G35" s="7">
        <f>'Yard'!$G$42</f>
        <v>0</v>
      </c>
      <c r="H35" s="7">
        <f>'Yard'!$H$42</f>
        <v>0</v>
      </c>
      <c r="I35" s="7">
        <f>'Yard'!$I$42</f>
        <v>0</v>
      </c>
      <c r="J35" s="7">
        <f>'Yard'!$J$42</f>
        <v>0</v>
      </c>
      <c r="K35" s="9"/>
      <c r="L35" s="9"/>
      <c r="M35" s="7">
        <f>'Yard'!$K$42</f>
        <v>0</v>
      </c>
      <c r="N35" s="7">
        <f>'Yard'!$L$42</f>
        <v>0</v>
      </c>
      <c r="O35" s="7">
        <f>'Yard'!$M$42</f>
        <v>0</v>
      </c>
      <c r="P35" s="7">
        <f>'Yard'!$N$42</f>
        <v>0</v>
      </c>
      <c r="Q35" s="7">
        <f>'Yard'!$O$42</f>
        <v>0</v>
      </c>
      <c r="R35" s="7">
        <f>'Yard'!$P$42</f>
        <v>0</v>
      </c>
      <c r="S35" s="7">
        <f>'Yard'!$Q$42</f>
        <v>0</v>
      </c>
      <c r="T35" s="7">
        <f>'Yard'!$R$42</f>
        <v>0</v>
      </c>
      <c r="U35" s="7">
        <f>'Yard'!$S$42</f>
        <v>0</v>
      </c>
      <c r="V35" s="9"/>
      <c r="W35" s="9"/>
      <c r="X35" s="10"/>
    </row>
    <row r="36" spans="1:24">
      <c r="A36" s="11" t="s">
        <v>183</v>
      </c>
      <c r="B36" s="7">
        <f>'Yard'!$B$78</f>
        <v>0</v>
      </c>
      <c r="C36" s="7">
        <f>'Yard'!$C$78</f>
        <v>0</v>
      </c>
      <c r="D36" s="7">
        <f>'Yard'!$D$78</f>
        <v>0</v>
      </c>
      <c r="E36" s="7">
        <f>'Yard'!$E$78</f>
        <v>0</v>
      </c>
      <c r="F36" s="7">
        <f>'Yard'!$F$78</f>
        <v>0</v>
      </c>
      <c r="G36" s="7">
        <f>'Yard'!$G$78</f>
        <v>0</v>
      </c>
      <c r="H36" s="7">
        <f>'Yard'!$H$78</f>
        <v>0</v>
      </c>
      <c r="I36" s="7">
        <f>'Yard'!$I$78</f>
        <v>0</v>
      </c>
      <c r="J36" s="7">
        <f>'Yard'!$J$78</f>
        <v>0</v>
      </c>
      <c r="K36" s="9"/>
      <c r="L36" s="9"/>
      <c r="M36" s="7">
        <f>'Yard'!$K$78</f>
        <v>0</v>
      </c>
      <c r="N36" s="7">
        <f>'Yard'!$L$78</f>
        <v>0</v>
      </c>
      <c r="O36" s="7">
        <f>'Yard'!$M$78</f>
        <v>0</v>
      </c>
      <c r="P36" s="7">
        <f>'Yard'!$N$78</f>
        <v>0</v>
      </c>
      <c r="Q36" s="7">
        <f>'Yard'!$O$78</f>
        <v>0</v>
      </c>
      <c r="R36" s="7">
        <f>'Yard'!$P$78</f>
        <v>0</v>
      </c>
      <c r="S36" s="7">
        <f>'Yard'!$Q$78</f>
        <v>0</v>
      </c>
      <c r="T36" s="7">
        <f>'Yard'!$R$78</f>
        <v>0</v>
      </c>
      <c r="U36" s="7">
        <f>'Yard'!$S$78</f>
        <v>0</v>
      </c>
      <c r="V36" s="9"/>
      <c r="W36" s="9"/>
      <c r="X36" s="10"/>
    </row>
    <row r="37" spans="1:24">
      <c r="A37" s="11" t="s">
        <v>184</v>
      </c>
      <c r="B37" s="7">
        <f>'Yard'!$B$44</f>
        <v>0</v>
      </c>
      <c r="C37" s="7">
        <f>'Yard'!$C$44</f>
        <v>0</v>
      </c>
      <c r="D37" s="7">
        <f>'Yard'!$D$44</f>
        <v>0</v>
      </c>
      <c r="E37" s="7">
        <f>'Yard'!$E$44</f>
        <v>0</v>
      </c>
      <c r="F37" s="7">
        <f>'Yard'!$F$44</f>
        <v>0</v>
      </c>
      <c r="G37" s="7">
        <f>'Yard'!$G$44</f>
        <v>0</v>
      </c>
      <c r="H37" s="7">
        <f>'Yard'!$H$44</f>
        <v>0</v>
      </c>
      <c r="I37" s="7">
        <f>'Yard'!$I$44</f>
        <v>0</v>
      </c>
      <c r="J37" s="7">
        <f>'Yard'!$J$44</f>
        <v>0</v>
      </c>
      <c r="K37" s="9"/>
      <c r="L37" s="9"/>
      <c r="M37" s="7">
        <f>'Yard'!$K$44</f>
        <v>0</v>
      </c>
      <c r="N37" s="7">
        <f>'Yard'!$L$44</f>
        <v>0</v>
      </c>
      <c r="O37" s="7">
        <f>'Yard'!$M$44</f>
        <v>0</v>
      </c>
      <c r="P37" s="7">
        <f>'Yard'!$N$44</f>
        <v>0</v>
      </c>
      <c r="Q37" s="7">
        <f>'Yard'!$O$44</f>
        <v>0</v>
      </c>
      <c r="R37" s="7">
        <f>'Yard'!$P$44</f>
        <v>0</v>
      </c>
      <c r="S37" s="7">
        <f>'Yard'!$Q$44</f>
        <v>0</v>
      </c>
      <c r="T37" s="7">
        <f>'Yard'!$R$44</f>
        <v>0</v>
      </c>
      <c r="U37" s="7">
        <f>'Yard'!$S$44</f>
        <v>0</v>
      </c>
      <c r="V37" s="9"/>
      <c r="W37" s="9"/>
      <c r="X37" s="10"/>
    </row>
    <row r="38" spans="1:24">
      <c r="A38" s="11" t="s">
        <v>185</v>
      </c>
      <c r="B38" s="7">
        <f>'Yard'!$B$79</f>
        <v>0</v>
      </c>
      <c r="C38" s="7">
        <f>'Yard'!$C$79</f>
        <v>0</v>
      </c>
      <c r="D38" s="7">
        <f>'Yard'!$D$79</f>
        <v>0</v>
      </c>
      <c r="E38" s="7">
        <f>'Yard'!$E$79</f>
        <v>0</v>
      </c>
      <c r="F38" s="7">
        <f>'Yard'!$F$79</f>
        <v>0</v>
      </c>
      <c r="G38" s="7">
        <f>'Yard'!$G$79</f>
        <v>0</v>
      </c>
      <c r="H38" s="7">
        <f>'Yard'!$H$79</f>
        <v>0</v>
      </c>
      <c r="I38" s="7">
        <f>'Yard'!$I$79</f>
        <v>0</v>
      </c>
      <c r="J38" s="7">
        <f>'Yard'!$J$79</f>
        <v>0</v>
      </c>
      <c r="K38" s="9"/>
      <c r="L38" s="9"/>
      <c r="M38" s="7">
        <f>'Yard'!$K$79</f>
        <v>0</v>
      </c>
      <c r="N38" s="7">
        <f>'Yard'!$L$79</f>
        <v>0</v>
      </c>
      <c r="O38" s="7">
        <f>'Yard'!$M$79</f>
        <v>0</v>
      </c>
      <c r="P38" s="7">
        <f>'Yard'!$N$79</f>
        <v>0</v>
      </c>
      <c r="Q38" s="7">
        <f>'Yard'!$O$79</f>
        <v>0</v>
      </c>
      <c r="R38" s="7">
        <f>'Yard'!$P$79</f>
        <v>0</v>
      </c>
      <c r="S38" s="7">
        <f>'Yard'!$Q$79</f>
        <v>0</v>
      </c>
      <c r="T38" s="7">
        <f>'Yard'!$R$79</f>
        <v>0</v>
      </c>
      <c r="U38" s="7">
        <f>'Yard'!$S$79</f>
        <v>0</v>
      </c>
      <c r="V38" s="9"/>
      <c r="W38" s="9"/>
      <c r="X38" s="10"/>
    </row>
    <row r="39" spans="1:24">
      <c r="A39" s="11" t="s">
        <v>193</v>
      </c>
      <c r="B39" s="7">
        <f>'Yard'!$B$46</f>
        <v>0</v>
      </c>
      <c r="C39" s="7">
        <f>'Yard'!$C$46</f>
        <v>0</v>
      </c>
      <c r="D39" s="7">
        <f>'Yard'!$D$46</f>
        <v>0</v>
      </c>
      <c r="E39" s="7">
        <f>'Yard'!$E$46</f>
        <v>0</v>
      </c>
      <c r="F39" s="7">
        <f>'Yard'!$F$46</f>
        <v>0</v>
      </c>
      <c r="G39" s="7">
        <f>'Yard'!$G$46</f>
        <v>0</v>
      </c>
      <c r="H39" s="7">
        <f>'Yard'!$H$46</f>
        <v>0</v>
      </c>
      <c r="I39" s="7">
        <f>'Yard'!$I$46</f>
        <v>0</v>
      </c>
      <c r="J39" s="7">
        <f>'Yard'!$J$46</f>
        <v>0</v>
      </c>
      <c r="K39" s="9"/>
      <c r="L39" s="9"/>
      <c r="M39" s="7">
        <f>'Yard'!$K$46</f>
        <v>0</v>
      </c>
      <c r="N39" s="7">
        <f>'Yard'!$L$46</f>
        <v>0</v>
      </c>
      <c r="O39" s="7">
        <f>'Yard'!$M$46</f>
        <v>0</v>
      </c>
      <c r="P39" s="7">
        <f>'Yard'!$N$46</f>
        <v>0</v>
      </c>
      <c r="Q39" s="7">
        <f>'Yard'!$O$46</f>
        <v>0</v>
      </c>
      <c r="R39" s="7">
        <f>'Yard'!$P$46</f>
        <v>0</v>
      </c>
      <c r="S39" s="7">
        <f>'Yard'!$Q$46</f>
        <v>0</v>
      </c>
      <c r="T39" s="7">
        <f>'Yard'!$R$46</f>
        <v>0</v>
      </c>
      <c r="U39" s="7">
        <f>'Yard'!$S$46</f>
        <v>0</v>
      </c>
      <c r="V39" s="9"/>
      <c r="W39" s="9"/>
      <c r="X39" s="10"/>
    </row>
    <row r="40" spans="1:24">
      <c r="A40" s="11" t="s">
        <v>194</v>
      </c>
      <c r="B40" s="7">
        <f>'Yard'!$B$47</f>
        <v>0</v>
      </c>
      <c r="C40" s="7">
        <f>'Yard'!$C$47</f>
        <v>0</v>
      </c>
      <c r="D40" s="7">
        <f>'Yard'!$D$47</f>
        <v>0</v>
      </c>
      <c r="E40" s="7">
        <f>'Yard'!$E$47</f>
        <v>0</v>
      </c>
      <c r="F40" s="7">
        <f>'Yard'!$F$47</f>
        <v>0</v>
      </c>
      <c r="G40" s="7">
        <f>'Yard'!$G$47</f>
        <v>0</v>
      </c>
      <c r="H40" s="7">
        <f>'Yard'!$H$47</f>
        <v>0</v>
      </c>
      <c r="I40" s="7">
        <f>'Yard'!$I$47</f>
        <v>0</v>
      </c>
      <c r="J40" s="7">
        <f>'Yard'!$J$47</f>
        <v>0</v>
      </c>
      <c r="K40" s="9"/>
      <c r="L40" s="9"/>
      <c r="M40" s="7">
        <f>'Yard'!$K$47</f>
        <v>0</v>
      </c>
      <c r="N40" s="7">
        <f>'Yard'!$L$47</f>
        <v>0</v>
      </c>
      <c r="O40" s="7">
        <f>'Yard'!$M$47</f>
        <v>0</v>
      </c>
      <c r="P40" s="7">
        <f>'Yard'!$N$47</f>
        <v>0</v>
      </c>
      <c r="Q40" s="7">
        <f>'Yard'!$O$47</f>
        <v>0</v>
      </c>
      <c r="R40" s="7">
        <f>'Yard'!$P$47</f>
        <v>0</v>
      </c>
      <c r="S40" s="7">
        <f>'Yard'!$Q$47</f>
        <v>0</v>
      </c>
      <c r="T40" s="7">
        <f>'Yard'!$R$47</f>
        <v>0</v>
      </c>
      <c r="U40" s="7">
        <f>'Yard'!$S$47</f>
        <v>0</v>
      </c>
      <c r="V40" s="9"/>
      <c r="W40" s="9"/>
      <c r="X40" s="10"/>
    </row>
    <row r="41" spans="1:24">
      <c r="A41" s="11" t="s">
        <v>195</v>
      </c>
      <c r="B41" s="7">
        <f>'Yard'!$B$48</f>
        <v>0</v>
      </c>
      <c r="C41" s="7">
        <f>'Yard'!$C$48</f>
        <v>0</v>
      </c>
      <c r="D41" s="7">
        <f>'Yard'!$D$48</f>
        <v>0</v>
      </c>
      <c r="E41" s="7">
        <f>'Yard'!$E$48</f>
        <v>0</v>
      </c>
      <c r="F41" s="7">
        <f>'Yard'!$F$48</f>
        <v>0</v>
      </c>
      <c r="G41" s="7">
        <f>'Yard'!$G$48</f>
        <v>0</v>
      </c>
      <c r="H41" s="7">
        <f>'Yard'!$H$48</f>
        <v>0</v>
      </c>
      <c r="I41" s="7">
        <f>'Yard'!$I$48</f>
        <v>0</v>
      </c>
      <c r="J41" s="7">
        <f>'Yard'!$J$48</f>
        <v>0</v>
      </c>
      <c r="K41" s="9"/>
      <c r="L41" s="9"/>
      <c r="M41" s="7">
        <f>'Yard'!$K$48</f>
        <v>0</v>
      </c>
      <c r="N41" s="7">
        <f>'Yard'!$L$48</f>
        <v>0</v>
      </c>
      <c r="O41" s="7">
        <f>'Yard'!$M$48</f>
        <v>0</v>
      </c>
      <c r="P41" s="7">
        <f>'Yard'!$N$48</f>
        <v>0</v>
      </c>
      <c r="Q41" s="7">
        <f>'Yard'!$O$48</f>
        <v>0</v>
      </c>
      <c r="R41" s="7">
        <f>'Yard'!$P$48</f>
        <v>0</v>
      </c>
      <c r="S41" s="7">
        <f>'Yard'!$Q$48</f>
        <v>0</v>
      </c>
      <c r="T41" s="7">
        <f>'Yard'!$R$48</f>
        <v>0</v>
      </c>
      <c r="U41" s="7">
        <f>'Yard'!$S$48</f>
        <v>0</v>
      </c>
      <c r="V41" s="9"/>
      <c r="W41" s="9"/>
      <c r="X41" s="10"/>
    </row>
    <row r="42" spans="1:24">
      <c r="A42" s="11" t="s">
        <v>196</v>
      </c>
      <c r="B42" s="7">
        <f>'Yard'!$B$49</f>
        <v>0</v>
      </c>
      <c r="C42" s="7">
        <f>'Yard'!$C$49</f>
        <v>0</v>
      </c>
      <c r="D42" s="7">
        <f>'Yard'!$D$49</f>
        <v>0</v>
      </c>
      <c r="E42" s="7">
        <f>'Yard'!$E$49</f>
        <v>0</v>
      </c>
      <c r="F42" s="7">
        <f>'Yard'!$F$49</f>
        <v>0</v>
      </c>
      <c r="G42" s="7">
        <f>'Yard'!$G$49</f>
        <v>0</v>
      </c>
      <c r="H42" s="7">
        <f>'Yard'!$H$49</f>
        <v>0</v>
      </c>
      <c r="I42" s="7">
        <f>'Yard'!$I$49</f>
        <v>0</v>
      </c>
      <c r="J42" s="7">
        <f>'Yard'!$J$49</f>
        <v>0</v>
      </c>
      <c r="K42" s="9"/>
      <c r="L42" s="9"/>
      <c r="M42" s="7">
        <f>'Yard'!$K$49</f>
        <v>0</v>
      </c>
      <c r="N42" s="7">
        <f>'Yard'!$L$49</f>
        <v>0</v>
      </c>
      <c r="O42" s="7">
        <f>'Yard'!$M$49</f>
        <v>0</v>
      </c>
      <c r="P42" s="7">
        <f>'Yard'!$N$49</f>
        <v>0</v>
      </c>
      <c r="Q42" s="7">
        <f>'Yard'!$O$49</f>
        <v>0</v>
      </c>
      <c r="R42" s="7">
        <f>'Yard'!$P$49</f>
        <v>0</v>
      </c>
      <c r="S42" s="7">
        <f>'Yard'!$Q$49</f>
        <v>0</v>
      </c>
      <c r="T42" s="7">
        <f>'Yard'!$R$49</f>
        <v>0</v>
      </c>
      <c r="U42" s="7">
        <f>'Yard'!$S$49</f>
        <v>0</v>
      </c>
      <c r="V42" s="9"/>
      <c r="W42" s="9"/>
      <c r="X42" s="10"/>
    </row>
    <row r="43" spans="1:24">
      <c r="A43" s="11" t="s">
        <v>197</v>
      </c>
      <c r="B43" s="7">
        <f>'Yard'!$B$80</f>
        <v>0</v>
      </c>
      <c r="C43" s="7">
        <f>'Yard'!$C$80</f>
        <v>0</v>
      </c>
      <c r="D43" s="7">
        <f>'Yard'!$D$80</f>
        <v>0</v>
      </c>
      <c r="E43" s="7">
        <f>'Yard'!$E$80</f>
        <v>0</v>
      </c>
      <c r="F43" s="7">
        <f>'Yard'!$F$80</f>
        <v>0</v>
      </c>
      <c r="G43" s="7">
        <f>'Yard'!$G$80</f>
        <v>0</v>
      </c>
      <c r="H43" s="7">
        <f>'Yard'!$H$80</f>
        <v>0</v>
      </c>
      <c r="I43" s="7">
        <f>'Yard'!$I$80</f>
        <v>0</v>
      </c>
      <c r="J43" s="7">
        <f>'Yard'!$J$80</f>
        <v>0</v>
      </c>
      <c r="K43" s="9"/>
      <c r="L43" s="9"/>
      <c r="M43" s="7">
        <f>'Yard'!$K$80</f>
        <v>0</v>
      </c>
      <c r="N43" s="7">
        <f>'Yard'!$L$80</f>
        <v>0</v>
      </c>
      <c r="O43" s="7">
        <f>'Yard'!$M$80</f>
        <v>0</v>
      </c>
      <c r="P43" s="7">
        <f>'Yard'!$N$80</f>
        <v>0</v>
      </c>
      <c r="Q43" s="7">
        <f>'Yard'!$O$80</f>
        <v>0</v>
      </c>
      <c r="R43" s="7">
        <f>'Yard'!$P$80</f>
        <v>0</v>
      </c>
      <c r="S43" s="7">
        <f>'Yard'!$Q$80</f>
        <v>0</v>
      </c>
      <c r="T43" s="7">
        <f>'Yard'!$R$80</f>
        <v>0</v>
      </c>
      <c r="U43" s="7">
        <f>'Yard'!$S$80</f>
        <v>0</v>
      </c>
      <c r="V43" s="9"/>
      <c r="W43" s="9"/>
      <c r="X43" s="10"/>
    </row>
    <row r="44" spans="1:24">
      <c r="A44" s="11" t="s">
        <v>198</v>
      </c>
      <c r="B44" s="7">
        <f>'Yard'!$B$81</f>
        <v>0</v>
      </c>
      <c r="C44" s="7">
        <f>'Yard'!$C$81</f>
        <v>0</v>
      </c>
      <c r="D44" s="7">
        <f>'Yard'!$D$81</f>
        <v>0</v>
      </c>
      <c r="E44" s="7">
        <f>'Yard'!$E$81</f>
        <v>0</v>
      </c>
      <c r="F44" s="7">
        <f>'Yard'!$F$81</f>
        <v>0</v>
      </c>
      <c r="G44" s="7">
        <f>'Yard'!$G$81</f>
        <v>0</v>
      </c>
      <c r="H44" s="7">
        <f>'Yard'!$H$81</f>
        <v>0</v>
      </c>
      <c r="I44" s="7">
        <f>'Yard'!$I$81</f>
        <v>0</v>
      </c>
      <c r="J44" s="7">
        <f>'Yard'!$J$81</f>
        <v>0</v>
      </c>
      <c r="K44" s="9"/>
      <c r="L44" s="9"/>
      <c r="M44" s="7">
        <f>'Yard'!$K$81</f>
        <v>0</v>
      </c>
      <c r="N44" s="7">
        <f>'Yard'!$L$81</f>
        <v>0</v>
      </c>
      <c r="O44" s="7">
        <f>'Yard'!$M$81</f>
        <v>0</v>
      </c>
      <c r="P44" s="7">
        <f>'Yard'!$N$81</f>
        <v>0</v>
      </c>
      <c r="Q44" s="7">
        <f>'Yard'!$O$81</f>
        <v>0</v>
      </c>
      <c r="R44" s="7">
        <f>'Yard'!$P$81</f>
        <v>0</v>
      </c>
      <c r="S44" s="7">
        <f>'Yard'!$Q$81</f>
        <v>0</v>
      </c>
      <c r="T44" s="7">
        <f>'Yard'!$R$81</f>
        <v>0</v>
      </c>
      <c r="U44" s="7">
        <f>'Yard'!$S$81</f>
        <v>0</v>
      </c>
      <c r="V44" s="9"/>
      <c r="W44" s="9"/>
      <c r="X44" s="10"/>
    </row>
    <row r="45" spans="1:24">
      <c r="A45" s="11" t="s">
        <v>199</v>
      </c>
      <c r="B45" s="7">
        <f>'Yard'!$B$82</f>
        <v>0</v>
      </c>
      <c r="C45" s="7">
        <f>'Yard'!$C$82</f>
        <v>0</v>
      </c>
      <c r="D45" s="7">
        <f>'Yard'!$D$82</f>
        <v>0</v>
      </c>
      <c r="E45" s="7">
        <f>'Yard'!$E$82</f>
        <v>0</v>
      </c>
      <c r="F45" s="7">
        <f>'Yard'!$F$82</f>
        <v>0</v>
      </c>
      <c r="G45" s="7">
        <f>'Yard'!$G$82</f>
        <v>0</v>
      </c>
      <c r="H45" s="7">
        <f>'Yard'!$H$82</f>
        <v>0</v>
      </c>
      <c r="I45" s="7">
        <f>'Yard'!$I$82</f>
        <v>0</v>
      </c>
      <c r="J45" s="7">
        <f>'Yard'!$J$82</f>
        <v>0</v>
      </c>
      <c r="K45" s="9"/>
      <c r="L45" s="9"/>
      <c r="M45" s="7">
        <f>'Yard'!$K$82</f>
        <v>0</v>
      </c>
      <c r="N45" s="7">
        <f>'Yard'!$L$82</f>
        <v>0</v>
      </c>
      <c r="O45" s="7">
        <f>'Yard'!$M$82</f>
        <v>0</v>
      </c>
      <c r="P45" s="7">
        <f>'Yard'!$N$82</f>
        <v>0</v>
      </c>
      <c r="Q45" s="7">
        <f>'Yard'!$O$82</f>
        <v>0</v>
      </c>
      <c r="R45" s="7">
        <f>'Yard'!$P$82</f>
        <v>0</v>
      </c>
      <c r="S45" s="7">
        <f>'Yard'!$Q$82</f>
        <v>0</v>
      </c>
      <c r="T45" s="7">
        <f>'Yard'!$R$82</f>
        <v>0</v>
      </c>
      <c r="U45" s="7">
        <f>'Yard'!$S$82</f>
        <v>0</v>
      </c>
      <c r="V45" s="9"/>
      <c r="W45" s="9"/>
      <c r="X45" s="10"/>
    </row>
    <row r="46" spans="1:24">
      <c r="A46" s="11" t="s">
        <v>200</v>
      </c>
      <c r="B46" s="7">
        <f>'Yard'!$B$83</f>
        <v>0</v>
      </c>
      <c r="C46" s="7">
        <f>'Yard'!$C$83</f>
        <v>0</v>
      </c>
      <c r="D46" s="7">
        <f>'Yard'!$D$83</f>
        <v>0</v>
      </c>
      <c r="E46" s="7">
        <f>'Yard'!$E$83</f>
        <v>0</v>
      </c>
      <c r="F46" s="7">
        <f>'Yard'!$F$83</f>
        <v>0</v>
      </c>
      <c r="G46" s="7">
        <f>'Yard'!$G$83</f>
        <v>0</v>
      </c>
      <c r="H46" s="7">
        <f>'Yard'!$H$83</f>
        <v>0</v>
      </c>
      <c r="I46" s="7">
        <f>'Yard'!$I$83</f>
        <v>0</v>
      </c>
      <c r="J46" s="7">
        <f>'Yard'!$J$83</f>
        <v>0</v>
      </c>
      <c r="K46" s="9"/>
      <c r="L46" s="9"/>
      <c r="M46" s="7">
        <f>'Yard'!$K$83</f>
        <v>0</v>
      </c>
      <c r="N46" s="7">
        <f>'Yard'!$L$83</f>
        <v>0</v>
      </c>
      <c r="O46" s="7">
        <f>'Yard'!$M$83</f>
        <v>0</v>
      </c>
      <c r="P46" s="7">
        <f>'Yard'!$N$83</f>
        <v>0</v>
      </c>
      <c r="Q46" s="7">
        <f>'Yard'!$O$83</f>
        <v>0</v>
      </c>
      <c r="R46" s="7">
        <f>'Yard'!$P$83</f>
        <v>0</v>
      </c>
      <c r="S46" s="7">
        <f>'Yard'!$Q$83</f>
        <v>0</v>
      </c>
      <c r="T46" s="7">
        <f>'Yard'!$R$83</f>
        <v>0</v>
      </c>
      <c r="U46" s="7">
        <f>'Yard'!$S$83</f>
        <v>0</v>
      </c>
      <c r="V46" s="9"/>
      <c r="W46" s="9"/>
      <c r="X46" s="10"/>
    </row>
    <row r="48" spans="1:24">
      <c r="A48" s="1" t="s">
        <v>1051</v>
      </c>
    </row>
    <row r="49" spans="1:24">
      <c r="A49" s="2" t="s">
        <v>367</v>
      </c>
    </row>
    <row r="50" spans="1:24">
      <c r="A50" s="12" t="s">
        <v>1052</v>
      </c>
    </row>
    <row r="51" spans="1:24">
      <c r="A51" s="12" t="s">
        <v>1053</v>
      </c>
    </row>
    <row r="52" spans="1:24">
      <c r="A52" s="12" t="s">
        <v>1054</v>
      </c>
    </row>
    <row r="53" spans="1:24">
      <c r="A53" s="12" t="s">
        <v>1055</v>
      </c>
    </row>
    <row r="54" spans="1:24">
      <c r="A54" s="12" t="s">
        <v>1056</v>
      </c>
    </row>
    <row r="55" spans="1:24">
      <c r="A55" s="2" t="s">
        <v>456</v>
      </c>
    </row>
    <row r="57" spans="1:24">
      <c r="B57" s="3" t="s">
        <v>140</v>
      </c>
      <c r="C57" s="3" t="s">
        <v>322</v>
      </c>
      <c r="D57" s="3" t="s">
        <v>323</v>
      </c>
      <c r="E57" s="3" t="s">
        <v>324</v>
      </c>
      <c r="F57" s="3" t="s">
        <v>325</v>
      </c>
      <c r="G57" s="3" t="s">
        <v>326</v>
      </c>
      <c r="H57" s="3" t="s">
        <v>327</v>
      </c>
      <c r="I57" s="3" t="s">
        <v>328</v>
      </c>
      <c r="J57" s="3" t="s">
        <v>329</v>
      </c>
      <c r="K57" s="3" t="s">
        <v>479</v>
      </c>
      <c r="L57" s="3" t="s">
        <v>491</v>
      </c>
      <c r="M57" s="3" t="s">
        <v>310</v>
      </c>
      <c r="N57" s="3" t="s">
        <v>828</v>
      </c>
      <c r="O57" s="3" t="s">
        <v>829</v>
      </c>
      <c r="P57" s="3" t="s">
        <v>830</v>
      </c>
      <c r="Q57" s="3" t="s">
        <v>831</v>
      </c>
      <c r="R57" s="3" t="s">
        <v>832</v>
      </c>
      <c r="S57" s="3" t="s">
        <v>833</v>
      </c>
      <c r="T57" s="3" t="s">
        <v>834</v>
      </c>
      <c r="U57" s="3" t="s">
        <v>835</v>
      </c>
      <c r="V57" s="3" t="s">
        <v>836</v>
      </c>
      <c r="W57" s="3" t="s">
        <v>837</v>
      </c>
    </row>
    <row r="58" spans="1:24">
      <c r="A58" s="11" t="s">
        <v>172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10"/>
    </row>
    <row r="59" spans="1:24">
      <c r="A59" s="11" t="s">
        <v>173</v>
      </c>
      <c r="B59" s="7">
        <f>'Standing'!$B$107</f>
        <v>0</v>
      </c>
      <c r="C59" s="7">
        <f>'Standing'!$C$107</f>
        <v>0</v>
      </c>
      <c r="D59" s="7">
        <f>'Standing'!$D$107</f>
        <v>0</v>
      </c>
      <c r="E59" s="7">
        <f>'Standing'!$E$107</f>
        <v>0</v>
      </c>
      <c r="F59" s="7">
        <f>'Standing'!$F$107</f>
        <v>0</v>
      </c>
      <c r="G59" s="7">
        <f>'Standing'!$G$107</f>
        <v>0</v>
      </c>
      <c r="H59" s="7">
        <f>'Standing'!$H$107</f>
        <v>0</v>
      </c>
      <c r="I59" s="7">
        <f>'Standing'!$I$107</f>
        <v>0</v>
      </c>
      <c r="J59" s="7">
        <f>'Standing'!$J$107</f>
        <v>0</v>
      </c>
      <c r="K59" s="9"/>
      <c r="L59" s="9"/>
      <c r="M59" s="7">
        <f>'Standing'!$K$107</f>
        <v>0</v>
      </c>
      <c r="N59" s="7">
        <f>'Standing'!$L$107</f>
        <v>0</v>
      </c>
      <c r="O59" s="7">
        <f>'Standing'!$M$107</f>
        <v>0</v>
      </c>
      <c r="P59" s="7">
        <f>'Standing'!$N$107</f>
        <v>0</v>
      </c>
      <c r="Q59" s="7">
        <f>'Standing'!$O$107</f>
        <v>0</v>
      </c>
      <c r="R59" s="7">
        <f>'Standing'!$P$107</f>
        <v>0</v>
      </c>
      <c r="S59" s="7">
        <f>'Standing'!$Q$107</f>
        <v>0</v>
      </c>
      <c r="T59" s="7">
        <f>'Standing'!$R$107</f>
        <v>0</v>
      </c>
      <c r="U59" s="7">
        <f>'Standing'!$S$107</f>
        <v>0</v>
      </c>
      <c r="V59" s="9"/>
      <c r="W59" s="9"/>
      <c r="X59" s="10"/>
    </row>
    <row r="60" spans="1:24">
      <c r="A60" s="11" t="s">
        <v>216</v>
      </c>
      <c r="B60" s="9"/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10"/>
    </row>
    <row r="61" spans="1:24">
      <c r="A61" s="11" t="s">
        <v>174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10"/>
    </row>
    <row r="62" spans="1:24">
      <c r="A62" s="11" t="s">
        <v>175</v>
      </c>
      <c r="B62" s="7">
        <f>'Standing'!$B$108</f>
        <v>0</v>
      </c>
      <c r="C62" s="7">
        <f>'Standing'!$C$108</f>
        <v>0</v>
      </c>
      <c r="D62" s="7">
        <f>'Standing'!$D$108</f>
        <v>0</v>
      </c>
      <c r="E62" s="7">
        <f>'Standing'!$E$108</f>
        <v>0</v>
      </c>
      <c r="F62" s="7">
        <f>'Standing'!$F$108</f>
        <v>0</v>
      </c>
      <c r="G62" s="7">
        <f>'Standing'!$G$108</f>
        <v>0</v>
      </c>
      <c r="H62" s="7">
        <f>'Standing'!$H$108</f>
        <v>0</v>
      </c>
      <c r="I62" s="7">
        <f>'Standing'!$I$108</f>
        <v>0</v>
      </c>
      <c r="J62" s="7">
        <f>'Standing'!$J$108</f>
        <v>0</v>
      </c>
      <c r="K62" s="9"/>
      <c r="L62" s="9"/>
      <c r="M62" s="7">
        <f>'Standing'!$K$108</f>
        <v>0</v>
      </c>
      <c r="N62" s="7">
        <f>'Standing'!$L$108</f>
        <v>0</v>
      </c>
      <c r="O62" s="7">
        <f>'Standing'!$M$108</f>
        <v>0</v>
      </c>
      <c r="P62" s="7">
        <f>'Standing'!$N$108</f>
        <v>0</v>
      </c>
      <c r="Q62" s="7">
        <f>'Standing'!$O$108</f>
        <v>0</v>
      </c>
      <c r="R62" s="7">
        <f>'Standing'!$P$108</f>
        <v>0</v>
      </c>
      <c r="S62" s="7">
        <f>'Standing'!$Q$108</f>
        <v>0</v>
      </c>
      <c r="T62" s="7">
        <f>'Standing'!$R$108</f>
        <v>0</v>
      </c>
      <c r="U62" s="7">
        <f>'Standing'!$S$108</f>
        <v>0</v>
      </c>
      <c r="V62" s="9"/>
      <c r="W62" s="9"/>
      <c r="X62" s="10"/>
    </row>
    <row r="63" spans="1:24">
      <c r="A63" s="11" t="s">
        <v>217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10"/>
    </row>
    <row r="64" spans="1:24">
      <c r="A64" s="11" t="s">
        <v>176</v>
      </c>
      <c r="B64" s="7">
        <f>'Standing'!$B$109</f>
        <v>0</v>
      </c>
      <c r="C64" s="7">
        <f>'Standing'!$C$109</f>
        <v>0</v>
      </c>
      <c r="D64" s="7">
        <f>'Standing'!$D$109</f>
        <v>0</v>
      </c>
      <c r="E64" s="7">
        <f>'Standing'!$E$109</f>
        <v>0</v>
      </c>
      <c r="F64" s="7">
        <f>'Standing'!$F$109</f>
        <v>0</v>
      </c>
      <c r="G64" s="7">
        <f>'Standing'!$G$109</f>
        <v>0</v>
      </c>
      <c r="H64" s="7">
        <f>'Standing'!$H$109</f>
        <v>0</v>
      </c>
      <c r="I64" s="7">
        <f>'Standing'!$I$109</f>
        <v>0</v>
      </c>
      <c r="J64" s="7">
        <f>'Standing'!$J$109</f>
        <v>0</v>
      </c>
      <c r="K64" s="9"/>
      <c r="L64" s="9"/>
      <c r="M64" s="7">
        <f>'Standing'!$K$109</f>
        <v>0</v>
      </c>
      <c r="N64" s="7">
        <f>'Standing'!$L$109</f>
        <v>0</v>
      </c>
      <c r="O64" s="7">
        <f>'Standing'!$M$109</f>
        <v>0</v>
      </c>
      <c r="P64" s="7">
        <f>'Standing'!$N$109</f>
        <v>0</v>
      </c>
      <c r="Q64" s="7">
        <f>'Standing'!$O$109</f>
        <v>0</v>
      </c>
      <c r="R64" s="7">
        <f>'Standing'!$P$109</f>
        <v>0</v>
      </c>
      <c r="S64" s="7">
        <f>'Standing'!$Q$109</f>
        <v>0</v>
      </c>
      <c r="T64" s="7">
        <f>'Standing'!$R$109</f>
        <v>0</v>
      </c>
      <c r="U64" s="7">
        <f>'Standing'!$S$109</f>
        <v>0</v>
      </c>
      <c r="V64" s="9"/>
      <c r="W64" s="9"/>
      <c r="X64" s="10"/>
    </row>
    <row r="65" spans="1:24">
      <c r="A65" s="11" t="s">
        <v>177</v>
      </c>
      <c r="B65" s="7">
        <f>'Standing'!$B$110</f>
        <v>0</v>
      </c>
      <c r="C65" s="7">
        <f>'Standing'!$C$110</f>
        <v>0</v>
      </c>
      <c r="D65" s="7">
        <f>'Standing'!$D$110</f>
        <v>0</v>
      </c>
      <c r="E65" s="7">
        <f>'Standing'!$E$110</f>
        <v>0</v>
      </c>
      <c r="F65" s="7">
        <f>'Standing'!$F$110</f>
        <v>0</v>
      </c>
      <c r="G65" s="7">
        <f>'Standing'!$G$110</f>
        <v>0</v>
      </c>
      <c r="H65" s="7">
        <f>'Standing'!$H$110</f>
        <v>0</v>
      </c>
      <c r="I65" s="7">
        <f>'Standing'!$I$110</f>
        <v>0</v>
      </c>
      <c r="J65" s="7">
        <f>'Standing'!$J$110</f>
        <v>0</v>
      </c>
      <c r="K65" s="9"/>
      <c r="L65" s="9"/>
      <c r="M65" s="7">
        <f>'Standing'!$K$110</f>
        <v>0</v>
      </c>
      <c r="N65" s="7">
        <f>'Standing'!$L$110</f>
        <v>0</v>
      </c>
      <c r="O65" s="7">
        <f>'Standing'!$M$110</f>
        <v>0</v>
      </c>
      <c r="P65" s="7">
        <f>'Standing'!$N$110</f>
        <v>0</v>
      </c>
      <c r="Q65" s="7">
        <f>'Standing'!$O$110</f>
        <v>0</v>
      </c>
      <c r="R65" s="7">
        <f>'Standing'!$P$110</f>
        <v>0</v>
      </c>
      <c r="S65" s="7">
        <f>'Standing'!$Q$110</f>
        <v>0</v>
      </c>
      <c r="T65" s="7">
        <f>'Standing'!$R$110</f>
        <v>0</v>
      </c>
      <c r="U65" s="7">
        <f>'Standing'!$S$110</f>
        <v>0</v>
      </c>
      <c r="V65" s="9"/>
      <c r="W65" s="9"/>
      <c r="X65" s="10"/>
    </row>
    <row r="66" spans="1:24">
      <c r="A66" s="11" t="s">
        <v>191</v>
      </c>
      <c r="B66" s="7">
        <f>'Standing'!$B$111</f>
        <v>0</v>
      </c>
      <c r="C66" s="7">
        <f>'Standing'!$C$111</f>
        <v>0</v>
      </c>
      <c r="D66" s="7">
        <f>'Standing'!$D$111</f>
        <v>0</v>
      </c>
      <c r="E66" s="7">
        <f>'Standing'!$E$111</f>
        <v>0</v>
      </c>
      <c r="F66" s="7">
        <f>'Standing'!$F$111</f>
        <v>0</v>
      </c>
      <c r="G66" s="7">
        <f>'Standing'!$G$111</f>
        <v>0</v>
      </c>
      <c r="H66" s="7">
        <f>'Standing'!$H$111</f>
        <v>0</v>
      </c>
      <c r="I66" s="7">
        <f>'Standing'!$I$111</f>
        <v>0</v>
      </c>
      <c r="J66" s="7">
        <f>'Standing'!$J$111</f>
        <v>0</v>
      </c>
      <c r="K66" s="9"/>
      <c r="L66" s="9"/>
      <c r="M66" s="7">
        <f>'Standing'!$K$111</f>
        <v>0</v>
      </c>
      <c r="N66" s="7">
        <f>'Standing'!$L$111</f>
        <v>0</v>
      </c>
      <c r="O66" s="7">
        <f>'Standing'!$M$111</f>
        <v>0</v>
      </c>
      <c r="P66" s="7">
        <f>'Standing'!$N$111</f>
        <v>0</v>
      </c>
      <c r="Q66" s="7">
        <f>'Standing'!$O$111</f>
        <v>0</v>
      </c>
      <c r="R66" s="7">
        <f>'Standing'!$P$111</f>
        <v>0</v>
      </c>
      <c r="S66" s="7">
        <f>'Standing'!$Q$111</f>
        <v>0</v>
      </c>
      <c r="T66" s="7">
        <f>'Standing'!$R$111</f>
        <v>0</v>
      </c>
      <c r="U66" s="7">
        <f>'Standing'!$S$111</f>
        <v>0</v>
      </c>
      <c r="V66" s="9"/>
      <c r="W66" s="9"/>
      <c r="X66" s="10"/>
    </row>
    <row r="67" spans="1:24">
      <c r="A67" s="11" t="s">
        <v>178</v>
      </c>
      <c r="B67" s="7">
        <f>'Standing'!$B$112</f>
        <v>0</v>
      </c>
      <c r="C67" s="7">
        <f>'Standing'!$C$112</f>
        <v>0</v>
      </c>
      <c r="D67" s="7">
        <f>'Standing'!$D$112</f>
        <v>0</v>
      </c>
      <c r="E67" s="7">
        <f>'Standing'!$E$112</f>
        <v>0</v>
      </c>
      <c r="F67" s="7">
        <f>'Standing'!$F$112</f>
        <v>0</v>
      </c>
      <c r="G67" s="7">
        <f>'Standing'!$G$112</f>
        <v>0</v>
      </c>
      <c r="H67" s="7">
        <f>'Standing'!$H$112</f>
        <v>0</v>
      </c>
      <c r="I67" s="7">
        <f>'Standing'!$I$112</f>
        <v>0</v>
      </c>
      <c r="J67" s="7">
        <f>'Standing'!$J$112</f>
        <v>0</v>
      </c>
      <c r="K67" s="9"/>
      <c r="L67" s="9"/>
      <c r="M67" s="7">
        <f>'Standing'!$K$112</f>
        <v>0</v>
      </c>
      <c r="N67" s="7">
        <f>'Standing'!$L$112</f>
        <v>0</v>
      </c>
      <c r="O67" s="7">
        <f>'Standing'!$M$112</f>
        <v>0</v>
      </c>
      <c r="P67" s="7">
        <f>'Standing'!$N$112</f>
        <v>0</v>
      </c>
      <c r="Q67" s="7">
        <f>'Standing'!$O$112</f>
        <v>0</v>
      </c>
      <c r="R67" s="7">
        <f>'Standing'!$P$112</f>
        <v>0</v>
      </c>
      <c r="S67" s="7">
        <f>'Standing'!$Q$112</f>
        <v>0</v>
      </c>
      <c r="T67" s="7">
        <f>'Standing'!$R$112</f>
        <v>0</v>
      </c>
      <c r="U67" s="7">
        <f>'Standing'!$S$112</f>
        <v>0</v>
      </c>
      <c r="V67" s="9"/>
      <c r="W67" s="9"/>
      <c r="X67" s="10"/>
    </row>
    <row r="68" spans="1:24">
      <c r="A68" s="11" t="s">
        <v>179</v>
      </c>
      <c r="B68" s="7">
        <f>'Standing'!$B$113</f>
        <v>0</v>
      </c>
      <c r="C68" s="7">
        <f>'Standing'!$C$113</f>
        <v>0</v>
      </c>
      <c r="D68" s="7">
        <f>'Standing'!$D$113</f>
        <v>0</v>
      </c>
      <c r="E68" s="7">
        <f>'Standing'!$E$113</f>
        <v>0</v>
      </c>
      <c r="F68" s="7">
        <f>'Standing'!$F$113</f>
        <v>0</v>
      </c>
      <c r="G68" s="7">
        <f>'Standing'!$G$113</f>
        <v>0</v>
      </c>
      <c r="H68" s="7">
        <f>'Standing'!$H$113</f>
        <v>0</v>
      </c>
      <c r="I68" s="7">
        <f>'Standing'!$I$113</f>
        <v>0</v>
      </c>
      <c r="J68" s="7">
        <f>'Standing'!$J$113</f>
        <v>0</v>
      </c>
      <c r="K68" s="9"/>
      <c r="L68" s="9"/>
      <c r="M68" s="7">
        <f>'Standing'!$K$113</f>
        <v>0</v>
      </c>
      <c r="N68" s="7">
        <f>'Standing'!$L$113</f>
        <v>0</v>
      </c>
      <c r="O68" s="7">
        <f>'Standing'!$M$113</f>
        <v>0</v>
      </c>
      <c r="P68" s="7">
        <f>'Standing'!$N$113</f>
        <v>0</v>
      </c>
      <c r="Q68" s="7">
        <f>'Standing'!$O$113</f>
        <v>0</v>
      </c>
      <c r="R68" s="7">
        <f>'Standing'!$P$113</f>
        <v>0</v>
      </c>
      <c r="S68" s="7">
        <f>'Standing'!$Q$113</f>
        <v>0</v>
      </c>
      <c r="T68" s="7">
        <f>'Standing'!$R$113</f>
        <v>0</v>
      </c>
      <c r="U68" s="7">
        <f>'Standing'!$S$113</f>
        <v>0</v>
      </c>
      <c r="V68" s="9"/>
      <c r="W68" s="9"/>
      <c r="X68" s="10"/>
    </row>
    <row r="69" spans="1:24">
      <c r="A69" s="11" t="s">
        <v>192</v>
      </c>
      <c r="B69" s="7">
        <f>'Standing'!$B$114</f>
        <v>0</v>
      </c>
      <c r="C69" s="7">
        <f>'Standing'!$C$114</f>
        <v>0</v>
      </c>
      <c r="D69" s="7">
        <f>'Standing'!$D$114</f>
        <v>0</v>
      </c>
      <c r="E69" s="7">
        <f>'Standing'!$E$114</f>
        <v>0</v>
      </c>
      <c r="F69" s="7">
        <f>'Standing'!$F$114</f>
        <v>0</v>
      </c>
      <c r="G69" s="7">
        <f>'Standing'!$G$114</f>
        <v>0</v>
      </c>
      <c r="H69" s="7">
        <f>'Standing'!$H$114</f>
        <v>0</v>
      </c>
      <c r="I69" s="7">
        <f>'Standing'!$I$114</f>
        <v>0</v>
      </c>
      <c r="J69" s="7">
        <f>'Standing'!$J$114</f>
        <v>0</v>
      </c>
      <c r="K69" s="9"/>
      <c r="L69" s="9"/>
      <c r="M69" s="7">
        <f>'Standing'!$K$114</f>
        <v>0</v>
      </c>
      <c r="N69" s="7">
        <f>'Standing'!$L$114</f>
        <v>0</v>
      </c>
      <c r="O69" s="7">
        <f>'Standing'!$M$114</f>
        <v>0</v>
      </c>
      <c r="P69" s="7">
        <f>'Standing'!$N$114</f>
        <v>0</v>
      </c>
      <c r="Q69" s="7">
        <f>'Standing'!$O$114</f>
        <v>0</v>
      </c>
      <c r="R69" s="7">
        <f>'Standing'!$P$114</f>
        <v>0</v>
      </c>
      <c r="S69" s="7">
        <f>'Standing'!$Q$114</f>
        <v>0</v>
      </c>
      <c r="T69" s="7">
        <f>'Standing'!$R$114</f>
        <v>0</v>
      </c>
      <c r="U69" s="7">
        <f>'Standing'!$S$114</f>
        <v>0</v>
      </c>
      <c r="V69" s="9"/>
      <c r="W69" s="9"/>
      <c r="X69" s="10"/>
    </row>
    <row r="70" spans="1:24">
      <c r="A70" s="11" t="s">
        <v>218</v>
      </c>
      <c r="B70" s="9"/>
      <c r="C70" s="9"/>
      <c r="D70" s="9"/>
      <c r="E70" s="9"/>
      <c r="F70" s="9"/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10"/>
    </row>
    <row r="71" spans="1:24">
      <c r="A71" s="11" t="s">
        <v>219</v>
      </c>
      <c r="B71" s="9"/>
      <c r="C71" s="9"/>
      <c r="D71" s="9"/>
      <c r="E71" s="9"/>
      <c r="F71" s="9"/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10"/>
    </row>
    <row r="72" spans="1:24">
      <c r="A72" s="11" t="s">
        <v>220</v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10"/>
    </row>
    <row r="73" spans="1:24">
      <c r="A73" s="11" t="s">
        <v>221</v>
      </c>
      <c r="B73" s="9"/>
      <c r="C73" s="9"/>
      <c r="D73" s="9"/>
      <c r="E73" s="9"/>
      <c r="F73" s="9"/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10"/>
    </row>
    <row r="74" spans="1:24">
      <c r="A74" s="11" t="s">
        <v>222</v>
      </c>
      <c r="B74" s="7">
        <f>'Yard'!$B$117</f>
        <v>0</v>
      </c>
      <c r="C74" s="7">
        <f>'Yard'!$C$117</f>
        <v>0</v>
      </c>
      <c r="D74" s="7">
        <f>'Yard'!$D$117</f>
        <v>0</v>
      </c>
      <c r="E74" s="7">
        <f>'Yard'!$E$117</f>
        <v>0</v>
      </c>
      <c r="F74" s="7">
        <f>'Yard'!$F$117</f>
        <v>0</v>
      </c>
      <c r="G74" s="7">
        <f>'Yard'!$G$117</f>
        <v>0</v>
      </c>
      <c r="H74" s="7">
        <f>'Yard'!$H$117</f>
        <v>0</v>
      </c>
      <c r="I74" s="7">
        <f>'Yard'!$I$117</f>
        <v>0</v>
      </c>
      <c r="J74" s="7">
        <f>'Yard'!$J$117</f>
        <v>0</v>
      </c>
      <c r="K74" s="9"/>
      <c r="L74" s="9"/>
      <c r="M74" s="7">
        <f>'Yard'!$K$117</f>
        <v>0</v>
      </c>
      <c r="N74" s="7">
        <f>'Yard'!$L$117</f>
        <v>0</v>
      </c>
      <c r="O74" s="7">
        <f>'Yard'!$M$117</f>
        <v>0</v>
      </c>
      <c r="P74" s="7">
        <f>'Yard'!$N$117</f>
        <v>0</v>
      </c>
      <c r="Q74" s="7">
        <f>'Yard'!$O$117</f>
        <v>0</v>
      </c>
      <c r="R74" s="7">
        <f>'Yard'!$P$117</f>
        <v>0</v>
      </c>
      <c r="S74" s="7">
        <f>'Yard'!$Q$117</f>
        <v>0</v>
      </c>
      <c r="T74" s="7">
        <f>'Yard'!$R$117</f>
        <v>0</v>
      </c>
      <c r="U74" s="7">
        <f>'Yard'!$S$117</f>
        <v>0</v>
      </c>
      <c r="V74" s="7">
        <f>'Otex'!$B$164</f>
        <v>0</v>
      </c>
      <c r="W74" s="9"/>
      <c r="X74" s="10"/>
    </row>
    <row r="75" spans="1:24">
      <c r="A75" s="11" t="s">
        <v>180</v>
      </c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10"/>
    </row>
    <row r="76" spans="1:24">
      <c r="A76" s="11" t="s">
        <v>181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10"/>
    </row>
    <row r="77" spans="1:24">
      <c r="A77" s="11" t="s">
        <v>182</v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10"/>
    </row>
    <row r="78" spans="1:24">
      <c r="A78" s="11" t="s">
        <v>183</v>
      </c>
      <c r="B78" s="7">
        <f>'Yard'!$B$111</f>
        <v>0</v>
      </c>
      <c r="C78" s="7">
        <f>'Yard'!$C$111</f>
        <v>0</v>
      </c>
      <c r="D78" s="7">
        <f>'Yard'!$D$111</f>
        <v>0</v>
      </c>
      <c r="E78" s="7">
        <f>'Yard'!$E$111</f>
        <v>0</v>
      </c>
      <c r="F78" s="7">
        <f>'Yard'!$F$111</f>
        <v>0</v>
      </c>
      <c r="G78" s="7">
        <f>'Yard'!$G$111</f>
        <v>0</v>
      </c>
      <c r="H78" s="7">
        <f>'Yard'!$H$111</f>
        <v>0</v>
      </c>
      <c r="I78" s="7">
        <f>'Yard'!$I$111</f>
        <v>0</v>
      </c>
      <c r="J78" s="7">
        <f>'Yard'!$J$111</f>
        <v>0</v>
      </c>
      <c r="K78" s="9"/>
      <c r="L78" s="9"/>
      <c r="M78" s="7">
        <f>'Yard'!$K$111</f>
        <v>0</v>
      </c>
      <c r="N78" s="7">
        <f>'Yard'!$L$111</f>
        <v>0</v>
      </c>
      <c r="O78" s="7">
        <f>'Yard'!$M$111</f>
        <v>0</v>
      </c>
      <c r="P78" s="7">
        <f>'Yard'!$N$111</f>
        <v>0</v>
      </c>
      <c r="Q78" s="7">
        <f>'Yard'!$O$111</f>
        <v>0</v>
      </c>
      <c r="R78" s="7">
        <f>'Yard'!$P$111</f>
        <v>0</v>
      </c>
      <c r="S78" s="7">
        <f>'Yard'!$Q$111</f>
        <v>0</v>
      </c>
      <c r="T78" s="7">
        <f>'Yard'!$R$111</f>
        <v>0</v>
      </c>
      <c r="U78" s="7">
        <f>'Yard'!$S$111</f>
        <v>0</v>
      </c>
      <c r="V78" s="9"/>
      <c r="W78" s="9"/>
      <c r="X78" s="10"/>
    </row>
    <row r="79" spans="1:24">
      <c r="A79" s="11" t="s">
        <v>184</v>
      </c>
      <c r="B79" s="9"/>
      <c r="C79" s="9"/>
      <c r="D79" s="9"/>
      <c r="E79" s="9"/>
      <c r="F79" s="9"/>
      <c r="G79" s="9"/>
      <c r="H79" s="9"/>
      <c r="I79" s="9"/>
      <c r="J79" s="9"/>
      <c r="K79" s="9"/>
      <c r="L79" s="9"/>
      <c r="M79" s="9"/>
      <c r="N79" s="9"/>
      <c r="O79" s="9"/>
      <c r="P79" s="9"/>
      <c r="Q79" s="9"/>
      <c r="R79" s="9"/>
      <c r="S79" s="9"/>
      <c r="T79" s="9"/>
      <c r="U79" s="9"/>
      <c r="V79" s="9"/>
      <c r="W79" s="9"/>
      <c r="X79" s="10"/>
    </row>
    <row r="80" spans="1:24">
      <c r="A80" s="11" t="s">
        <v>185</v>
      </c>
      <c r="B80" s="7">
        <f>'Yard'!$B$112</f>
        <v>0</v>
      </c>
      <c r="C80" s="7">
        <f>'Yard'!$C$112</f>
        <v>0</v>
      </c>
      <c r="D80" s="7">
        <f>'Yard'!$D$112</f>
        <v>0</v>
      </c>
      <c r="E80" s="7">
        <f>'Yard'!$E$112</f>
        <v>0</v>
      </c>
      <c r="F80" s="7">
        <f>'Yard'!$F$112</f>
        <v>0</v>
      </c>
      <c r="G80" s="7">
        <f>'Yard'!$G$112</f>
        <v>0</v>
      </c>
      <c r="H80" s="7">
        <f>'Yard'!$H$112</f>
        <v>0</v>
      </c>
      <c r="I80" s="7">
        <f>'Yard'!$I$112</f>
        <v>0</v>
      </c>
      <c r="J80" s="7">
        <f>'Yard'!$J$112</f>
        <v>0</v>
      </c>
      <c r="K80" s="9"/>
      <c r="L80" s="9"/>
      <c r="M80" s="7">
        <f>'Yard'!$K$112</f>
        <v>0</v>
      </c>
      <c r="N80" s="7">
        <f>'Yard'!$L$112</f>
        <v>0</v>
      </c>
      <c r="O80" s="7">
        <f>'Yard'!$M$112</f>
        <v>0</v>
      </c>
      <c r="P80" s="7">
        <f>'Yard'!$N$112</f>
        <v>0</v>
      </c>
      <c r="Q80" s="7">
        <f>'Yard'!$O$112</f>
        <v>0</v>
      </c>
      <c r="R80" s="7">
        <f>'Yard'!$P$112</f>
        <v>0</v>
      </c>
      <c r="S80" s="7">
        <f>'Yard'!$Q$112</f>
        <v>0</v>
      </c>
      <c r="T80" s="7">
        <f>'Yard'!$R$112</f>
        <v>0</v>
      </c>
      <c r="U80" s="7">
        <f>'Yard'!$S$112</f>
        <v>0</v>
      </c>
      <c r="V80" s="9"/>
      <c r="W80" s="9"/>
      <c r="X80" s="10"/>
    </row>
    <row r="81" spans="1:24">
      <c r="A81" s="11" t="s">
        <v>193</v>
      </c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10"/>
    </row>
    <row r="82" spans="1:24">
      <c r="A82" s="11" t="s">
        <v>194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9"/>
      <c r="S82" s="9"/>
      <c r="T82" s="9"/>
      <c r="U82" s="9"/>
      <c r="V82" s="9"/>
      <c r="W82" s="9"/>
      <c r="X82" s="10"/>
    </row>
    <row r="83" spans="1:24">
      <c r="A83" s="11" t="s">
        <v>195</v>
      </c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10"/>
    </row>
    <row r="84" spans="1:24">
      <c r="A84" s="11" t="s">
        <v>196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10"/>
    </row>
    <row r="85" spans="1:24">
      <c r="A85" s="11" t="s">
        <v>197</v>
      </c>
      <c r="B85" s="7">
        <f>'Yard'!$B$113</f>
        <v>0</v>
      </c>
      <c r="C85" s="7">
        <f>'Yard'!$C$113</f>
        <v>0</v>
      </c>
      <c r="D85" s="7">
        <f>'Yard'!$D$113</f>
        <v>0</v>
      </c>
      <c r="E85" s="7">
        <f>'Yard'!$E$113</f>
        <v>0</v>
      </c>
      <c r="F85" s="7">
        <f>'Yard'!$F$113</f>
        <v>0</v>
      </c>
      <c r="G85" s="7">
        <f>'Yard'!$G$113</f>
        <v>0</v>
      </c>
      <c r="H85" s="7">
        <f>'Yard'!$H$113</f>
        <v>0</v>
      </c>
      <c r="I85" s="7">
        <f>'Yard'!$I$113</f>
        <v>0</v>
      </c>
      <c r="J85" s="7">
        <f>'Yard'!$J$113</f>
        <v>0</v>
      </c>
      <c r="K85" s="9"/>
      <c r="L85" s="9"/>
      <c r="M85" s="7">
        <f>'Yard'!$K$113</f>
        <v>0</v>
      </c>
      <c r="N85" s="7">
        <f>'Yard'!$L$113</f>
        <v>0</v>
      </c>
      <c r="O85" s="7">
        <f>'Yard'!$M$113</f>
        <v>0</v>
      </c>
      <c r="P85" s="7">
        <f>'Yard'!$N$113</f>
        <v>0</v>
      </c>
      <c r="Q85" s="7">
        <f>'Yard'!$O$113</f>
        <v>0</v>
      </c>
      <c r="R85" s="7">
        <f>'Yard'!$P$113</f>
        <v>0</v>
      </c>
      <c r="S85" s="7">
        <f>'Yard'!$Q$113</f>
        <v>0</v>
      </c>
      <c r="T85" s="7">
        <f>'Yard'!$R$113</f>
        <v>0</v>
      </c>
      <c r="U85" s="7">
        <f>'Yard'!$S$113</f>
        <v>0</v>
      </c>
      <c r="V85" s="9"/>
      <c r="W85" s="9"/>
      <c r="X85" s="10"/>
    </row>
    <row r="86" spans="1:24">
      <c r="A86" s="11" t="s">
        <v>198</v>
      </c>
      <c r="B86" s="7">
        <f>'Yard'!$B$114</f>
        <v>0</v>
      </c>
      <c r="C86" s="7">
        <f>'Yard'!$C$114</f>
        <v>0</v>
      </c>
      <c r="D86" s="7">
        <f>'Yard'!$D$114</f>
        <v>0</v>
      </c>
      <c r="E86" s="7">
        <f>'Yard'!$E$114</f>
        <v>0</v>
      </c>
      <c r="F86" s="7">
        <f>'Yard'!$F$114</f>
        <v>0</v>
      </c>
      <c r="G86" s="7">
        <f>'Yard'!$G$114</f>
        <v>0</v>
      </c>
      <c r="H86" s="7">
        <f>'Yard'!$H$114</f>
        <v>0</v>
      </c>
      <c r="I86" s="7">
        <f>'Yard'!$I$114</f>
        <v>0</v>
      </c>
      <c r="J86" s="7">
        <f>'Yard'!$J$114</f>
        <v>0</v>
      </c>
      <c r="K86" s="9"/>
      <c r="L86" s="9"/>
      <c r="M86" s="7">
        <f>'Yard'!$K$114</f>
        <v>0</v>
      </c>
      <c r="N86" s="7">
        <f>'Yard'!$L$114</f>
        <v>0</v>
      </c>
      <c r="O86" s="7">
        <f>'Yard'!$M$114</f>
        <v>0</v>
      </c>
      <c r="P86" s="7">
        <f>'Yard'!$N$114</f>
        <v>0</v>
      </c>
      <c r="Q86" s="7">
        <f>'Yard'!$O$114</f>
        <v>0</v>
      </c>
      <c r="R86" s="7">
        <f>'Yard'!$P$114</f>
        <v>0</v>
      </c>
      <c r="S86" s="7">
        <f>'Yard'!$Q$114</f>
        <v>0</v>
      </c>
      <c r="T86" s="7">
        <f>'Yard'!$R$114</f>
        <v>0</v>
      </c>
      <c r="U86" s="7">
        <f>'Yard'!$S$114</f>
        <v>0</v>
      </c>
      <c r="V86" s="9"/>
      <c r="W86" s="9"/>
      <c r="X86" s="10"/>
    </row>
    <row r="87" spans="1:24">
      <c r="A87" s="11" t="s">
        <v>199</v>
      </c>
      <c r="B87" s="7">
        <f>'Yard'!$B$115</f>
        <v>0</v>
      </c>
      <c r="C87" s="7">
        <f>'Yard'!$C$115</f>
        <v>0</v>
      </c>
      <c r="D87" s="7">
        <f>'Yard'!$D$115</f>
        <v>0</v>
      </c>
      <c r="E87" s="7">
        <f>'Yard'!$E$115</f>
        <v>0</v>
      </c>
      <c r="F87" s="7">
        <f>'Yard'!$F$115</f>
        <v>0</v>
      </c>
      <c r="G87" s="7">
        <f>'Yard'!$G$115</f>
        <v>0</v>
      </c>
      <c r="H87" s="7">
        <f>'Yard'!$H$115</f>
        <v>0</v>
      </c>
      <c r="I87" s="7">
        <f>'Yard'!$I$115</f>
        <v>0</v>
      </c>
      <c r="J87" s="7">
        <f>'Yard'!$J$115</f>
        <v>0</v>
      </c>
      <c r="K87" s="9"/>
      <c r="L87" s="9"/>
      <c r="M87" s="7">
        <f>'Yard'!$K$115</f>
        <v>0</v>
      </c>
      <c r="N87" s="7">
        <f>'Yard'!$L$115</f>
        <v>0</v>
      </c>
      <c r="O87" s="7">
        <f>'Yard'!$M$115</f>
        <v>0</v>
      </c>
      <c r="P87" s="7">
        <f>'Yard'!$N$115</f>
        <v>0</v>
      </c>
      <c r="Q87" s="7">
        <f>'Yard'!$O$115</f>
        <v>0</v>
      </c>
      <c r="R87" s="7">
        <f>'Yard'!$P$115</f>
        <v>0</v>
      </c>
      <c r="S87" s="7">
        <f>'Yard'!$Q$115</f>
        <v>0</v>
      </c>
      <c r="T87" s="7">
        <f>'Yard'!$R$115</f>
        <v>0</v>
      </c>
      <c r="U87" s="7">
        <f>'Yard'!$S$115</f>
        <v>0</v>
      </c>
      <c r="V87" s="9"/>
      <c r="W87" s="9"/>
      <c r="X87" s="10"/>
    </row>
    <row r="88" spans="1:24">
      <c r="A88" s="11" t="s">
        <v>200</v>
      </c>
      <c r="B88" s="7">
        <f>'Yard'!$B$116</f>
        <v>0</v>
      </c>
      <c r="C88" s="7">
        <f>'Yard'!$C$116</f>
        <v>0</v>
      </c>
      <c r="D88" s="7">
        <f>'Yard'!$D$116</f>
        <v>0</v>
      </c>
      <c r="E88" s="7">
        <f>'Yard'!$E$116</f>
        <v>0</v>
      </c>
      <c r="F88" s="7">
        <f>'Yard'!$F$116</f>
        <v>0</v>
      </c>
      <c r="G88" s="7">
        <f>'Yard'!$G$116</f>
        <v>0</v>
      </c>
      <c r="H88" s="7">
        <f>'Yard'!$H$116</f>
        <v>0</v>
      </c>
      <c r="I88" s="7">
        <f>'Yard'!$I$116</f>
        <v>0</v>
      </c>
      <c r="J88" s="7">
        <f>'Yard'!$J$116</f>
        <v>0</v>
      </c>
      <c r="K88" s="9"/>
      <c r="L88" s="9"/>
      <c r="M88" s="7">
        <f>'Yard'!$K$116</f>
        <v>0</v>
      </c>
      <c r="N88" s="7">
        <f>'Yard'!$L$116</f>
        <v>0</v>
      </c>
      <c r="O88" s="7">
        <f>'Yard'!$M$116</f>
        <v>0</v>
      </c>
      <c r="P88" s="7">
        <f>'Yard'!$N$116</f>
        <v>0</v>
      </c>
      <c r="Q88" s="7">
        <f>'Yard'!$O$116</f>
        <v>0</v>
      </c>
      <c r="R88" s="7">
        <f>'Yard'!$P$116</f>
        <v>0</v>
      </c>
      <c r="S88" s="7">
        <f>'Yard'!$Q$116</f>
        <v>0</v>
      </c>
      <c r="T88" s="7">
        <f>'Yard'!$R$116</f>
        <v>0</v>
      </c>
      <c r="U88" s="7">
        <f>'Yard'!$S$116</f>
        <v>0</v>
      </c>
      <c r="V88" s="9"/>
      <c r="W88" s="9"/>
      <c r="X88" s="10"/>
    </row>
    <row r="90" spans="1:24">
      <c r="A90" s="1" t="s">
        <v>1057</v>
      </c>
    </row>
    <row r="91" spans="1:24">
      <c r="A91" s="2" t="s">
        <v>367</v>
      </c>
    </row>
    <row r="92" spans="1:24">
      <c r="A92" s="12" t="s">
        <v>1058</v>
      </c>
    </row>
    <row r="93" spans="1:24">
      <c r="A93" s="12" t="s">
        <v>1059</v>
      </c>
    </row>
    <row r="94" spans="1:24">
      <c r="A94" s="12" t="s">
        <v>1060</v>
      </c>
    </row>
    <row r="95" spans="1:24">
      <c r="A95" s="12" t="s">
        <v>1061</v>
      </c>
    </row>
    <row r="96" spans="1:24">
      <c r="A96" s="12" t="s">
        <v>1062</v>
      </c>
    </row>
    <row r="97" spans="1:24">
      <c r="A97" s="2" t="s">
        <v>456</v>
      </c>
    </row>
    <row r="99" spans="1:24">
      <c r="B99" s="3" t="s">
        <v>140</v>
      </c>
      <c r="C99" s="3" t="s">
        <v>322</v>
      </c>
      <c r="D99" s="3" t="s">
        <v>323</v>
      </c>
      <c r="E99" s="3" t="s">
        <v>324</v>
      </c>
      <c r="F99" s="3" t="s">
        <v>325</v>
      </c>
      <c r="G99" s="3" t="s">
        <v>326</v>
      </c>
      <c r="H99" s="3" t="s">
        <v>327</v>
      </c>
      <c r="I99" s="3" t="s">
        <v>328</v>
      </c>
      <c r="J99" s="3" t="s">
        <v>329</v>
      </c>
      <c r="K99" s="3" t="s">
        <v>479</v>
      </c>
      <c r="L99" s="3" t="s">
        <v>491</v>
      </c>
      <c r="M99" s="3" t="s">
        <v>310</v>
      </c>
      <c r="N99" s="3" t="s">
        <v>828</v>
      </c>
      <c r="O99" s="3" t="s">
        <v>829</v>
      </c>
      <c r="P99" s="3" t="s">
        <v>830</v>
      </c>
      <c r="Q99" s="3" t="s">
        <v>831</v>
      </c>
      <c r="R99" s="3" t="s">
        <v>832</v>
      </c>
      <c r="S99" s="3" t="s">
        <v>833</v>
      </c>
      <c r="T99" s="3" t="s">
        <v>834</v>
      </c>
      <c r="U99" s="3" t="s">
        <v>835</v>
      </c>
      <c r="V99" s="3" t="s">
        <v>836</v>
      </c>
      <c r="W99" s="3" t="s">
        <v>837</v>
      </c>
    </row>
    <row r="100" spans="1:24">
      <c r="A100" s="11" t="s">
        <v>172</v>
      </c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10"/>
    </row>
    <row r="101" spans="1:24">
      <c r="A101" s="11" t="s">
        <v>173</v>
      </c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10"/>
    </row>
    <row r="102" spans="1:24">
      <c r="A102" s="11" t="s">
        <v>216</v>
      </c>
      <c r="B102" s="9"/>
      <c r="C102" s="9"/>
      <c r="D102" s="9"/>
      <c r="E102" s="9"/>
      <c r="F102" s="9"/>
      <c r="G102" s="9"/>
      <c r="H102" s="9"/>
      <c r="I102" s="9"/>
      <c r="J102" s="9"/>
      <c r="K102" s="9"/>
      <c r="L102" s="9"/>
      <c r="M102" s="9"/>
      <c r="N102" s="9"/>
      <c r="O102" s="9"/>
      <c r="P102" s="9"/>
      <c r="Q102" s="9"/>
      <c r="R102" s="9"/>
      <c r="S102" s="9"/>
      <c r="T102" s="9"/>
      <c r="U102" s="9"/>
      <c r="V102" s="9"/>
      <c r="W102" s="9"/>
      <c r="X102" s="10"/>
    </row>
    <row r="103" spans="1:24">
      <c r="A103" s="11" t="s">
        <v>174</v>
      </c>
      <c r="B103" s="9"/>
      <c r="C103" s="9"/>
      <c r="D103" s="9"/>
      <c r="E103" s="9"/>
      <c r="F103" s="9"/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10"/>
    </row>
    <row r="104" spans="1:24">
      <c r="A104" s="11" t="s">
        <v>175</v>
      </c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10"/>
    </row>
    <row r="105" spans="1:24">
      <c r="A105" s="11" t="s">
        <v>217</v>
      </c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10"/>
    </row>
    <row r="106" spans="1:24">
      <c r="A106" s="11" t="s">
        <v>176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10"/>
    </row>
    <row r="107" spans="1:24">
      <c r="A107" s="11" t="s">
        <v>177</v>
      </c>
      <c r="B107" s="9"/>
      <c r="C107" s="9"/>
      <c r="D107" s="9"/>
      <c r="E107" s="9"/>
      <c r="F107" s="9"/>
      <c r="G107" s="9"/>
      <c r="H107" s="9"/>
      <c r="I107" s="9"/>
      <c r="J107" s="9"/>
      <c r="K107" s="9"/>
      <c r="L107" s="9"/>
      <c r="M107" s="9"/>
      <c r="N107" s="9"/>
      <c r="O107" s="9"/>
      <c r="P107" s="9"/>
      <c r="Q107" s="9"/>
      <c r="R107" s="9"/>
      <c r="S107" s="9"/>
      <c r="T107" s="9"/>
      <c r="U107" s="9"/>
      <c r="V107" s="9"/>
      <c r="W107" s="9"/>
      <c r="X107" s="10"/>
    </row>
    <row r="108" spans="1:24">
      <c r="A108" s="11" t="s">
        <v>191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10"/>
    </row>
    <row r="109" spans="1:24">
      <c r="A109" s="11" t="s">
        <v>178</v>
      </c>
      <c r="B109" s="7">
        <f>'Standing'!$B$127</f>
        <v>0</v>
      </c>
      <c r="C109" s="7">
        <f>'Standing'!$C$127</f>
        <v>0</v>
      </c>
      <c r="D109" s="7">
        <f>'Standing'!$D$127</f>
        <v>0</v>
      </c>
      <c r="E109" s="7">
        <f>'Standing'!$E$127</f>
        <v>0</v>
      </c>
      <c r="F109" s="7">
        <f>'Standing'!$F$127</f>
        <v>0</v>
      </c>
      <c r="G109" s="7">
        <f>'Standing'!$G$127</f>
        <v>0</v>
      </c>
      <c r="H109" s="7">
        <f>'Standing'!$H$127</f>
        <v>0</v>
      </c>
      <c r="I109" s="7">
        <f>'Standing'!$I$127</f>
        <v>0</v>
      </c>
      <c r="J109" s="7">
        <f>'Standing'!$J$127</f>
        <v>0</v>
      </c>
      <c r="K109" s="9"/>
      <c r="L109" s="9"/>
      <c r="M109" s="7">
        <f>'Standing'!$K$127</f>
        <v>0</v>
      </c>
      <c r="N109" s="7">
        <f>'Standing'!$L$127</f>
        <v>0</v>
      </c>
      <c r="O109" s="7">
        <f>'Standing'!$M$127</f>
        <v>0</v>
      </c>
      <c r="P109" s="7">
        <f>'Standing'!$N$127</f>
        <v>0</v>
      </c>
      <c r="Q109" s="7">
        <f>'Standing'!$O$127</f>
        <v>0</v>
      </c>
      <c r="R109" s="7">
        <f>'Standing'!$P$127</f>
        <v>0</v>
      </c>
      <c r="S109" s="7">
        <f>'Standing'!$Q$127</f>
        <v>0</v>
      </c>
      <c r="T109" s="7">
        <f>'Standing'!$R$127</f>
        <v>0</v>
      </c>
      <c r="U109" s="7">
        <f>'Standing'!$S$127</f>
        <v>0</v>
      </c>
      <c r="V109" s="9"/>
      <c r="W109" s="9"/>
      <c r="X109" s="10"/>
    </row>
    <row r="110" spans="1:24">
      <c r="A110" s="11" t="s">
        <v>179</v>
      </c>
      <c r="B110" s="7">
        <f>'Standing'!$B$128</f>
        <v>0</v>
      </c>
      <c r="C110" s="7">
        <f>'Standing'!$C$128</f>
        <v>0</v>
      </c>
      <c r="D110" s="7">
        <f>'Standing'!$D$128</f>
        <v>0</v>
      </c>
      <c r="E110" s="7">
        <f>'Standing'!$E$128</f>
        <v>0</v>
      </c>
      <c r="F110" s="7">
        <f>'Standing'!$F$128</f>
        <v>0</v>
      </c>
      <c r="G110" s="7">
        <f>'Standing'!$G$128</f>
        <v>0</v>
      </c>
      <c r="H110" s="7">
        <f>'Standing'!$H$128</f>
        <v>0</v>
      </c>
      <c r="I110" s="7">
        <f>'Standing'!$I$128</f>
        <v>0</v>
      </c>
      <c r="J110" s="7">
        <f>'Standing'!$J$128</f>
        <v>0</v>
      </c>
      <c r="K110" s="9"/>
      <c r="L110" s="9"/>
      <c r="M110" s="7">
        <f>'Standing'!$K$128</f>
        <v>0</v>
      </c>
      <c r="N110" s="7">
        <f>'Standing'!$L$128</f>
        <v>0</v>
      </c>
      <c r="O110" s="7">
        <f>'Standing'!$M$128</f>
        <v>0</v>
      </c>
      <c r="P110" s="7">
        <f>'Standing'!$N$128</f>
        <v>0</v>
      </c>
      <c r="Q110" s="7">
        <f>'Standing'!$O$128</f>
        <v>0</v>
      </c>
      <c r="R110" s="7">
        <f>'Standing'!$P$128</f>
        <v>0</v>
      </c>
      <c r="S110" s="7">
        <f>'Standing'!$Q$128</f>
        <v>0</v>
      </c>
      <c r="T110" s="7">
        <f>'Standing'!$R$128</f>
        <v>0</v>
      </c>
      <c r="U110" s="7">
        <f>'Standing'!$S$128</f>
        <v>0</v>
      </c>
      <c r="V110" s="9"/>
      <c r="W110" s="9"/>
      <c r="X110" s="10"/>
    </row>
    <row r="111" spans="1:24">
      <c r="A111" s="11" t="s">
        <v>192</v>
      </c>
      <c r="B111" s="7">
        <f>'Standing'!$B$129</f>
        <v>0</v>
      </c>
      <c r="C111" s="7">
        <f>'Standing'!$C$129</f>
        <v>0</v>
      </c>
      <c r="D111" s="7">
        <f>'Standing'!$D$129</f>
        <v>0</v>
      </c>
      <c r="E111" s="7">
        <f>'Standing'!$E$129</f>
        <v>0</v>
      </c>
      <c r="F111" s="7">
        <f>'Standing'!$F$129</f>
        <v>0</v>
      </c>
      <c r="G111" s="7">
        <f>'Standing'!$G$129</f>
        <v>0</v>
      </c>
      <c r="H111" s="7">
        <f>'Standing'!$H$129</f>
        <v>0</v>
      </c>
      <c r="I111" s="7">
        <f>'Standing'!$I$129</f>
        <v>0</v>
      </c>
      <c r="J111" s="7">
        <f>'Standing'!$J$129</f>
        <v>0</v>
      </c>
      <c r="K111" s="9"/>
      <c r="L111" s="9"/>
      <c r="M111" s="7">
        <f>'Standing'!$K$129</f>
        <v>0</v>
      </c>
      <c r="N111" s="7">
        <f>'Standing'!$L$129</f>
        <v>0</v>
      </c>
      <c r="O111" s="7">
        <f>'Standing'!$M$129</f>
        <v>0</v>
      </c>
      <c r="P111" s="7">
        <f>'Standing'!$N$129</f>
        <v>0</v>
      </c>
      <c r="Q111" s="7">
        <f>'Standing'!$O$129</f>
        <v>0</v>
      </c>
      <c r="R111" s="7">
        <f>'Standing'!$P$129</f>
        <v>0</v>
      </c>
      <c r="S111" s="7">
        <f>'Standing'!$Q$129</f>
        <v>0</v>
      </c>
      <c r="T111" s="7">
        <f>'Standing'!$R$129</f>
        <v>0</v>
      </c>
      <c r="U111" s="7">
        <f>'Standing'!$S$129</f>
        <v>0</v>
      </c>
      <c r="V111" s="9"/>
      <c r="W111" s="9"/>
      <c r="X111" s="10"/>
    </row>
    <row r="112" spans="1:24">
      <c r="A112" s="11" t="s">
        <v>218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10"/>
    </row>
    <row r="113" spans="1:24">
      <c r="A113" s="11" t="s">
        <v>219</v>
      </c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10"/>
    </row>
    <row r="114" spans="1:24">
      <c r="A114" s="11" t="s">
        <v>220</v>
      </c>
      <c r="B114" s="9"/>
      <c r="C114" s="9"/>
      <c r="D114" s="9"/>
      <c r="E114" s="9"/>
      <c r="F114" s="9"/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10"/>
    </row>
    <row r="115" spans="1:24">
      <c r="A115" s="11" t="s">
        <v>221</v>
      </c>
      <c r="B115" s="9"/>
      <c r="C115" s="9"/>
      <c r="D115" s="9"/>
      <c r="E115" s="9"/>
      <c r="F115" s="9"/>
      <c r="G115" s="9"/>
      <c r="H115" s="9"/>
      <c r="I115" s="9"/>
      <c r="J115" s="9"/>
      <c r="K115" s="9"/>
      <c r="L115" s="9"/>
      <c r="M115" s="9"/>
      <c r="N115" s="9"/>
      <c r="O115" s="9"/>
      <c r="P115" s="9"/>
      <c r="Q115" s="9"/>
      <c r="R115" s="9"/>
      <c r="S115" s="9"/>
      <c r="T115" s="9"/>
      <c r="U115" s="9"/>
      <c r="V115" s="9"/>
      <c r="W115" s="9"/>
      <c r="X115" s="10"/>
    </row>
    <row r="116" spans="1:24">
      <c r="A116" s="11" t="s">
        <v>222</v>
      </c>
      <c r="B116" s="7">
        <f>'Yard'!$B$141</f>
        <v>0</v>
      </c>
      <c r="C116" s="7">
        <f>'Yard'!$C$141</f>
        <v>0</v>
      </c>
      <c r="D116" s="7">
        <f>'Yard'!$D$141</f>
        <v>0</v>
      </c>
      <c r="E116" s="7">
        <f>'Yard'!$E$141</f>
        <v>0</v>
      </c>
      <c r="F116" s="7">
        <f>'Yard'!$F$141</f>
        <v>0</v>
      </c>
      <c r="G116" s="7">
        <f>'Yard'!$G$141</f>
        <v>0</v>
      </c>
      <c r="H116" s="7">
        <f>'Yard'!$H$141</f>
        <v>0</v>
      </c>
      <c r="I116" s="7">
        <f>'Yard'!$I$141</f>
        <v>0</v>
      </c>
      <c r="J116" s="7">
        <f>'Yard'!$J$141</f>
        <v>0</v>
      </c>
      <c r="K116" s="9"/>
      <c r="L116" s="9"/>
      <c r="M116" s="7">
        <f>'Yard'!$K$141</f>
        <v>0</v>
      </c>
      <c r="N116" s="7">
        <f>'Yard'!$L$141</f>
        <v>0</v>
      </c>
      <c r="O116" s="7">
        <f>'Yard'!$M$141</f>
        <v>0</v>
      </c>
      <c r="P116" s="7">
        <f>'Yard'!$N$141</f>
        <v>0</v>
      </c>
      <c r="Q116" s="7">
        <f>'Yard'!$O$141</f>
        <v>0</v>
      </c>
      <c r="R116" s="7">
        <f>'Yard'!$P$141</f>
        <v>0</v>
      </c>
      <c r="S116" s="7">
        <f>'Yard'!$Q$141</f>
        <v>0</v>
      </c>
      <c r="T116" s="7">
        <f>'Yard'!$R$141</f>
        <v>0</v>
      </c>
      <c r="U116" s="7">
        <f>'Yard'!$S$141</f>
        <v>0</v>
      </c>
      <c r="V116" s="7">
        <f>'Otex'!$B$164</f>
        <v>0</v>
      </c>
      <c r="W116" s="9"/>
      <c r="X116" s="10"/>
    </row>
    <row r="117" spans="1:24">
      <c r="A117" s="11" t="s">
        <v>180</v>
      </c>
      <c r="B117" s="9"/>
      <c r="C117" s="9"/>
      <c r="D117" s="9"/>
      <c r="E117" s="9"/>
      <c r="F117" s="9"/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10"/>
    </row>
    <row r="118" spans="1:24">
      <c r="A118" s="11" t="s">
        <v>181</v>
      </c>
      <c r="B118" s="9"/>
      <c r="C118" s="9"/>
      <c r="D118" s="9"/>
      <c r="E118" s="9"/>
      <c r="F118" s="9"/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10"/>
    </row>
    <row r="119" spans="1:24">
      <c r="A119" s="11" t="s">
        <v>182</v>
      </c>
      <c r="B119" s="9"/>
      <c r="C119" s="9"/>
      <c r="D119" s="9"/>
      <c r="E119" s="9"/>
      <c r="F119" s="9"/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10"/>
    </row>
    <row r="120" spans="1:24">
      <c r="A120" s="11" t="s">
        <v>183</v>
      </c>
      <c r="B120" s="7">
        <f>'Yard'!$B$135</f>
        <v>0</v>
      </c>
      <c r="C120" s="7">
        <f>'Yard'!$C$135</f>
        <v>0</v>
      </c>
      <c r="D120" s="7">
        <f>'Yard'!$D$135</f>
        <v>0</v>
      </c>
      <c r="E120" s="7">
        <f>'Yard'!$E$135</f>
        <v>0</v>
      </c>
      <c r="F120" s="7">
        <f>'Yard'!$F$135</f>
        <v>0</v>
      </c>
      <c r="G120" s="7">
        <f>'Yard'!$G$135</f>
        <v>0</v>
      </c>
      <c r="H120" s="7">
        <f>'Yard'!$H$135</f>
        <v>0</v>
      </c>
      <c r="I120" s="7">
        <f>'Yard'!$I$135</f>
        <v>0</v>
      </c>
      <c r="J120" s="7">
        <f>'Yard'!$J$135</f>
        <v>0</v>
      </c>
      <c r="K120" s="9"/>
      <c r="L120" s="9"/>
      <c r="M120" s="7">
        <f>'Yard'!$K$135</f>
        <v>0</v>
      </c>
      <c r="N120" s="7">
        <f>'Yard'!$L$135</f>
        <v>0</v>
      </c>
      <c r="O120" s="7">
        <f>'Yard'!$M$135</f>
        <v>0</v>
      </c>
      <c r="P120" s="7">
        <f>'Yard'!$N$135</f>
        <v>0</v>
      </c>
      <c r="Q120" s="7">
        <f>'Yard'!$O$135</f>
        <v>0</v>
      </c>
      <c r="R120" s="7">
        <f>'Yard'!$P$135</f>
        <v>0</v>
      </c>
      <c r="S120" s="7">
        <f>'Yard'!$Q$135</f>
        <v>0</v>
      </c>
      <c r="T120" s="7">
        <f>'Yard'!$R$135</f>
        <v>0</v>
      </c>
      <c r="U120" s="7">
        <f>'Yard'!$S$135</f>
        <v>0</v>
      </c>
      <c r="V120" s="9"/>
      <c r="W120" s="9"/>
      <c r="X120" s="10"/>
    </row>
    <row r="121" spans="1:24">
      <c r="A121" s="11" t="s">
        <v>184</v>
      </c>
      <c r="B121" s="9"/>
      <c r="C121" s="9"/>
      <c r="D121" s="9"/>
      <c r="E121" s="9"/>
      <c r="F121" s="9"/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10"/>
    </row>
    <row r="122" spans="1:24">
      <c r="A122" s="11" t="s">
        <v>185</v>
      </c>
      <c r="B122" s="7">
        <f>'Yard'!$B$136</f>
        <v>0</v>
      </c>
      <c r="C122" s="7">
        <f>'Yard'!$C$136</f>
        <v>0</v>
      </c>
      <c r="D122" s="7">
        <f>'Yard'!$D$136</f>
        <v>0</v>
      </c>
      <c r="E122" s="7">
        <f>'Yard'!$E$136</f>
        <v>0</v>
      </c>
      <c r="F122" s="7">
        <f>'Yard'!$F$136</f>
        <v>0</v>
      </c>
      <c r="G122" s="7">
        <f>'Yard'!$G$136</f>
        <v>0</v>
      </c>
      <c r="H122" s="7">
        <f>'Yard'!$H$136</f>
        <v>0</v>
      </c>
      <c r="I122" s="7">
        <f>'Yard'!$I$136</f>
        <v>0</v>
      </c>
      <c r="J122" s="7">
        <f>'Yard'!$J$136</f>
        <v>0</v>
      </c>
      <c r="K122" s="9"/>
      <c r="L122" s="9"/>
      <c r="M122" s="7">
        <f>'Yard'!$K$136</f>
        <v>0</v>
      </c>
      <c r="N122" s="7">
        <f>'Yard'!$L$136</f>
        <v>0</v>
      </c>
      <c r="O122" s="7">
        <f>'Yard'!$M$136</f>
        <v>0</v>
      </c>
      <c r="P122" s="7">
        <f>'Yard'!$N$136</f>
        <v>0</v>
      </c>
      <c r="Q122" s="7">
        <f>'Yard'!$O$136</f>
        <v>0</v>
      </c>
      <c r="R122" s="7">
        <f>'Yard'!$P$136</f>
        <v>0</v>
      </c>
      <c r="S122" s="7">
        <f>'Yard'!$Q$136</f>
        <v>0</v>
      </c>
      <c r="T122" s="7">
        <f>'Yard'!$R$136</f>
        <v>0</v>
      </c>
      <c r="U122" s="7">
        <f>'Yard'!$S$136</f>
        <v>0</v>
      </c>
      <c r="V122" s="9"/>
      <c r="W122" s="9"/>
      <c r="X122" s="10"/>
    </row>
    <row r="123" spans="1:24">
      <c r="A123" s="11" t="s">
        <v>193</v>
      </c>
      <c r="B123" s="9"/>
      <c r="C123" s="9"/>
      <c r="D123" s="9"/>
      <c r="E123" s="9"/>
      <c r="F123" s="9"/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10"/>
    </row>
    <row r="124" spans="1:24">
      <c r="A124" s="11" t="s">
        <v>194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10"/>
    </row>
    <row r="125" spans="1:24">
      <c r="A125" s="11" t="s">
        <v>195</v>
      </c>
      <c r="B125" s="9"/>
      <c r="C125" s="9"/>
      <c r="D125" s="9"/>
      <c r="E125" s="9"/>
      <c r="F125" s="9"/>
      <c r="G125" s="9"/>
      <c r="H125" s="9"/>
      <c r="I125" s="9"/>
      <c r="J125" s="9"/>
      <c r="K125" s="9"/>
      <c r="L125" s="9"/>
      <c r="M125" s="9"/>
      <c r="N125" s="9"/>
      <c r="O125" s="9"/>
      <c r="P125" s="9"/>
      <c r="Q125" s="9"/>
      <c r="R125" s="9"/>
      <c r="S125" s="9"/>
      <c r="T125" s="9"/>
      <c r="U125" s="9"/>
      <c r="V125" s="9"/>
      <c r="W125" s="9"/>
      <c r="X125" s="10"/>
    </row>
    <row r="126" spans="1:24">
      <c r="A126" s="11" t="s">
        <v>196</v>
      </c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10"/>
    </row>
    <row r="127" spans="1:24">
      <c r="A127" s="11" t="s">
        <v>197</v>
      </c>
      <c r="B127" s="7">
        <f>'Yard'!$B$137</f>
        <v>0</v>
      </c>
      <c r="C127" s="7">
        <f>'Yard'!$C$137</f>
        <v>0</v>
      </c>
      <c r="D127" s="7">
        <f>'Yard'!$D$137</f>
        <v>0</v>
      </c>
      <c r="E127" s="7">
        <f>'Yard'!$E$137</f>
        <v>0</v>
      </c>
      <c r="F127" s="7">
        <f>'Yard'!$F$137</f>
        <v>0</v>
      </c>
      <c r="G127" s="7">
        <f>'Yard'!$G$137</f>
        <v>0</v>
      </c>
      <c r="H127" s="7">
        <f>'Yard'!$H$137</f>
        <v>0</v>
      </c>
      <c r="I127" s="7">
        <f>'Yard'!$I$137</f>
        <v>0</v>
      </c>
      <c r="J127" s="7">
        <f>'Yard'!$J$137</f>
        <v>0</v>
      </c>
      <c r="K127" s="9"/>
      <c r="L127" s="9"/>
      <c r="M127" s="7">
        <f>'Yard'!$K$137</f>
        <v>0</v>
      </c>
      <c r="N127" s="7">
        <f>'Yard'!$L$137</f>
        <v>0</v>
      </c>
      <c r="O127" s="7">
        <f>'Yard'!$M$137</f>
        <v>0</v>
      </c>
      <c r="P127" s="7">
        <f>'Yard'!$N$137</f>
        <v>0</v>
      </c>
      <c r="Q127" s="7">
        <f>'Yard'!$O$137</f>
        <v>0</v>
      </c>
      <c r="R127" s="7">
        <f>'Yard'!$P$137</f>
        <v>0</v>
      </c>
      <c r="S127" s="7">
        <f>'Yard'!$Q$137</f>
        <v>0</v>
      </c>
      <c r="T127" s="7">
        <f>'Yard'!$R$137</f>
        <v>0</v>
      </c>
      <c r="U127" s="7">
        <f>'Yard'!$S$137</f>
        <v>0</v>
      </c>
      <c r="V127" s="9"/>
      <c r="W127" s="9"/>
      <c r="X127" s="10"/>
    </row>
    <row r="128" spans="1:24">
      <c r="A128" s="11" t="s">
        <v>198</v>
      </c>
      <c r="B128" s="7">
        <f>'Yard'!$B$138</f>
        <v>0</v>
      </c>
      <c r="C128" s="7">
        <f>'Yard'!$C$138</f>
        <v>0</v>
      </c>
      <c r="D128" s="7">
        <f>'Yard'!$D$138</f>
        <v>0</v>
      </c>
      <c r="E128" s="7">
        <f>'Yard'!$E$138</f>
        <v>0</v>
      </c>
      <c r="F128" s="7">
        <f>'Yard'!$F$138</f>
        <v>0</v>
      </c>
      <c r="G128" s="7">
        <f>'Yard'!$G$138</f>
        <v>0</v>
      </c>
      <c r="H128" s="7">
        <f>'Yard'!$H$138</f>
        <v>0</v>
      </c>
      <c r="I128" s="7">
        <f>'Yard'!$I$138</f>
        <v>0</v>
      </c>
      <c r="J128" s="7">
        <f>'Yard'!$J$138</f>
        <v>0</v>
      </c>
      <c r="K128" s="9"/>
      <c r="L128" s="9"/>
      <c r="M128" s="7">
        <f>'Yard'!$K$138</f>
        <v>0</v>
      </c>
      <c r="N128" s="7">
        <f>'Yard'!$L$138</f>
        <v>0</v>
      </c>
      <c r="O128" s="7">
        <f>'Yard'!$M$138</f>
        <v>0</v>
      </c>
      <c r="P128" s="7">
        <f>'Yard'!$N$138</f>
        <v>0</v>
      </c>
      <c r="Q128" s="7">
        <f>'Yard'!$O$138</f>
        <v>0</v>
      </c>
      <c r="R128" s="7">
        <f>'Yard'!$P$138</f>
        <v>0</v>
      </c>
      <c r="S128" s="7">
        <f>'Yard'!$Q$138</f>
        <v>0</v>
      </c>
      <c r="T128" s="7">
        <f>'Yard'!$R$138</f>
        <v>0</v>
      </c>
      <c r="U128" s="7">
        <f>'Yard'!$S$138</f>
        <v>0</v>
      </c>
      <c r="V128" s="9"/>
      <c r="W128" s="9"/>
      <c r="X128" s="10"/>
    </row>
    <row r="129" spans="1:24">
      <c r="A129" s="11" t="s">
        <v>199</v>
      </c>
      <c r="B129" s="7">
        <f>'Yard'!$B$139</f>
        <v>0</v>
      </c>
      <c r="C129" s="7">
        <f>'Yard'!$C$139</f>
        <v>0</v>
      </c>
      <c r="D129" s="7">
        <f>'Yard'!$D$139</f>
        <v>0</v>
      </c>
      <c r="E129" s="7">
        <f>'Yard'!$E$139</f>
        <v>0</v>
      </c>
      <c r="F129" s="7">
        <f>'Yard'!$F$139</f>
        <v>0</v>
      </c>
      <c r="G129" s="7">
        <f>'Yard'!$G$139</f>
        <v>0</v>
      </c>
      <c r="H129" s="7">
        <f>'Yard'!$H$139</f>
        <v>0</v>
      </c>
      <c r="I129" s="7">
        <f>'Yard'!$I$139</f>
        <v>0</v>
      </c>
      <c r="J129" s="7">
        <f>'Yard'!$J$139</f>
        <v>0</v>
      </c>
      <c r="K129" s="9"/>
      <c r="L129" s="9"/>
      <c r="M129" s="7">
        <f>'Yard'!$K$139</f>
        <v>0</v>
      </c>
      <c r="N129" s="7">
        <f>'Yard'!$L$139</f>
        <v>0</v>
      </c>
      <c r="O129" s="7">
        <f>'Yard'!$M$139</f>
        <v>0</v>
      </c>
      <c r="P129" s="7">
        <f>'Yard'!$N$139</f>
        <v>0</v>
      </c>
      <c r="Q129" s="7">
        <f>'Yard'!$O$139</f>
        <v>0</v>
      </c>
      <c r="R129" s="7">
        <f>'Yard'!$P$139</f>
        <v>0</v>
      </c>
      <c r="S129" s="7">
        <f>'Yard'!$Q$139</f>
        <v>0</v>
      </c>
      <c r="T129" s="7">
        <f>'Yard'!$R$139</f>
        <v>0</v>
      </c>
      <c r="U129" s="7">
        <f>'Yard'!$S$139</f>
        <v>0</v>
      </c>
      <c r="V129" s="9"/>
      <c r="W129" s="9"/>
      <c r="X129" s="10"/>
    </row>
    <row r="130" spans="1:24">
      <c r="A130" s="11" t="s">
        <v>200</v>
      </c>
      <c r="B130" s="7">
        <f>'Yard'!$B$140</f>
        <v>0</v>
      </c>
      <c r="C130" s="7">
        <f>'Yard'!$C$140</f>
        <v>0</v>
      </c>
      <c r="D130" s="7">
        <f>'Yard'!$D$140</f>
        <v>0</v>
      </c>
      <c r="E130" s="7">
        <f>'Yard'!$E$140</f>
        <v>0</v>
      </c>
      <c r="F130" s="7">
        <f>'Yard'!$F$140</f>
        <v>0</v>
      </c>
      <c r="G130" s="7">
        <f>'Yard'!$G$140</f>
        <v>0</v>
      </c>
      <c r="H130" s="7">
        <f>'Yard'!$H$140</f>
        <v>0</v>
      </c>
      <c r="I130" s="7">
        <f>'Yard'!$I$140</f>
        <v>0</v>
      </c>
      <c r="J130" s="7">
        <f>'Yard'!$J$140</f>
        <v>0</v>
      </c>
      <c r="K130" s="9"/>
      <c r="L130" s="9"/>
      <c r="M130" s="7">
        <f>'Yard'!$K$140</f>
        <v>0</v>
      </c>
      <c r="N130" s="7">
        <f>'Yard'!$L$140</f>
        <v>0</v>
      </c>
      <c r="O130" s="7">
        <f>'Yard'!$M$140</f>
        <v>0</v>
      </c>
      <c r="P130" s="7">
        <f>'Yard'!$N$140</f>
        <v>0</v>
      </c>
      <c r="Q130" s="7">
        <f>'Yard'!$O$140</f>
        <v>0</v>
      </c>
      <c r="R130" s="7">
        <f>'Yard'!$P$140</f>
        <v>0</v>
      </c>
      <c r="S130" s="7">
        <f>'Yard'!$Q$140</f>
        <v>0</v>
      </c>
      <c r="T130" s="7">
        <f>'Yard'!$R$140</f>
        <v>0</v>
      </c>
      <c r="U130" s="7">
        <f>'Yard'!$S$140</f>
        <v>0</v>
      </c>
      <c r="V130" s="9"/>
      <c r="W130" s="9"/>
      <c r="X130" s="10"/>
    </row>
    <row r="132" spans="1:24">
      <c r="A132" s="1" t="s">
        <v>1063</v>
      </c>
    </row>
    <row r="133" spans="1:24">
      <c r="A133" s="2" t="s">
        <v>367</v>
      </c>
    </row>
    <row r="134" spans="1:24">
      <c r="A134" s="12" t="s">
        <v>1064</v>
      </c>
    </row>
    <row r="135" spans="1:24">
      <c r="A135" s="12" t="s">
        <v>1065</v>
      </c>
    </row>
    <row r="136" spans="1:24">
      <c r="A136" s="12" t="s">
        <v>1066</v>
      </c>
    </row>
    <row r="137" spans="1:24">
      <c r="A137" s="12" t="s">
        <v>1067</v>
      </c>
    </row>
    <row r="138" spans="1:24">
      <c r="A138" s="12" t="s">
        <v>1068</v>
      </c>
    </row>
    <row r="139" spans="1:24">
      <c r="A139" s="2" t="s">
        <v>456</v>
      </c>
    </row>
    <row r="141" spans="1:24">
      <c r="B141" s="3" t="s">
        <v>140</v>
      </c>
      <c r="C141" s="3" t="s">
        <v>322</v>
      </c>
      <c r="D141" s="3" t="s">
        <v>323</v>
      </c>
      <c r="E141" s="3" t="s">
        <v>324</v>
      </c>
      <c r="F141" s="3" t="s">
        <v>325</v>
      </c>
      <c r="G141" s="3" t="s">
        <v>326</v>
      </c>
      <c r="H141" s="3" t="s">
        <v>327</v>
      </c>
      <c r="I141" s="3" t="s">
        <v>328</v>
      </c>
      <c r="J141" s="3" t="s">
        <v>329</v>
      </c>
      <c r="K141" s="3" t="s">
        <v>479</v>
      </c>
      <c r="L141" s="3" t="s">
        <v>491</v>
      </c>
      <c r="M141" s="3" t="s">
        <v>310</v>
      </c>
      <c r="N141" s="3" t="s">
        <v>828</v>
      </c>
      <c r="O141" s="3" t="s">
        <v>829</v>
      </c>
      <c r="P141" s="3" t="s">
        <v>830</v>
      </c>
      <c r="Q141" s="3" t="s">
        <v>831</v>
      </c>
      <c r="R141" s="3" t="s">
        <v>832</v>
      </c>
      <c r="S141" s="3" t="s">
        <v>833</v>
      </c>
      <c r="T141" s="3" t="s">
        <v>834</v>
      </c>
      <c r="U141" s="3" t="s">
        <v>835</v>
      </c>
      <c r="V141" s="3" t="s">
        <v>836</v>
      </c>
      <c r="W141" s="3" t="s">
        <v>837</v>
      </c>
    </row>
    <row r="142" spans="1:24">
      <c r="A142" s="11" t="s">
        <v>172</v>
      </c>
      <c r="B142" s="7">
        <f>'NHH'!$B$88</f>
        <v>0</v>
      </c>
      <c r="C142" s="7">
        <f>'NHH'!$C$88</f>
        <v>0</v>
      </c>
      <c r="D142" s="7">
        <f>'NHH'!$D$88</f>
        <v>0</v>
      </c>
      <c r="E142" s="7">
        <f>'NHH'!$E$88</f>
        <v>0</v>
      </c>
      <c r="F142" s="7">
        <f>'NHH'!$F$88</f>
        <v>0</v>
      </c>
      <c r="G142" s="7">
        <f>'NHH'!$G$88</f>
        <v>0</v>
      </c>
      <c r="H142" s="7">
        <f>'NHH'!$H$88</f>
        <v>0</v>
      </c>
      <c r="I142" s="7">
        <f>'NHH'!$I$88</f>
        <v>0</v>
      </c>
      <c r="J142" s="7">
        <f>'NHH'!$J$88</f>
        <v>0</v>
      </c>
      <c r="K142" s="7">
        <f>'SM'!$B$114</f>
        <v>0</v>
      </c>
      <c r="L142" s="7">
        <f>'SM'!$C$114</f>
        <v>0</v>
      </c>
      <c r="M142" s="7">
        <f>'NHH'!$K$88</f>
        <v>0</v>
      </c>
      <c r="N142" s="7">
        <f>'NHH'!$L$88</f>
        <v>0</v>
      </c>
      <c r="O142" s="7">
        <f>'NHH'!$M$88</f>
        <v>0</v>
      </c>
      <c r="P142" s="7">
        <f>'NHH'!$N$88</f>
        <v>0</v>
      </c>
      <c r="Q142" s="7">
        <f>'NHH'!$O$88</f>
        <v>0</v>
      </c>
      <c r="R142" s="7">
        <f>'NHH'!$P$88</f>
        <v>0</v>
      </c>
      <c r="S142" s="7">
        <f>'NHH'!$Q$88</f>
        <v>0</v>
      </c>
      <c r="T142" s="7">
        <f>'NHH'!$R$88</f>
        <v>0</v>
      </c>
      <c r="U142" s="7">
        <f>'NHH'!$S$88</f>
        <v>0</v>
      </c>
      <c r="V142" s="7">
        <f>'Otex'!$B$121</f>
        <v>0</v>
      </c>
      <c r="W142" s="7">
        <f>'Otex'!$C$121</f>
        <v>0</v>
      </c>
      <c r="X142" s="10"/>
    </row>
    <row r="143" spans="1:24">
      <c r="A143" s="11" t="s">
        <v>173</v>
      </c>
      <c r="B143" s="7">
        <f>'NHH'!$B$89</f>
        <v>0</v>
      </c>
      <c r="C143" s="7">
        <f>'NHH'!$C$89</f>
        <v>0</v>
      </c>
      <c r="D143" s="7">
        <f>'NHH'!$D$89</f>
        <v>0</v>
      </c>
      <c r="E143" s="7">
        <f>'NHH'!$E$89</f>
        <v>0</v>
      </c>
      <c r="F143" s="7">
        <f>'NHH'!$F$89</f>
        <v>0</v>
      </c>
      <c r="G143" s="7">
        <f>'NHH'!$G$89</f>
        <v>0</v>
      </c>
      <c r="H143" s="7">
        <f>'NHH'!$H$89</f>
        <v>0</v>
      </c>
      <c r="I143" s="7">
        <f>'NHH'!$I$89</f>
        <v>0</v>
      </c>
      <c r="J143" s="7">
        <f>'NHH'!$J$89</f>
        <v>0</v>
      </c>
      <c r="K143" s="7">
        <f>'SM'!$B$115</f>
        <v>0</v>
      </c>
      <c r="L143" s="7">
        <f>'SM'!$C$115</f>
        <v>0</v>
      </c>
      <c r="M143" s="7">
        <f>'NHH'!$K$89</f>
        <v>0</v>
      </c>
      <c r="N143" s="7">
        <f>'NHH'!$L$89</f>
        <v>0</v>
      </c>
      <c r="O143" s="7">
        <f>'NHH'!$M$89</f>
        <v>0</v>
      </c>
      <c r="P143" s="7">
        <f>'NHH'!$N$89</f>
        <v>0</v>
      </c>
      <c r="Q143" s="7">
        <f>'NHH'!$O$89</f>
        <v>0</v>
      </c>
      <c r="R143" s="7">
        <f>'NHH'!$P$89</f>
        <v>0</v>
      </c>
      <c r="S143" s="7">
        <f>'NHH'!$Q$89</f>
        <v>0</v>
      </c>
      <c r="T143" s="7">
        <f>'NHH'!$R$89</f>
        <v>0</v>
      </c>
      <c r="U143" s="7">
        <f>'NHH'!$S$89</f>
        <v>0</v>
      </c>
      <c r="V143" s="7">
        <f>'Otex'!$B$122</f>
        <v>0</v>
      </c>
      <c r="W143" s="7">
        <f>'Otex'!$C$122</f>
        <v>0</v>
      </c>
      <c r="X143" s="10"/>
    </row>
    <row r="144" spans="1:24">
      <c r="A144" s="11" t="s">
        <v>216</v>
      </c>
      <c r="B144" s="9"/>
      <c r="C144" s="9"/>
      <c r="D144" s="9"/>
      <c r="E144" s="9"/>
      <c r="F144" s="9"/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10"/>
    </row>
    <row r="145" spans="1:24">
      <c r="A145" s="11" t="s">
        <v>174</v>
      </c>
      <c r="B145" s="7">
        <f>'NHH'!$B$90</f>
        <v>0</v>
      </c>
      <c r="C145" s="7">
        <f>'NHH'!$C$90</f>
        <v>0</v>
      </c>
      <c r="D145" s="7">
        <f>'NHH'!$D$90</f>
        <v>0</v>
      </c>
      <c r="E145" s="7">
        <f>'NHH'!$E$90</f>
        <v>0</v>
      </c>
      <c r="F145" s="7">
        <f>'NHH'!$F$90</f>
        <v>0</v>
      </c>
      <c r="G145" s="7">
        <f>'NHH'!$G$90</f>
        <v>0</v>
      </c>
      <c r="H145" s="7">
        <f>'NHH'!$H$90</f>
        <v>0</v>
      </c>
      <c r="I145" s="7">
        <f>'NHH'!$I$90</f>
        <v>0</v>
      </c>
      <c r="J145" s="7">
        <f>'NHH'!$J$90</f>
        <v>0</v>
      </c>
      <c r="K145" s="7">
        <f>'SM'!$B$117</f>
        <v>0</v>
      </c>
      <c r="L145" s="7">
        <f>'SM'!$C$117</f>
        <v>0</v>
      </c>
      <c r="M145" s="7">
        <f>'NHH'!$K$90</f>
        <v>0</v>
      </c>
      <c r="N145" s="7">
        <f>'NHH'!$L$90</f>
        <v>0</v>
      </c>
      <c r="O145" s="7">
        <f>'NHH'!$M$90</f>
        <v>0</v>
      </c>
      <c r="P145" s="7">
        <f>'NHH'!$N$90</f>
        <v>0</v>
      </c>
      <c r="Q145" s="7">
        <f>'NHH'!$O$90</f>
        <v>0</v>
      </c>
      <c r="R145" s="7">
        <f>'NHH'!$P$90</f>
        <v>0</v>
      </c>
      <c r="S145" s="7">
        <f>'NHH'!$Q$90</f>
        <v>0</v>
      </c>
      <c r="T145" s="7">
        <f>'NHH'!$R$90</f>
        <v>0</v>
      </c>
      <c r="U145" s="7">
        <f>'NHH'!$S$90</f>
        <v>0</v>
      </c>
      <c r="V145" s="7">
        <f>'Otex'!$B$124</f>
        <v>0</v>
      </c>
      <c r="W145" s="7">
        <f>'Otex'!$C$124</f>
        <v>0</v>
      </c>
      <c r="X145" s="10"/>
    </row>
    <row r="146" spans="1:24">
      <c r="A146" s="11" t="s">
        <v>175</v>
      </c>
      <c r="B146" s="7">
        <f>'NHH'!$B$91</f>
        <v>0</v>
      </c>
      <c r="C146" s="7">
        <f>'NHH'!$C$91</f>
        <v>0</v>
      </c>
      <c r="D146" s="7">
        <f>'NHH'!$D$91</f>
        <v>0</v>
      </c>
      <c r="E146" s="7">
        <f>'NHH'!$E$91</f>
        <v>0</v>
      </c>
      <c r="F146" s="7">
        <f>'NHH'!$F$91</f>
        <v>0</v>
      </c>
      <c r="G146" s="7">
        <f>'NHH'!$G$91</f>
        <v>0</v>
      </c>
      <c r="H146" s="7">
        <f>'NHH'!$H$91</f>
        <v>0</v>
      </c>
      <c r="I146" s="7">
        <f>'NHH'!$I$91</f>
        <v>0</v>
      </c>
      <c r="J146" s="7">
        <f>'NHH'!$J$91</f>
        <v>0</v>
      </c>
      <c r="K146" s="7">
        <f>'SM'!$B$118</f>
        <v>0</v>
      </c>
      <c r="L146" s="7">
        <f>'SM'!$C$118</f>
        <v>0</v>
      </c>
      <c r="M146" s="7">
        <f>'NHH'!$K$91</f>
        <v>0</v>
      </c>
      <c r="N146" s="7">
        <f>'NHH'!$L$91</f>
        <v>0</v>
      </c>
      <c r="O146" s="7">
        <f>'NHH'!$M$91</f>
        <v>0</v>
      </c>
      <c r="P146" s="7">
        <f>'NHH'!$N$91</f>
        <v>0</v>
      </c>
      <c r="Q146" s="7">
        <f>'NHH'!$O$91</f>
        <v>0</v>
      </c>
      <c r="R146" s="7">
        <f>'NHH'!$P$91</f>
        <v>0</v>
      </c>
      <c r="S146" s="7">
        <f>'NHH'!$Q$91</f>
        <v>0</v>
      </c>
      <c r="T146" s="7">
        <f>'NHH'!$R$91</f>
        <v>0</v>
      </c>
      <c r="U146" s="7">
        <f>'NHH'!$S$91</f>
        <v>0</v>
      </c>
      <c r="V146" s="7">
        <f>'Otex'!$B$125</f>
        <v>0</v>
      </c>
      <c r="W146" s="7">
        <f>'Otex'!$C$125</f>
        <v>0</v>
      </c>
      <c r="X146" s="10"/>
    </row>
    <row r="147" spans="1:24">
      <c r="A147" s="11" t="s">
        <v>217</v>
      </c>
      <c r="B147" s="9"/>
      <c r="C147" s="9"/>
      <c r="D147" s="9"/>
      <c r="E147" s="9"/>
      <c r="F147" s="9"/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10"/>
    </row>
    <row r="148" spans="1:24">
      <c r="A148" s="11" t="s">
        <v>176</v>
      </c>
      <c r="B148" s="7">
        <f>'NHH'!$B$92</f>
        <v>0</v>
      </c>
      <c r="C148" s="7">
        <f>'NHH'!$C$92</f>
        <v>0</v>
      </c>
      <c r="D148" s="7">
        <f>'NHH'!$D$92</f>
        <v>0</v>
      </c>
      <c r="E148" s="7">
        <f>'NHH'!$E$92</f>
        <v>0</v>
      </c>
      <c r="F148" s="7">
        <f>'NHH'!$F$92</f>
        <v>0</v>
      </c>
      <c r="G148" s="7">
        <f>'NHH'!$G$92</f>
        <v>0</v>
      </c>
      <c r="H148" s="7">
        <f>'NHH'!$H$92</f>
        <v>0</v>
      </c>
      <c r="I148" s="7">
        <f>'NHH'!$I$92</f>
        <v>0</v>
      </c>
      <c r="J148" s="7">
        <f>'NHH'!$J$92</f>
        <v>0</v>
      </c>
      <c r="K148" s="7">
        <f>'SM'!$B$120</f>
        <v>0</v>
      </c>
      <c r="L148" s="7">
        <f>'SM'!$C$120</f>
        <v>0</v>
      </c>
      <c r="M148" s="7">
        <f>'NHH'!$K$92</f>
        <v>0</v>
      </c>
      <c r="N148" s="7">
        <f>'NHH'!$L$92</f>
        <v>0</v>
      </c>
      <c r="O148" s="7">
        <f>'NHH'!$M$92</f>
        <v>0</v>
      </c>
      <c r="P148" s="7">
        <f>'NHH'!$N$92</f>
        <v>0</v>
      </c>
      <c r="Q148" s="7">
        <f>'NHH'!$O$92</f>
        <v>0</v>
      </c>
      <c r="R148" s="7">
        <f>'NHH'!$P$92</f>
        <v>0</v>
      </c>
      <c r="S148" s="7">
        <f>'NHH'!$Q$92</f>
        <v>0</v>
      </c>
      <c r="T148" s="7">
        <f>'NHH'!$R$92</f>
        <v>0</v>
      </c>
      <c r="U148" s="7">
        <f>'NHH'!$S$92</f>
        <v>0</v>
      </c>
      <c r="V148" s="7">
        <f>'Otex'!$B$127</f>
        <v>0</v>
      </c>
      <c r="W148" s="7">
        <f>'Otex'!$C$127</f>
        <v>0</v>
      </c>
      <c r="X148" s="10"/>
    </row>
    <row r="149" spans="1:24">
      <c r="A149" s="11" t="s">
        <v>177</v>
      </c>
      <c r="B149" s="7">
        <f>'NHH'!$B$93</f>
        <v>0</v>
      </c>
      <c r="C149" s="7">
        <f>'NHH'!$C$93</f>
        <v>0</v>
      </c>
      <c r="D149" s="7">
        <f>'NHH'!$D$93</f>
        <v>0</v>
      </c>
      <c r="E149" s="7">
        <f>'NHH'!$E$93</f>
        <v>0</v>
      </c>
      <c r="F149" s="7">
        <f>'NHH'!$F$93</f>
        <v>0</v>
      </c>
      <c r="G149" s="7">
        <f>'NHH'!$G$93</f>
        <v>0</v>
      </c>
      <c r="H149" s="7">
        <f>'NHH'!$H$93</f>
        <v>0</v>
      </c>
      <c r="I149" s="7">
        <f>'NHH'!$I$93</f>
        <v>0</v>
      </c>
      <c r="J149" s="7">
        <f>'NHH'!$J$93</f>
        <v>0</v>
      </c>
      <c r="K149" s="7">
        <f>'SM'!$B$121</f>
        <v>0</v>
      </c>
      <c r="L149" s="7">
        <f>'SM'!$C$121</f>
        <v>0</v>
      </c>
      <c r="M149" s="7">
        <f>'NHH'!$K$93</f>
        <v>0</v>
      </c>
      <c r="N149" s="7">
        <f>'NHH'!$L$93</f>
        <v>0</v>
      </c>
      <c r="O149" s="7">
        <f>'NHH'!$M$93</f>
        <v>0</v>
      </c>
      <c r="P149" s="7">
        <f>'NHH'!$N$93</f>
        <v>0</v>
      </c>
      <c r="Q149" s="7">
        <f>'NHH'!$O$93</f>
        <v>0</v>
      </c>
      <c r="R149" s="7">
        <f>'NHH'!$P$93</f>
        <v>0</v>
      </c>
      <c r="S149" s="7">
        <f>'NHH'!$Q$93</f>
        <v>0</v>
      </c>
      <c r="T149" s="7">
        <f>'NHH'!$R$93</f>
        <v>0</v>
      </c>
      <c r="U149" s="7">
        <f>'NHH'!$S$93</f>
        <v>0</v>
      </c>
      <c r="V149" s="7">
        <f>'Otex'!$B$128</f>
        <v>0</v>
      </c>
      <c r="W149" s="7">
        <f>'Otex'!$C$128</f>
        <v>0</v>
      </c>
      <c r="X149" s="10"/>
    </row>
    <row r="150" spans="1:24">
      <c r="A150" s="11" t="s">
        <v>191</v>
      </c>
      <c r="B150" s="7">
        <f>'NHH'!$B$94</f>
        <v>0</v>
      </c>
      <c r="C150" s="7">
        <f>'NHH'!$C$94</f>
        <v>0</v>
      </c>
      <c r="D150" s="7">
        <f>'NHH'!$D$94</f>
        <v>0</v>
      </c>
      <c r="E150" s="7">
        <f>'NHH'!$E$94</f>
        <v>0</v>
      </c>
      <c r="F150" s="7">
        <f>'NHH'!$F$94</f>
        <v>0</v>
      </c>
      <c r="G150" s="7">
        <f>'NHH'!$G$94</f>
        <v>0</v>
      </c>
      <c r="H150" s="7">
        <f>'NHH'!$H$94</f>
        <v>0</v>
      </c>
      <c r="I150" s="7">
        <f>'NHH'!$I$94</f>
        <v>0</v>
      </c>
      <c r="J150" s="7">
        <f>'NHH'!$J$94</f>
        <v>0</v>
      </c>
      <c r="K150" s="7">
        <f>'SM'!$B$122</f>
        <v>0</v>
      </c>
      <c r="L150" s="7">
        <f>'SM'!$C$122</f>
        <v>0</v>
      </c>
      <c r="M150" s="7">
        <f>'NHH'!$K$94</f>
        <v>0</v>
      </c>
      <c r="N150" s="7">
        <f>'NHH'!$L$94</f>
        <v>0</v>
      </c>
      <c r="O150" s="7">
        <f>'NHH'!$M$94</f>
        <v>0</v>
      </c>
      <c r="P150" s="7">
        <f>'NHH'!$N$94</f>
        <v>0</v>
      </c>
      <c r="Q150" s="7">
        <f>'NHH'!$O$94</f>
        <v>0</v>
      </c>
      <c r="R150" s="7">
        <f>'NHH'!$P$94</f>
        <v>0</v>
      </c>
      <c r="S150" s="7">
        <f>'NHH'!$Q$94</f>
        <v>0</v>
      </c>
      <c r="T150" s="7">
        <f>'NHH'!$R$94</f>
        <v>0</v>
      </c>
      <c r="U150" s="7">
        <f>'NHH'!$S$94</f>
        <v>0</v>
      </c>
      <c r="V150" s="7">
        <f>'Otex'!$B$129</f>
        <v>0</v>
      </c>
      <c r="W150" s="7">
        <f>'Otex'!$C$129</f>
        <v>0</v>
      </c>
      <c r="X150" s="10"/>
    </row>
    <row r="151" spans="1:24">
      <c r="A151" s="11" t="s">
        <v>178</v>
      </c>
      <c r="B151" s="9"/>
      <c r="C151" s="9"/>
      <c r="D151" s="9"/>
      <c r="E151" s="9"/>
      <c r="F151" s="9"/>
      <c r="G151" s="9"/>
      <c r="H151" s="9"/>
      <c r="I151" s="9"/>
      <c r="J151" s="9"/>
      <c r="K151" s="7">
        <f>'SM'!$B$123</f>
        <v>0</v>
      </c>
      <c r="L151" s="7">
        <f>'SM'!$C$123</f>
        <v>0</v>
      </c>
      <c r="M151" s="9"/>
      <c r="N151" s="9"/>
      <c r="O151" s="9"/>
      <c r="P151" s="9"/>
      <c r="Q151" s="9"/>
      <c r="R151" s="9"/>
      <c r="S151" s="9"/>
      <c r="T151" s="9"/>
      <c r="U151" s="9"/>
      <c r="V151" s="7">
        <f>'Otex'!$B$130</f>
        <v>0</v>
      </c>
      <c r="W151" s="7">
        <f>'Otex'!$C$130</f>
        <v>0</v>
      </c>
      <c r="X151" s="10"/>
    </row>
    <row r="152" spans="1:24">
      <c r="A152" s="11" t="s">
        <v>179</v>
      </c>
      <c r="B152" s="9"/>
      <c r="C152" s="9"/>
      <c r="D152" s="9"/>
      <c r="E152" s="9"/>
      <c r="F152" s="9"/>
      <c r="G152" s="9"/>
      <c r="H152" s="9"/>
      <c r="I152" s="9"/>
      <c r="J152" s="9"/>
      <c r="K152" s="7">
        <f>'SM'!$B$124</f>
        <v>0</v>
      </c>
      <c r="L152" s="7">
        <f>'SM'!$C$124</f>
        <v>0</v>
      </c>
      <c r="M152" s="9"/>
      <c r="N152" s="9"/>
      <c r="O152" s="9"/>
      <c r="P152" s="9"/>
      <c r="Q152" s="9"/>
      <c r="R152" s="9"/>
      <c r="S152" s="9"/>
      <c r="T152" s="9"/>
      <c r="U152" s="9"/>
      <c r="V152" s="7">
        <f>'Otex'!$B$131</f>
        <v>0</v>
      </c>
      <c r="W152" s="7">
        <f>'Otex'!$C$131</f>
        <v>0</v>
      </c>
      <c r="X152" s="10"/>
    </row>
    <row r="153" spans="1:24">
      <c r="A153" s="11" t="s">
        <v>192</v>
      </c>
      <c r="B153" s="9"/>
      <c r="C153" s="9"/>
      <c r="D153" s="9"/>
      <c r="E153" s="9"/>
      <c r="F153" s="9"/>
      <c r="G153" s="9"/>
      <c r="H153" s="9"/>
      <c r="I153" s="9"/>
      <c r="J153" s="9"/>
      <c r="K153" s="7">
        <f>'SM'!$B$125</f>
        <v>0</v>
      </c>
      <c r="L153" s="7">
        <f>'SM'!$C$125</f>
        <v>0</v>
      </c>
      <c r="M153" s="9"/>
      <c r="N153" s="9"/>
      <c r="O153" s="9"/>
      <c r="P153" s="9"/>
      <c r="Q153" s="9"/>
      <c r="R153" s="9"/>
      <c r="S153" s="9"/>
      <c r="T153" s="9"/>
      <c r="U153" s="9"/>
      <c r="V153" s="7">
        <f>'Otex'!$B$132</f>
        <v>0</v>
      </c>
      <c r="W153" s="7">
        <f>'Otex'!$C$132</f>
        <v>0</v>
      </c>
      <c r="X153" s="10"/>
    </row>
    <row r="154" spans="1:24">
      <c r="A154" s="11" t="s">
        <v>218</v>
      </c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10"/>
    </row>
    <row r="155" spans="1:24">
      <c r="A155" s="11" t="s">
        <v>219</v>
      </c>
      <c r="B155" s="9"/>
      <c r="C155" s="9"/>
      <c r="D155" s="9"/>
      <c r="E155" s="9"/>
      <c r="F155" s="9"/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10"/>
    </row>
    <row r="156" spans="1:24">
      <c r="A156" s="11" t="s">
        <v>220</v>
      </c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10"/>
    </row>
    <row r="157" spans="1:24">
      <c r="A157" s="11" t="s">
        <v>221</v>
      </c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10"/>
    </row>
    <row r="158" spans="1:24">
      <c r="A158" s="11" t="s">
        <v>222</v>
      </c>
      <c r="B158" s="9"/>
      <c r="C158" s="9"/>
      <c r="D158" s="9"/>
      <c r="E158" s="9"/>
      <c r="F158" s="9"/>
      <c r="G158" s="9"/>
      <c r="H158" s="9"/>
      <c r="I158" s="9"/>
      <c r="J158" s="9"/>
      <c r="K158" s="9"/>
      <c r="L158" s="9"/>
      <c r="M158" s="9"/>
      <c r="N158" s="9"/>
      <c r="O158" s="9"/>
      <c r="P158" s="9"/>
      <c r="Q158" s="9"/>
      <c r="R158" s="9"/>
      <c r="S158" s="9"/>
      <c r="T158" s="9"/>
      <c r="U158" s="9"/>
      <c r="V158" s="9"/>
      <c r="W158" s="9"/>
      <c r="X158" s="10"/>
    </row>
    <row r="159" spans="1:24">
      <c r="A159" s="11" t="s">
        <v>180</v>
      </c>
      <c r="B159" s="9"/>
      <c r="C159" s="9"/>
      <c r="D159" s="9"/>
      <c r="E159" s="9"/>
      <c r="F159" s="9"/>
      <c r="G159" s="9"/>
      <c r="H159" s="9"/>
      <c r="I159" s="9"/>
      <c r="J159" s="9"/>
      <c r="K159" s="7">
        <f>'SM'!$B$131</f>
        <v>0</v>
      </c>
      <c r="L159" s="7">
        <f>'SM'!$C$131</f>
        <v>0</v>
      </c>
      <c r="M159" s="9"/>
      <c r="N159" s="9"/>
      <c r="O159" s="9"/>
      <c r="P159" s="9"/>
      <c r="Q159" s="9"/>
      <c r="R159" s="9"/>
      <c r="S159" s="9"/>
      <c r="T159" s="9"/>
      <c r="U159" s="9"/>
      <c r="V159" s="7">
        <f>'Otex'!$B$138</f>
        <v>0</v>
      </c>
      <c r="W159" s="7">
        <f>'Otex'!$C$138</f>
        <v>0</v>
      </c>
      <c r="X159" s="10"/>
    </row>
    <row r="160" spans="1:24">
      <c r="A160" s="11" t="s">
        <v>181</v>
      </c>
      <c r="B160" s="9"/>
      <c r="C160" s="9"/>
      <c r="D160" s="9"/>
      <c r="E160" s="9"/>
      <c r="F160" s="9"/>
      <c r="G160" s="9"/>
      <c r="H160" s="9"/>
      <c r="I160" s="9"/>
      <c r="J160" s="9"/>
      <c r="K160" s="7">
        <f>'SM'!$B$132</f>
        <v>0</v>
      </c>
      <c r="L160" s="7">
        <f>'SM'!$C$132</f>
        <v>0</v>
      </c>
      <c r="M160" s="9"/>
      <c r="N160" s="9"/>
      <c r="O160" s="9"/>
      <c r="P160" s="9"/>
      <c r="Q160" s="9"/>
      <c r="R160" s="9"/>
      <c r="S160" s="9"/>
      <c r="T160" s="9"/>
      <c r="U160" s="9"/>
      <c r="V160" s="7">
        <f>'Otex'!$B$139</f>
        <v>0</v>
      </c>
      <c r="W160" s="7">
        <f>'Otex'!$C$139</f>
        <v>0</v>
      </c>
      <c r="X160" s="10"/>
    </row>
    <row r="161" spans="1:24">
      <c r="A161" s="11" t="s">
        <v>182</v>
      </c>
      <c r="B161" s="9"/>
      <c r="C161" s="9"/>
      <c r="D161" s="9"/>
      <c r="E161" s="9"/>
      <c r="F161" s="9"/>
      <c r="G161" s="9"/>
      <c r="H161" s="9"/>
      <c r="I161" s="9"/>
      <c r="J161" s="9"/>
      <c r="K161" s="7">
        <f>'SM'!$B$133</f>
        <v>0</v>
      </c>
      <c r="L161" s="7">
        <f>'SM'!$C$133</f>
        <v>0</v>
      </c>
      <c r="M161" s="9"/>
      <c r="N161" s="9"/>
      <c r="O161" s="9"/>
      <c r="P161" s="9"/>
      <c r="Q161" s="9"/>
      <c r="R161" s="9"/>
      <c r="S161" s="9"/>
      <c r="T161" s="9"/>
      <c r="U161" s="9"/>
      <c r="V161" s="7">
        <f>'Otex'!$B$140</f>
        <v>0</v>
      </c>
      <c r="W161" s="7">
        <f>'Otex'!$C$140</f>
        <v>0</v>
      </c>
      <c r="X161" s="10"/>
    </row>
    <row r="162" spans="1:24">
      <c r="A162" s="11" t="s">
        <v>183</v>
      </c>
      <c r="B162" s="9"/>
      <c r="C162" s="9"/>
      <c r="D162" s="9"/>
      <c r="E162" s="9"/>
      <c r="F162" s="9"/>
      <c r="G162" s="9"/>
      <c r="H162" s="9"/>
      <c r="I162" s="9"/>
      <c r="J162" s="9"/>
      <c r="K162" s="7">
        <f>'SM'!$B$134</f>
        <v>0</v>
      </c>
      <c r="L162" s="7">
        <f>'SM'!$C$134</f>
        <v>0</v>
      </c>
      <c r="M162" s="9"/>
      <c r="N162" s="9"/>
      <c r="O162" s="9"/>
      <c r="P162" s="9"/>
      <c r="Q162" s="9"/>
      <c r="R162" s="9"/>
      <c r="S162" s="9"/>
      <c r="T162" s="9"/>
      <c r="U162" s="9"/>
      <c r="V162" s="7">
        <f>'Otex'!$B$141</f>
        <v>0</v>
      </c>
      <c r="W162" s="7">
        <f>'Otex'!$C$141</f>
        <v>0</v>
      </c>
      <c r="X162" s="10"/>
    </row>
    <row r="163" spans="1:24">
      <c r="A163" s="11" t="s">
        <v>184</v>
      </c>
      <c r="B163" s="9"/>
      <c r="C163" s="9"/>
      <c r="D163" s="9"/>
      <c r="E163" s="9"/>
      <c r="F163" s="9"/>
      <c r="G163" s="9"/>
      <c r="H163" s="9"/>
      <c r="I163" s="9"/>
      <c r="J163" s="9"/>
      <c r="K163" s="7">
        <f>'SM'!$B$135</f>
        <v>0</v>
      </c>
      <c r="L163" s="7">
        <f>'SM'!$C$135</f>
        <v>0</v>
      </c>
      <c r="M163" s="9"/>
      <c r="N163" s="9"/>
      <c r="O163" s="9"/>
      <c r="P163" s="9"/>
      <c r="Q163" s="9"/>
      <c r="R163" s="9"/>
      <c r="S163" s="9"/>
      <c r="T163" s="9"/>
      <c r="U163" s="9"/>
      <c r="V163" s="7">
        <f>'Otex'!$B$142</f>
        <v>0</v>
      </c>
      <c r="W163" s="7">
        <f>'Otex'!$C$142</f>
        <v>0</v>
      </c>
      <c r="X163" s="10"/>
    </row>
    <row r="164" spans="1:24">
      <c r="A164" s="11" t="s">
        <v>185</v>
      </c>
      <c r="B164" s="9"/>
      <c r="C164" s="9"/>
      <c r="D164" s="9"/>
      <c r="E164" s="9"/>
      <c r="F164" s="9"/>
      <c r="G164" s="9"/>
      <c r="H164" s="9"/>
      <c r="I164" s="9"/>
      <c r="J164" s="9"/>
      <c r="K164" s="7">
        <f>'SM'!$B$136</f>
        <v>0</v>
      </c>
      <c r="L164" s="7">
        <f>'SM'!$C$136</f>
        <v>0</v>
      </c>
      <c r="M164" s="9"/>
      <c r="N164" s="9"/>
      <c r="O164" s="9"/>
      <c r="P164" s="9"/>
      <c r="Q164" s="9"/>
      <c r="R164" s="9"/>
      <c r="S164" s="9"/>
      <c r="T164" s="9"/>
      <c r="U164" s="9"/>
      <c r="V164" s="7">
        <f>'Otex'!$B$143</f>
        <v>0</v>
      </c>
      <c r="W164" s="7">
        <f>'Otex'!$C$143</f>
        <v>0</v>
      </c>
      <c r="X164" s="10"/>
    </row>
    <row r="165" spans="1:24">
      <c r="A165" s="11" t="s">
        <v>193</v>
      </c>
      <c r="B165" s="9"/>
      <c r="C165" s="9"/>
      <c r="D165" s="9"/>
      <c r="E165" s="9"/>
      <c r="F165" s="9"/>
      <c r="G165" s="9"/>
      <c r="H165" s="9"/>
      <c r="I165" s="9"/>
      <c r="J165" s="9"/>
      <c r="K165" s="7">
        <f>'SM'!$B$137</f>
        <v>0</v>
      </c>
      <c r="L165" s="7">
        <f>'SM'!$C$137</f>
        <v>0</v>
      </c>
      <c r="M165" s="9"/>
      <c r="N165" s="9"/>
      <c r="O165" s="9"/>
      <c r="P165" s="9"/>
      <c r="Q165" s="9"/>
      <c r="R165" s="9"/>
      <c r="S165" s="9"/>
      <c r="T165" s="9"/>
      <c r="U165" s="9"/>
      <c r="V165" s="7">
        <f>'Otex'!$B$144</f>
        <v>0</v>
      </c>
      <c r="W165" s="7">
        <f>'Otex'!$C$144</f>
        <v>0</v>
      </c>
      <c r="X165" s="10"/>
    </row>
    <row r="166" spans="1:24">
      <c r="A166" s="11" t="s">
        <v>194</v>
      </c>
      <c r="B166" s="9"/>
      <c r="C166" s="9"/>
      <c r="D166" s="9"/>
      <c r="E166" s="9"/>
      <c r="F166" s="9"/>
      <c r="G166" s="9"/>
      <c r="H166" s="9"/>
      <c r="I166" s="9"/>
      <c r="J166" s="9"/>
      <c r="K166" s="7">
        <f>'SM'!$B$138</f>
        <v>0</v>
      </c>
      <c r="L166" s="7">
        <f>'SM'!$C$138</f>
        <v>0</v>
      </c>
      <c r="M166" s="9"/>
      <c r="N166" s="9"/>
      <c r="O166" s="9"/>
      <c r="P166" s="9"/>
      <c r="Q166" s="9"/>
      <c r="R166" s="9"/>
      <c r="S166" s="9"/>
      <c r="T166" s="9"/>
      <c r="U166" s="9"/>
      <c r="V166" s="7">
        <f>'Otex'!$B$145</f>
        <v>0</v>
      </c>
      <c r="W166" s="7">
        <f>'Otex'!$C$145</f>
        <v>0</v>
      </c>
      <c r="X166" s="10"/>
    </row>
    <row r="167" spans="1:24">
      <c r="A167" s="11" t="s">
        <v>195</v>
      </c>
      <c r="B167" s="9"/>
      <c r="C167" s="9"/>
      <c r="D167" s="9"/>
      <c r="E167" s="9"/>
      <c r="F167" s="9"/>
      <c r="G167" s="9"/>
      <c r="H167" s="9"/>
      <c r="I167" s="9"/>
      <c r="J167" s="9"/>
      <c r="K167" s="7">
        <f>'SM'!$B$139</f>
        <v>0</v>
      </c>
      <c r="L167" s="7">
        <f>'SM'!$C$139</f>
        <v>0</v>
      </c>
      <c r="M167" s="9"/>
      <c r="N167" s="9"/>
      <c r="O167" s="9"/>
      <c r="P167" s="9"/>
      <c r="Q167" s="9"/>
      <c r="R167" s="9"/>
      <c r="S167" s="9"/>
      <c r="T167" s="9"/>
      <c r="U167" s="9"/>
      <c r="V167" s="7">
        <f>'Otex'!$B$146</f>
        <v>0</v>
      </c>
      <c r="W167" s="7">
        <f>'Otex'!$C$146</f>
        <v>0</v>
      </c>
      <c r="X167" s="10"/>
    </row>
    <row r="168" spans="1:24">
      <c r="A168" s="11" t="s">
        <v>196</v>
      </c>
      <c r="B168" s="9"/>
      <c r="C168" s="9"/>
      <c r="D168" s="9"/>
      <c r="E168" s="9"/>
      <c r="F168" s="9"/>
      <c r="G168" s="9"/>
      <c r="H168" s="9"/>
      <c r="I168" s="9"/>
      <c r="J168" s="9"/>
      <c r="K168" s="7">
        <f>'SM'!$B$140</f>
        <v>0</v>
      </c>
      <c r="L168" s="7">
        <f>'SM'!$C$140</f>
        <v>0</v>
      </c>
      <c r="M168" s="9"/>
      <c r="N168" s="9"/>
      <c r="O168" s="9"/>
      <c r="P168" s="9"/>
      <c r="Q168" s="9"/>
      <c r="R168" s="9"/>
      <c r="S168" s="9"/>
      <c r="T168" s="9"/>
      <c r="U168" s="9"/>
      <c r="V168" s="7">
        <f>'Otex'!$B$147</f>
        <v>0</v>
      </c>
      <c r="W168" s="7">
        <f>'Otex'!$C$147</f>
        <v>0</v>
      </c>
      <c r="X168" s="10"/>
    </row>
    <row r="169" spans="1:24">
      <c r="A169" s="11" t="s">
        <v>197</v>
      </c>
      <c r="B169" s="9"/>
      <c r="C169" s="9"/>
      <c r="D169" s="9"/>
      <c r="E169" s="9"/>
      <c r="F169" s="9"/>
      <c r="G169" s="9"/>
      <c r="H169" s="9"/>
      <c r="I169" s="9"/>
      <c r="J169" s="9"/>
      <c r="K169" s="7">
        <f>'SM'!$B$141</f>
        <v>0</v>
      </c>
      <c r="L169" s="7">
        <f>'SM'!$C$141</f>
        <v>0</v>
      </c>
      <c r="M169" s="9"/>
      <c r="N169" s="9"/>
      <c r="O169" s="9"/>
      <c r="P169" s="9"/>
      <c r="Q169" s="9"/>
      <c r="R169" s="9"/>
      <c r="S169" s="9"/>
      <c r="T169" s="9"/>
      <c r="U169" s="9"/>
      <c r="V169" s="7">
        <f>'Otex'!$B$148</f>
        <v>0</v>
      </c>
      <c r="W169" s="7">
        <f>'Otex'!$C$148</f>
        <v>0</v>
      </c>
      <c r="X169" s="10"/>
    </row>
    <row r="170" spans="1:24">
      <c r="A170" s="11" t="s">
        <v>198</v>
      </c>
      <c r="B170" s="9"/>
      <c r="C170" s="9"/>
      <c r="D170" s="9"/>
      <c r="E170" s="9"/>
      <c r="F170" s="9"/>
      <c r="G170" s="9"/>
      <c r="H170" s="9"/>
      <c r="I170" s="9"/>
      <c r="J170" s="9"/>
      <c r="K170" s="7">
        <f>'SM'!$B$142</f>
        <v>0</v>
      </c>
      <c r="L170" s="7">
        <f>'SM'!$C$142</f>
        <v>0</v>
      </c>
      <c r="M170" s="9"/>
      <c r="N170" s="9"/>
      <c r="O170" s="9"/>
      <c r="P170" s="9"/>
      <c r="Q170" s="9"/>
      <c r="R170" s="9"/>
      <c r="S170" s="9"/>
      <c r="T170" s="9"/>
      <c r="U170" s="9"/>
      <c r="V170" s="7">
        <f>'Otex'!$B$149</f>
        <v>0</v>
      </c>
      <c r="W170" s="7">
        <f>'Otex'!$C$149</f>
        <v>0</v>
      </c>
      <c r="X170" s="10"/>
    </row>
    <row r="171" spans="1:24">
      <c r="A171" s="11" t="s">
        <v>199</v>
      </c>
      <c r="B171" s="9"/>
      <c r="C171" s="9"/>
      <c r="D171" s="9"/>
      <c r="E171" s="9"/>
      <c r="F171" s="9"/>
      <c r="G171" s="9"/>
      <c r="H171" s="9"/>
      <c r="I171" s="9"/>
      <c r="J171" s="9"/>
      <c r="K171" s="7">
        <f>'SM'!$B$143</f>
        <v>0</v>
      </c>
      <c r="L171" s="7">
        <f>'SM'!$C$143</f>
        <v>0</v>
      </c>
      <c r="M171" s="9"/>
      <c r="N171" s="9"/>
      <c r="O171" s="9"/>
      <c r="P171" s="9"/>
      <c r="Q171" s="9"/>
      <c r="R171" s="9"/>
      <c r="S171" s="9"/>
      <c r="T171" s="9"/>
      <c r="U171" s="9"/>
      <c r="V171" s="7">
        <f>'Otex'!$B$150</f>
        <v>0</v>
      </c>
      <c r="W171" s="7">
        <f>'Otex'!$C$150</f>
        <v>0</v>
      </c>
      <c r="X171" s="10"/>
    </row>
    <row r="172" spans="1:24">
      <c r="A172" s="11" t="s">
        <v>200</v>
      </c>
      <c r="B172" s="9"/>
      <c r="C172" s="9"/>
      <c r="D172" s="9"/>
      <c r="E172" s="9"/>
      <c r="F172" s="9"/>
      <c r="G172" s="9"/>
      <c r="H172" s="9"/>
      <c r="I172" s="9"/>
      <c r="J172" s="9"/>
      <c r="K172" s="7">
        <f>'SM'!$B$144</f>
        <v>0</v>
      </c>
      <c r="L172" s="7">
        <f>'SM'!$C$144</f>
        <v>0</v>
      </c>
      <c r="M172" s="9"/>
      <c r="N172" s="9"/>
      <c r="O172" s="9"/>
      <c r="P172" s="9"/>
      <c r="Q172" s="9"/>
      <c r="R172" s="9"/>
      <c r="S172" s="9"/>
      <c r="T172" s="9"/>
      <c r="U172" s="9"/>
      <c r="V172" s="7">
        <f>'Otex'!$B$151</f>
        <v>0</v>
      </c>
      <c r="W172" s="7">
        <f>'Otex'!$C$151</f>
        <v>0</v>
      </c>
      <c r="X172" s="10"/>
    </row>
    <row r="174" spans="1:24">
      <c r="A174" s="1" t="s">
        <v>1069</v>
      </c>
    </row>
    <row r="175" spans="1:24">
      <c r="A175" s="2" t="s">
        <v>367</v>
      </c>
    </row>
    <row r="176" spans="1:24">
      <c r="A176" s="12" t="s">
        <v>1070</v>
      </c>
    </row>
    <row r="177" spans="1:24">
      <c r="A177" s="2" t="s">
        <v>845</v>
      </c>
    </row>
    <row r="179" spans="1:24">
      <c r="B179" s="3" t="s">
        <v>140</v>
      </c>
      <c r="C179" s="3" t="s">
        <v>322</v>
      </c>
      <c r="D179" s="3" t="s">
        <v>323</v>
      </c>
      <c r="E179" s="3" t="s">
        <v>324</v>
      </c>
      <c r="F179" s="3" t="s">
        <v>325</v>
      </c>
      <c r="G179" s="3" t="s">
        <v>326</v>
      </c>
      <c r="H179" s="3" t="s">
        <v>327</v>
      </c>
      <c r="I179" s="3" t="s">
        <v>328</v>
      </c>
      <c r="J179" s="3" t="s">
        <v>329</v>
      </c>
      <c r="K179" s="3" t="s">
        <v>479</v>
      </c>
      <c r="L179" s="3" t="s">
        <v>491</v>
      </c>
      <c r="M179" s="3" t="s">
        <v>310</v>
      </c>
      <c r="N179" s="3" t="s">
        <v>828</v>
      </c>
      <c r="O179" s="3" t="s">
        <v>829</v>
      </c>
      <c r="P179" s="3" t="s">
        <v>830</v>
      </c>
      <c r="Q179" s="3" t="s">
        <v>831</v>
      </c>
      <c r="R179" s="3" t="s">
        <v>832</v>
      </c>
      <c r="S179" s="3" t="s">
        <v>833</v>
      </c>
      <c r="T179" s="3" t="s">
        <v>834</v>
      </c>
      <c r="U179" s="3" t="s">
        <v>835</v>
      </c>
      <c r="V179" s="3" t="s">
        <v>836</v>
      </c>
      <c r="W179" s="3" t="s">
        <v>837</v>
      </c>
    </row>
    <row r="180" spans="1:24">
      <c r="A180" s="11" t="s">
        <v>172</v>
      </c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10"/>
    </row>
    <row r="181" spans="1:24">
      <c r="A181" s="11" t="s">
        <v>173</v>
      </c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10"/>
    </row>
    <row r="182" spans="1:24">
      <c r="A182" s="11" t="s">
        <v>216</v>
      </c>
      <c r="B182" s="9"/>
      <c r="C182" s="9"/>
      <c r="D182" s="9"/>
      <c r="E182" s="9"/>
      <c r="F182" s="9"/>
      <c r="G182" s="9"/>
      <c r="H182" s="9"/>
      <c r="I182" s="9"/>
      <c r="J182" s="9"/>
      <c r="K182" s="9"/>
      <c r="L182" s="9"/>
      <c r="M182" s="9"/>
      <c r="N182" s="9"/>
      <c r="O182" s="9"/>
      <c r="P182" s="9"/>
      <c r="Q182" s="9"/>
      <c r="R182" s="9"/>
      <c r="S182" s="9"/>
      <c r="T182" s="9"/>
      <c r="U182" s="9"/>
      <c r="V182" s="9"/>
      <c r="W182" s="9"/>
      <c r="X182" s="10"/>
    </row>
    <row r="183" spans="1:24">
      <c r="A183" s="11" t="s">
        <v>174</v>
      </c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10"/>
    </row>
    <row r="184" spans="1:24">
      <c r="A184" s="11" t="s">
        <v>175</v>
      </c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10"/>
    </row>
    <row r="185" spans="1:24">
      <c r="A185" s="11" t="s">
        <v>217</v>
      </c>
      <c r="B185" s="9"/>
      <c r="C185" s="9"/>
      <c r="D185" s="9"/>
      <c r="E185" s="9"/>
      <c r="F185" s="9"/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10"/>
    </row>
    <row r="186" spans="1:24">
      <c r="A186" s="11" t="s">
        <v>176</v>
      </c>
      <c r="B186" s="9"/>
      <c r="C186" s="9"/>
      <c r="D186" s="9"/>
      <c r="E186" s="9"/>
      <c r="F186" s="9"/>
      <c r="G186" s="9"/>
      <c r="H186" s="9"/>
      <c r="I186" s="9"/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10"/>
    </row>
    <row r="187" spans="1:24">
      <c r="A187" s="11" t="s">
        <v>177</v>
      </c>
      <c r="B187" s="9"/>
      <c r="C187" s="9"/>
      <c r="D187" s="9"/>
      <c r="E187" s="9"/>
      <c r="F187" s="9"/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10"/>
    </row>
    <row r="188" spans="1:24">
      <c r="A188" s="11" t="s">
        <v>191</v>
      </c>
      <c r="B188" s="9"/>
      <c r="C188" s="9"/>
      <c r="D188" s="9"/>
      <c r="E188" s="9"/>
      <c r="F188" s="9"/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10"/>
    </row>
    <row r="189" spans="1:24">
      <c r="A189" s="11" t="s">
        <v>178</v>
      </c>
      <c r="B189" s="7">
        <f>'Standing'!$B$34</f>
        <v>0</v>
      </c>
      <c r="C189" s="7">
        <f>'Standing'!$C$34</f>
        <v>0</v>
      </c>
      <c r="D189" s="7">
        <f>'Standing'!$D$34</f>
        <v>0</v>
      </c>
      <c r="E189" s="7">
        <f>'Standing'!$E$34</f>
        <v>0</v>
      </c>
      <c r="F189" s="7">
        <f>'Standing'!$F$34</f>
        <v>0</v>
      </c>
      <c r="G189" s="7">
        <f>'Standing'!$G$34</f>
        <v>0</v>
      </c>
      <c r="H189" s="7">
        <f>'Standing'!$H$34</f>
        <v>0</v>
      </c>
      <c r="I189" s="7">
        <f>'Standing'!$I$34</f>
        <v>0</v>
      </c>
      <c r="J189" s="7">
        <f>'Standing'!$J$34</f>
        <v>0</v>
      </c>
      <c r="K189" s="9"/>
      <c r="L189" s="9"/>
      <c r="M189" s="7">
        <f>'Standing'!$K$34</f>
        <v>0</v>
      </c>
      <c r="N189" s="7">
        <f>'Standing'!$L$34</f>
        <v>0</v>
      </c>
      <c r="O189" s="7">
        <f>'Standing'!$M$34</f>
        <v>0</v>
      </c>
      <c r="P189" s="7">
        <f>'Standing'!$N$34</f>
        <v>0</v>
      </c>
      <c r="Q189" s="7">
        <f>'Standing'!$O$34</f>
        <v>0</v>
      </c>
      <c r="R189" s="7">
        <f>'Standing'!$P$34</f>
        <v>0</v>
      </c>
      <c r="S189" s="7">
        <f>'Standing'!$Q$34</f>
        <v>0</v>
      </c>
      <c r="T189" s="7">
        <f>'Standing'!$R$34</f>
        <v>0</v>
      </c>
      <c r="U189" s="7">
        <f>'Standing'!$S$34</f>
        <v>0</v>
      </c>
      <c r="V189" s="9"/>
      <c r="W189" s="9"/>
      <c r="X189" s="10"/>
    </row>
    <row r="190" spans="1:24">
      <c r="A190" s="11" t="s">
        <v>179</v>
      </c>
      <c r="B190" s="7">
        <f>'Standing'!$B$35</f>
        <v>0</v>
      </c>
      <c r="C190" s="7">
        <f>'Standing'!$C$35</f>
        <v>0</v>
      </c>
      <c r="D190" s="7">
        <f>'Standing'!$D$35</f>
        <v>0</v>
      </c>
      <c r="E190" s="7">
        <f>'Standing'!$E$35</f>
        <v>0</v>
      </c>
      <c r="F190" s="7">
        <f>'Standing'!$F$35</f>
        <v>0</v>
      </c>
      <c r="G190" s="7">
        <f>'Standing'!$G$35</f>
        <v>0</v>
      </c>
      <c r="H190" s="7">
        <f>'Standing'!$H$35</f>
        <v>0</v>
      </c>
      <c r="I190" s="7">
        <f>'Standing'!$I$35</f>
        <v>0</v>
      </c>
      <c r="J190" s="7">
        <f>'Standing'!$J$35</f>
        <v>0</v>
      </c>
      <c r="K190" s="9"/>
      <c r="L190" s="9"/>
      <c r="M190" s="7">
        <f>'Standing'!$K$35</f>
        <v>0</v>
      </c>
      <c r="N190" s="7">
        <f>'Standing'!$L$35</f>
        <v>0</v>
      </c>
      <c r="O190" s="7">
        <f>'Standing'!$M$35</f>
        <v>0</v>
      </c>
      <c r="P190" s="7">
        <f>'Standing'!$N$35</f>
        <v>0</v>
      </c>
      <c r="Q190" s="7">
        <f>'Standing'!$O$35</f>
        <v>0</v>
      </c>
      <c r="R190" s="7">
        <f>'Standing'!$P$35</f>
        <v>0</v>
      </c>
      <c r="S190" s="7">
        <f>'Standing'!$Q$35</f>
        <v>0</v>
      </c>
      <c r="T190" s="7">
        <f>'Standing'!$R$35</f>
        <v>0</v>
      </c>
      <c r="U190" s="7">
        <f>'Standing'!$S$35</f>
        <v>0</v>
      </c>
      <c r="V190" s="9"/>
      <c r="W190" s="9"/>
      <c r="X190" s="10"/>
    </row>
    <row r="191" spans="1:24">
      <c r="A191" s="11" t="s">
        <v>192</v>
      </c>
      <c r="B191" s="7">
        <f>'Standing'!$B$36</f>
        <v>0</v>
      </c>
      <c r="C191" s="7">
        <f>'Standing'!$C$36</f>
        <v>0</v>
      </c>
      <c r="D191" s="7">
        <f>'Standing'!$D$36</f>
        <v>0</v>
      </c>
      <c r="E191" s="7">
        <f>'Standing'!$E$36</f>
        <v>0</v>
      </c>
      <c r="F191" s="7">
        <f>'Standing'!$F$36</f>
        <v>0</v>
      </c>
      <c r="G191" s="7">
        <f>'Standing'!$G$36</f>
        <v>0</v>
      </c>
      <c r="H191" s="7">
        <f>'Standing'!$H$36</f>
        <v>0</v>
      </c>
      <c r="I191" s="7">
        <f>'Standing'!$I$36</f>
        <v>0</v>
      </c>
      <c r="J191" s="7">
        <f>'Standing'!$J$36</f>
        <v>0</v>
      </c>
      <c r="K191" s="9"/>
      <c r="L191" s="9"/>
      <c r="M191" s="7">
        <f>'Standing'!$K$36</f>
        <v>0</v>
      </c>
      <c r="N191" s="7">
        <f>'Standing'!$L$36</f>
        <v>0</v>
      </c>
      <c r="O191" s="7">
        <f>'Standing'!$M$36</f>
        <v>0</v>
      </c>
      <c r="P191" s="7">
        <f>'Standing'!$N$36</f>
        <v>0</v>
      </c>
      <c r="Q191" s="7">
        <f>'Standing'!$O$36</f>
        <v>0</v>
      </c>
      <c r="R191" s="7">
        <f>'Standing'!$P$36</f>
        <v>0</v>
      </c>
      <c r="S191" s="7">
        <f>'Standing'!$Q$36</f>
        <v>0</v>
      </c>
      <c r="T191" s="7">
        <f>'Standing'!$R$36</f>
        <v>0</v>
      </c>
      <c r="U191" s="7">
        <f>'Standing'!$S$36</f>
        <v>0</v>
      </c>
      <c r="V191" s="9"/>
      <c r="W191" s="9"/>
      <c r="X191" s="10"/>
    </row>
    <row r="192" spans="1:24">
      <c r="A192" s="11" t="s">
        <v>218</v>
      </c>
      <c r="B192" s="9"/>
      <c r="C192" s="9"/>
      <c r="D192" s="9"/>
      <c r="E192" s="9"/>
      <c r="F192" s="9"/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10"/>
    </row>
    <row r="193" spans="1:24">
      <c r="A193" s="11" t="s">
        <v>219</v>
      </c>
      <c r="B193" s="9"/>
      <c r="C193" s="9"/>
      <c r="D193" s="9"/>
      <c r="E193" s="9"/>
      <c r="F193" s="9"/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10"/>
    </row>
    <row r="194" spans="1:24">
      <c r="A194" s="11" t="s">
        <v>220</v>
      </c>
      <c r="B194" s="9"/>
      <c r="C194" s="9"/>
      <c r="D194" s="9"/>
      <c r="E194" s="9"/>
      <c r="F194" s="9"/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10"/>
    </row>
    <row r="195" spans="1:24">
      <c r="A195" s="11" t="s">
        <v>221</v>
      </c>
      <c r="B195" s="9"/>
      <c r="C195" s="9"/>
      <c r="D195" s="9"/>
      <c r="E195" s="9"/>
      <c r="F195" s="9"/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10"/>
    </row>
    <row r="196" spans="1:24">
      <c r="A196" s="11" t="s">
        <v>222</v>
      </c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10"/>
    </row>
    <row r="197" spans="1:24">
      <c r="A197" s="11" t="s">
        <v>180</v>
      </c>
      <c r="B197" s="9"/>
      <c r="C197" s="9"/>
      <c r="D197" s="9"/>
      <c r="E197" s="9"/>
      <c r="F197" s="9"/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10"/>
    </row>
    <row r="198" spans="1:24">
      <c r="A198" s="11" t="s">
        <v>181</v>
      </c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10"/>
    </row>
    <row r="199" spans="1:24">
      <c r="A199" s="11" t="s">
        <v>182</v>
      </c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10"/>
    </row>
    <row r="200" spans="1:24">
      <c r="A200" s="11" t="s">
        <v>183</v>
      </c>
      <c r="B200" s="9"/>
      <c r="C200" s="9"/>
      <c r="D200" s="9"/>
      <c r="E200" s="9"/>
      <c r="F200" s="9"/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10"/>
    </row>
    <row r="201" spans="1:24">
      <c r="A201" s="11" t="s">
        <v>184</v>
      </c>
      <c r="B201" s="9"/>
      <c r="C201" s="9"/>
      <c r="D201" s="9"/>
      <c r="E201" s="9"/>
      <c r="F201" s="9"/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10"/>
    </row>
    <row r="202" spans="1:24">
      <c r="A202" s="11" t="s">
        <v>185</v>
      </c>
      <c r="B202" s="9"/>
      <c r="C202" s="9"/>
      <c r="D202" s="9"/>
      <c r="E202" s="9"/>
      <c r="F202" s="9"/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10"/>
    </row>
    <row r="203" spans="1:24">
      <c r="A203" s="11" t="s">
        <v>193</v>
      </c>
      <c r="B203" s="9"/>
      <c r="C203" s="9"/>
      <c r="D203" s="9"/>
      <c r="E203" s="9"/>
      <c r="F203" s="9"/>
      <c r="G203" s="9"/>
      <c r="H203" s="9"/>
      <c r="I203" s="9"/>
      <c r="J203" s="9"/>
      <c r="K203" s="9"/>
      <c r="L203" s="9"/>
      <c r="M203" s="9"/>
      <c r="N203" s="9"/>
      <c r="O203" s="9"/>
      <c r="P203" s="9"/>
      <c r="Q203" s="9"/>
      <c r="R203" s="9"/>
      <c r="S203" s="9"/>
      <c r="T203" s="9"/>
      <c r="U203" s="9"/>
      <c r="V203" s="9"/>
      <c r="W203" s="9"/>
      <c r="X203" s="10"/>
    </row>
    <row r="204" spans="1:24">
      <c r="A204" s="11" t="s">
        <v>194</v>
      </c>
      <c r="B204" s="9"/>
      <c r="C204" s="9"/>
      <c r="D204" s="9"/>
      <c r="E204" s="9"/>
      <c r="F204" s="9"/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10"/>
    </row>
    <row r="205" spans="1:24">
      <c r="A205" s="11" t="s">
        <v>195</v>
      </c>
      <c r="B205" s="9"/>
      <c r="C205" s="9"/>
      <c r="D205" s="9"/>
      <c r="E205" s="9"/>
      <c r="F205" s="9"/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10"/>
    </row>
    <row r="206" spans="1:24">
      <c r="A206" s="11" t="s">
        <v>196</v>
      </c>
      <c r="B206" s="9"/>
      <c r="C206" s="9"/>
      <c r="D206" s="9"/>
      <c r="E206" s="9"/>
      <c r="F206" s="9"/>
      <c r="G206" s="9"/>
      <c r="H206" s="9"/>
      <c r="I206" s="9"/>
      <c r="J206" s="9"/>
      <c r="K206" s="9"/>
      <c r="L206" s="9"/>
      <c r="M206" s="9"/>
      <c r="N206" s="9"/>
      <c r="O206" s="9"/>
      <c r="P206" s="9"/>
      <c r="Q206" s="9"/>
      <c r="R206" s="9"/>
      <c r="S206" s="9"/>
      <c r="T206" s="9"/>
      <c r="U206" s="9"/>
      <c r="V206" s="9"/>
      <c r="W206" s="9"/>
      <c r="X206" s="10"/>
    </row>
    <row r="207" spans="1:24">
      <c r="A207" s="11" t="s">
        <v>197</v>
      </c>
      <c r="B207" s="9"/>
      <c r="C207" s="9"/>
      <c r="D207" s="9"/>
      <c r="E207" s="9"/>
      <c r="F207" s="9"/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10"/>
    </row>
    <row r="208" spans="1:24">
      <c r="A208" s="11" t="s">
        <v>198</v>
      </c>
      <c r="B208" s="9"/>
      <c r="C208" s="9"/>
      <c r="D208" s="9"/>
      <c r="E208" s="9"/>
      <c r="F208" s="9"/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10"/>
    </row>
    <row r="209" spans="1:24">
      <c r="A209" s="11" t="s">
        <v>199</v>
      </c>
      <c r="B209" s="9"/>
      <c r="C209" s="9"/>
      <c r="D209" s="9"/>
      <c r="E209" s="9"/>
      <c r="F209" s="9"/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10"/>
    </row>
    <row r="210" spans="1:24">
      <c r="A210" s="11" t="s">
        <v>200</v>
      </c>
      <c r="B210" s="9"/>
      <c r="C210" s="9"/>
      <c r="D210" s="9"/>
      <c r="E210" s="9"/>
      <c r="F210" s="9"/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10"/>
    </row>
    <row r="212" spans="1:24">
      <c r="A212" s="1" t="s">
        <v>1071</v>
      </c>
    </row>
    <row r="213" spans="1:24">
      <c r="A213" s="2" t="s">
        <v>367</v>
      </c>
    </row>
    <row r="214" spans="1:24">
      <c r="A214" s="12" t="s">
        <v>1072</v>
      </c>
    </row>
    <row r="215" spans="1:24">
      <c r="A215" s="12" t="s">
        <v>1073</v>
      </c>
    </row>
    <row r="216" spans="1:24">
      <c r="A216" s="2" t="s">
        <v>385</v>
      </c>
    </row>
    <row r="218" spans="1:24">
      <c r="B218" s="3" t="s">
        <v>140</v>
      </c>
      <c r="C218" s="3" t="s">
        <v>322</v>
      </c>
      <c r="D218" s="3" t="s">
        <v>323</v>
      </c>
      <c r="E218" s="3" t="s">
        <v>324</v>
      </c>
      <c r="F218" s="3" t="s">
        <v>325</v>
      </c>
      <c r="G218" s="3" t="s">
        <v>326</v>
      </c>
      <c r="H218" s="3" t="s">
        <v>327</v>
      </c>
      <c r="I218" s="3" t="s">
        <v>328</v>
      </c>
      <c r="J218" s="3" t="s">
        <v>329</v>
      </c>
      <c r="K218" s="3" t="s">
        <v>479</v>
      </c>
      <c r="L218" s="3" t="s">
        <v>491</v>
      </c>
      <c r="M218" s="3" t="s">
        <v>310</v>
      </c>
      <c r="N218" s="3" t="s">
        <v>828</v>
      </c>
      <c r="O218" s="3" t="s">
        <v>829</v>
      </c>
      <c r="P218" s="3" t="s">
        <v>830</v>
      </c>
      <c r="Q218" s="3" t="s">
        <v>831</v>
      </c>
      <c r="R218" s="3" t="s">
        <v>832</v>
      </c>
      <c r="S218" s="3" t="s">
        <v>833</v>
      </c>
      <c r="T218" s="3" t="s">
        <v>834</v>
      </c>
      <c r="U218" s="3" t="s">
        <v>835</v>
      </c>
      <c r="V218" s="3" t="s">
        <v>836</v>
      </c>
      <c r="W218" s="3" t="s">
        <v>837</v>
      </c>
    </row>
    <row r="219" spans="1:24">
      <c r="A219" s="11" t="s">
        <v>172</v>
      </c>
      <c r="B219" s="9"/>
      <c r="C219" s="9"/>
      <c r="D219" s="9"/>
      <c r="E219" s="9"/>
      <c r="F219" s="9"/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10"/>
    </row>
    <row r="220" spans="1:24">
      <c r="A220" s="11" t="s">
        <v>173</v>
      </c>
      <c r="B220" s="9"/>
      <c r="C220" s="9"/>
      <c r="D220" s="9"/>
      <c r="E220" s="9"/>
      <c r="F220" s="9"/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10"/>
    </row>
    <row r="221" spans="1:24">
      <c r="A221" s="11" t="s">
        <v>216</v>
      </c>
      <c r="B221" s="9"/>
      <c r="C221" s="9"/>
      <c r="D221" s="9"/>
      <c r="E221" s="9"/>
      <c r="F221" s="9"/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10"/>
    </row>
    <row r="222" spans="1:24">
      <c r="A222" s="11" t="s">
        <v>174</v>
      </c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10"/>
    </row>
    <row r="223" spans="1:24">
      <c r="A223" s="11" t="s">
        <v>175</v>
      </c>
      <c r="B223" s="9"/>
      <c r="C223" s="9"/>
      <c r="D223" s="9"/>
      <c r="E223" s="9"/>
      <c r="F223" s="9"/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10"/>
    </row>
    <row r="224" spans="1:24">
      <c r="A224" s="11" t="s">
        <v>217</v>
      </c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10"/>
    </row>
    <row r="225" spans="1:24">
      <c r="A225" s="11" t="s">
        <v>176</v>
      </c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10"/>
    </row>
    <row r="226" spans="1:24">
      <c r="A226" s="11" t="s">
        <v>177</v>
      </c>
      <c r="B226" s="9"/>
      <c r="C226" s="9"/>
      <c r="D226" s="9"/>
      <c r="E226" s="9"/>
      <c r="F226" s="9"/>
      <c r="G226" s="9"/>
      <c r="H226" s="9"/>
      <c r="I226" s="9"/>
      <c r="J226" s="9"/>
      <c r="K226" s="9"/>
      <c r="L226" s="9"/>
      <c r="M226" s="9"/>
      <c r="N226" s="9"/>
      <c r="O226" s="9"/>
      <c r="P226" s="9"/>
      <c r="Q226" s="9"/>
      <c r="R226" s="9"/>
      <c r="S226" s="9"/>
      <c r="T226" s="9"/>
      <c r="U226" s="9"/>
      <c r="V226" s="9"/>
      <c r="W226" s="9"/>
      <c r="X226" s="10"/>
    </row>
    <row r="227" spans="1:24">
      <c r="A227" s="11" t="s">
        <v>191</v>
      </c>
      <c r="B227" s="9"/>
      <c r="C227" s="9"/>
      <c r="D227" s="9"/>
      <c r="E227" s="9"/>
      <c r="F227" s="9"/>
      <c r="G227" s="9"/>
      <c r="H227" s="9"/>
      <c r="I227" s="9"/>
      <c r="J227" s="9"/>
      <c r="K227" s="9"/>
      <c r="L227" s="9"/>
      <c r="M227" s="9"/>
      <c r="N227" s="9"/>
      <c r="O227" s="9"/>
      <c r="P227" s="9"/>
      <c r="Q227" s="9"/>
      <c r="R227" s="9"/>
      <c r="S227" s="9"/>
      <c r="T227" s="9"/>
      <c r="U227" s="9"/>
      <c r="V227" s="9"/>
      <c r="W227" s="9"/>
      <c r="X227" s="10"/>
    </row>
    <row r="228" spans="1:24">
      <c r="A228" s="11" t="s">
        <v>178</v>
      </c>
      <c r="B228" s="7">
        <f>'Reactive'!$B$21</f>
        <v>0</v>
      </c>
      <c r="C228" s="7">
        <f>'Reactive'!$C$21</f>
        <v>0</v>
      </c>
      <c r="D228" s="7">
        <f>'Reactive'!$D$21</f>
        <v>0</v>
      </c>
      <c r="E228" s="7">
        <f>'Reactive'!$E$21</f>
        <v>0</v>
      </c>
      <c r="F228" s="7">
        <f>'Reactive'!$F$21</f>
        <v>0</v>
      </c>
      <c r="G228" s="7">
        <f>'Reactive'!$G$21</f>
        <v>0</v>
      </c>
      <c r="H228" s="7">
        <f>'Reactive'!$H$21</f>
        <v>0</v>
      </c>
      <c r="I228" s="7">
        <f>'Reactive'!$I$21</f>
        <v>0</v>
      </c>
      <c r="J228" s="7">
        <f>'Reactive'!$J$21</f>
        <v>0</v>
      </c>
      <c r="K228" s="9"/>
      <c r="L228" s="9"/>
      <c r="M228" s="7">
        <f>'Reactive'!$K$21</f>
        <v>0</v>
      </c>
      <c r="N228" s="7">
        <f>'Reactive'!$L$21</f>
        <v>0</v>
      </c>
      <c r="O228" s="7">
        <f>'Reactive'!$M$21</f>
        <v>0</v>
      </c>
      <c r="P228" s="7">
        <f>'Reactive'!$N$21</f>
        <v>0</v>
      </c>
      <c r="Q228" s="7">
        <f>'Reactive'!$O$21</f>
        <v>0</v>
      </c>
      <c r="R228" s="7">
        <f>'Reactive'!$P$21</f>
        <v>0</v>
      </c>
      <c r="S228" s="7">
        <f>'Reactive'!$Q$21</f>
        <v>0</v>
      </c>
      <c r="T228" s="7">
        <f>'Reactive'!$R$21</f>
        <v>0</v>
      </c>
      <c r="U228" s="7">
        <f>'Reactive'!$S$21</f>
        <v>0</v>
      </c>
      <c r="V228" s="9"/>
      <c r="W228" s="9"/>
      <c r="X228" s="10"/>
    </row>
    <row r="229" spans="1:24">
      <c r="A229" s="11" t="s">
        <v>179</v>
      </c>
      <c r="B229" s="7">
        <f>'Reactive'!$B$22</f>
        <v>0</v>
      </c>
      <c r="C229" s="7">
        <f>'Reactive'!$C$22</f>
        <v>0</v>
      </c>
      <c r="D229" s="7">
        <f>'Reactive'!$D$22</f>
        <v>0</v>
      </c>
      <c r="E229" s="7">
        <f>'Reactive'!$E$22</f>
        <v>0</v>
      </c>
      <c r="F229" s="7">
        <f>'Reactive'!$F$22</f>
        <v>0</v>
      </c>
      <c r="G229" s="7">
        <f>'Reactive'!$G$22</f>
        <v>0</v>
      </c>
      <c r="H229" s="7">
        <f>'Reactive'!$H$22</f>
        <v>0</v>
      </c>
      <c r="I229" s="7">
        <f>'Reactive'!$I$22</f>
        <v>0</v>
      </c>
      <c r="J229" s="7">
        <f>'Reactive'!$J$22</f>
        <v>0</v>
      </c>
      <c r="K229" s="9"/>
      <c r="L229" s="9"/>
      <c r="M229" s="7">
        <f>'Reactive'!$K$22</f>
        <v>0</v>
      </c>
      <c r="N229" s="7">
        <f>'Reactive'!$L$22</f>
        <v>0</v>
      </c>
      <c r="O229" s="7">
        <f>'Reactive'!$M$22</f>
        <v>0</v>
      </c>
      <c r="P229" s="7">
        <f>'Reactive'!$N$22</f>
        <v>0</v>
      </c>
      <c r="Q229" s="7">
        <f>'Reactive'!$O$22</f>
        <v>0</v>
      </c>
      <c r="R229" s="7">
        <f>'Reactive'!$P$22</f>
        <v>0</v>
      </c>
      <c r="S229" s="7">
        <f>'Reactive'!$Q$22</f>
        <v>0</v>
      </c>
      <c r="T229" s="7">
        <f>'Reactive'!$R$22</f>
        <v>0</v>
      </c>
      <c r="U229" s="7">
        <f>'Reactive'!$S$22</f>
        <v>0</v>
      </c>
      <c r="V229" s="9"/>
      <c r="W229" s="9"/>
      <c r="X229" s="10"/>
    </row>
    <row r="230" spans="1:24">
      <c r="A230" s="11" t="s">
        <v>192</v>
      </c>
      <c r="B230" s="7">
        <f>'Reactive'!$B$23</f>
        <v>0</v>
      </c>
      <c r="C230" s="7">
        <f>'Reactive'!$C$23</f>
        <v>0</v>
      </c>
      <c r="D230" s="7">
        <f>'Reactive'!$D$23</f>
        <v>0</v>
      </c>
      <c r="E230" s="7">
        <f>'Reactive'!$E$23</f>
        <v>0</v>
      </c>
      <c r="F230" s="7">
        <f>'Reactive'!$F$23</f>
        <v>0</v>
      </c>
      <c r="G230" s="7">
        <f>'Reactive'!$G$23</f>
        <v>0</v>
      </c>
      <c r="H230" s="7">
        <f>'Reactive'!$H$23</f>
        <v>0</v>
      </c>
      <c r="I230" s="7">
        <f>'Reactive'!$I$23</f>
        <v>0</v>
      </c>
      <c r="J230" s="7">
        <f>'Reactive'!$J$23</f>
        <v>0</v>
      </c>
      <c r="K230" s="9"/>
      <c r="L230" s="9"/>
      <c r="M230" s="7">
        <f>'Reactive'!$K$23</f>
        <v>0</v>
      </c>
      <c r="N230" s="7">
        <f>'Reactive'!$L$23</f>
        <v>0</v>
      </c>
      <c r="O230" s="7">
        <f>'Reactive'!$M$23</f>
        <v>0</v>
      </c>
      <c r="P230" s="7">
        <f>'Reactive'!$N$23</f>
        <v>0</v>
      </c>
      <c r="Q230" s="7">
        <f>'Reactive'!$O$23</f>
        <v>0</v>
      </c>
      <c r="R230" s="7">
        <f>'Reactive'!$P$23</f>
        <v>0</v>
      </c>
      <c r="S230" s="7">
        <f>'Reactive'!$Q$23</f>
        <v>0</v>
      </c>
      <c r="T230" s="7">
        <f>'Reactive'!$R$23</f>
        <v>0</v>
      </c>
      <c r="U230" s="7">
        <f>'Reactive'!$S$23</f>
        <v>0</v>
      </c>
      <c r="V230" s="9"/>
      <c r="W230" s="9"/>
      <c r="X230" s="10"/>
    </row>
    <row r="231" spans="1:24">
      <c r="A231" s="11" t="s">
        <v>218</v>
      </c>
      <c r="B231" s="9"/>
      <c r="C231" s="9"/>
      <c r="D231" s="9"/>
      <c r="E231" s="9"/>
      <c r="F231" s="9"/>
      <c r="G231" s="9"/>
      <c r="H231" s="9"/>
      <c r="I231" s="9"/>
      <c r="J231" s="9"/>
      <c r="K231" s="9"/>
      <c r="L231" s="9"/>
      <c r="M231" s="9"/>
      <c r="N231" s="9"/>
      <c r="O231" s="9"/>
      <c r="P231" s="9"/>
      <c r="Q231" s="9"/>
      <c r="R231" s="9"/>
      <c r="S231" s="9"/>
      <c r="T231" s="9"/>
      <c r="U231" s="9"/>
      <c r="V231" s="9"/>
      <c r="W231" s="9"/>
      <c r="X231" s="10"/>
    </row>
    <row r="232" spans="1:24">
      <c r="A232" s="11" t="s">
        <v>219</v>
      </c>
      <c r="B232" s="9"/>
      <c r="C232" s="9"/>
      <c r="D232" s="9"/>
      <c r="E232" s="9"/>
      <c r="F232" s="9"/>
      <c r="G232" s="9"/>
      <c r="H232" s="9"/>
      <c r="I232" s="9"/>
      <c r="J232" s="9"/>
      <c r="K232" s="9"/>
      <c r="L232" s="9"/>
      <c r="M232" s="9"/>
      <c r="N232" s="9"/>
      <c r="O232" s="9"/>
      <c r="P232" s="9"/>
      <c r="Q232" s="9"/>
      <c r="R232" s="9"/>
      <c r="S232" s="9"/>
      <c r="T232" s="9"/>
      <c r="U232" s="9"/>
      <c r="V232" s="9"/>
      <c r="W232" s="9"/>
      <c r="X232" s="10"/>
    </row>
    <row r="233" spans="1:24">
      <c r="A233" s="11" t="s">
        <v>220</v>
      </c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10"/>
    </row>
    <row r="234" spans="1:24">
      <c r="A234" s="11" t="s">
        <v>221</v>
      </c>
      <c r="B234" s="9"/>
      <c r="C234" s="9"/>
      <c r="D234" s="9"/>
      <c r="E234" s="9"/>
      <c r="F234" s="9"/>
      <c r="G234" s="9"/>
      <c r="H234" s="9"/>
      <c r="I234" s="9"/>
      <c r="J234" s="9"/>
      <c r="K234" s="9"/>
      <c r="L234" s="9"/>
      <c r="M234" s="9"/>
      <c r="N234" s="9"/>
      <c r="O234" s="9"/>
      <c r="P234" s="9"/>
      <c r="Q234" s="9"/>
      <c r="R234" s="9"/>
      <c r="S234" s="9"/>
      <c r="T234" s="9"/>
      <c r="U234" s="9"/>
      <c r="V234" s="9"/>
      <c r="W234" s="9"/>
      <c r="X234" s="10"/>
    </row>
    <row r="235" spans="1:24">
      <c r="A235" s="11" t="s">
        <v>222</v>
      </c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10"/>
    </row>
    <row r="236" spans="1:24">
      <c r="A236" s="11" t="s">
        <v>180</v>
      </c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10"/>
    </row>
    <row r="237" spans="1:24">
      <c r="A237" s="11" t="s">
        <v>181</v>
      </c>
      <c r="B237" s="9"/>
      <c r="C237" s="9"/>
      <c r="D237" s="9"/>
      <c r="E237" s="9"/>
      <c r="F237" s="9"/>
      <c r="G237" s="9"/>
      <c r="H237" s="9"/>
      <c r="I237" s="9"/>
      <c r="J237" s="9"/>
      <c r="K237" s="9"/>
      <c r="L237" s="9"/>
      <c r="M237" s="9"/>
      <c r="N237" s="9"/>
      <c r="O237" s="9"/>
      <c r="P237" s="9"/>
      <c r="Q237" s="9"/>
      <c r="R237" s="9"/>
      <c r="S237" s="9"/>
      <c r="T237" s="9"/>
      <c r="U237" s="9"/>
      <c r="V237" s="9"/>
      <c r="W237" s="9"/>
      <c r="X237" s="10"/>
    </row>
    <row r="238" spans="1:24">
      <c r="A238" s="11" t="s">
        <v>182</v>
      </c>
      <c r="B238" s="7">
        <f>'Reactive'!$B$95</f>
        <v>0</v>
      </c>
      <c r="C238" s="7">
        <f>'Reactive'!$C$95</f>
        <v>0</v>
      </c>
      <c r="D238" s="7">
        <f>'Reactive'!$D$95</f>
        <v>0</v>
      </c>
      <c r="E238" s="7">
        <f>'Reactive'!$E$95</f>
        <v>0</v>
      </c>
      <c r="F238" s="7">
        <f>'Reactive'!$F$95</f>
        <v>0</v>
      </c>
      <c r="G238" s="7">
        <f>'Reactive'!$G$95</f>
        <v>0</v>
      </c>
      <c r="H238" s="7">
        <f>'Reactive'!$H$95</f>
        <v>0</v>
      </c>
      <c r="I238" s="7">
        <f>'Reactive'!$I$95</f>
        <v>0</v>
      </c>
      <c r="J238" s="7">
        <f>'Reactive'!$J$95</f>
        <v>0</v>
      </c>
      <c r="K238" s="9"/>
      <c r="L238" s="9"/>
      <c r="M238" s="7">
        <f>'Reactive'!$K$95</f>
        <v>0</v>
      </c>
      <c r="N238" s="7">
        <f>'Reactive'!$L$95</f>
        <v>0</v>
      </c>
      <c r="O238" s="7">
        <f>'Reactive'!$M$95</f>
        <v>0</v>
      </c>
      <c r="P238" s="7">
        <f>'Reactive'!$N$95</f>
        <v>0</v>
      </c>
      <c r="Q238" s="7">
        <f>'Reactive'!$O$95</f>
        <v>0</v>
      </c>
      <c r="R238" s="7">
        <f>'Reactive'!$P$95</f>
        <v>0</v>
      </c>
      <c r="S238" s="7">
        <f>'Reactive'!$Q$95</f>
        <v>0</v>
      </c>
      <c r="T238" s="7">
        <f>'Reactive'!$R$95</f>
        <v>0</v>
      </c>
      <c r="U238" s="7">
        <f>'Reactive'!$S$95</f>
        <v>0</v>
      </c>
      <c r="V238" s="9"/>
      <c r="W238" s="9"/>
      <c r="X238" s="10"/>
    </row>
    <row r="239" spans="1:24">
      <c r="A239" s="11" t="s">
        <v>183</v>
      </c>
      <c r="B239" s="7">
        <f>'Reactive'!$B$96</f>
        <v>0</v>
      </c>
      <c r="C239" s="7">
        <f>'Reactive'!$C$96</f>
        <v>0</v>
      </c>
      <c r="D239" s="7">
        <f>'Reactive'!$D$96</f>
        <v>0</v>
      </c>
      <c r="E239" s="7">
        <f>'Reactive'!$E$96</f>
        <v>0</v>
      </c>
      <c r="F239" s="7">
        <f>'Reactive'!$F$96</f>
        <v>0</v>
      </c>
      <c r="G239" s="7">
        <f>'Reactive'!$G$96</f>
        <v>0</v>
      </c>
      <c r="H239" s="7">
        <f>'Reactive'!$H$96</f>
        <v>0</v>
      </c>
      <c r="I239" s="7">
        <f>'Reactive'!$I$96</f>
        <v>0</v>
      </c>
      <c r="J239" s="7">
        <f>'Reactive'!$J$96</f>
        <v>0</v>
      </c>
      <c r="K239" s="9"/>
      <c r="L239" s="9"/>
      <c r="M239" s="7">
        <f>'Reactive'!$K$96</f>
        <v>0</v>
      </c>
      <c r="N239" s="7">
        <f>'Reactive'!$L$96</f>
        <v>0</v>
      </c>
      <c r="O239" s="7">
        <f>'Reactive'!$M$96</f>
        <v>0</v>
      </c>
      <c r="P239" s="7">
        <f>'Reactive'!$N$96</f>
        <v>0</v>
      </c>
      <c r="Q239" s="7">
        <f>'Reactive'!$O$96</f>
        <v>0</v>
      </c>
      <c r="R239" s="7">
        <f>'Reactive'!$P$96</f>
        <v>0</v>
      </c>
      <c r="S239" s="7">
        <f>'Reactive'!$Q$96</f>
        <v>0</v>
      </c>
      <c r="T239" s="7">
        <f>'Reactive'!$R$96</f>
        <v>0</v>
      </c>
      <c r="U239" s="7">
        <f>'Reactive'!$S$96</f>
        <v>0</v>
      </c>
      <c r="V239" s="9"/>
      <c r="W239" s="9"/>
      <c r="X239" s="10"/>
    </row>
    <row r="240" spans="1:24">
      <c r="A240" s="11" t="s">
        <v>184</v>
      </c>
      <c r="B240" s="7">
        <f>'Reactive'!$B$97</f>
        <v>0</v>
      </c>
      <c r="C240" s="7">
        <f>'Reactive'!$C$97</f>
        <v>0</v>
      </c>
      <c r="D240" s="7">
        <f>'Reactive'!$D$97</f>
        <v>0</v>
      </c>
      <c r="E240" s="7">
        <f>'Reactive'!$E$97</f>
        <v>0</v>
      </c>
      <c r="F240" s="7">
        <f>'Reactive'!$F$97</f>
        <v>0</v>
      </c>
      <c r="G240" s="7">
        <f>'Reactive'!$G$97</f>
        <v>0</v>
      </c>
      <c r="H240" s="7">
        <f>'Reactive'!$H$97</f>
        <v>0</v>
      </c>
      <c r="I240" s="7">
        <f>'Reactive'!$I$97</f>
        <v>0</v>
      </c>
      <c r="J240" s="7">
        <f>'Reactive'!$J$97</f>
        <v>0</v>
      </c>
      <c r="K240" s="9"/>
      <c r="L240" s="9"/>
      <c r="M240" s="7">
        <f>'Reactive'!$K$97</f>
        <v>0</v>
      </c>
      <c r="N240" s="7">
        <f>'Reactive'!$L$97</f>
        <v>0</v>
      </c>
      <c r="O240" s="7">
        <f>'Reactive'!$M$97</f>
        <v>0</v>
      </c>
      <c r="P240" s="7">
        <f>'Reactive'!$N$97</f>
        <v>0</v>
      </c>
      <c r="Q240" s="7">
        <f>'Reactive'!$O$97</f>
        <v>0</v>
      </c>
      <c r="R240" s="7">
        <f>'Reactive'!$P$97</f>
        <v>0</v>
      </c>
      <c r="S240" s="7">
        <f>'Reactive'!$Q$97</f>
        <v>0</v>
      </c>
      <c r="T240" s="7">
        <f>'Reactive'!$R$97</f>
        <v>0</v>
      </c>
      <c r="U240" s="7">
        <f>'Reactive'!$S$97</f>
        <v>0</v>
      </c>
      <c r="V240" s="9"/>
      <c r="W240" s="9"/>
      <c r="X240" s="10"/>
    </row>
    <row r="241" spans="1:24">
      <c r="A241" s="11" t="s">
        <v>185</v>
      </c>
      <c r="B241" s="7">
        <f>'Reactive'!$B$98</f>
        <v>0</v>
      </c>
      <c r="C241" s="7">
        <f>'Reactive'!$C$98</f>
        <v>0</v>
      </c>
      <c r="D241" s="7">
        <f>'Reactive'!$D$98</f>
        <v>0</v>
      </c>
      <c r="E241" s="7">
        <f>'Reactive'!$E$98</f>
        <v>0</v>
      </c>
      <c r="F241" s="7">
        <f>'Reactive'!$F$98</f>
        <v>0</v>
      </c>
      <c r="G241" s="7">
        <f>'Reactive'!$G$98</f>
        <v>0</v>
      </c>
      <c r="H241" s="7">
        <f>'Reactive'!$H$98</f>
        <v>0</v>
      </c>
      <c r="I241" s="7">
        <f>'Reactive'!$I$98</f>
        <v>0</v>
      </c>
      <c r="J241" s="7">
        <f>'Reactive'!$J$98</f>
        <v>0</v>
      </c>
      <c r="K241" s="9"/>
      <c r="L241" s="9"/>
      <c r="M241" s="7">
        <f>'Reactive'!$K$98</f>
        <v>0</v>
      </c>
      <c r="N241" s="7">
        <f>'Reactive'!$L$98</f>
        <v>0</v>
      </c>
      <c r="O241" s="7">
        <f>'Reactive'!$M$98</f>
        <v>0</v>
      </c>
      <c r="P241" s="7">
        <f>'Reactive'!$N$98</f>
        <v>0</v>
      </c>
      <c r="Q241" s="7">
        <f>'Reactive'!$O$98</f>
        <v>0</v>
      </c>
      <c r="R241" s="7">
        <f>'Reactive'!$P$98</f>
        <v>0</v>
      </c>
      <c r="S241" s="7">
        <f>'Reactive'!$Q$98</f>
        <v>0</v>
      </c>
      <c r="T241" s="7">
        <f>'Reactive'!$R$98</f>
        <v>0</v>
      </c>
      <c r="U241" s="7">
        <f>'Reactive'!$S$98</f>
        <v>0</v>
      </c>
      <c r="V241" s="9"/>
      <c r="W241" s="9"/>
      <c r="X241" s="10"/>
    </row>
    <row r="242" spans="1:24">
      <c r="A242" s="11" t="s">
        <v>193</v>
      </c>
      <c r="B242" s="7">
        <f>'Reactive'!$B$99</f>
        <v>0</v>
      </c>
      <c r="C242" s="7">
        <f>'Reactive'!$C$99</f>
        <v>0</v>
      </c>
      <c r="D242" s="7">
        <f>'Reactive'!$D$99</f>
        <v>0</v>
      </c>
      <c r="E242" s="7">
        <f>'Reactive'!$E$99</f>
        <v>0</v>
      </c>
      <c r="F242" s="7">
        <f>'Reactive'!$F$99</f>
        <v>0</v>
      </c>
      <c r="G242" s="7">
        <f>'Reactive'!$G$99</f>
        <v>0</v>
      </c>
      <c r="H242" s="7">
        <f>'Reactive'!$H$99</f>
        <v>0</v>
      </c>
      <c r="I242" s="7">
        <f>'Reactive'!$I$99</f>
        <v>0</v>
      </c>
      <c r="J242" s="7">
        <f>'Reactive'!$J$99</f>
        <v>0</v>
      </c>
      <c r="K242" s="9"/>
      <c r="L242" s="9"/>
      <c r="M242" s="7">
        <f>'Reactive'!$K$99</f>
        <v>0</v>
      </c>
      <c r="N242" s="7">
        <f>'Reactive'!$L$99</f>
        <v>0</v>
      </c>
      <c r="O242" s="7">
        <f>'Reactive'!$M$99</f>
        <v>0</v>
      </c>
      <c r="P242" s="7">
        <f>'Reactive'!$N$99</f>
        <v>0</v>
      </c>
      <c r="Q242" s="7">
        <f>'Reactive'!$O$99</f>
        <v>0</v>
      </c>
      <c r="R242" s="7">
        <f>'Reactive'!$P$99</f>
        <v>0</v>
      </c>
      <c r="S242" s="7">
        <f>'Reactive'!$Q$99</f>
        <v>0</v>
      </c>
      <c r="T242" s="7">
        <f>'Reactive'!$R$99</f>
        <v>0</v>
      </c>
      <c r="U242" s="7">
        <f>'Reactive'!$S$99</f>
        <v>0</v>
      </c>
      <c r="V242" s="9"/>
      <c r="W242" s="9"/>
      <c r="X242" s="10"/>
    </row>
    <row r="243" spans="1:24">
      <c r="A243" s="11" t="s">
        <v>194</v>
      </c>
      <c r="B243" s="7">
        <f>'Reactive'!$B$100</f>
        <v>0</v>
      </c>
      <c r="C243" s="7">
        <f>'Reactive'!$C$100</f>
        <v>0</v>
      </c>
      <c r="D243" s="7">
        <f>'Reactive'!$D$100</f>
        <v>0</v>
      </c>
      <c r="E243" s="7">
        <f>'Reactive'!$E$100</f>
        <v>0</v>
      </c>
      <c r="F243" s="7">
        <f>'Reactive'!$F$100</f>
        <v>0</v>
      </c>
      <c r="G243" s="7">
        <f>'Reactive'!$G$100</f>
        <v>0</v>
      </c>
      <c r="H243" s="7">
        <f>'Reactive'!$H$100</f>
        <v>0</v>
      </c>
      <c r="I243" s="7">
        <f>'Reactive'!$I$100</f>
        <v>0</v>
      </c>
      <c r="J243" s="7">
        <f>'Reactive'!$J$100</f>
        <v>0</v>
      </c>
      <c r="K243" s="9"/>
      <c r="L243" s="9"/>
      <c r="M243" s="7">
        <f>'Reactive'!$K$100</f>
        <v>0</v>
      </c>
      <c r="N243" s="7">
        <f>'Reactive'!$L$100</f>
        <v>0</v>
      </c>
      <c r="O243" s="7">
        <f>'Reactive'!$M$100</f>
        <v>0</v>
      </c>
      <c r="P243" s="7">
        <f>'Reactive'!$N$100</f>
        <v>0</v>
      </c>
      <c r="Q243" s="7">
        <f>'Reactive'!$O$100</f>
        <v>0</v>
      </c>
      <c r="R243" s="7">
        <f>'Reactive'!$P$100</f>
        <v>0</v>
      </c>
      <c r="S243" s="7">
        <f>'Reactive'!$Q$100</f>
        <v>0</v>
      </c>
      <c r="T243" s="7">
        <f>'Reactive'!$R$100</f>
        <v>0</v>
      </c>
      <c r="U243" s="7">
        <f>'Reactive'!$S$100</f>
        <v>0</v>
      </c>
      <c r="V243" s="9"/>
      <c r="W243" s="9"/>
      <c r="X243" s="10"/>
    </row>
    <row r="244" spans="1:24">
      <c r="A244" s="11" t="s">
        <v>195</v>
      </c>
      <c r="B244" s="7">
        <f>'Reactive'!$B$101</f>
        <v>0</v>
      </c>
      <c r="C244" s="7">
        <f>'Reactive'!$C$101</f>
        <v>0</v>
      </c>
      <c r="D244" s="7">
        <f>'Reactive'!$D$101</f>
        <v>0</v>
      </c>
      <c r="E244" s="7">
        <f>'Reactive'!$E$101</f>
        <v>0</v>
      </c>
      <c r="F244" s="7">
        <f>'Reactive'!$F$101</f>
        <v>0</v>
      </c>
      <c r="G244" s="7">
        <f>'Reactive'!$G$101</f>
        <v>0</v>
      </c>
      <c r="H244" s="7">
        <f>'Reactive'!$H$101</f>
        <v>0</v>
      </c>
      <c r="I244" s="7">
        <f>'Reactive'!$I$101</f>
        <v>0</v>
      </c>
      <c r="J244" s="7">
        <f>'Reactive'!$J$101</f>
        <v>0</v>
      </c>
      <c r="K244" s="9"/>
      <c r="L244" s="9"/>
      <c r="M244" s="7">
        <f>'Reactive'!$K$101</f>
        <v>0</v>
      </c>
      <c r="N244" s="7">
        <f>'Reactive'!$L$101</f>
        <v>0</v>
      </c>
      <c r="O244" s="7">
        <f>'Reactive'!$M$101</f>
        <v>0</v>
      </c>
      <c r="P244" s="7">
        <f>'Reactive'!$N$101</f>
        <v>0</v>
      </c>
      <c r="Q244" s="7">
        <f>'Reactive'!$O$101</f>
        <v>0</v>
      </c>
      <c r="R244" s="7">
        <f>'Reactive'!$P$101</f>
        <v>0</v>
      </c>
      <c r="S244" s="7">
        <f>'Reactive'!$Q$101</f>
        <v>0</v>
      </c>
      <c r="T244" s="7">
        <f>'Reactive'!$R$101</f>
        <v>0</v>
      </c>
      <c r="U244" s="7">
        <f>'Reactive'!$S$101</f>
        <v>0</v>
      </c>
      <c r="V244" s="9"/>
      <c r="W244" s="9"/>
      <c r="X244" s="10"/>
    </row>
    <row r="245" spans="1:24">
      <c r="A245" s="11" t="s">
        <v>196</v>
      </c>
      <c r="B245" s="7">
        <f>'Reactive'!$B$102</f>
        <v>0</v>
      </c>
      <c r="C245" s="7">
        <f>'Reactive'!$C$102</f>
        <v>0</v>
      </c>
      <c r="D245" s="7">
        <f>'Reactive'!$D$102</f>
        <v>0</v>
      </c>
      <c r="E245" s="7">
        <f>'Reactive'!$E$102</f>
        <v>0</v>
      </c>
      <c r="F245" s="7">
        <f>'Reactive'!$F$102</f>
        <v>0</v>
      </c>
      <c r="G245" s="7">
        <f>'Reactive'!$G$102</f>
        <v>0</v>
      </c>
      <c r="H245" s="7">
        <f>'Reactive'!$H$102</f>
        <v>0</v>
      </c>
      <c r="I245" s="7">
        <f>'Reactive'!$I$102</f>
        <v>0</v>
      </c>
      <c r="J245" s="7">
        <f>'Reactive'!$J$102</f>
        <v>0</v>
      </c>
      <c r="K245" s="9"/>
      <c r="L245" s="9"/>
      <c r="M245" s="7">
        <f>'Reactive'!$K$102</f>
        <v>0</v>
      </c>
      <c r="N245" s="7">
        <f>'Reactive'!$L$102</f>
        <v>0</v>
      </c>
      <c r="O245" s="7">
        <f>'Reactive'!$M$102</f>
        <v>0</v>
      </c>
      <c r="P245" s="7">
        <f>'Reactive'!$N$102</f>
        <v>0</v>
      </c>
      <c r="Q245" s="7">
        <f>'Reactive'!$O$102</f>
        <v>0</v>
      </c>
      <c r="R245" s="7">
        <f>'Reactive'!$P$102</f>
        <v>0</v>
      </c>
      <c r="S245" s="7">
        <f>'Reactive'!$Q$102</f>
        <v>0</v>
      </c>
      <c r="T245" s="7">
        <f>'Reactive'!$R$102</f>
        <v>0</v>
      </c>
      <c r="U245" s="7">
        <f>'Reactive'!$S$102</f>
        <v>0</v>
      </c>
      <c r="V245" s="9"/>
      <c r="W245" s="9"/>
      <c r="X245" s="10"/>
    </row>
    <row r="246" spans="1:24">
      <c r="A246" s="11" t="s">
        <v>197</v>
      </c>
      <c r="B246" s="7">
        <f>'Reactive'!$B$103</f>
        <v>0</v>
      </c>
      <c r="C246" s="7">
        <f>'Reactive'!$C$103</f>
        <v>0</v>
      </c>
      <c r="D246" s="7">
        <f>'Reactive'!$D$103</f>
        <v>0</v>
      </c>
      <c r="E246" s="7">
        <f>'Reactive'!$E$103</f>
        <v>0</v>
      </c>
      <c r="F246" s="7">
        <f>'Reactive'!$F$103</f>
        <v>0</v>
      </c>
      <c r="G246" s="7">
        <f>'Reactive'!$G$103</f>
        <v>0</v>
      </c>
      <c r="H246" s="7">
        <f>'Reactive'!$H$103</f>
        <v>0</v>
      </c>
      <c r="I246" s="7">
        <f>'Reactive'!$I$103</f>
        <v>0</v>
      </c>
      <c r="J246" s="7">
        <f>'Reactive'!$J$103</f>
        <v>0</v>
      </c>
      <c r="K246" s="9"/>
      <c r="L246" s="9"/>
      <c r="M246" s="7">
        <f>'Reactive'!$K$103</f>
        <v>0</v>
      </c>
      <c r="N246" s="7">
        <f>'Reactive'!$L$103</f>
        <v>0</v>
      </c>
      <c r="O246" s="7">
        <f>'Reactive'!$M$103</f>
        <v>0</v>
      </c>
      <c r="P246" s="7">
        <f>'Reactive'!$N$103</f>
        <v>0</v>
      </c>
      <c r="Q246" s="7">
        <f>'Reactive'!$O$103</f>
        <v>0</v>
      </c>
      <c r="R246" s="7">
        <f>'Reactive'!$P$103</f>
        <v>0</v>
      </c>
      <c r="S246" s="7">
        <f>'Reactive'!$Q$103</f>
        <v>0</v>
      </c>
      <c r="T246" s="7">
        <f>'Reactive'!$R$103</f>
        <v>0</v>
      </c>
      <c r="U246" s="7">
        <f>'Reactive'!$S$103</f>
        <v>0</v>
      </c>
      <c r="V246" s="9"/>
      <c r="W246" s="9"/>
      <c r="X246" s="10"/>
    </row>
    <row r="247" spans="1:24">
      <c r="A247" s="11" t="s">
        <v>198</v>
      </c>
      <c r="B247" s="7">
        <f>'Reactive'!$B$104</f>
        <v>0</v>
      </c>
      <c r="C247" s="7">
        <f>'Reactive'!$C$104</f>
        <v>0</v>
      </c>
      <c r="D247" s="7">
        <f>'Reactive'!$D$104</f>
        <v>0</v>
      </c>
      <c r="E247" s="7">
        <f>'Reactive'!$E$104</f>
        <v>0</v>
      </c>
      <c r="F247" s="7">
        <f>'Reactive'!$F$104</f>
        <v>0</v>
      </c>
      <c r="G247" s="7">
        <f>'Reactive'!$G$104</f>
        <v>0</v>
      </c>
      <c r="H247" s="7">
        <f>'Reactive'!$H$104</f>
        <v>0</v>
      </c>
      <c r="I247" s="7">
        <f>'Reactive'!$I$104</f>
        <v>0</v>
      </c>
      <c r="J247" s="7">
        <f>'Reactive'!$J$104</f>
        <v>0</v>
      </c>
      <c r="K247" s="9"/>
      <c r="L247" s="9"/>
      <c r="M247" s="7">
        <f>'Reactive'!$K$104</f>
        <v>0</v>
      </c>
      <c r="N247" s="7">
        <f>'Reactive'!$L$104</f>
        <v>0</v>
      </c>
      <c r="O247" s="7">
        <f>'Reactive'!$M$104</f>
        <v>0</v>
      </c>
      <c r="P247" s="7">
        <f>'Reactive'!$N$104</f>
        <v>0</v>
      </c>
      <c r="Q247" s="7">
        <f>'Reactive'!$O$104</f>
        <v>0</v>
      </c>
      <c r="R247" s="7">
        <f>'Reactive'!$P$104</f>
        <v>0</v>
      </c>
      <c r="S247" s="7">
        <f>'Reactive'!$Q$104</f>
        <v>0</v>
      </c>
      <c r="T247" s="7">
        <f>'Reactive'!$R$104</f>
        <v>0</v>
      </c>
      <c r="U247" s="7">
        <f>'Reactive'!$S$104</f>
        <v>0</v>
      </c>
      <c r="V247" s="9"/>
      <c r="W247" s="9"/>
      <c r="X247" s="10"/>
    </row>
    <row r="248" spans="1:24">
      <c r="A248" s="11" t="s">
        <v>199</v>
      </c>
      <c r="B248" s="7">
        <f>'Reactive'!$B$105</f>
        <v>0</v>
      </c>
      <c r="C248" s="7">
        <f>'Reactive'!$C$105</f>
        <v>0</v>
      </c>
      <c r="D248" s="7">
        <f>'Reactive'!$D$105</f>
        <v>0</v>
      </c>
      <c r="E248" s="7">
        <f>'Reactive'!$E$105</f>
        <v>0</v>
      </c>
      <c r="F248" s="7">
        <f>'Reactive'!$F$105</f>
        <v>0</v>
      </c>
      <c r="G248" s="7">
        <f>'Reactive'!$G$105</f>
        <v>0</v>
      </c>
      <c r="H248" s="7">
        <f>'Reactive'!$H$105</f>
        <v>0</v>
      </c>
      <c r="I248" s="7">
        <f>'Reactive'!$I$105</f>
        <v>0</v>
      </c>
      <c r="J248" s="7">
        <f>'Reactive'!$J$105</f>
        <v>0</v>
      </c>
      <c r="K248" s="9"/>
      <c r="L248" s="9"/>
      <c r="M248" s="7">
        <f>'Reactive'!$K$105</f>
        <v>0</v>
      </c>
      <c r="N248" s="7">
        <f>'Reactive'!$L$105</f>
        <v>0</v>
      </c>
      <c r="O248" s="7">
        <f>'Reactive'!$M$105</f>
        <v>0</v>
      </c>
      <c r="P248" s="7">
        <f>'Reactive'!$N$105</f>
        <v>0</v>
      </c>
      <c r="Q248" s="7">
        <f>'Reactive'!$O$105</f>
        <v>0</v>
      </c>
      <c r="R248" s="7">
        <f>'Reactive'!$P$105</f>
        <v>0</v>
      </c>
      <c r="S248" s="7">
        <f>'Reactive'!$Q$105</f>
        <v>0</v>
      </c>
      <c r="T248" s="7">
        <f>'Reactive'!$R$105</f>
        <v>0</v>
      </c>
      <c r="U248" s="7">
        <f>'Reactive'!$S$105</f>
        <v>0</v>
      </c>
      <c r="V248" s="9"/>
      <c r="W248" s="9"/>
      <c r="X248" s="10"/>
    </row>
    <row r="249" spans="1:24">
      <c r="A249" s="11" t="s">
        <v>200</v>
      </c>
      <c r="B249" s="7">
        <f>'Reactive'!$B$106</f>
        <v>0</v>
      </c>
      <c r="C249" s="7">
        <f>'Reactive'!$C$106</f>
        <v>0</v>
      </c>
      <c r="D249" s="7">
        <f>'Reactive'!$D$106</f>
        <v>0</v>
      </c>
      <c r="E249" s="7">
        <f>'Reactive'!$E$106</f>
        <v>0</v>
      </c>
      <c r="F249" s="7">
        <f>'Reactive'!$F$106</f>
        <v>0</v>
      </c>
      <c r="G249" s="7">
        <f>'Reactive'!$G$106</f>
        <v>0</v>
      </c>
      <c r="H249" s="7">
        <f>'Reactive'!$H$106</f>
        <v>0</v>
      </c>
      <c r="I249" s="7">
        <f>'Reactive'!$I$106</f>
        <v>0</v>
      </c>
      <c r="J249" s="7">
        <f>'Reactive'!$J$106</f>
        <v>0</v>
      </c>
      <c r="K249" s="9"/>
      <c r="L249" s="9"/>
      <c r="M249" s="7">
        <f>'Reactive'!$K$106</f>
        <v>0</v>
      </c>
      <c r="N249" s="7">
        <f>'Reactive'!$L$106</f>
        <v>0</v>
      </c>
      <c r="O249" s="7">
        <f>'Reactive'!$M$106</f>
        <v>0</v>
      </c>
      <c r="P249" s="7">
        <f>'Reactive'!$N$106</f>
        <v>0</v>
      </c>
      <c r="Q249" s="7">
        <f>'Reactive'!$O$106</f>
        <v>0</v>
      </c>
      <c r="R249" s="7">
        <f>'Reactive'!$P$106</f>
        <v>0</v>
      </c>
      <c r="S249" s="7">
        <f>'Reactive'!$Q$106</f>
        <v>0</v>
      </c>
      <c r="T249" s="7">
        <f>'Reactive'!$R$106</f>
        <v>0</v>
      </c>
      <c r="U249" s="7">
        <f>'Reactive'!$S$106</f>
        <v>0</v>
      </c>
      <c r="V249" s="9"/>
      <c r="W249" s="9"/>
      <c r="X249" s="10"/>
    </row>
    <row r="251" spans="1:24">
      <c r="A251" s="1" t="s">
        <v>1074</v>
      </c>
    </row>
    <row r="252" spans="1:24">
      <c r="A252" s="2" t="s">
        <v>367</v>
      </c>
    </row>
    <row r="253" spans="1:24">
      <c r="A253" s="12" t="s">
        <v>1075</v>
      </c>
    </row>
    <row r="254" spans="1:24">
      <c r="A254" s="12" t="s">
        <v>1076</v>
      </c>
    </row>
    <row r="255" spans="1:24">
      <c r="A255" s="12" t="s">
        <v>1077</v>
      </c>
    </row>
    <row r="256" spans="1:24">
      <c r="A256" s="12" t="s">
        <v>1078</v>
      </c>
    </row>
    <row r="257" spans="1:8">
      <c r="A257" s="12" t="s">
        <v>1079</v>
      </c>
    </row>
    <row r="258" spans="1:8">
      <c r="A258" s="12" t="s">
        <v>1080</v>
      </c>
    </row>
    <row r="259" spans="1:8">
      <c r="A259" s="26" t="s">
        <v>370</v>
      </c>
      <c r="B259" s="26" t="s">
        <v>501</v>
      </c>
      <c r="C259" s="26" t="s">
        <v>501</v>
      </c>
      <c r="D259" s="26" t="s">
        <v>501</v>
      </c>
      <c r="E259" s="26" t="s">
        <v>501</v>
      </c>
      <c r="F259" s="26" t="s">
        <v>501</v>
      </c>
      <c r="G259" s="26" t="s">
        <v>501</v>
      </c>
    </row>
    <row r="260" spans="1:8">
      <c r="A260" s="26" t="s">
        <v>373</v>
      </c>
      <c r="B260" s="26" t="s">
        <v>551</v>
      </c>
      <c r="C260" s="26" t="s">
        <v>552</v>
      </c>
      <c r="D260" s="26" t="s">
        <v>553</v>
      </c>
      <c r="E260" s="26" t="s">
        <v>554</v>
      </c>
      <c r="F260" s="26" t="s">
        <v>503</v>
      </c>
      <c r="G260" s="26" t="s">
        <v>555</v>
      </c>
    </row>
    <row r="262" spans="1:8">
      <c r="B262" s="3" t="s">
        <v>1081</v>
      </c>
      <c r="C262" s="3" t="s">
        <v>1082</v>
      </c>
      <c r="D262" s="3" t="s">
        <v>1083</v>
      </c>
      <c r="E262" s="3" t="s">
        <v>1084</v>
      </c>
      <c r="F262" s="3" t="s">
        <v>1085</v>
      </c>
      <c r="G262" s="3" t="s">
        <v>1086</v>
      </c>
    </row>
    <row r="263" spans="1:8">
      <c r="A263" s="11" t="s">
        <v>172</v>
      </c>
      <c r="B263" s="6">
        <f>SUM($B16:$W16)</f>
        <v>0</v>
      </c>
      <c r="C263" s="6">
        <f>SUM($B58:$W58)</f>
        <v>0</v>
      </c>
      <c r="D263" s="6">
        <f>SUM($B100:$W100)</f>
        <v>0</v>
      </c>
      <c r="E263" s="6">
        <f>SUM($B142:$W142)</f>
        <v>0</v>
      </c>
      <c r="F263" s="6">
        <f>SUM($B180:$W180)</f>
        <v>0</v>
      </c>
      <c r="G263" s="6">
        <f>SUM($B219:$W219)</f>
        <v>0</v>
      </c>
      <c r="H263" s="10"/>
    </row>
    <row r="264" spans="1:8">
      <c r="A264" s="11" t="s">
        <v>173</v>
      </c>
      <c r="B264" s="6">
        <f>SUM($B17:$W17)</f>
        <v>0</v>
      </c>
      <c r="C264" s="6">
        <f>SUM($B59:$W59)</f>
        <v>0</v>
      </c>
      <c r="D264" s="6">
        <f>SUM($B101:$W101)</f>
        <v>0</v>
      </c>
      <c r="E264" s="6">
        <f>SUM($B143:$W143)</f>
        <v>0</v>
      </c>
      <c r="F264" s="6">
        <f>SUM($B181:$W181)</f>
        <v>0</v>
      </c>
      <c r="G264" s="6">
        <f>SUM($B220:$W220)</f>
        <v>0</v>
      </c>
      <c r="H264" s="10"/>
    </row>
    <row r="265" spans="1:8">
      <c r="A265" s="11" t="s">
        <v>216</v>
      </c>
      <c r="B265" s="6">
        <f>SUM($B18:$W18)</f>
        <v>0</v>
      </c>
      <c r="C265" s="6">
        <f>SUM($B60:$W60)</f>
        <v>0</v>
      </c>
      <c r="D265" s="6">
        <f>SUM($B102:$W102)</f>
        <v>0</v>
      </c>
      <c r="E265" s="6">
        <f>SUM($B144:$W144)</f>
        <v>0</v>
      </c>
      <c r="F265" s="6">
        <f>SUM($B182:$W182)</f>
        <v>0</v>
      </c>
      <c r="G265" s="6">
        <f>SUM($B221:$W221)</f>
        <v>0</v>
      </c>
      <c r="H265" s="10"/>
    </row>
    <row r="266" spans="1:8">
      <c r="A266" s="11" t="s">
        <v>174</v>
      </c>
      <c r="B266" s="6">
        <f>SUM($B19:$W19)</f>
        <v>0</v>
      </c>
      <c r="C266" s="6">
        <f>SUM($B61:$W61)</f>
        <v>0</v>
      </c>
      <c r="D266" s="6">
        <f>SUM($B103:$W103)</f>
        <v>0</v>
      </c>
      <c r="E266" s="6">
        <f>SUM($B145:$W145)</f>
        <v>0</v>
      </c>
      <c r="F266" s="6">
        <f>SUM($B183:$W183)</f>
        <v>0</v>
      </c>
      <c r="G266" s="6">
        <f>SUM($B222:$W222)</f>
        <v>0</v>
      </c>
      <c r="H266" s="10"/>
    </row>
    <row r="267" spans="1:8">
      <c r="A267" s="11" t="s">
        <v>175</v>
      </c>
      <c r="B267" s="6">
        <f>SUM($B20:$W20)</f>
        <v>0</v>
      </c>
      <c r="C267" s="6">
        <f>SUM($B62:$W62)</f>
        <v>0</v>
      </c>
      <c r="D267" s="6">
        <f>SUM($B104:$W104)</f>
        <v>0</v>
      </c>
      <c r="E267" s="6">
        <f>SUM($B146:$W146)</f>
        <v>0</v>
      </c>
      <c r="F267" s="6">
        <f>SUM($B184:$W184)</f>
        <v>0</v>
      </c>
      <c r="G267" s="6">
        <f>SUM($B223:$W223)</f>
        <v>0</v>
      </c>
      <c r="H267" s="10"/>
    </row>
    <row r="268" spans="1:8">
      <c r="A268" s="11" t="s">
        <v>217</v>
      </c>
      <c r="B268" s="6">
        <f>SUM($B21:$W21)</f>
        <v>0</v>
      </c>
      <c r="C268" s="6">
        <f>SUM($B63:$W63)</f>
        <v>0</v>
      </c>
      <c r="D268" s="6">
        <f>SUM($B105:$W105)</f>
        <v>0</v>
      </c>
      <c r="E268" s="6">
        <f>SUM($B147:$W147)</f>
        <v>0</v>
      </c>
      <c r="F268" s="6">
        <f>SUM($B185:$W185)</f>
        <v>0</v>
      </c>
      <c r="G268" s="6">
        <f>SUM($B224:$W224)</f>
        <v>0</v>
      </c>
      <c r="H268" s="10"/>
    </row>
    <row r="269" spans="1:8">
      <c r="A269" s="11" t="s">
        <v>176</v>
      </c>
      <c r="B269" s="6">
        <f>SUM($B22:$W22)</f>
        <v>0</v>
      </c>
      <c r="C269" s="6">
        <f>SUM($B64:$W64)</f>
        <v>0</v>
      </c>
      <c r="D269" s="6">
        <f>SUM($B106:$W106)</f>
        <v>0</v>
      </c>
      <c r="E269" s="6">
        <f>SUM($B148:$W148)</f>
        <v>0</v>
      </c>
      <c r="F269" s="6">
        <f>SUM($B186:$W186)</f>
        <v>0</v>
      </c>
      <c r="G269" s="6">
        <f>SUM($B225:$W225)</f>
        <v>0</v>
      </c>
      <c r="H269" s="10"/>
    </row>
    <row r="270" spans="1:8">
      <c r="A270" s="11" t="s">
        <v>177</v>
      </c>
      <c r="B270" s="6">
        <f>SUM($B23:$W23)</f>
        <v>0</v>
      </c>
      <c r="C270" s="6">
        <f>SUM($B65:$W65)</f>
        <v>0</v>
      </c>
      <c r="D270" s="6">
        <f>SUM($B107:$W107)</f>
        <v>0</v>
      </c>
      <c r="E270" s="6">
        <f>SUM($B149:$W149)</f>
        <v>0</v>
      </c>
      <c r="F270" s="6">
        <f>SUM($B187:$W187)</f>
        <v>0</v>
      </c>
      <c r="G270" s="6">
        <f>SUM($B226:$W226)</f>
        <v>0</v>
      </c>
      <c r="H270" s="10"/>
    </row>
    <row r="271" spans="1:8">
      <c r="A271" s="11" t="s">
        <v>191</v>
      </c>
      <c r="B271" s="6">
        <f>SUM($B24:$W24)</f>
        <v>0</v>
      </c>
      <c r="C271" s="6">
        <f>SUM($B66:$W66)</f>
        <v>0</v>
      </c>
      <c r="D271" s="6">
        <f>SUM($B108:$W108)</f>
        <v>0</v>
      </c>
      <c r="E271" s="6">
        <f>SUM($B150:$W150)</f>
        <v>0</v>
      </c>
      <c r="F271" s="6">
        <f>SUM($B188:$W188)</f>
        <v>0</v>
      </c>
      <c r="G271" s="6">
        <f>SUM($B227:$W227)</f>
        <v>0</v>
      </c>
      <c r="H271" s="10"/>
    </row>
    <row r="272" spans="1:8">
      <c r="A272" s="11" t="s">
        <v>178</v>
      </c>
      <c r="B272" s="6">
        <f>SUM($B25:$W25)</f>
        <v>0</v>
      </c>
      <c r="C272" s="6">
        <f>SUM($B67:$W67)</f>
        <v>0</v>
      </c>
      <c r="D272" s="6">
        <f>SUM($B109:$W109)</f>
        <v>0</v>
      </c>
      <c r="E272" s="6">
        <f>SUM($B151:$W151)</f>
        <v>0</v>
      </c>
      <c r="F272" s="6">
        <f>SUM($B189:$W189)</f>
        <v>0</v>
      </c>
      <c r="G272" s="6">
        <f>SUM($B228:$W228)</f>
        <v>0</v>
      </c>
      <c r="H272" s="10"/>
    </row>
    <row r="273" spans="1:8">
      <c r="A273" s="11" t="s">
        <v>179</v>
      </c>
      <c r="B273" s="6">
        <f>SUM($B26:$W26)</f>
        <v>0</v>
      </c>
      <c r="C273" s="6">
        <f>SUM($B68:$W68)</f>
        <v>0</v>
      </c>
      <c r="D273" s="6">
        <f>SUM($B110:$W110)</f>
        <v>0</v>
      </c>
      <c r="E273" s="6">
        <f>SUM($B152:$W152)</f>
        <v>0</v>
      </c>
      <c r="F273" s="6">
        <f>SUM($B190:$W190)</f>
        <v>0</v>
      </c>
      <c r="G273" s="6">
        <f>SUM($B229:$W229)</f>
        <v>0</v>
      </c>
      <c r="H273" s="10"/>
    </row>
    <row r="274" spans="1:8">
      <c r="A274" s="11" t="s">
        <v>192</v>
      </c>
      <c r="B274" s="6">
        <f>SUM($B27:$W27)</f>
        <v>0</v>
      </c>
      <c r="C274" s="6">
        <f>SUM($B69:$W69)</f>
        <v>0</v>
      </c>
      <c r="D274" s="6">
        <f>SUM($B111:$W111)</f>
        <v>0</v>
      </c>
      <c r="E274" s="6">
        <f>SUM($B153:$W153)</f>
        <v>0</v>
      </c>
      <c r="F274" s="6">
        <f>SUM($B191:$W191)</f>
        <v>0</v>
      </c>
      <c r="G274" s="6">
        <f>SUM($B230:$W230)</f>
        <v>0</v>
      </c>
      <c r="H274" s="10"/>
    </row>
    <row r="275" spans="1:8">
      <c r="A275" s="11" t="s">
        <v>218</v>
      </c>
      <c r="B275" s="6">
        <f>SUM($B28:$W28)</f>
        <v>0</v>
      </c>
      <c r="C275" s="6">
        <f>SUM($B70:$W70)</f>
        <v>0</v>
      </c>
      <c r="D275" s="6">
        <f>SUM($B112:$W112)</f>
        <v>0</v>
      </c>
      <c r="E275" s="6">
        <f>SUM($B154:$W154)</f>
        <v>0</v>
      </c>
      <c r="F275" s="6">
        <f>SUM($B192:$W192)</f>
        <v>0</v>
      </c>
      <c r="G275" s="6">
        <f>SUM($B231:$W231)</f>
        <v>0</v>
      </c>
      <c r="H275" s="10"/>
    </row>
    <row r="276" spans="1:8">
      <c r="A276" s="11" t="s">
        <v>219</v>
      </c>
      <c r="B276" s="6">
        <f>SUM($B29:$W29)</f>
        <v>0</v>
      </c>
      <c r="C276" s="6">
        <f>SUM($B71:$W71)</f>
        <v>0</v>
      </c>
      <c r="D276" s="6">
        <f>SUM($B113:$W113)</f>
        <v>0</v>
      </c>
      <c r="E276" s="6">
        <f>SUM($B155:$W155)</f>
        <v>0</v>
      </c>
      <c r="F276" s="6">
        <f>SUM($B193:$W193)</f>
        <v>0</v>
      </c>
      <c r="G276" s="6">
        <f>SUM($B232:$W232)</f>
        <v>0</v>
      </c>
      <c r="H276" s="10"/>
    </row>
    <row r="277" spans="1:8">
      <c r="A277" s="11" t="s">
        <v>220</v>
      </c>
      <c r="B277" s="6">
        <f>SUM($B30:$W30)</f>
        <v>0</v>
      </c>
      <c r="C277" s="6">
        <f>SUM($B72:$W72)</f>
        <v>0</v>
      </c>
      <c r="D277" s="6">
        <f>SUM($B114:$W114)</f>
        <v>0</v>
      </c>
      <c r="E277" s="6">
        <f>SUM($B156:$W156)</f>
        <v>0</v>
      </c>
      <c r="F277" s="6">
        <f>SUM($B194:$W194)</f>
        <v>0</v>
      </c>
      <c r="G277" s="6">
        <f>SUM($B233:$W233)</f>
        <v>0</v>
      </c>
      <c r="H277" s="10"/>
    </row>
    <row r="278" spans="1:8">
      <c r="A278" s="11" t="s">
        <v>221</v>
      </c>
      <c r="B278" s="6">
        <f>SUM($B31:$W31)</f>
        <v>0</v>
      </c>
      <c r="C278" s="6">
        <f>SUM($B73:$W73)</f>
        <v>0</v>
      </c>
      <c r="D278" s="6">
        <f>SUM($B115:$W115)</f>
        <v>0</v>
      </c>
      <c r="E278" s="6">
        <f>SUM($B157:$W157)</f>
        <v>0</v>
      </c>
      <c r="F278" s="6">
        <f>SUM($B195:$W195)</f>
        <v>0</v>
      </c>
      <c r="G278" s="6">
        <f>SUM($B234:$W234)</f>
        <v>0</v>
      </c>
      <c r="H278" s="10"/>
    </row>
    <row r="279" spans="1:8">
      <c r="A279" s="11" t="s">
        <v>222</v>
      </c>
      <c r="B279" s="6">
        <f>SUM($B32:$W32)</f>
        <v>0</v>
      </c>
      <c r="C279" s="6">
        <f>SUM($B74:$W74)</f>
        <v>0</v>
      </c>
      <c r="D279" s="6">
        <f>SUM($B116:$W116)</f>
        <v>0</v>
      </c>
      <c r="E279" s="6">
        <f>SUM($B158:$W158)</f>
        <v>0</v>
      </c>
      <c r="F279" s="6">
        <f>SUM($B196:$W196)</f>
        <v>0</v>
      </c>
      <c r="G279" s="6">
        <f>SUM($B235:$W235)</f>
        <v>0</v>
      </c>
      <c r="H279" s="10"/>
    </row>
    <row r="280" spans="1:8">
      <c r="A280" s="11" t="s">
        <v>180</v>
      </c>
      <c r="B280" s="6">
        <f>SUM($B33:$W33)</f>
        <v>0</v>
      </c>
      <c r="C280" s="6">
        <f>SUM($B75:$W75)</f>
        <v>0</v>
      </c>
      <c r="D280" s="6">
        <f>SUM($B117:$W117)</f>
        <v>0</v>
      </c>
      <c r="E280" s="6">
        <f>SUM($B159:$W159)</f>
        <v>0</v>
      </c>
      <c r="F280" s="6">
        <f>SUM($B197:$W197)</f>
        <v>0</v>
      </c>
      <c r="G280" s="6">
        <f>SUM($B236:$W236)</f>
        <v>0</v>
      </c>
      <c r="H280" s="10"/>
    </row>
    <row r="281" spans="1:8">
      <c r="A281" s="11" t="s">
        <v>181</v>
      </c>
      <c r="B281" s="6">
        <f>SUM($B34:$W34)</f>
        <v>0</v>
      </c>
      <c r="C281" s="6">
        <f>SUM($B76:$W76)</f>
        <v>0</v>
      </c>
      <c r="D281" s="6">
        <f>SUM($B118:$W118)</f>
        <v>0</v>
      </c>
      <c r="E281" s="6">
        <f>SUM($B160:$W160)</f>
        <v>0</v>
      </c>
      <c r="F281" s="6">
        <f>SUM($B198:$W198)</f>
        <v>0</v>
      </c>
      <c r="G281" s="6">
        <f>SUM($B237:$W237)</f>
        <v>0</v>
      </c>
      <c r="H281" s="10"/>
    </row>
    <row r="282" spans="1:8">
      <c r="A282" s="11" t="s">
        <v>182</v>
      </c>
      <c r="B282" s="6">
        <f>SUM($B35:$W35)</f>
        <v>0</v>
      </c>
      <c r="C282" s="6">
        <f>SUM($B77:$W77)</f>
        <v>0</v>
      </c>
      <c r="D282" s="6">
        <f>SUM($B119:$W119)</f>
        <v>0</v>
      </c>
      <c r="E282" s="6">
        <f>SUM($B161:$W161)</f>
        <v>0</v>
      </c>
      <c r="F282" s="6">
        <f>SUM($B199:$W199)</f>
        <v>0</v>
      </c>
      <c r="G282" s="6">
        <f>SUM($B238:$W238)</f>
        <v>0</v>
      </c>
      <c r="H282" s="10"/>
    </row>
    <row r="283" spans="1:8">
      <c r="A283" s="11" t="s">
        <v>183</v>
      </c>
      <c r="B283" s="6">
        <f>SUM($B36:$W36)</f>
        <v>0</v>
      </c>
      <c r="C283" s="6">
        <f>SUM($B78:$W78)</f>
        <v>0</v>
      </c>
      <c r="D283" s="6">
        <f>SUM($B120:$W120)</f>
        <v>0</v>
      </c>
      <c r="E283" s="6">
        <f>SUM($B162:$W162)</f>
        <v>0</v>
      </c>
      <c r="F283" s="6">
        <f>SUM($B200:$W200)</f>
        <v>0</v>
      </c>
      <c r="G283" s="6">
        <f>SUM($B239:$W239)</f>
        <v>0</v>
      </c>
      <c r="H283" s="10"/>
    </row>
    <row r="284" spans="1:8">
      <c r="A284" s="11" t="s">
        <v>184</v>
      </c>
      <c r="B284" s="6">
        <f>SUM($B37:$W37)</f>
        <v>0</v>
      </c>
      <c r="C284" s="6">
        <f>SUM($B79:$W79)</f>
        <v>0</v>
      </c>
      <c r="D284" s="6">
        <f>SUM($B121:$W121)</f>
        <v>0</v>
      </c>
      <c r="E284" s="6">
        <f>SUM($B163:$W163)</f>
        <v>0</v>
      </c>
      <c r="F284" s="6">
        <f>SUM($B201:$W201)</f>
        <v>0</v>
      </c>
      <c r="G284" s="6">
        <f>SUM($B240:$W240)</f>
        <v>0</v>
      </c>
      <c r="H284" s="10"/>
    </row>
    <row r="285" spans="1:8">
      <c r="A285" s="11" t="s">
        <v>185</v>
      </c>
      <c r="B285" s="6">
        <f>SUM($B38:$W38)</f>
        <v>0</v>
      </c>
      <c r="C285" s="6">
        <f>SUM($B80:$W80)</f>
        <v>0</v>
      </c>
      <c r="D285" s="6">
        <f>SUM($B122:$W122)</f>
        <v>0</v>
      </c>
      <c r="E285" s="6">
        <f>SUM($B164:$W164)</f>
        <v>0</v>
      </c>
      <c r="F285" s="6">
        <f>SUM($B202:$W202)</f>
        <v>0</v>
      </c>
      <c r="G285" s="6">
        <f>SUM($B241:$W241)</f>
        <v>0</v>
      </c>
      <c r="H285" s="10"/>
    </row>
    <row r="286" spans="1:8">
      <c r="A286" s="11" t="s">
        <v>193</v>
      </c>
      <c r="B286" s="6">
        <f>SUM($B39:$W39)</f>
        <v>0</v>
      </c>
      <c r="C286" s="6">
        <f>SUM($B81:$W81)</f>
        <v>0</v>
      </c>
      <c r="D286" s="6">
        <f>SUM($B123:$W123)</f>
        <v>0</v>
      </c>
      <c r="E286" s="6">
        <f>SUM($B165:$W165)</f>
        <v>0</v>
      </c>
      <c r="F286" s="6">
        <f>SUM($B203:$W203)</f>
        <v>0</v>
      </c>
      <c r="G286" s="6">
        <f>SUM($B242:$W242)</f>
        <v>0</v>
      </c>
      <c r="H286" s="10"/>
    </row>
    <row r="287" spans="1:8">
      <c r="A287" s="11" t="s">
        <v>194</v>
      </c>
      <c r="B287" s="6">
        <f>SUM($B40:$W40)</f>
        <v>0</v>
      </c>
      <c r="C287" s="6">
        <f>SUM($B82:$W82)</f>
        <v>0</v>
      </c>
      <c r="D287" s="6">
        <f>SUM($B124:$W124)</f>
        <v>0</v>
      </c>
      <c r="E287" s="6">
        <f>SUM($B166:$W166)</f>
        <v>0</v>
      </c>
      <c r="F287" s="6">
        <f>SUM($B204:$W204)</f>
        <v>0</v>
      </c>
      <c r="G287" s="6">
        <f>SUM($B243:$W243)</f>
        <v>0</v>
      </c>
      <c r="H287" s="10"/>
    </row>
    <row r="288" spans="1:8">
      <c r="A288" s="11" t="s">
        <v>195</v>
      </c>
      <c r="B288" s="6">
        <f>SUM($B41:$W41)</f>
        <v>0</v>
      </c>
      <c r="C288" s="6">
        <f>SUM($B83:$W83)</f>
        <v>0</v>
      </c>
      <c r="D288" s="6">
        <f>SUM($B125:$W125)</f>
        <v>0</v>
      </c>
      <c r="E288" s="6">
        <f>SUM($B167:$W167)</f>
        <v>0</v>
      </c>
      <c r="F288" s="6">
        <f>SUM($B205:$W205)</f>
        <v>0</v>
      </c>
      <c r="G288" s="6">
        <f>SUM($B244:$W244)</f>
        <v>0</v>
      </c>
      <c r="H288" s="10"/>
    </row>
    <row r="289" spans="1:8">
      <c r="A289" s="11" t="s">
        <v>196</v>
      </c>
      <c r="B289" s="6">
        <f>SUM($B42:$W42)</f>
        <v>0</v>
      </c>
      <c r="C289" s="6">
        <f>SUM($B84:$W84)</f>
        <v>0</v>
      </c>
      <c r="D289" s="6">
        <f>SUM($B126:$W126)</f>
        <v>0</v>
      </c>
      <c r="E289" s="6">
        <f>SUM($B168:$W168)</f>
        <v>0</v>
      </c>
      <c r="F289" s="6">
        <f>SUM($B206:$W206)</f>
        <v>0</v>
      </c>
      <c r="G289" s="6">
        <f>SUM($B245:$W245)</f>
        <v>0</v>
      </c>
      <c r="H289" s="10"/>
    </row>
    <row r="290" spans="1:8">
      <c r="A290" s="11" t="s">
        <v>197</v>
      </c>
      <c r="B290" s="6">
        <f>SUM($B43:$W43)</f>
        <v>0</v>
      </c>
      <c r="C290" s="6">
        <f>SUM($B85:$W85)</f>
        <v>0</v>
      </c>
      <c r="D290" s="6">
        <f>SUM($B127:$W127)</f>
        <v>0</v>
      </c>
      <c r="E290" s="6">
        <f>SUM($B169:$W169)</f>
        <v>0</v>
      </c>
      <c r="F290" s="6">
        <f>SUM($B207:$W207)</f>
        <v>0</v>
      </c>
      <c r="G290" s="6">
        <f>SUM($B246:$W246)</f>
        <v>0</v>
      </c>
      <c r="H290" s="10"/>
    </row>
    <row r="291" spans="1:8">
      <c r="A291" s="11" t="s">
        <v>198</v>
      </c>
      <c r="B291" s="6">
        <f>SUM($B44:$W44)</f>
        <v>0</v>
      </c>
      <c r="C291" s="6">
        <f>SUM($B86:$W86)</f>
        <v>0</v>
      </c>
      <c r="D291" s="6">
        <f>SUM($B128:$W128)</f>
        <v>0</v>
      </c>
      <c r="E291" s="6">
        <f>SUM($B170:$W170)</f>
        <v>0</v>
      </c>
      <c r="F291" s="6">
        <f>SUM($B208:$W208)</f>
        <v>0</v>
      </c>
      <c r="G291" s="6">
        <f>SUM($B247:$W247)</f>
        <v>0</v>
      </c>
      <c r="H291" s="10"/>
    </row>
    <row r="292" spans="1:8">
      <c r="A292" s="11" t="s">
        <v>199</v>
      </c>
      <c r="B292" s="6">
        <f>SUM($B45:$W45)</f>
        <v>0</v>
      </c>
      <c r="C292" s="6">
        <f>SUM($B87:$W87)</f>
        <v>0</v>
      </c>
      <c r="D292" s="6">
        <f>SUM($B129:$W129)</f>
        <v>0</v>
      </c>
      <c r="E292" s="6">
        <f>SUM($B171:$W171)</f>
        <v>0</v>
      </c>
      <c r="F292" s="6">
        <f>SUM($B209:$W209)</f>
        <v>0</v>
      </c>
      <c r="G292" s="6">
        <f>SUM($B248:$W248)</f>
        <v>0</v>
      </c>
      <c r="H292" s="10"/>
    </row>
    <row r="293" spans="1:8">
      <c r="A293" s="11" t="s">
        <v>200</v>
      </c>
      <c r="B293" s="6">
        <f>SUM($B46:$W46)</f>
        <v>0</v>
      </c>
      <c r="C293" s="6">
        <f>SUM($B88:$W88)</f>
        <v>0</v>
      </c>
      <c r="D293" s="6">
        <f>SUM($B130:$W130)</f>
        <v>0</v>
      </c>
      <c r="E293" s="6">
        <f>SUM($B172:$W172)</f>
        <v>0</v>
      </c>
      <c r="F293" s="6">
        <f>SUM($B210:$W210)</f>
        <v>0</v>
      </c>
      <c r="G293" s="6">
        <f>SUM($B249:$W249)</f>
        <v>0</v>
      </c>
      <c r="H293" s="10"/>
    </row>
  </sheetData>
  <sheetProtection sheet="1" objects="1" scenarios="1"/>
  <hyperlinks>
    <hyperlink ref="A6" location="'Standing'!B80" display="x1 = 3004. Unit rate 1 total p/kWh (taking account of standing charges) (in Unit rate 1 (taking account of standing charges)) — for Tariffs with Unit rate 1 p/kWh from Standard 1 kWh"/>
    <hyperlink ref="A7" location="'Standing'!B52" display="x2 = 3003. Yardstick total p/kWh (taking account of standing charges) (in Yardstick unit rate p/kWh (taking account of standing charges)) — for Tariffs with Unit rate 1 p/kWh from Standard yardstick kWh"/>
    <hyperlink ref="A8" location="'Yard'!B67" display="x3 = 2903. Pay-as-you-go unit rate 1 (p/kWh) (in Pay-as-you-go unit rate 1 p/kWh) — for Tariffs with Unit rate 1 p/kWh from PAYG 1 kWh"/>
    <hyperlink ref="A9" location="'Yard'!B67" display="x4 = 2903. Pay-as-you-go unit rate 1 (p/kWh) (in Pay-as-you-go unit rate 1 p/kWh) — for Tariffs with Unit rate 1 p/kWh from PAYG 1 kWh &amp; customer"/>
    <hyperlink ref="A10" location="'Yard'!B22" display="x5 = 2902. Pay-as-you-go yardstick unit rate (p/kWh) — for Tariffs with Unit rate 1 p/kWh from PAYG yardstick kWh"/>
    <hyperlink ref="A11" location="'SM'!B42" display="x6 = 2203. Service model asset p/kWh charge for unmetered tariffs — for Tariffs with Unit rate 1 p/kWh from PAYG 1 kWh &amp; customer"/>
    <hyperlink ref="A12" location="'Otex'!B159" display="x7 = 2712. Operating expenditure for unmetered customer assets (p/kWh) — for Tariffs with Unit rate 1 p/kWh from PAYG 1 kWh &amp; customer"/>
    <hyperlink ref="A50" location="'Standing'!B106" display="x1 = 3005. Unit rate 2 total p/kWh (taking account of standing charges) (in Unit rate 2 (taking account of standing charges)) — for Tariffs with Unit rate 2 p/kWh from Standard 2 kWh"/>
    <hyperlink ref="A51" location="'Yard'!B102" display="x2 = 2904. Pay-as-you-go unit rate 2 (p/kWh) (in Pay-as-you-go unit rate 2 p/kWh) — for Tariffs with Unit rate 2 p/kWh from PAYG 2 kWh"/>
    <hyperlink ref="A52" location="'Yard'!B102" display="x3 = 2904. Pay-as-you-go unit rate 2 (p/kWh) (in Pay-as-you-go unit rate 2 p/kWh) — for Tariffs with Unit rate 2 p/kWh from PAYG 2 kWh &amp; customer"/>
    <hyperlink ref="A53" location="'SM'!B42" display="x4 = 2203. Service model asset p/kWh charge for unmetered tariffs — for Tariffs with Unit rate 2 p/kWh from PAYG 2 kWh &amp; customer"/>
    <hyperlink ref="A54" location="'Otex'!B159" display="x5 = 2712. Operating expenditure for unmetered customer assets (p/kWh) — for Tariffs with Unit rate 2 p/kWh from PAYG 2 kWh &amp; customer"/>
    <hyperlink ref="A92" location="'Standing'!B126" display="x1 = 3006. Unit rate 3 total p/kWh (taking account of standing charges) (in Unit rate 3 (taking account of standing charges)) — for Tariffs with Unit rate 3 p/kWh from Standard 3 kWh"/>
    <hyperlink ref="A93" location="'Yard'!B131" display="x2 = 2905. Pay-as-you-go unit rate 3 (p/kWh) (in Pay-as-you-go unit rate 3 p/kWh) — for Tariffs with Unit rate 3 p/kWh from PAYG 3 kWh"/>
    <hyperlink ref="A94" location="'Yard'!B131" display="x3 = 2905. Pay-as-you-go unit rate 3 (p/kWh) (in Pay-as-you-go unit rate 3 p/kWh) — for Tariffs with Unit rate 3 p/kWh from PAYG 3 kWh &amp; customer"/>
    <hyperlink ref="A95" location="'SM'!B42" display="x4 = 2203. Service model asset p/kWh charge for unmetered tariffs — for Tariffs with Unit rate 3 p/kWh from PAYG 3 kWh &amp; customer"/>
    <hyperlink ref="A96" location="'Otex'!B159" display="x5 = 2712. Operating expenditure for unmetered customer assets (p/kWh) — for Tariffs with Unit rate 3 p/kWh from PAYG 3 kWh &amp; customer"/>
    <hyperlink ref="A134" location="'NHH'!B87" display="x1 = 3106. Fixed charge from standing charges factors p/MPAN/day — for Tariffs with Fixed charge p/MPAN/day from Fixed from network &amp; customer"/>
    <hyperlink ref="A135" location="'SM'!B113" display="x2 = 2206. Service model p/MPAN/day (in Replacement annuities for service models) — for Tariffs with Fixed charge p/MPAN/day from Customer"/>
    <hyperlink ref="A136" location="'SM'!B113" display="x3 = 2206. Service model p/MPAN/day (in Replacement annuities for service models) — for Tariffs with Fixed charge p/MPAN/day from Fixed from network &amp; customer"/>
    <hyperlink ref="A137" location="'Otex'!B120" display="x4 = 2711. Operating expenditure for customer assets p/MPAN/day total (in Operating expenditure for customer assets p/MPAN/day) — for Tariffs with Fixed charge p/MPAN/day from Customer"/>
    <hyperlink ref="A138" location="'Otex'!B120" display="x5 = 2711. Operating expenditure for customer assets p/MPAN/day total (in Operating expenditure for customer assets p/MPAN/day) — for Tariffs with Fixed charge p/MPAN/day from Fixed from network &amp; customer"/>
    <hyperlink ref="A176" location="'Standing'!B24" display="x1 = 3002. Capacity charge p/kVA/day — for Tariffs with Capacity charge p/kVA/day from Capacity"/>
    <hyperlink ref="A214" location="'Reactive'!B94" display="x1 = 3206. Pay-as-you-go reactive p/kVArh"/>
    <hyperlink ref="A215" location="'Reactive'!B20" display="x2 = 3202. Standard reactive p/kVArh"/>
    <hyperlink ref="A253" location="'Aggreg'!B15" display="x1 = 3301. Unit rate 1 p/kWh (elements)"/>
    <hyperlink ref="A254" location="'Aggreg'!B57" display="x2 = 3302. Unit rate 2 p/kWh (elements)"/>
    <hyperlink ref="A255" location="'Aggreg'!B99" display="x3 = 3303. Unit rate 3 p/kWh (elements)"/>
    <hyperlink ref="A256" location="'Aggreg'!B141" display="x4 = 3304. Fixed charge p/MPAN/day (elements)"/>
    <hyperlink ref="A257" location="'Aggreg'!B179" display="x5 = 3305. Capacity charge p/kVA/day (elements)"/>
    <hyperlink ref="A258" location="'Aggreg'!B218" display="x6 = 3306. Reactive power charge p/kVArh (elements)"/>
  </hyperlinks>
  <pageMargins left="0.7" right="0.7" top="0.75" bottom="0.75" header="0.3" footer="0.3"/>
  <pageSetup fitToHeight="0" orientation="landscape"/>
  <headerFooter>
    <oddHeader>&amp;L&amp;A&amp;Cr6409&amp;R&amp;P of &amp;N</oddHeader>
    <oddFooter>&amp;F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7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1">
      <c r="A1" s="1">
        <f>"Revenue shortfall or surplus"&amp;" for "&amp;'Input'!B7&amp;" in "&amp;'Input'!C7&amp;" ("&amp;'Input'!D7&amp;")"</f>
        <v>0</v>
      </c>
    </row>
    <row r="3" spans="1:1">
      <c r="A3" s="1" t="s">
        <v>1087</v>
      </c>
    </row>
    <row r="4" spans="1:1">
      <c r="A4" s="2" t="s">
        <v>367</v>
      </c>
    </row>
    <row r="5" spans="1:1">
      <c r="A5" s="12" t="s">
        <v>496</v>
      </c>
    </row>
    <row r="6" spans="1:1">
      <c r="A6" s="12" t="s">
        <v>1088</v>
      </c>
    </row>
    <row r="7" spans="1:1">
      <c r="A7" s="12" t="s">
        <v>1089</v>
      </c>
    </row>
    <row r="8" spans="1:1">
      <c r="A8" s="12" t="s">
        <v>1090</v>
      </c>
    </row>
    <row r="9" spans="1:1">
      <c r="A9" s="12" t="s">
        <v>1091</v>
      </c>
    </row>
    <row r="10" spans="1:1">
      <c r="A10" s="12" t="s">
        <v>1092</v>
      </c>
    </row>
    <row r="11" spans="1:1">
      <c r="A11" s="12" t="s">
        <v>1093</v>
      </c>
    </row>
    <row r="12" spans="1:1">
      <c r="A12" s="12" t="s">
        <v>1094</v>
      </c>
    </row>
    <row r="13" spans="1:1">
      <c r="A13" s="12" t="s">
        <v>1095</v>
      </c>
    </row>
    <row r="14" spans="1:1">
      <c r="A14" s="12" t="s">
        <v>1096</v>
      </c>
    </row>
    <row r="15" spans="1:1">
      <c r="A15" s="12" t="s">
        <v>1097</v>
      </c>
    </row>
    <row r="16" spans="1:1">
      <c r="A16" s="12" t="s">
        <v>1098</v>
      </c>
    </row>
    <row r="17" spans="1:3">
      <c r="A17" s="12" t="s">
        <v>1099</v>
      </c>
    </row>
    <row r="18" spans="1:3">
      <c r="A18" s="2" t="s">
        <v>1100</v>
      </c>
    </row>
    <row r="20" spans="1:3">
      <c r="B20" s="3" t="s">
        <v>1101</v>
      </c>
    </row>
    <row r="21" spans="1:3">
      <c r="A21" s="11" t="s">
        <v>172</v>
      </c>
      <c r="B21" s="17">
        <f>0.01*'Input'!F$58*('Aggreg'!E263*'Loads'!E324+'Aggreg'!F263*'Loads'!F324)+10*('Aggreg'!B263*'Loads'!B324+'Aggreg'!C263*'Loads'!C324+'Aggreg'!D263*'Loads'!D324+'Aggreg'!G263*'Loads'!G324)</f>
        <v>0</v>
      </c>
      <c r="C21" s="10"/>
    </row>
    <row r="22" spans="1:3">
      <c r="A22" s="11" t="s">
        <v>173</v>
      </c>
      <c r="B22" s="17">
        <f>0.01*'Input'!F$58*('Aggreg'!E264*'Loads'!E325+'Aggreg'!F264*'Loads'!F325)+10*('Aggreg'!B264*'Loads'!B325+'Aggreg'!C264*'Loads'!C325+'Aggreg'!D264*'Loads'!D325+'Aggreg'!G264*'Loads'!G325)</f>
        <v>0</v>
      </c>
      <c r="C22" s="10"/>
    </row>
    <row r="23" spans="1:3">
      <c r="A23" s="11" t="s">
        <v>216</v>
      </c>
      <c r="B23" s="17">
        <f>0.01*'Input'!F$58*('Aggreg'!E265*'Loads'!E326+'Aggreg'!F265*'Loads'!F326)+10*('Aggreg'!B265*'Loads'!B326+'Aggreg'!C265*'Loads'!C326+'Aggreg'!D265*'Loads'!D326+'Aggreg'!G265*'Loads'!G326)</f>
        <v>0</v>
      </c>
      <c r="C23" s="10"/>
    </row>
    <row r="24" spans="1:3">
      <c r="A24" s="11" t="s">
        <v>174</v>
      </c>
      <c r="B24" s="17">
        <f>0.01*'Input'!F$58*('Aggreg'!E266*'Loads'!E327+'Aggreg'!F266*'Loads'!F327)+10*('Aggreg'!B266*'Loads'!B327+'Aggreg'!C266*'Loads'!C327+'Aggreg'!D266*'Loads'!D327+'Aggreg'!G266*'Loads'!G327)</f>
        <v>0</v>
      </c>
      <c r="C24" s="10"/>
    </row>
    <row r="25" spans="1:3">
      <c r="A25" s="11" t="s">
        <v>175</v>
      </c>
      <c r="B25" s="17">
        <f>0.01*'Input'!F$58*('Aggreg'!E267*'Loads'!E328+'Aggreg'!F267*'Loads'!F328)+10*('Aggreg'!B267*'Loads'!B328+'Aggreg'!C267*'Loads'!C328+'Aggreg'!D267*'Loads'!D328+'Aggreg'!G267*'Loads'!G328)</f>
        <v>0</v>
      </c>
      <c r="C25" s="10"/>
    </row>
    <row r="26" spans="1:3">
      <c r="A26" s="11" t="s">
        <v>217</v>
      </c>
      <c r="B26" s="17">
        <f>0.01*'Input'!F$58*('Aggreg'!E268*'Loads'!E329+'Aggreg'!F268*'Loads'!F329)+10*('Aggreg'!B268*'Loads'!B329+'Aggreg'!C268*'Loads'!C329+'Aggreg'!D268*'Loads'!D329+'Aggreg'!G268*'Loads'!G329)</f>
        <v>0</v>
      </c>
      <c r="C26" s="10"/>
    </row>
    <row r="27" spans="1:3">
      <c r="A27" s="11" t="s">
        <v>176</v>
      </c>
      <c r="B27" s="17">
        <f>0.01*'Input'!F$58*('Aggreg'!E269*'Loads'!E330+'Aggreg'!F269*'Loads'!F330)+10*('Aggreg'!B269*'Loads'!B330+'Aggreg'!C269*'Loads'!C330+'Aggreg'!D269*'Loads'!D330+'Aggreg'!G269*'Loads'!G330)</f>
        <v>0</v>
      </c>
      <c r="C27" s="10"/>
    </row>
    <row r="28" spans="1:3">
      <c r="A28" s="11" t="s">
        <v>177</v>
      </c>
      <c r="B28" s="17">
        <f>0.01*'Input'!F$58*('Aggreg'!E270*'Loads'!E331+'Aggreg'!F270*'Loads'!F331)+10*('Aggreg'!B270*'Loads'!B331+'Aggreg'!C270*'Loads'!C331+'Aggreg'!D270*'Loads'!D331+'Aggreg'!G270*'Loads'!G331)</f>
        <v>0</v>
      </c>
      <c r="C28" s="10"/>
    </row>
    <row r="29" spans="1:3">
      <c r="A29" s="11" t="s">
        <v>191</v>
      </c>
      <c r="B29" s="17">
        <f>0.01*'Input'!F$58*('Aggreg'!E271*'Loads'!E332+'Aggreg'!F271*'Loads'!F332)+10*('Aggreg'!B271*'Loads'!B332+'Aggreg'!C271*'Loads'!C332+'Aggreg'!D271*'Loads'!D332+'Aggreg'!G271*'Loads'!G332)</f>
        <v>0</v>
      </c>
      <c r="C29" s="10"/>
    </row>
    <row r="30" spans="1:3">
      <c r="A30" s="11" t="s">
        <v>178</v>
      </c>
      <c r="B30" s="17">
        <f>0.01*'Input'!F$58*('Aggreg'!E272*'Loads'!E333+'Aggreg'!F272*'Loads'!F333)+10*('Aggreg'!B272*'Loads'!B333+'Aggreg'!C272*'Loads'!C333+'Aggreg'!D272*'Loads'!D333+'Aggreg'!G272*'Loads'!G333)</f>
        <v>0</v>
      </c>
      <c r="C30" s="10"/>
    </row>
    <row r="31" spans="1:3">
      <c r="A31" s="11" t="s">
        <v>179</v>
      </c>
      <c r="B31" s="17">
        <f>0.01*'Input'!F$58*('Aggreg'!E273*'Loads'!E334+'Aggreg'!F273*'Loads'!F334)+10*('Aggreg'!B273*'Loads'!B334+'Aggreg'!C273*'Loads'!C334+'Aggreg'!D273*'Loads'!D334+'Aggreg'!G273*'Loads'!G334)</f>
        <v>0</v>
      </c>
      <c r="C31" s="10"/>
    </row>
    <row r="32" spans="1:3">
      <c r="A32" s="11" t="s">
        <v>192</v>
      </c>
      <c r="B32" s="17">
        <f>0.01*'Input'!F$58*('Aggreg'!E274*'Loads'!E335+'Aggreg'!F274*'Loads'!F335)+10*('Aggreg'!B274*'Loads'!B335+'Aggreg'!C274*'Loads'!C335+'Aggreg'!D274*'Loads'!D335+'Aggreg'!G274*'Loads'!G335)</f>
        <v>0</v>
      </c>
      <c r="C32" s="10"/>
    </row>
    <row r="33" spans="1:3">
      <c r="A33" s="11" t="s">
        <v>218</v>
      </c>
      <c r="B33" s="17">
        <f>0.01*'Input'!F$58*('Aggreg'!E275*'Loads'!E336+'Aggreg'!F275*'Loads'!F336)+10*('Aggreg'!B275*'Loads'!B336+'Aggreg'!C275*'Loads'!C336+'Aggreg'!D275*'Loads'!D336+'Aggreg'!G275*'Loads'!G336)</f>
        <v>0</v>
      </c>
      <c r="C33" s="10"/>
    </row>
    <row r="34" spans="1:3">
      <c r="A34" s="11" t="s">
        <v>219</v>
      </c>
      <c r="B34" s="17">
        <f>0.01*'Input'!F$58*('Aggreg'!E276*'Loads'!E337+'Aggreg'!F276*'Loads'!F337)+10*('Aggreg'!B276*'Loads'!B337+'Aggreg'!C276*'Loads'!C337+'Aggreg'!D276*'Loads'!D337+'Aggreg'!G276*'Loads'!G337)</f>
        <v>0</v>
      </c>
      <c r="C34" s="10"/>
    </row>
    <row r="35" spans="1:3">
      <c r="A35" s="11" t="s">
        <v>220</v>
      </c>
      <c r="B35" s="17">
        <f>0.01*'Input'!F$58*('Aggreg'!E277*'Loads'!E338+'Aggreg'!F277*'Loads'!F338)+10*('Aggreg'!B277*'Loads'!B338+'Aggreg'!C277*'Loads'!C338+'Aggreg'!D277*'Loads'!D338+'Aggreg'!G277*'Loads'!G338)</f>
        <v>0</v>
      </c>
      <c r="C35" s="10"/>
    </row>
    <row r="36" spans="1:3">
      <c r="A36" s="11" t="s">
        <v>221</v>
      </c>
      <c r="B36" s="17">
        <f>0.01*'Input'!F$58*('Aggreg'!E278*'Loads'!E339+'Aggreg'!F278*'Loads'!F339)+10*('Aggreg'!B278*'Loads'!B339+'Aggreg'!C278*'Loads'!C339+'Aggreg'!D278*'Loads'!D339+'Aggreg'!G278*'Loads'!G339)</f>
        <v>0</v>
      </c>
      <c r="C36" s="10"/>
    </row>
    <row r="37" spans="1:3">
      <c r="A37" s="11" t="s">
        <v>222</v>
      </c>
      <c r="B37" s="17">
        <f>0.01*'Input'!F$58*('Aggreg'!E279*'Loads'!E340+'Aggreg'!F279*'Loads'!F340)+10*('Aggreg'!B279*'Loads'!B340+'Aggreg'!C279*'Loads'!C340+'Aggreg'!D279*'Loads'!D340+'Aggreg'!G279*'Loads'!G340)</f>
        <v>0</v>
      </c>
      <c r="C37" s="10"/>
    </row>
    <row r="38" spans="1:3">
      <c r="A38" s="11" t="s">
        <v>180</v>
      </c>
      <c r="B38" s="17">
        <f>0.01*'Input'!F$58*('Aggreg'!E280*'Loads'!E341+'Aggreg'!F280*'Loads'!F341)+10*('Aggreg'!B280*'Loads'!B341+'Aggreg'!C280*'Loads'!C341+'Aggreg'!D280*'Loads'!D341+'Aggreg'!G280*'Loads'!G341)</f>
        <v>0</v>
      </c>
      <c r="C38" s="10"/>
    </row>
    <row r="39" spans="1:3">
      <c r="A39" s="11" t="s">
        <v>181</v>
      </c>
      <c r="B39" s="17">
        <f>0.01*'Input'!F$58*('Aggreg'!E281*'Loads'!E342+'Aggreg'!F281*'Loads'!F342)+10*('Aggreg'!B281*'Loads'!B342+'Aggreg'!C281*'Loads'!C342+'Aggreg'!D281*'Loads'!D342+'Aggreg'!G281*'Loads'!G342)</f>
        <v>0</v>
      </c>
      <c r="C39" s="10"/>
    </row>
    <row r="40" spans="1:3">
      <c r="A40" s="11" t="s">
        <v>182</v>
      </c>
      <c r="B40" s="17">
        <f>0.01*'Input'!F$58*('Aggreg'!E282*'Loads'!E343+'Aggreg'!F282*'Loads'!F343)+10*('Aggreg'!B282*'Loads'!B343+'Aggreg'!C282*'Loads'!C343+'Aggreg'!D282*'Loads'!D343+'Aggreg'!G282*'Loads'!G343)</f>
        <v>0</v>
      </c>
      <c r="C40" s="10"/>
    </row>
    <row r="41" spans="1:3">
      <c r="A41" s="11" t="s">
        <v>183</v>
      </c>
      <c r="B41" s="17">
        <f>0.01*'Input'!F$58*('Aggreg'!E283*'Loads'!E344+'Aggreg'!F283*'Loads'!F344)+10*('Aggreg'!B283*'Loads'!B344+'Aggreg'!C283*'Loads'!C344+'Aggreg'!D283*'Loads'!D344+'Aggreg'!G283*'Loads'!G344)</f>
        <v>0</v>
      </c>
      <c r="C41" s="10"/>
    </row>
    <row r="42" spans="1:3">
      <c r="A42" s="11" t="s">
        <v>184</v>
      </c>
      <c r="B42" s="17">
        <f>0.01*'Input'!F$58*('Aggreg'!E284*'Loads'!E345+'Aggreg'!F284*'Loads'!F345)+10*('Aggreg'!B284*'Loads'!B345+'Aggreg'!C284*'Loads'!C345+'Aggreg'!D284*'Loads'!D345+'Aggreg'!G284*'Loads'!G345)</f>
        <v>0</v>
      </c>
      <c r="C42" s="10"/>
    </row>
    <row r="43" spans="1:3">
      <c r="A43" s="11" t="s">
        <v>185</v>
      </c>
      <c r="B43" s="17">
        <f>0.01*'Input'!F$58*('Aggreg'!E285*'Loads'!E346+'Aggreg'!F285*'Loads'!F346)+10*('Aggreg'!B285*'Loads'!B346+'Aggreg'!C285*'Loads'!C346+'Aggreg'!D285*'Loads'!D346+'Aggreg'!G285*'Loads'!G346)</f>
        <v>0</v>
      </c>
      <c r="C43" s="10"/>
    </row>
    <row r="44" spans="1:3">
      <c r="A44" s="11" t="s">
        <v>193</v>
      </c>
      <c r="B44" s="17">
        <f>0.01*'Input'!F$58*('Aggreg'!E286*'Loads'!E347+'Aggreg'!F286*'Loads'!F347)+10*('Aggreg'!B286*'Loads'!B347+'Aggreg'!C286*'Loads'!C347+'Aggreg'!D286*'Loads'!D347+'Aggreg'!G286*'Loads'!G347)</f>
        <v>0</v>
      </c>
      <c r="C44" s="10"/>
    </row>
    <row r="45" spans="1:3">
      <c r="A45" s="11" t="s">
        <v>194</v>
      </c>
      <c r="B45" s="17">
        <f>0.01*'Input'!F$58*('Aggreg'!E287*'Loads'!E348+'Aggreg'!F287*'Loads'!F348)+10*('Aggreg'!B287*'Loads'!B348+'Aggreg'!C287*'Loads'!C348+'Aggreg'!D287*'Loads'!D348+'Aggreg'!G287*'Loads'!G348)</f>
        <v>0</v>
      </c>
      <c r="C45" s="10"/>
    </row>
    <row r="46" spans="1:3">
      <c r="A46" s="11" t="s">
        <v>195</v>
      </c>
      <c r="B46" s="17">
        <f>0.01*'Input'!F$58*('Aggreg'!E288*'Loads'!E349+'Aggreg'!F288*'Loads'!F349)+10*('Aggreg'!B288*'Loads'!B349+'Aggreg'!C288*'Loads'!C349+'Aggreg'!D288*'Loads'!D349+'Aggreg'!G288*'Loads'!G349)</f>
        <v>0</v>
      </c>
      <c r="C46" s="10"/>
    </row>
    <row r="47" spans="1:3">
      <c r="A47" s="11" t="s">
        <v>196</v>
      </c>
      <c r="B47" s="17">
        <f>0.01*'Input'!F$58*('Aggreg'!E289*'Loads'!E350+'Aggreg'!F289*'Loads'!F350)+10*('Aggreg'!B289*'Loads'!B350+'Aggreg'!C289*'Loads'!C350+'Aggreg'!D289*'Loads'!D350+'Aggreg'!G289*'Loads'!G350)</f>
        <v>0</v>
      </c>
      <c r="C47" s="10"/>
    </row>
    <row r="48" spans="1:3">
      <c r="A48" s="11" t="s">
        <v>197</v>
      </c>
      <c r="B48" s="17">
        <f>0.01*'Input'!F$58*('Aggreg'!E290*'Loads'!E351+'Aggreg'!F290*'Loads'!F351)+10*('Aggreg'!B290*'Loads'!B351+'Aggreg'!C290*'Loads'!C351+'Aggreg'!D290*'Loads'!D351+'Aggreg'!G290*'Loads'!G351)</f>
        <v>0</v>
      </c>
      <c r="C48" s="10"/>
    </row>
    <row r="49" spans="1:3">
      <c r="A49" s="11" t="s">
        <v>198</v>
      </c>
      <c r="B49" s="17">
        <f>0.01*'Input'!F$58*('Aggreg'!E291*'Loads'!E352+'Aggreg'!F291*'Loads'!F352)+10*('Aggreg'!B291*'Loads'!B352+'Aggreg'!C291*'Loads'!C352+'Aggreg'!D291*'Loads'!D352+'Aggreg'!G291*'Loads'!G352)</f>
        <v>0</v>
      </c>
      <c r="C49" s="10"/>
    </row>
    <row r="50" spans="1:3">
      <c r="A50" s="11" t="s">
        <v>199</v>
      </c>
      <c r="B50" s="17">
        <f>0.01*'Input'!F$58*('Aggreg'!E292*'Loads'!E353+'Aggreg'!F292*'Loads'!F353)+10*('Aggreg'!B292*'Loads'!B353+'Aggreg'!C292*'Loads'!C353+'Aggreg'!D292*'Loads'!D353+'Aggreg'!G292*'Loads'!G353)</f>
        <v>0</v>
      </c>
      <c r="C50" s="10"/>
    </row>
    <row r="51" spans="1:3">
      <c r="A51" s="11" t="s">
        <v>200</v>
      </c>
      <c r="B51" s="17">
        <f>0.01*'Input'!F$58*('Aggreg'!E293*'Loads'!E354+'Aggreg'!F293*'Loads'!F354)+10*('Aggreg'!B293*'Loads'!B354+'Aggreg'!C293*'Loads'!C354+'Aggreg'!D293*'Loads'!D354+'Aggreg'!G293*'Loads'!G354)</f>
        <v>0</v>
      </c>
      <c r="C51" s="10"/>
    </row>
    <row r="53" spans="1:3">
      <c r="A53" s="1" t="s">
        <v>1102</v>
      </c>
    </row>
    <row r="54" spans="1:3">
      <c r="A54" s="2" t="s">
        <v>367</v>
      </c>
    </row>
    <row r="55" spans="1:3">
      <c r="A55" s="12" t="s">
        <v>1103</v>
      </c>
    </row>
    <row r="56" spans="1:3">
      <c r="A56" s="2" t="s">
        <v>845</v>
      </c>
    </row>
    <row r="58" spans="1:3">
      <c r="B58" s="3" t="s">
        <v>1104</v>
      </c>
    </row>
    <row r="59" spans="1:3">
      <c r="A59" s="11" t="s">
        <v>50</v>
      </c>
      <c r="B59" s="33">
        <f>'Input'!F$50</f>
        <v>0</v>
      </c>
      <c r="C59" s="10"/>
    </row>
    <row r="61" spans="1:3">
      <c r="A61" s="1" t="s">
        <v>1105</v>
      </c>
    </row>
    <row r="62" spans="1:3">
      <c r="A62" s="2" t="s">
        <v>367</v>
      </c>
    </row>
    <row r="63" spans="1:3">
      <c r="A63" s="12" t="s">
        <v>1106</v>
      </c>
    </row>
    <row r="64" spans="1:3">
      <c r="A64" s="12" t="s">
        <v>1107</v>
      </c>
    </row>
    <row r="65" spans="1:4">
      <c r="A65" s="12" t="s">
        <v>1108</v>
      </c>
    </row>
    <row r="66" spans="1:4">
      <c r="A66" s="26" t="s">
        <v>370</v>
      </c>
      <c r="B66" s="26" t="s">
        <v>501</v>
      </c>
      <c r="C66" s="26" t="s">
        <v>500</v>
      </c>
    </row>
    <row r="67" spans="1:4">
      <c r="A67" s="26" t="s">
        <v>373</v>
      </c>
      <c r="B67" s="26" t="s">
        <v>551</v>
      </c>
      <c r="C67" s="26" t="s">
        <v>1109</v>
      </c>
    </row>
    <row r="69" spans="1:4">
      <c r="B69" s="3" t="s">
        <v>1110</v>
      </c>
      <c r="C69" s="3" t="s">
        <v>1111</v>
      </c>
    </row>
    <row r="70" spans="1:4">
      <c r="A70" s="11" t="s">
        <v>1112</v>
      </c>
      <c r="B70" s="17">
        <f>SUM(B$21:B$51)</f>
        <v>0</v>
      </c>
      <c r="C70" s="17">
        <f>B$59-B70</f>
        <v>0</v>
      </c>
      <c r="D70" s="10"/>
    </row>
  </sheetData>
  <sheetProtection sheet="1" objects="1" scenarios="1"/>
  <hyperlinks>
    <hyperlink ref="A5" location="'Input'!F57" display="x1 = 1010. Days in the charging year (in Financial and general assumptions)"/>
    <hyperlink ref="A6" location="'Aggreg'!E262" display="x2 = 3307. Fixed charge p/MPAN/day (total) (in Summary of charges before revenue matching)"/>
    <hyperlink ref="A7" location="'Loads'!E323" display="x3 = 2305. MPANs (in Equivalent volume for each end user)"/>
    <hyperlink ref="A8" location="'Aggreg'!F262" display="x4 = 3307. Capacity charge p/kVA/day (total) (in Summary of charges before revenue matching)"/>
    <hyperlink ref="A9" location="'Loads'!F323" display="x5 = 2305. Import capacity (kVA) (in Equivalent volume for each end user)"/>
    <hyperlink ref="A10" location="'Aggreg'!B262" display="x6 = 3307. Unit rate 1 p/kWh (total) (in Summary of charges before revenue matching)"/>
    <hyperlink ref="A11" location="'Loads'!B323" display="x7 = 2305. Rate 1 units (MWh) (in Equivalent volume for each end user)"/>
    <hyperlink ref="A12" location="'Aggreg'!C262" display="x8 = 3307. Unit rate 2 p/kWh (total) (in Summary of charges before revenue matching)"/>
    <hyperlink ref="A13" location="'Loads'!C323" display="x9 = 2305. Rate 2 units (MWh) (in Equivalent volume for each end user)"/>
    <hyperlink ref="A14" location="'Aggreg'!D262" display="x10 = 3307. Unit rate 3 p/kWh (total) (in Summary of charges before revenue matching)"/>
    <hyperlink ref="A15" location="'Loads'!D323" display="x11 = 2305. Rate 3 units (MWh) (in Equivalent volume for each end user)"/>
    <hyperlink ref="A16" location="'Aggreg'!G262" display="x12 = 3307. Reactive power charge p/kVArh (in Summary of charges before revenue matching)"/>
    <hyperlink ref="A17" location="'Loads'!G323" display="x13 = 2305. Reactive power units (MVArh) (in Equivalent volume for each end user)"/>
    <hyperlink ref="A55" location="'Input'!F11" display="x1 = 1001. Revenue elements and subtotals (£/year) (in CDCM target revenue)"/>
    <hyperlink ref="A63" location="'Revenue'!B20" display="x1 = 3401. Net revenues by tariff before matching (£)"/>
    <hyperlink ref="A64" location="'Revenue'!B58" display="x2 = 3402. Target CDCM revenue (£/year)"/>
    <hyperlink ref="A65" location="'Revenue'!B69" display="x3 = Total net revenues before matching (£) (in Revenue surplus or shortfall)"/>
  </hyperlinks>
  <pageMargins left="0.7" right="0.7" top="0.75" bottom="0.75" header="0.3" footer="0.3"/>
  <pageSetup fitToHeight="0" orientation="portrait"/>
  <headerFooter>
    <oddHeader>&amp;L&amp;A&amp;Cr6409&amp;R&amp;P of &amp;N</oddHeader>
    <oddFooter>&amp;F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48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1.7109375" customWidth="1"/>
  </cols>
  <sheetData>
    <row r="1" spans="1:3">
      <c r="A1" s="1">
        <f>"Revenue matching"&amp;" for "&amp;'Input'!B7&amp;" in "&amp;'Input'!C7&amp;" ("&amp;'Input'!D7&amp;")"</f>
        <v>0</v>
      </c>
    </row>
    <row r="2" spans="1:3">
      <c r="A2" s="2" t="s">
        <v>1113</v>
      </c>
    </row>
    <row r="4" spans="1:3">
      <c r="A4" s="1" t="s">
        <v>1114</v>
      </c>
    </row>
    <row r="5" spans="1:3">
      <c r="A5" s="2" t="s">
        <v>367</v>
      </c>
    </row>
    <row r="6" spans="1:3">
      <c r="A6" s="12" t="s">
        <v>924</v>
      </c>
    </row>
    <row r="7" spans="1:3">
      <c r="A7" s="2" t="s">
        <v>1115</v>
      </c>
    </row>
    <row r="9" spans="1:3">
      <c r="B9" s="3" t="s">
        <v>310</v>
      </c>
    </row>
    <row r="10" spans="1:3">
      <c r="A10" s="11" t="s">
        <v>1116</v>
      </c>
      <c r="B10" s="6">
        <f>IF('Yard'!$K11,1/'Yard'!$K11,0)</f>
        <v>0</v>
      </c>
      <c r="C10" s="10"/>
    </row>
    <row r="12" spans="1:3">
      <c r="A12" s="1" t="s">
        <v>1117</v>
      </c>
    </row>
    <row r="13" spans="1:3">
      <c r="A13" s="2" t="s">
        <v>367</v>
      </c>
    </row>
    <row r="14" spans="1:3">
      <c r="A14" s="12" t="s">
        <v>1118</v>
      </c>
    </row>
    <row r="15" spans="1:3">
      <c r="A15" s="2" t="s">
        <v>1119</v>
      </c>
    </row>
    <row r="16" spans="1:3">
      <c r="A16" s="2" t="s">
        <v>385</v>
      </c>
    </row>
    <row r="18" spans="1:24">
      <c r="B18" s="3" t="s">
        <v>140</v>
      </c>
      <c r="C18" s="3" t="s">
        <v>322</v>
      </c>
      <c r="D18" s="3" t="s">
        <v>323</v>
      </c>
      <c r="E18" s="3" t="s">
        <v>324</v>
      </c>
      <c r="F18" s="3" t="s">
        <v>325</v>
      </c>
      <c r="G18" s="3" t="s">
        <v>326</v>
      </c>
      <c r="H18" s="3" t="s">
        <v>327</v>
      </c>
      <c r="I18" s="3" t="s">
        <v>328</v>
      </c>
      <c r="J18" s="3" t="s">
        <v>329</v>
      </c>
      <c r="K18" s="3" t="s">
        <v>479</v>
      </c>
      <c r="L18" s="3" t="s">
        <v>491</v>
      </c>
      <c r="M18" s="3" t="s">
        <v>310</v>
      </c>
      <c r="N18" s="3" t="s">
        <v>828</v>
      </c>
      <c r="O18" s="3" t="s">
        <v>829</v>
      </c>
      <c r="P18" s="3" t="s">
        <v>830</v>
      </c>
      <c r="Q18" s="3" t="s">
        <v>831</v>
      </c>
      <c r="R18" s="3" t="s">
        <v>832</v>
      </c>
      <c r="S18" s="3" t="s">
        <v>833</v>
      </c>
      <c r="T18" s="3" t="s">
        <v>834</v>
      </c>
      <c r="U18" s="3" t="s">
        <v>835</v>
      </c>
      <c r="V18" s="3" t="s">
        <v>836</v>
      </c>
      <c r="W18" s="3" t="s">
        <v>837</v>
      </c>
    </row>
    <row r="19" spans="1:24">
      <c r="A19" s="11" t="s">
        <v>1120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0</v>
      </c>
      <c r="J19" s="5">
        <v>0</v>
      </c>
      <c r="K19" s="5">
        <v>0</v>
      </c>
      <c r="L19" s="5">
        <v>0</v>
      </c>
      <c r="M19" s="7">
        <f>$B10</f>
        <v>0</v>
      </c>
      <c r="N19" s="5">
        <v>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0</v>
      </c>
      <c r="V19" s="5">
        <v>0</v>
      </c>
      <c r="W19" s="5">
        <v>0</v>
      </c>
      <c r="X19" s="10"/>
    </row>
    <row r="21" spans="1:24">
      <c r="A21" s="1" t="s">
        <v>1121</v>
      </c>
    </row>
    <row r="22" spans="1:24">
      <c r="A22" s="2" t="s">
        <v>367</v>
      </c>
    </row>
    <row r="23" spans="1:24">
      <c r="A23" s="12" t="s">
        <v>1075</v>
      </c>
    </row>
    <row r="24" spans="1:24">
      <c r="A24" s="12" t="s">
        <v>1122</v>
      </c>
    </row>
    <row r="25" spans="1:24">
      <c r="A25" s="12" t="s">
        <v>1123</v>
      </c>
    </row>
    <row r="26" spans="1:24">
      <c r="A26" s="12" t="s">
        <v>1124</v>
      </c>
    </row>
    <row r="27" spans="1:24">
      <c r="A27" s="12" t="s">
        <v>1125</v>
      </c>
    </row>
    <row r="28" spans="1:24">
      <c r="A28" s="12" t="s">
        <v>1126</v>
      </c>
    </row>
    <row r="29" spans="1:24">
      <c r="A29" s="12" t="s">
        <v>1127</v>
      </c>
    </row>
    <row r="30" spans="1:24">
      <c r="A30" s="26" t="s">
        <v>370</v>
      </c>
      <c r="B30" s="26" t="s">
        <v>372</v>
      </c>
      <c r="C30" s="26" t="s">
        <v>372</v>
      </c>
      <c r="D30" s="26" t="s">
        <v>372</v>
      </c>
      <c r="E30" s="26" t="s">
        <v>372</v>
      </c>
      <c r="F30" s="26" t="s">
        <v>372</v>
      </c>
      <c r="G30" s="26" t="s">
        <v>372</v>
      </c>
    </row>
    <row r="31" spans="1:24">
      <c r="A31" s="26" t="s">
        <v>373</v>
      </c>
      <c r="B31" s="26" t="s">
        <v>375</v>
      </c>
      <c r="C31" s="26" t="s">
        <v>1128</v>
      </c>
      <c r="D31" s="26" t="s">
        <v>1129</v>
      </c>
      <c r="E31" s="26" t="s">
        <v>1130</v>
      </c>
      <c r="F31" s="26" t="s">
        <v>1131</v>
      </c>
      <c r="G31" s="26" t="s">
        <v>1132</v>
      </c>
    </row>
    <row r="33" spans="1:8">
      <c r="B33" s="3" t="s">
        <v>1133</v>
      </c>
      <c r="C33" s="3" t="s">
        <v>1134</v>
      </c>
      <c r="D33" s="3" t="s">
        <v>1135</v>
      </c>
      <c r="E33" s="3" t="s">
        <v>1136</v>
      </c>
      <c r="F33" s="3" t="s">
        <v>1137</v>
      </c>
      <c r="G33" s="3" t="s">
        <v>1138</v>
      </c>
    </row>
    <row r="34" spans="1:8">
      <c r="A34" s="11" t="s">
        <v>172</v>
      </c>
      <c r="B34" s="6">
        <f>SUMPRODUCT('Aggreg'!$B16:$W16,$B$19:$W$19)</f>
        <v>0</v>
      </c>
      <c r="C34" s="6">
        <f>SUMPRODUCT('Aggreg'!$B58:$W58,$B$19:$W$19)</f>
        <v>0</v>
      </c>
      <c r="D34" s="6">
        <f>SUMPRODUCT('Aggreg'!$B100:$W100,$B$19:$W$19)</f>
        <v>0</v>
      </c>
      <c r="E34" s="6">
        <f>SUMPRODUCT('Aggreg'!$B142:$W142,$B$19:$W$19)</f>
        <v>0</v>
      </c>
      <c r="F34" s="6">
        <f>SUMPRODUCT('Aggreg'!$B180:$W180,$B$19:$W$19)</f>
        <v>0</v>
      </c>
      <c r="G34" s="6">
        <f>SUMPRODUCT('Aggreg'!$B219:$W219,$B$19:$W$19)</f>
        <v>0</v>
      </c>
      <c r="H34" s="10"/>
    </row>
    <row r="35" spans="1:8">
      <c r="A35" s="11" t="s">
        <v>173</v>
      </c>
      <c r="B35" s="6">
        <f>SUMPRODUCT('Aggreg'!$B17:$W17,$B$19:$W$19)</f>
        <v>0</v>
      </c>
      <c r="C35" s="6">
        <f>SUMPRODUCT('Aggreg'!$B59:$W59,$B$19:$W$19)</f>
        <v>0</v>
      </c>
      <c r="D35" s="6">
        <f>SUMPRODUCT('Aggreg'!$B101:$W101,$B$19:$W$19)</f>
        <v>0</v>
      </c>
      <c r="E35" s="6">
        <f>SUMPRODUCT('Aggreg'!$B143:$W143,$B$19:$W$19)</f>
        <v>0</v>
      </c>
      <c r="F35" s="6">
        <f>SUMPRODUCT('Aggreg'!$B181:$W181,$B$19:$W$19)</f>
        <v>0</v>
      </c>
      <c r="G35" s="6">
        <f>SUMPRODUCT('Aggreg'!$B220:$W220,$B$19:$W$19)</f>
        <v>0</v>
      </c>
      <c r="H35" s="10"/>
    </row>
    <row r="36" spans="1:8">
      <c r="A36" s="11" t="s">
        <v>216</v>
      </c>
      <c r="B36" s="6">
        <f>SUMPRODUCT('Aggreg'!$B18:$W18,$B$19:$W$19)</f>
        <v>0</v>
      </c>
      <c r="C36" s="6">
        <f>SUMPRODUCT('Aggreg'!$B60:$W60,$B$19:$W$19)</f>
        <v>0</v>
      </c>
      <c r="D36" s="6">
        <f>SUMPRODUCT('Aggreg'!$B102:$W102,$B$19:$W$19)</f>
        <v>0</v>
      </c>
      <c r="E36" s="6">
        <f>SUMPRODUCT('Aggreg'!$B144:$W144,$B$19:$W$19)</f>
        <v>0</v>
      </c>
      <c r="F36" s="6">
        <f>SUMPRODUCT('Aggreg'!$B182:$W182,$B$19:$W$19)</f>
        <v>0</v>
      </c>
      <c r="G36" s="6">
        <f>SUMPRODUCT('Aggreg'!$B221:$W221,$B$19:$W$19)</f>
        <v>0</v>
      </c>
      <c r="H36" s="10"/>
    </row>
    <row r="37" spans="1:8">
      <c r="A37" s="11" t="s">
        <v>174</v>
      </c>
      <c r="B37" s="6">
        <f>SUMPRODUCT('Aggreg'!$B19:$W19,$B$19:$W$19)</f>
        <v>0</v>
      </c>
      <c r="C37" s="6">
        <f>SUMPRODUCT('Aggreg'!$B61:$W61,$B$19:$W$19)</f>
        <v>0</v>
      </c>
      <c r="D37" s="6">
        <f>SUMPRODUCT('Aggreg'!$B103:$W103,$B$19:$W$19)</f>
        <v>0</v>
      </c>
      <c r="E37" s="6">
        <f>SUMPRODUCT('Aggreg'!$B145:$W145,$B$19:$W$19)</f>
        <v>0</v>
      </c>
      <c r="F37" s="6">
        <f>SUMPRODUCT('Aggreg'!$B183:$W183,$B$19:$W$19)</f>
        <v>0</v>
      </c>
      <c r="G37" s="6">
        <f>SUMPRODUCT('Aggreg'!$B222:$W222,$B$19:$W$19)</f>
        <v>0</v>
      </c>
      <c r="H37" s="10"/>
    </row>
    <row r="38" spans="1:8">
      <c r="A38" s="11" t="s">
        <v>175</v>
      </c>
      <c r="B38" s="6">
        <f>SUMPRODUCT('Aggreg'!$B20:$W20,$B$19:$W$19)</f>
        <v>0</v>
      </c>
      <c r="C38" s="6">
        <f>SUMPRODUCT('Aggreg'!$B62:$W62,$B$19:$W$19)</f>
        <v>0</v>
      </c>
      <c r="D38" s="6">
        <f>SUMPRODUCT('Aggreg'!$B104:$W104,$B$19:$W$19)</f>
        <v>0</v>
      </c>
      <c r="E38" s="6">
        <f>SUMPRODUCT('Aggreg'!$B146:$W146,$B$19:$W$19)</f>
        <v>0</v>
      </c>
      <c r="F38" s="6">
        <f>SUMPRODUCT('Aggreg'!$B184:$W184,$B$19:$W$19)</f>
        <v>0</v>
      </c>
      <c r="G38" s="6">
        <f>SUMPRODUCT('Aggreg'!$B223:$W223,$B$19:$W$19)</f>
        <v>0</v>
      </c>
      <c r="H38" s="10"/>
    </row>
    <row r="39" spans="1:8">
      <c r="A39" s="11" t="s">
        <v>217</v>
      </c>
      <c r="B39" s="6">
        <f>SUMPRODUCT('Aggreg'!$B21:$W21,$B$19:$W$19)</f>
        <v>0</v>
      </c>
      <c r="C39" s="6">
        <f>SUMPRODUCT('Aggreg'!$B63:$W63,$B$19:$W$19)</f>
        <v>0</v>
      </c>
      <c r="D39" s="6">
        <f>SUMPRODUCT('Aggreg'!$B105:$W105,$B$19:$W$19)</f>
        <v>0</v>
      </c>
      <c r="E39" s="6">
        <f>SUMPRODUCT('Aggreg'!$B147:$W147,$B$19:$W$19)</f>
        <v>0</v>
      </c>
      <c r="F39" s="6">
        <f>SUMPRODUCT('Aggreg'!$B185:$W185,$B$19:$W$19)</f>
        <v>0</v>
      </c>
      <c r="G39" s="6">
        <f>SUMPRODUCT('Aggreg'!$B224:$W224,$B$19:$W$19)</f>
        <v>0</v>
      </c>
      <c r="H39" s="10"/>
    </row>
    <row r="40" spans="1:8">
      <c r="A40" s="11" t="s">
        <v>176</v>
      </c>
      <c r="B40" s="6">
        <f>SUMPRODUCT('Aggreg'!$B22:$W22,$B$19:$W$19)</f>
        <v>0</v>
      </c>
      <c r="C40" s="6">
        <f>SUMPRODUCT('Aggreg'!$B64:$W64,$B$19:$W$19)</f>
        <v>0</v>
      </c>
      <c r="D40" s="6">
        <f>SUMPRODUCT('Aggreg'!$B106:$W106,$B$19:$W$19)</f>
        <v>0</v>
      </c>
      <c r="E40" s="6">
        <f>SUMPRODUCT('Aggreg'!$B148:$W148,$B$19:$W$19)</f>
        <v>0</v>
      </c>
      <c r="F40" s="6">
        <f>SUMPRODUCT('Aggreg'!$B186:$W186,$B$19:$W$19)</f>
        <v>0</v>
      </c>
      <c r="G40" s="6">
        <f>SUMPRODUCT('Aggreg'!$B225:$W225,$B$19:$W$19)</f>
        <v>0</v>
      </c>
      <c r="H40" s="10"/>
    </row>
    <row r="41" spans="1:8">
      <c r="A41" s="11" t="s">
        <v>177</v>
      </c>
      <c r="B41" s="6">
        <f>SUMPRODUCT('Aggreg'!$B23:$W23,$B$19:$W$19)</f>
        <v>0</v>
      </c>
      <c r="C41" s="6">
        <f>SUMPRODUCT('Aggreg'!$B65:$W65,$B$19:$W$19)</f>
        <v>0</v>
      </c>
      <c r="D41" s="6">
        <f>SUMPRODUCT('Aggreg'!$B107:$W107,$B$19:$W$19)</f>
        <v>0</v>
      </c>
      <c r="E41" s="6">
        <f>SUMPRODUCT('Aggreg'!$B149:$W149,$B$19:$W$19)</f>
        <v>0</v>
      </c>
      <c r="F41" s="6">
        <f>SUMPRODUCT('Aggreg'!$B187:$W187,$B$19:$W$19)</f>
        <v>0</v>
      </c>
      <c r="G41" s="6">
        <f>SUMPRODUCT('Aggreg'!$B226:$W226,$B$19:$W$19)</f>
        <v>0</v>
      </c>
      <c r="H41" s="10"/>
    </row>
    <row r="42" spans="1:8">
      <c r="A42" s="11" t="s">
        <v>191</v>
      </c>
      <c r="B42" s="6">
        <f>SUMPRODUCT('Aggreg'!$B24:$W24,$B$19:$W$19)</f>
        <v>0</v>
      </c>
      <c r="C42" s="6">
        <f>SUMPRODUCT('Aggreg'!$B66:$W66,$B$19:$W$19)</f>
        <v>0</v>
      </c>
      <c r="D42" s="6">
        <f>SUMPRODUCT('Aggreg'!$B108:$W108,$B$19:$W$19)</f>
        <v>0</v>
      </c>
      <c r="E42" s="6">
        <f>SUMPRODUCT('Aggreg'!$B150:$W150,$B$19:$W$19)</f>
        <v>0</v>
      </c>
      <c r="F42" s="6">
        <f>SUMPRODUCT('Aggreg'!$B188:$W188,$B$19:$W$19)</f>
        <v>0</v>
      </c>
      <c r="G42" s="6">
        <f>SUMPRODUCT('Aggreg'!$B227:$W227,$B$19:$W$19)</f>
        <v>0</v>
      </c>
      <c r="H42" s="10"/>
    </row>
    <row r="43" spans="1:8">
      <c r="A43" s="11" t="s">
        <v>178</v>
      </c>
      <c r="B43" s="6">
        <f>SUMPRODUCT('Aggreg'!$B25:$W25,$B$19:$W$19)</f>
        <v>0</v>
      </c>
      <c r="C43" s="6">
        <f>SUMPRODUCT('Aggreg'!$B67:$W67,$B$19:$W$19)</f>
        <v>0</v>
      </c>
      <c r="D43" s="6">
        <f>SUMPRODUCT('Aggreg'!$B109:$W109,$B$19:$W$19)</f>
        <v>0</v>
      </c>
      <c r="E43" s="6">
        <f>SUMPRODUCT('Aggreg'!$B151:$W151,$B$19:$W$19)</f>
        <v>0</v>
      </c>
      <c r="F43" s="6">
        <f>SUMPRODUCT('Aggreg'!$B189:$W189,$B$19:$W$19)</f>
        <v>0</v>
      </c>
      <c r="G43" s="6">
        <f>SUMPRODUCT('Aggreg'!$B228:$W228,$B$19:$W$19)</f>
        <v>0</v>
      </c>
      <c r="H43" s="10"/>
    </row>
    <row r="44" spans="1:8">
      <c r="A44" s="11" t="s">
        <v>179</v>
      </c>
      <c r="B44" s="6">
        <f>SUMPRODUCT('Aggreg'!$B26:$W26,$B$19:$W$19)</f>
        <v>0</v>
      </c>
      <c r="C44" s="6">
        <f>SUMPRODUCT('Aggreg'!$B68:$W68,$B$19:$W$19)</f>
        <v>0</v>
      </c>
      <c r="D44" s="6">
        <f>SUMPRODUCT('Aggreg'!$B110:$W110,$B$19:$W$19)</f>
        <v>0</v>
      </c>
      <c r="E44" s="6">
        <f>SUMPRODUCT('Aggreg'!$B152:$W152,$B$19:$W$19)</f>
        <v>0</v>
      </c>
      <c r="F44" s="6">
        <f>SUMPRODUCT('Aggreg'!$B190:$W190,$B$19:$W$19)</f>
        <v>0</v>
      </c>
      <c r="G44" s="6">
        <f>SUMPRODUCT('Aggreg'!$B229:$W229,$B$19:$W$19)</f>
        <v>0</v>
      </c>
      <c r="H44" s="10"/>
    </row>
    <row r="45" spans="1:8">
      <c r="A45" s="11" t="s">
        <v>192</v>
      </c>
      <c r="B45" s="6">
        <f>SUMPRODUCT('Aggreg'!$B27:$W27,$B$19:$W$19)</f>
        <v>0</v>
      </c>
      <c r="C45" s="6">
        <f>SUMPRODUCT('Aggreg'!$B69:$W69,$B$19:$W$19)</f>
        <v>0</v>
      </c>
      <c r="D45" s="6">
        <f>SUMPRODUCT('Aggreg'!$B111:$W111,$B$19:$W$19)</f>
        <v>0</v>
      </c>
      <c r="E45" s="6">
        <f>SUMPRODUCT('Aggreg'!$B153:$W153,$B$19:$W$19)</f>
        <v>0</v>
      </c>
      <c r="F45" s="6">
        <f>SUMPRODUCT('Aggreg'!$B191:$W191,$B$19:$W$19)</f>
        <v>0</v>
      </c>
      <c r="G45" s="6">
        <f>SUMPRODUCT('Aggreg'!$B230:$W230,$B$19:$W$19)</f>
        <v>0</v>
      </c>
      <c r="H45" s="10"/>
    </row>
    <row r="46" spans="1:8">
      <c r="A46" s="11" t="s">
        <v>218</v>
      </c>
      <c r="B46" s="6">
        <f>SUMPRODUCT('Aggreg'!$B28:$W28,$B$19:$W$19)</f>
        <v>0</v>
      </c>
      <c r="C46" s="6">
        <f>SUMPRODUCT('Aggreg'!$B70:$W70,$B$19:$W$19)</f>
        <v>0</v>
      </c>
      <c r="D46" s="6">
        <f>SUMPRODUCT('Aggreg'!$B112:$W112,$B$19:$W$19)</f>
        <v>0</v>
      </c>
      <c r="E46" s="6">
        <f>SUMPRODUCT('Aggreg'!$B154:$W154,$B$19:$W$19)</f>
        <v>0</v>
      </c>
      <c r="F46" s="6">
        <f>SUMPRODUCT('Aggreg'!$B192:$W192,$B$19:$W$19)</f>
        <v>0</v>
      </c>
      <c r="G46" s="6">
        <f>SUMPRODUCT('Aggreg'!$B231:$W231,$B$19:$W$19)</f>
        <v>0</v>
      </c>
      <c r="H46" s="10"/>
    </row>
    <row r="47" spans="1:8">
      <c r="A47" s="11" t="s">
        <v>219</v>
      </c>
      <c r="B47" s="6">
        <f>SUMPRODUCT('Aggreg'!$B29:$W29,$B$19:$W$19)</f>
        <v>0</v>
      </c>
      <c r="C47" s="6">
        <f>SUMPRODUCT('Aggreg'!$B71:$W71,$B$19:$W$19)</f>
        <v>0</v>
      </c>
      <c r="D47" s="6">
        <f>SUMPRODUCT('Aggreg'!$B113:$W113,$B$19:$W$19)</f>
        <v>0</v>
      </c>
      <c r="E47" s="6">
        <f>SUMPRODUCT('Aggreg'!$B155:$W155,$B$19:$W$19)</f>
        <v>0</v>
      </c>
      <c r="F47" s="6">
        <f>SUMPRODUCT('Aggreg'!$B193:$W193,$B$19:$W$19)</f>
        <v>0</v>
      </c>
      <c r="G47" s="6">
        <f>SUMPRODUCT('Aggreg'!$B232:$W232,$B$19:$W$19)</f>
        <v>0</v>
      </c>
      <c r="H47" s="10"/>
    </row>
    <row r="48" spans="1:8">
      <c r="A48" s="11" t="s">
        <v>220</v>
      </c>
      <c r="B48" s="6">
        <f>SUMPRODUCT('Aggreg'!$B30:$W30,$B$19:$W$19)</f>
        <v>0</v>
      </c>
      <c r="C48" s="6">
        <f>SUMPRODUCT('Aggreg'!$B72:$W72,$B$19:$W$19)</f>
        <v>0</v>
      </c>
      <c r="D48" s="6">
        <f>SUMPRODUCT('Aggreg'!$B114:$W114,$B$19:$W$19)</f>
        <v>0</v>
      </c>
      <c r="E48" s="6">
        <f>SUMPRODUCT('Aggreg'!$B156:$W156,$B$19:$W$19)</f>
        <v>0</v>
      </c>
      <c r="F48" s="6">
        <f>SUMPRODUCT('Aggreg'!$B194:$W194,$B$19:$W$19)</f>
        <v>0</v>
      </c>
      <c r="G48" s="6">
        <f>SUMPRODUCT('Aggreg'!$B233:$W233,$B$19:$W$19)</f>
        <v>0</v>
      </c>
      <c r="H48" s="10"/>
    </row>
    <row r="49" spans="1:8">
      <c r="A49" s="11" t="s">
        <v>221</v>
      </c>
      <c r="B49" s="6">
        <f>SUMPRODUCT('Aggreg'!$B31:$W31,$B$19:$W$19)</f>
        <v>0</v>
      </c>
      <c r="C49" s="6">
        <f>SUMPRODUCT('Aggreg'!$B73:$W73,$B$19:$W$19)</f>
        <v>0</v>
      </c>
      <c r="D49" s="6">
        <f>SUMPRODUCT('Aggreg'!$B115:$W115,$B$19:$W$19)</f>
        <v>0</v>
      </c>
      <c r="E49" s="6">
        <f>SUMPRODUCT('Aggreg'!$B157:$W157,$B$19:$W$19)</f>
        <v>0</v>
      </c>
      <c r="F49" s="6">
        <f>SUMPRODUCT('Aggreg'!$B195:$W195,$B$19:$W$19)</f>
        <v>0</v>
      </c>
      <c r="G49" s="6">
        <f>SUMPRODUCT('Aggreg'!$B234:$W234,$B$19:$W$19)</f>
        <v>0</v>
      </c>
      <c r="H49" s="10"/>
    </row>
    <row r="50" spans="1:8">
      <c r="A50" s="11" t="s">
        <v>222</v>
      </c>
      <c r="B50" s="6">
        <f>SUMPRODUCT('Aggreg'!$B32:$W32,$B$19:$W$19)</f>
        <v>0</v>
      </c>
      <c r="C50" s="6">
        <f>SUMPRODUCT('Aggreg'!$B74:$W74,$B$19:$W$19)</f>
        <v>0</v>
      </c>
      <c r="D50" s="6">
        <f>SUMPRODUCT('Aggreg'!$B116:$W116,$B$19:$W$19)</f>
        <v>0</v>
      </c>
      <c r="E50" s="6">
        <f>SUMPRODUCT('Aggreg'!$B158:$W158,$B$19:$W$19)</f>
        <v>0</v>
      </c>
      <c r="F50" s="6">
        <f>SUMPRODUCT('Aggreg'!$B196:$W196,$B$19:$W$19)</f>
        <v>0</v>
      </c>
      <c r="G50" s="6">
        <f>SUMPRODUCT('Aggreg'!$B235:$W235,$B$19:$W$19)</f>
        <v>0</v>
      </c>
      <c r="H50" s="10"/>
    </row>
    <row r="51" spans="1:8">
      <c r="A51" s="11" t="s">
        <v>180</v>
      </c>
      <c r="B51" s="6">
        <f>SUMPRODUCT('Aggreg'!$B33:$W33,$B$19:$W$19)</f>
        <v>0</v>
      </c>
      <c r="C51" s="6">
        <f>SUMPRODUCT('Aggreg'!$B75:$W75,$B$19:$W$19)</f>
        <v>0</v>
      </c>
      <c r="D51" s="6">
        <f>SUMPRODUCT('Aggreg'!$B117:$W117,$B$19:$W$19)</f>
        <v>0</v>
      </c>
      <c r="E51" s="6">
        <f>SUMPRODUCT('Aggreg'!$B159:$W159,$B$19:$W$19)</f>
        <v>0</v>
      </c>
      <c r="F51" s="6">
        <f>SUMPRODUCT('Aggreg'!$B197:$W197,$B$19:$W$19)</f>
        <v>0</v>
      </c>
      <c r="G51" s="6">
        <f>SUMPRODUCT('Aggreg'!$B236:$W236,$B$19:$W$19)</f>
        <v>0</v>
      </c>
      <c r="H51" s="10"/>
    </row>
    <row r="52" spans="1:8">
      <c r="A52" s="11" t="s">
        <v>181</v>
      </c>
      <c r="B52" s="6">
        <f>SUMPRODUCT('Aggreg'!$B34:$W34,$B$19:$W$19)</f>
        <v>0</v>
      </c>
      <c r="C52" s="6">
        <f>SUMPRODUCT('Aggreg'!$B76:$W76,$B$19:$W$19)</f>
        <v>0</v>
      </c>
      <c r="D52" s="6">
        <f>SUMPRODUCT('Aggreg'!$B118:$W118,$B$19:$W$19)</f>
        <v>0</v>
      </c>
      <c r="E52" s="6">
        <f>SUMPRODUCT('Aggreg'!$B160:$W160,$B$19:$W$19)</f>
        <v>0</v>
      </c>
      <c r="F52" s="6">
        <f>SUMPRODUCT('Aggreg'!$B198:$W198,$B$19:$W$19)</f>
        <v>0</v>
      </c>
      <c r="G52" s="6">
        <f>SUMPRODUCT('Aggreg'!$B237:$W237,$B$19:$W$19)</f>
        <v>0</v>
      </c>
      <c r="H52" s="10"/>
    </row>
    <row r="53" spans="1:8">
      <c r="A53" s="11" t="s">
        <v>182</v>
      </c>
      <c r="B53" s="6">
        <f>SUMPRODUCT('Aggreg'!$B35:$W35,$B$19:$W$19)</f>
        <v>0</v>
      </c>
      <c r="C53" s="6">
        <f>SUMPRODUCT('Aggreg'!$B77:$W77,$B$19:$W$19)</f>
        <v>0</v>
      </c>
      <c r="D53" s="6">
        <f>SUMPRODUCT('Aggreg'!$B119:$W119,$B$19:$W$19)</f>
        <v>0</v>
      </c>
      <c r="E53" s="6">
        <f>SUMPRODUCT('Aggreg'!$B161:$W161,$B$19:$W$19)</f>
        <v>0</v>
      </c>
      <c r="F53" s="6">
        <f>SUMPRODUCT('Aggreg'!$B199:$W199,$B$19:$W$19)</f>
        <v>0</v>
      </c>
      <c r="G53" s="6">
        <f>SUMPRODUCT('Aggreg'!$B238:$W238,$B$19:$W$19)</f>
        <v>0</v>
      </c>
      <c r="H53" s="10"/>
    </row>
    <row r="54" spans="1:8">
      <c r="A54" s="11" t="s">
        <v>183</v>
      </c>
      <c r="B54" s="6">
        <f>SUMPRODUCT('Aggreg'!$B36:$W36,$B$19:$W$19)</f>
        <v>0</v>
      </c>
      <c r="C54" s="6">
        <f>SUMPRODUCT('Aggreg'!$B78:$W78,$B$19:$W$19)</f>
        <v>0</v>
      </c>
      <c r="D54" s="6">
        <f>SUMPRODUCT('Aggreg'!$B120:$W120,$B$19:$W$19)</f>
        <v>0</v>
      </c>
      <c r="E54" s="6">
        <f>SUMPRODUCT('Aggreg'!$B162:$W162,$B$19:$W$19)</f>
        <v>0</v>
      </c>
      <c r="F54" s="6">
        <f>SUMPRODUCT('Aggreg'!$B200:$W200,$B$19:$W$19)</f>
        <v>0</v>
      </c>
      <c r="G54" s="6">
        <f>SUMPRODUCT('Aggreg'!$B239:$W239,$B$19:$W$19)</f>
        <v>0</v>
      </c>
      <c r="H54" s="10"/>
    </row>
    <row r="55" spans="1:8">
      <c r="A55" s="11" t="s">
        <v>184</v>
      </c>
      <c r="B55" s="6">
        <f>SUMPRODUCT('Aggreg'!$B37:$W37,$B$19:$W$19)</f>
        <v>0</v>
      </c>
      <c r="C55" s="6">
        <f>SUMPRODUCT('Aggreg'!$B79:$W79,$B$19:$W$19)</f>
        <v>0</v>
      </c>
      <c r="D55" s="6">
        <f>SUMPRODUCT('Aggreg'!$B121:$W121,$B$19:$W$19)</f>
        <v>0</v>
      </c>
      <c r="E55" s="6">
        <f>SUMPRODUCT('Aggreg'!$B163:$W163,$B$19:$W$19)</f>
        <v>0</v>
      </c>
      <c r="F55" s="6">
        <f>SUMPRODUCT('Aggreg'!$B201:$W201,$B$19:$W$19)</f>
        <v>0</v>
      </c>
      <c r="G55" s="6">
        <f>SUMPRODUCT('Aggreg'!$B240:$W240,$B$19:$W$19)</f>
        <v>0</v>
      </c>
      <c r="H55" s="10"/>
    </row>
    <row r="56" spans="1:8">
      <c r="A56" s="11" t="s">
        <v>185</v>
      </c>
      <c r="B56" s="6">
        <f>SUMPRODUCT('Aggreg'!$B38:$W38,$B$19:$W$19)</f>
        <v>0</v>
      </c>
      <c r="C56" s="6">
        <f>SUMPRODUCT('Aggreg'!$B80:$W80,$B$19:$W$19)</f>
        <v>0</v>
      </c>
      <c r="D56" s="6">
        <f>SUMPRODUCT('Aggreg'!$B122:$W122,$B$19:$W$19)</f>
        <v>0</v>
      </c>
      <c r="E56" s="6">
        <f>SUMPRODUCT('Aggreg'!$B164:$W164,$B$19:$W$19)</f>
        <v>0</v>
      </c>
      <c r="F56" s="6">
        <f>SUMPRODUCT('Aggreg'!$B202:$W202,$B$19:$W$19)</f>
        <v>0</v>
      </c>
      <c r="G56" s="6">
        <f>SUMPRODUCT('Aggreg'!$B241:$W241,$B$19:$W$19)</f>
        <v>0</v>
      </c>
      <c r="H56" s="10"/>
    </row>
    <row r="57" spans="1:8">
      <c r="A57" s="11" t="s">
        <v>193</v>
      </c>
      <c r="B57" s="6">
        <f>SUMPRODUCT('Aggreg'!$B39:$W39,$B$19:$W$19)</f>
        <v>0</v>
      </c>
      <c r="C57" s="6">
        <f>SUMPRODUCT('Aggreg'!$B81:$W81,$B$19:$W$19)</f>
        <v>0</v>
      </c>
      <c r="D57" s="6">
        <f>SUMPRODUCT('Aggreg'!$B123:$W123,$B$19:$W$19)</f>
        <v>0</v>
      </c>
      <c r="E57" s="6">
        <f>SUMPRODUCT('Aggreg'!$B165:$W165,$B$19:$W$19)</f>
        <v>0</v>
      </c>
      <c r="F57" s="6">
        <f>SUMPRODUCT('Aggreg'!$B203:$W203,$B$19:$W$19)</f>
        <v>0</v>
      </c>
      <c r="G57" s="6">
        <f>SUMPRODUCT('Aggreg'!$B242:$W242,$B$19:$W$19)</f>
        <v>0</v>
      </c>
      <c r="H57" s="10"/>
    </row>
    <row r="58" spans="1:8">
      <c r="A58" s="11" t="s">
        <v>194</v>
      </c>
      <c r="B58" s="6">
        <f>SUMPRODUCT('Aggreg'!$B40:$W40,$B$19:$W$19)</f>
        <v>0</v>
      </c>
      <c r="C58" s="6">
        <f>SUMPRODUCT('Aggreg'!$B82:$W82,$B$19:$W$19)</f>
        <v>0</v>
      </c>
      <c r="D58" s="6">
        <f>SUMPRODUCT('Aggreg'!$B124:$W124,$B$19:$W$19)</f>
        <v>0</v>
      </c>
      <c r="E58" s="6">
        <f>SUMPRODUCT('Aggreg'!$B166:$W166,$B$19:$W$19)</f>
        <v>0</v>
      </c>
      <c r="F58" s="6">
        <f>SUMPRODUCT('Aggreg'!$B204:$W204,$B$19:$W$19)</f>
        <v>0</v>
      </c>
      <c r="G58" s="6">
        <f>SUMPRODUCT('Aggreg'!$B243:$W243,$B$19:$W$19)</f>
        <v>0</v>
      </c>
      <c r="H58" s="10"/>
    </row>
    <row r="59" spans="1:8">
      <c r="A59" s="11" t="s">
        <v>195</v>
      </c>
      <c r="B59" s="6">
        <f>SUMPRODUCT('Aggreg'!$B41:$W41,$B$19:$W$19)</f>
        <v>0</v>
      </c>
      <c r="C59" s="6">
        <f>SUMPRODUCT('Aggreg'!$B83:$W83,$B$19:$W$19)</f>
        <v>0</v>
      </c>
      <c r="D59" s="6">
        <f>SUMPRODUCT('Aggreg'!$B125:$W125,$B$19:$W$19)</f>
        <v>0</v>
      </c>
      <c r="E59" s="6">
        <f>SUMPRODUCT('Aggreg'!$B167:$W167,$B$19:$W$19)</f>
        <v>0</v>
      </c>
      <c r="F59" s="6">
        <f>SUMPRODUCT('Aggreg'!$B205:$W205,$B$19:$W$19)</f>
        <v>0</v>
      </c>
      <c r="G59" s="6">
        <f>SUMPRODUCT('Aggreg'!$B244:$W244,$B$19:$W$19)</f>
        <v>0</v>
      </c>
      <c r="H59" s="10"/>
    </row>
    <row r="60" spans="1:8">
      <c r="A60" s="11" t="s">
        <v>196</v>
      </c>
      <c r="B60" s="6">
        <f>SUMPRODUCT('Aggreg'!$B42:$W42,$B$19:$W$19)</f>
        <v>0</v>
      </c>
      <c r="C60" s="6">
        <f>SUMPRODUCT('Aggreg'!$B84:$W84,$B$19:$W$19)</f>
        <v>0</v>
      </c>
      <c r="D60" s="6">
        <f>SUMPRODUCT('Aggreg'!$B126:$W126,$B$19:$W$19)</f>
        <v>0</v>
      </c>
      <c r="E60" s="6">
        <f>SUMPRODUCT('Aggreg'!$B168:$W168,$B$19:$W$19)</f>
        <v>0</v>
      </c>
      <c r="F60" s="6">
        <f>SUMPRODUCT('Aggreg'!$B206:$W206,$B$19:$W$19)</f>
        <v>0</v>
      </c>
      <c r="G60" s="6">
        <f>SUMPRODUCT('Aggreg'!$B245:$W245,$B$19:$W$19)</f>
        <v>0</v>
      </c>
      <c r="H60" s="10"/>
    </row>
    <row r="61" spans="1:8">
      <c r="A61" s="11" t="s">
        <v>197</v>
      </c>
      <c r="B61" s="6">
        <f>SUMPRODUCT('Aggreg'!$B43:$W43,$B$19:$W$19)</f>
        <v>0</v>
      </c>
      <c r="C61" s="6">
        <f>SUMPRODUCT('Aggreg'!$B85:$W85,$B$19:$W$19)</f>
        <v>0</v>
      </c>
      <c r="D61" s="6">
        <f>SUMPRODUCT('Aggreg'!$B127:$W127,$B$19:$W$19)</f>
        <v>0</v>
      </c>
      <c r="E61" s="6">
        <f>SUMPRODUCT('Aggreg'!$B169:$W169,$B$19:$W$19)</f>
        <v>0</v>
      </c>
      <c r="F61" s="6">
        <f>SUMPRODUCT('Aggreg'!$B207:$W207,$B$19:$W$19)</f>
        <v>0</v>
      </c>
      <c r="G61" s="6">
        <f>SUMPRODUCT('Aggreg'!$B246:$W246,$B$19:$W$19)</f>
        <v>0</v>
      </c>
      <c r="H61" s="10"/>
    </row>
    <row r="62" spans="1:8">
      <c r="A62" s="11" t="s">
        <v>198</v>
      </c>
      <c r="B62" s="6">
        <f>SUMPRODUCT('Aggreg'!$B44:$W44,$B$19:$W$19)</f>
        <v>0</v>
      </c>
      <c r="C62" s="6">
        <f>SUMPRODUCT('Aggreg'!$B86:$W86,$B$19:$W$19)</f>
        <v>0</v>
      </c>
      <c r="D62" s="6">
        <f>SUMPRODUCT('Aggreg'!$B128:$W128,$B$19:$W$19)</f>
        <v>0</v>
      </c>
      <c r="E62" s="6">
        <f>SUMPRODUCT('Aggreg'!$B170:$W170,$B$19:$W$19)</f>
        <v>0</v>
      </c>
      <c r="F62" s="6">
        <f>SUMPRODUCT('Aggreg'!$B208:$W208,$B$19:$W$19)</f>
        <v>0</v>
      </c>
      <c r="G62" s="6">
        <f>SUMPRODUCT('Aggreg'!$B247:$W247,$B$19:$W$19)</f>
        <v>0</v>
      </c>
      <c r="H62" s="10"/>
    </row>
    <row r="63" spans="1:8">
      <c r="A63" s="11" t="s">
        <v>199</v>
      </c>
      <c r="B63" s="6">
        <f>SUMPRODUCT('Aggreg'!$B45:$W45,$B$19:$W$19)</f>
        <v>0</v>
      </c>
      <c r="C63" s="6">
        <f>SUMPRODUCT('Aggreg'!$B87:$W87,$B$19:$W$19)</f>
        <v>0</v>
      </c>
      <c r="D63" s="6">
        <f>SUMPRODUCT('Aggreg'!$B129:$W129,$B$19:$W$19)</f>
        <v>0</v>
      </c>
      <c r="E63" s="6">
        <f>SUMPRODUCT('Aggreg'!$B171:$W171,$B$19:$W$19)</f>
        <v>0</v>
      </c>
      <c r="F63" s="6">
        <f>SUMPRODUCT('Aggreg'!$B209:$W209,$B$19:$W$19)</f>
        <v>0</v>
      </c>
      <c r="G63" s="6">
        <f>SUMPRODUCT('Aggreg'!$B248:$W248,$B$19:$W$19)</f>
        <v>0</v>
      </c>
      <c r="H63" s="10"/>
    </row>
    <row r="64" spans="1:8">
      <c r="A64" s="11" t="s">
        <v>200</v>
      </c>
      <c r="B64" s="6">
        <f>SUMPRODUCT('Aggreg'!$B46:$W46,$B$19:$W$19)</f>
        <v>0</v>
      </c>
      <c r="C64" s="6">
        <f>SUMPRODUCT('Aggreg'!$B88:$W88,$B$19:$W$19)</f>
        <v>0</v>
      </c>
      <c r="D64" s="6">
        <f>SUMPRODUCT('Aggreg'!$B130:$W130,$B$19:$W$19)</f>
        <v>0</v>
      </c>
      <c r="E64" s="6">
        <f>SUMPRODUCT('Aggreg'!$B172:$W172,$B$19:$W$19)</f>
        <v>0</v>
      </c>
      <c r="F64" s="6">
        <f>SUMPRODUCT('Aggreg'!$B210:$W210,$B$19:$W$19)</f>
        <v>0</v>
      </c>
      <c r="G64" s="6">
        <f>SUMPRODUCT('Aggreg'!$B249:$W249,$B$19:$W$19)</f>
        <v>0</v>
      </c>
      <c r="H64" s="10"/>
    </row>
    <row r="66" spans="1:7">
      <c r="A66" s="1" t="s">
        <v>1139</v>
      </c>
    </row>
    <row r="67" spans="1:7">
      <c r="A67" s="2" t="s">
        <v>367</v>
      </c>
    </row>
    <row r="68" spans="1:7">
      <c r="A68" s="12" t="s">
        <v>1140</v>
      </c>
    </row>
    <row r="69" spans="1:7">
      <c r="A69" s="12" t="s">
        <v>1141</v>
      </c>
    </row>
    <row r="70" spans="1:7">
      <c r="A70" s="12" t="s">
        <v>1142</v>
      </c>
    </row>
    <row r="71" spans="1:7">
      <c r="A71" s="12" t="s">
        <v>1143</v>
      </c>
    </row>
    <row r="72" spans="1:7">
      <c r="A72" s="12" t="s">
        <v>1144</v>
      </c>
    </row>
    <row r="73" spans="1:7">
      <c r="A73" s="12" t="s">
        <v>1145</v>
      </c>
    </row>
    <row r="74" spans="1:7">
      <c r="A74" s="12" t="s">
        <v>1146</v>
      </c>
    </row>
    <row r="75" spans="1:7">
      <c r="A75" s="12" t="s">
        <v>1147</v>
      </c>
    </row>
    <row r="76" spans="1:7">
      <c r="A76" s="12" t="s">
        <v>1148</v>
      </c>
    </row>
    <row r="77" spans="1:7">
      <c r="A77" s="12" t="s">
        <v>1149</v>
      </c>
    </row>
    <row r="78" spans="1:7">
      <c r="A78" s="12" t="s">
        <v>1150</v>
      </c>
    </row>
    <row r="79" spans="1:7">
      <c r="A79" s="12" t="s">
        <v>1098</v>
      </c>
    </row>
    <row r="80" spans="1:7">
      <c r="A80" s="26" t="s">
        <v>370</v>
      </c>
      <c r="B80" s="26" t="s">
        <v>500</v>
      </c>
      <c r="C80" s="26" t="s">
        <v>500</v>
      </c>
      <c r="D80" s="26" t="s">
        <v>500</v>
      </c>
      <c r="E80" s="26" t="s">
        <v>500</v>
      </c>
      <c r="F80" s="26" t="s">
        <v>500</v>
      </c>
      <c r="G80" s="26" t="s">
        <v>500</v>
      </c>
    </row>
    <row r="81" spans="1:8">
      <c r="A81" s="26" t="s">
        <v>373</v>
      </c>
      <c r="B81" s="26" t="s">
        <v>1151</v>
      </c>
      <c r="C81" s="26" t="s">
        <v>1152</v>
      </c>
      <c r="D81" s="26" t="s">
        <v>1153</v>
      </c>
      <c r="E81" s="26" t="s">
        <v>1154</v>
      </c>
      <c r="F81" s="26" t="s">
        <v>1155</v>
      </c>
      <c r="G81" s="26" t="s">
        <v>1156</v>
      </c>
    </row>
    <row r="83" spans="1:8">
      <c r="B83" s="3" t="s">
        <v>1157</v>
      </c>
      <c r="C83" s="3" t="s">
        <v>1158</v>
      </c>
      <c r="D83" s="3" t="s">
        <v>1159</v>
      </c>
      <c r="E83" s="3" t="s">
        <v>1160</v>
      </c>
      <c r="F83" s="3" t="s">
        <v>1161</v>
      </c>
      <c r="G83" s="3" t="s">
        <v>1162</v>
      </c>
    </row>
    <row r="84" spans="1:8">
      <c r="A84" s="11" t="s">
        <v>172</v>
      </c>
      <c r="B84" s="6">
        <f>IF(B34,0-'Aggreg'!B263/B34,0)</f>
        <v>0</v>
      </c>
      <c r="C84" s="9"/>
      <c r="D84" s="9"/>
      <c r="E84" s="6">
        <f>IF(E34,0-'Aggreg'!E263/E34,0)</f>
        <v>0</v>
      </c>
      <c r="F84" s="9"/>
      <c r="G84" s="9"/>
      <c r="H84" s="10"/>
    </row>
    <row r="85" spans="1:8">
      <c r="A85" s="11" t="s">
        <v>173</v>
      </c>
      <c r="B85" s="6">
        <f>IF(B35,0-'Aggreg'!B264/B35,0)</f>
        <v>0</v>
      </c>
      <c r="C85" s="6">
        <f>IF(C35,0-'Aggreg'!C264/C35,0)</f>
        <v>0</v>
      </c>
      <c r="D85" s="9"/>
      <c r="E85" s="6">
        <f>IF(E35,0-'Aggreg'!E264/E35,0)</f>
        <v>0</v>
      </c>
      <c r="F85" s="9"/>
      <c r="G85" s="9"/>
      <c r="H85" s="10"/>
    </row>
    <row r="86" spans="1:8">
      <c r="A86" s="11" t="s">
        <v>216</v>
      </c>
      <c r="B86" s="6">
        <f>IF(B36,0-'Aggreg'!B265/B36,0)</f>
        <v>0</v>
      </c>
      <c r="C86" s="9"/>
      <c r="D86" s="9"/>
      <c r="E86" s="9"/>
      <c r="F86" s="9"/>
      <c r="G86" s="9"/>
      <c r="H86" s="10"/>
    </row>
    <row r="87" spans="1:8">
      <c r="A87" s="11" t="s">
        <v>174</v>
      </c>
      <c r="B87" s="6">
        <f>IF(B37,0-'Aggreg'!B266/B37,0)</f>
        <v>0</v>
      </c>
      <c r="C87" s="9"/>
      <c r="D87" s="9"/>
      <c r="E87" s="6">
        <f>IF(E37,0-'Aggreg'!E266/E37,0)</f>
        <v>0</v>
      </c>
      <c r="F87" s="9"/>
      <c r="G87" s="9"/>
      <c r="H87" s="10"/>
    </row>
    <row r="88" spans="1:8">
      <c r="A88" s="11" t="s">
        <v>175</v>
      </c>
      <c r="B88" s="6">
        <f>IF(B38,0-'Aggreg'!B267/B38,0)</f>
        <v>0</v>
      </c>
      <c r="C88" s="6">
        <f>IF(C38,0-'Aggreg'!C267/C38,0)</f>
        <v>0</v>
      </c>
      <c r="D88" s="9"/>
      <c r="E88" s="6">
        <f>IF(E38,0-'Aggreg'!E267/E38,0)</f>
        <v>0</v>
      </c>
      <c r="F88" s="9"/>
      <c r="G88" s="9"/>
      <c r="H88" s="10"/>
    </row>
    <row r="89" spans="1:8">
      <c r="A89" s="11" t="s">
        <v>217</v>
      </c>
      <c r="B89" s="6">
        <f>IF(B39,0-'Aggreg'!B268/B39,0)</f>
        <v>0</v>
      </c>
      <c r="C89" s="9"/>
      <c r="D89" s="9"/>
      <c r="E89" s="9"/>
      <c r="F89" s="9"/>
      <c r="G89" s="9"/>
      <c r="H89" s="10"/>
    </row>
    <row r="90" spans="1:8">
      <c r="A90" s="11" t="s">
        <v>176</v>
      </c>
      <c r="B90" s="6">
        <f>IF(B40,0-'Aggreg'!B269/B40,0)</f>
        <v>0</v>
      </c>
      <c r="C90" s="6">
        <f>IF(C40,0-'Aggreg'!C269/C40,0)</f>
        <v>0</v>
      </c>
      <c r="D90" s="9"/>
      <c r="E90" s="6">
        <f>IF(E40,0-'Aggreg'!E269/E40,0)</f>
        <v>0</v>
      </c>
      <c r="F90" s="9"/>
      <c r="G90" s="9"/>
      <c r="H90" s="10"/>
    </row>
    <row r="91" spans="1:8">
      <c r="A91" s="11" t="s">
        <v>177</v>
      </c>
      <c r="B91" s="6">
        <f>IF(B41,0-'Aggreg'!B270/B41,0)</f>
        <v>0</v>
      </c>
      <c r="C91" s="6">
        <f>IF(C41,0-'Aggreg'!C270/C41,0)</f>
        <v>0</v>
      </c>
      <c r="D91" s="9"/>
      <c r="E91" s="6">
        <f>IF(E41,0-'Aggreg'!E270/E41,0)</f>
        <v>0</v>
      </c>
      <c r="F91" s="9"/>
      <c r="G91" s="9"/>
      <c r="H91" s="10"/>
    </row>
    <row r="92" spans="1:8">
      <c r="A92" s="11" t="s">
        <v>191</v>
      </c>
      <c r="B92" s="6">
        <f>IF(B42,0-'Aggreg'!B271/B42,0)</f>
        <v>0</v>
      </c>
      <c r="C92" s="6">
        <f>IF(C42,0-'Aggreg'!C271/C42,0)</f>
        <v>0</v>
      </c>
      <c r="D92" s="9"/>
      <c r="E92" s="6">
        <f>IF(E42,0-'Aggreg'!E271/E42,0)</f>
        <v>0</v>
      </c>
      <c r="F92" s="9"/>
      <c r="G92" s="9"/>
      <c r="H92" s="10"/>
    </row>
    <row r="93" spans="1:8">
      <c r="A93" s="11" t="s">
        <v>178</v>
      </c>
      <c r="B93" s="6">
        <f>IF(B43,0-'Aggreg'!B272/B43,0)</f>
        <v>0</v>
      </c>
      <c r="C93" s="6">
        <f>IF(C43,0-'Aggreg'!C272/C43,0)</f>
        <v>0</v>
      </c>
      <c r="D93" s="6">
        <f>IF(D43,0-'Aggreg'!D272/D43,0)</f>
        <v>0</v>
      </c>
      <c r="E93" s="6">
        <f>IF(E43,0-'Aggreg'!E272/E43,0)</f>
        <v>0</v>
      </c>
      <c r="F93" s="6">
        <f>IF(F43,0-'Aggreg'!F272/F43,0)</f>
        <v>0</v>
      </c>
      <c r="G93" s="6">
        <f>IF(G43,0-'Aggreg'!G272/G43,0)</f>
        <v>0</v>
      </c>
      <c r="H93" s="10"/>
    </row>
    <row r="94" spans="1:8">
      <c r="A94" s="11" t="s">
        <v>179</v>
      </c>
      <c r="B94" s="6">
        <f>IF(B44,0-'Aggreg'!B273/B44,0)</f>
        <v>0</v>
      </c>
      <c r="C94" s="6">
        <f>IF(C44,0-'Aggreg'!C273/C44,0)</f>
        <v>0</v>
      </c>
      <c r="D94" s="6">
        <f>IF(D44,0-'Aggreg'!D273/D44,0)</f>
        <v>0</v>
      </c>
      <c r="E94" s="6">
        <f>IF(E44,0-'Aggreg'!E273/E44,0)</f>
        <v>0</v>
      </c>
      <c r="F94" s="6">
        <f>IF(F44,0-'Aggreg'!F273/F44,0)</f>
        <v>0</v>
      </c>
      <c r="G94" s="6">
        <f>IF(G44,0-'Aggreg'!G273/G44,0)</f>
        <v>0</v>
      </c>
      <c r="H94" s="10"/>
    </row>
    <row r="95" spans="1:8">
      <c r="A95" s="11" t="s">
        <v>192</v>
      </c>
      <c r="B95" s="6">
        <f>IF(B45,0-'Aggreg'!B274/B45,0)</f>
        <v>0</v>
      </c>
      <c r="C95" s="6">
        <f>IF(C45,0-'Aggreg'!C274/C45,0)</f>
        <v>0</v>
      </c>
      <c r="D95" s="6">
        <f>IF(D45,0-'Aggreg'!D274/D45,0)</f>
        <v>0</v>
      </c>
      <c r="E95" s="6">
        <f>IF(E45,0-'Aggreg'!E274/E45,0)</f>
        <v>0</v>
      </c>
      <c r="F95" s="6">
        <f>IF(F45,0-'Aggreg'!F274/F45,0)</f>
        <v>0</v>
      </c>
      <c r="G95" s="6">
        <f>IF(G45,0-'Aggreg'!G274/G45,0)</f>
        <v>0</v>
      </c>
      <c r="H95" s="10"/>
    </row>
    <row r="96" spans="1:8">
      <c r="A96" s="11" t="s">
        <v>218</v>
      </c>
      <c r="B96" s="6">
        <f>IF(B46,0-'Aggreg'!B275/B46,0)</f>
        <v>0</v>
      </c>
      <c r="C96" s="9"/>
      <c r="D96" s="9"/>
      <c r="E96" s="9"/>
      <c r="F96" s="9"/>
      <c r="G96" s="9"/>
      <c r="H96" s="10"/>
    </row>
    <row r="97" spans="1:8">
      <c r="A97" s="11" t="s">
        <v>219</v>
      </c>
      <c r="B97" s="6">
        <f>IF(B47,0-'Aggreg'!B276/B47,0)</f>
        <v>0</v>
      </c>
      <c r="C97" s="9"/>
      <c r="D97" s="9"/>
      <c r="E97" s="9"/>
      <c r="F97" s="9"/>
      <c r="G97" s="9"/>
      <c r="H97" s="10"/>
    </row>
    <row r="98" spans="1:8">
      <c r="A98" s="11" t="s">
        <v>220</v>
      </c>
      <c r="B98" s="6">
        <f>IF(B48,0-'Aggreg'!B277/B48,0)</f>
        <v>0</v>
      </c>
      <c r="C98" s="9"/>
      <c r="D98" s="9"/>
      <c r="E98" s="9"/>
      <c r="F98" s="9"/>
      <c r="G98" s="9"/>
      <c r="H98" s="10"/>
    </row>
    <row r="99" spans="1:8">
      <c r="A99" s="11" t="s">
        <v>221</v>
      </c>
      <c r="B99" s="6">
        <f>IF(B49,0-'Aggreg'!B278/B49,0)</f>
        <v>0</v>
      </c>
      <c r="C99" s="9"/>
      <c r="D99" s="9"/>
      <c r="E99" s="9"/>
      <c r="F99" s="9"/>
      <c r="G99" s="9"/>
      <c r="H99" s="10"/>
    </row>
    <row r="100" spans="1:8">
      <c r="A100" s="11" t="s">
        <v>222</v>
      </c>
      <c r="B100" s="6">
        <f>IF(B50,0-'Aggreg'!B279/B50,0)</f>
        <v>0</v>
      </c>
      <c r="C100" s="6">
        <f>IF(C50,0-'Aggreg'!C279/C50,0)</f>
        <v>0</v>
      </c>
      <c r="D100" s="6">
        <f>IF(D50,0-'Aggreg'!D279/D50,0)</f>
        <v>0</v>
      </c>
      <c r="E100" s="9"/>
      <c r="F100" s="9"/>
      <c r="G100" s="9"/>
      <c r="H100" s="10"/>
    </row>
    <row r="101" spans="1:8">
      <c r="A101" s="11" t="s">
        <v>180</v>
      </c>
      <c r="B101" s="6">
        <f>IF(B51,0-'Aggreg'!B280/B51,0)</f>
        <v>0</v>
      </c>
      <c r="C101" s="9"/>
      <c r="D101" s="9"/>
      <c r="E101" s="6">
        <f>IF(E51,0-'Aggreg'!E280/E51,0)</f>
        <v>0</v>
      </c>
      <c r="F101" s="9"/>
      <c r="G101" s="9"/>
      <c r="H101" s="10"/>
    </row>
    <row r="102" spans="1:8">
      <c r="A102" s="11" t="s">
        <v>181</v>
      </c>
      <c r="B102" s="6">
        <f>IF(B52,0-'Aggreg'!B281/B52,0)</f>
        <v>0</v>
      </c>
      <c r="C102" s="9"/>
      <c r="D102" s="9"/>
      <c r="E102" s="6">
        <f>IF(E52,0-'Aggreg'!E281/E52,0)</f>
        <v>0</v>
      </c>
      <c r="F102" s="9"/>
      <c r="G102" s="9"/>
      <c r="H102" s="10"/>
    </row>
    <row r="103" spans="1:8">
      <c r="A103" s="11" t="s">
        <v>182</v>
      </c>
      <c r="B103" s="6">
        <f>IF(B53,0-'Aggreg'!B282/B53,0)</f>
        <v>0</v>
      </c>
      <c r="C103" s="9"/>
      <c r="D103" s="9"/>
      <c r="E103" s="6">
        <f>IF(E53,0-'Aggreg'!E282/E53,0)</f>
        <v>0</v>
      </c>
      <c r="F103" s="9"/>
      <c r="G103" s="6">
        <f>IF(G53,0-'Aggreg'!G282/G53,0)</f>
        <v>0</v>
      </c>
      <c r="H103" s="10"/>
    </row>
    <row r="104" spans="1:8">
      <c r="A104" s="11" t="s">
        <v>183</v>
      </c>
      <c r="B104" s="6">
        <f>IF(B54,0-'Aggreg'!B283/B54,0)</f>
        <v>0</v>
      </c>
      <c r="C104" s="6">
        <f>IF(C54,0-'Aggreg'!C283/C54,0)</f>
        <v>0</v>
      </c>
      <c r="D104" s="6">
        <f>IF(D54,0-'Aggreg'!D283/D54,0)</f>
        <v>0</v>
      </c>
      <c r="E104" s="6">
        <f>IF(E54,0-'Aggreg'!E283/E54,0)</f>
        <v>0</v>
      </c>
      <c r="F104" s="9"/>
      <c r="G104" s="6">
        <f>IF(G54,0-'Aggreg'!G283/G54,0)</f>
        <v>0</v>
      </c>
      <c r="H104" s="10"/>
    </row>
    <row r="105" spans="1:8">
      <c r="A105" s="11" t="s">
        <v>184</v>
      </c>
      <c r="B105" s="6">
        <f>IF(B55,0-'Aggreg'!B284/B55,0)</f>
        <v>0</v>
      </c>
      <c r="C105" s="9"/>
      <c r="D105" s="9"/>
      <c r="E105" s="6">
        <f>IF(E55,0-'Aggreg'!E284/E55,0)</f>
        <v>0</v>
      </c>
      <c r="F105" s="9"/>
      <c r="G105" s="6">
        <f>IF(G55,0-'Aggreg'!G284/G55,0)</f>
        <v>0</v>
      </c>
      <c r="H105" s="10"/>
    </row>
    <row r="106" spans="1:8">
      <c r="A106" s="11" t="s">
        <v>185</v>
      </c>
      <c r="B106" s="6">
        <f>IF(B56,0-'Aggreg'!B285/B56,0)</f>
        <v>0</v>
      </c>
      <c r="C106" s="6">
        <f>IF(C56,0-'Aggreg'!C285/C56,0)</f>
        <v>0</v>
      </c>
      <c r="D106" s="6">
        <f>IF(D56,0-'Aggreg'!D285/D56,0)</f>
        <v>0</v>
      </c>
      <c r="E106" s="6">
        <f>IF(E56,0-'Aggreg'!E285/E56,0)</f>
        <v>0</v>
      </c>
      <c r="F106" s="9"/>
      <c r="G106" s="6">
        <f>IF(G56,0-'Aggreg'!G285/G56,0)</f>
        <v>0</v>
      </c>
      <c r="H106" s="10"/>
    </row>
    <row r="107" spans="1:8">
      <c r="A107" s="11" t="s">
        <v>193</v>
      </c>
      <c r="B107" s="6">
        <f>IF(B57,0-'Aggreg'!B286/B57,0)</f>
        <v>0</v>
      </c>
      <c r="C107" s="9"/>
      <c r="D107" s="9"/>
      <c r="E107" s="6">
        <f>IF(E57,0-'Aggreg'!E286/E57,0)</f>
        <v>0</v>
      </c>
      <c r="F107" s="9"/>
      <c r="G107" s="6">
        <f>IF(G57,0-'Aggreg'!G286/G57,0)</f>
        <v>0</v>
      </c>
      <c r="H107" s="10"/>
    </row>
    <row r="108" spans="1:8">
      <c r="A108" s="11" t="s">
        <v>194</v>
      </c>
      <c r="B108" s="6">
        <f>IF(B58,0-'Aggreg'!B287/B58,0)</f>
        <v>0</v>
      </c>
      <c r="C108" s="9"/>
      <c r="D108" s="9"/>
      <c r="E108" s="6">
        <f>IF(E58,0-'Aggreg'!E287/E58,0)</f>
        <v>0</v>
      </c>
      <c r="F108" s="9"/>
      <c r="G108" s="6">
        <f>IF(G58,0-'Aggreg'!G287/G58,0)</f>
        <v>0</v>
      </c>
      <c r="H108" s="10"/>
    </row>
    <row r="109" spans="1:8">
      <c r="A109" s="11" t="s">
        <v>195</v>
      </c>
      <c r="B109" s="6">
        <f>IF(B59,0-'Aggreg'!B288/B59,0)</f>
        <v>0</v>
      </c>
      <c r="C109" s="9"/>
      <c r="D109" s="9"/>
      <c r="E109" s="6">
        <f>IF(E59,0-'Aggreg'!E288/E59,0)</f>
        <v>0</v>
      </c>
      <c r="F109" s="9"/>
      <c r="G109" s="6">
        <f>IF(G59,0-'Aggreg'!G288/G59,0)</f>
        <v>0</v>
      </c>
      <c r="H109" s="10"/>
    </row>
    <row r="110" spans="1:8">
      <c r="A110" s="11" t="s">
        <v>196</v>
      </c>
      <c r="B110" s="6">
        <f>IF(B60,0-'Aggreg'!B289/B60,0)</f>
        <v>0</v>
      </c>
      <c r="C110" s="9"/>
      <c r="D110" s="9"/>
      <c r="E110" s="6">
        <f>IF(E60,0-'Aggreg'!E289/E60,0)</f>
        <v>0</v>
      </c>
      <c r="F110" s="9"/>
      <c r="G110" s="6">
        <f>IF(G60,0-'Aggreg'!G289/G60,0)</f>
        <v>0</v>
      </c>
      <c r="H110" s="10"/>
    </row>
    <row r="111" spans="1:8">
      <c r="A111" s="11" t="s">
        <v>197</v>
      </c>
      <c r="B111" s="6">
        <f>IF(B61,0-'Aggreg'!B290/B61,0)</f>
        <v>0</v>
      </c>
      <c r="C111" s="6">
        <f>IF(C61,0-'Aggreg'!C290/C61,0)</f>
        <v>0</v>
      </c>
      <c r="D111" s="6">
        <f>IF(D61,0-'Aggreg'!D290/D61,0)</f>
        <v>0</v>
      </c>
      <c r="E111" s="6">
        <f>IF(E61,0-'Aggreg'!E290/E61,0)</f>
        <v>0</v>
      </c>
      <c r="F111" s="9"/>
      <c r="G111" s="6">
        <f>IF(G61,0-'Aggreg'!G290/G61,0)</f>
        <v>0</v>
      </c>
      <c r="H111" s="10"/>
    </row>
    <row r="112" spans="1:8">
      <c r="A112" s="11" t="s">
        <v>198</v>
      </c>
      <c r="B112" s="6">
        <f>IF(B62,0-'Aggreg'!B291/B62,0)</f>
        <v>0</v>
      </c>
      <c r="C112" s="6">
        <f>IF(C62,0-'Aggreg'!C291/C62,0)</f>
        <v>0</v>
      </c>
      <c r="D112" s="6">
        <f>IF(D62,0-'Aggreg'!D291/D62,0)</f>
        <v>0</v>
      </c>
      <c r="E112" s="6">
        <f>IF(E62,0-'Aggreg'!E291/E62,0)</f>
        <v>0</v>
      </c>
      <c r="F112" s="9"/>
      <c r="G112" s="6">
        <f>IF(G62,0-'Aggreg'!G291/G62,0)</f>
        <v>0</v>
      </c>
      <c r="H112" s="10"/>
    </row>
    <row r="113" spans="1:8">
      <c r="A113" s="11" t="s">
        <v>199</v>
      </c>
      <c r="B113" s="6">
        <f>IF(B63,0-'Aggreg'!B292/B63,0)</f>
        <v>0</v>
      </c>
      <c r="C113" s="6">
        <f>IF(C63,0-'Aggreg'!C292/C63,0)</f>
        <v>0</v>
      </c>
      <c r="D113" s="6">
        <f>IF(D63,0-'Aggreg'!D292/D63,0)</f>
        <v>0</v>
      </c>
      <c r="E113" s="6">
        <f>IF(E63,0-'Aggreg'!E292/E63,0)</f>
        <v>0</v>
      </c>
      <c r="F113" s="9"/>
      <c r="G113" s="6">
        <f>IF(G63,0-'Aggreg'!G292/G63,0)</f>
        <v>0</v>
      </c>
      <c r="H113" s="10"/>
    </row>
    <row r="114" spans="1:8">
      <c r="A114" s="11" t="s">
        <v>200</v>
      </c>
      <c r="B114" s="6">
        <f>IF(B64,0-'Aggreg'!B293/B64,0)</f>
        <v>0</v>
      </c>
      <c r="C114" s="6">
        <f>IF(C64,0-'Aggreg'!C293/C64,0)</f>
        <v>0</v>
      </c>
      <c r="D114" s="6">
        <f>IF(D64,0-'Aggreg'!D293/D64,0)</f>
        <v>0</v>
      </c>
      <c r="E114" s="6">
        <f>IF(E64,0-'Aggreg'!E293/E64,0)</f>
        <v>0</v>
      </c>
      <c r="F114" s="9"/>
      <c r="G114" s="6">
        <f>IF(G64,0-'Aggreg'!G293/G64,0)</f>
        <v>0</v>
      </c>
      <c r="H114" s="10"/>
    </row>
    <row r="116" spans="1:8">
      <c r="A116" s="1" t="s">
        <v>1163</v>
      </c>
    </row>
    <row r="117" spans="1:8">
      <c r="A117" s="2" t="s">
        <v>367</v>
      </c>
    </row>
    <row r="118" spans="1:8">
      <c r="A118" s="12" t="s">
        <v>1030</v>
      </c>
    </row>
    <row r="119" spans="1:8">
      <c r="A119" s="12" t="s">
        <v>1164</v>
      </c>
    </row>
    <row r="120" spans="1:8">
      <c r="A120" s="12" t="s">
        <v>1165</v>
      </c>
    </row>
    <row r="121" spans="1:8">
      <c r="A121" s="12" t="s">
        <v>1166</v>
      </c>
    </row>
    <row r="122" spans="1:8">
      <c r="A122" s="12" t="s">
        <v>1167</v>
      </c>
    </row>
    <row r="123" spans="1:8">
      <c r="A123" s="12" t="s">
        <v>1168</v>
      </c>
    </row>
    <row r="124" spans="1:8">
      <c r="A124" s="12" t="s">
        <v>1169</v>
      </c>
    </row>
    <row r="125" spans="1:8">
      <c r="A125" s="12" t="s">
        <v>1170</v>
      </c>
    </row>
    <row r="126" spans="1:8">
      <c r="A126" s="12" t="s">
        <v>1171</v>
      </c>
    </row>
    <row r="127" spans="1:8">
      <c r="A127" s="12" t="s">
        <v>1172</v>
      </c>
    </row>
    <row r="128" spans="1:8">
      <c r="A128" s="12" t="s">
        <v>1173</v>
      </c>
    </row>
    <row r="129" spans="1:8">
      <c r="A129" s="12" t="s">
        <v>1174</v>
      </c>
    </row>
    <row r="130" spans="1:8">
      <c r="A130" s="12" t="s">
        <v>1175</v>
      </c>
    </row>
    <row r="131" spans="1:8">
      <c r="A131" s="12" t="s">
        <v>1176</v>
      </c>
    </row>
    <row r="132" spans="1:8">
      <c r="A132" s="26" t="s">
        <v>370</v>
      </c>
      <c r="B132" s="26" t="s">
        <v>500</v>
      </c>
      <c r="C132" s="26" t="s">
        <v>500</v>
      </c>
      <c r="D132" s="26" t="s">
        <v>500</v>
      </c>
      <c r="E132" s="26" t="s">
        <v>500</v>
      </c>
      <c r="F132" s="26" t="s">
        <v>500</v>
      </c>
      <c r="G132" s="26" t="s">
        <v>500</v>
      </c>
    </row>
    <row r="133" spans="1:8">
      <c r="A133" s="26" t="s">
        <v>373</v>
      </c>
      <c r="B133" s="26" t="s">
        <v>1177</v>
      </c>
      <c r="C133" s="26" t="s">
        <v>1178</v>
      </c>
      <c r="D133" s="26" t="s">
        <v>1179</v>
      </c>
      <c r="E133" s="26" t="s">
        <v>1180</v>
      </c>
      <c r="F133" s="26" t="s">
        <v>1181</v>
      </c>
      <c r="G133" s="26" t="s">
        <v>1182</v>
      </c>
    </row>
    <row r="135" spans="1:8">
      <c r="B135" s="3" t="s">
        <v>1183</v>
      </c>
      <c r="C135" s="3" t="s">
        <v>1184</v>
      </c>
      <c r="D135" s="3" t="s">
        <v>1185</v>
      </c>
      <c r="E135" s="3" t="s">
        <v>1186</v>
      </c>
      <c r="F135" s="3" t="s">
        <v>1187</v>
      </c>
      <c r="G135" s="3" t="s">
        <v>1188</v>
      </c>
    </row>
    <row r="136" spans="1:8">
      <c r="A136" s="11" t="s">
        <v>172</v>
      </c>
      <c r="B136" s="6">
        <f>IF('Loads'!B44&lt;0,0,B34*'Loads'!B324*10)</f>
        <v>0</v>
      </c>
      <c r="C136" s="6">
        <f>IF('Loads'!B44&lt;0,0,C34*'Loads'!C324*10)</f>
        <v>0</v>
      </c>
      <c r="D136" s="6">
        <f>IF('Loads'!B44&lt;0,0,D34*'Loads'!D324*10)</f>
        <v>0</v>
      </c>
      <c r="E136" s="6">
        <f>E34*'Input'!F$58*'Loads'!E324/100</f>
        <v>0</v>
      </c>
      <c r="F136" s="6">
        <f>F34*'Input'!F$58*'Loads'!F324/100</f>
        <v>0</v>
      </c>
      <c r="G136" s="6">
        <f>IF('Loads'!B44&lt;0,0,G34*'Loads'!G324*10)</f>
        <v>0</v>
      </c>
      <c r="H136" s="10"/>
    </row>
    <row r="137" spans="1:8">
      <c r="A137" s="11" t="s">
        <v>173</v>
      </c>
      <c r="B137" s="6">
        <f>IF('Loads'!B45&lt;0,0,B35*'Loads'!B325*10)</f>
        <v>0</v>
      </c>
      <c r="C137" s="6">
        <f>IF('Loads'!B45&lt;0,0,C35*'Loads'!C325*10)</f>
        <v>0</v>
      </c>
      <c r="D137" s="6">
        <f>IF('Loads'!B45&lt;0,0,D35*'Loads'!D325*10)</f>
        <v>0</v>
      </c>
      <c r="E137" s="6">
        <f>E35*'Input'!F$58*'Loads'!E325/100</f>
        <v>0</v>
      </c>
      <c r="F137" s="6">
        <f>F35*'Input'!F$58*'Loads'!F325/100</f>
        <v>0</v>
      </c>
      <c r="G137" s="6">
        <f>IF('Loads'!B45&lt;0,0,G35*'Loads'!G325*10)</f>
        <v>0</v>
      </c>
      <c r="H137" s="10"/>
    </row>
    <row r="138" spans="1:8">
      <c r="A138" s="11" t="s">
        <v>216</v>
      </c>
      <c r="B138" s="6">
        <f>IF('Loads'!B46&lt;0,0,B36*'Loads'!B326*10)</f>
        <v>0</v>
      </c>
      <c r="C138" s="6">
        <f>IF('Loads'!B46&lt;0,0,C36*'Loads'!C326*10)</f>
        <v>0</v>
      </c>
      <c r="D138" s="6">
        <f>IF('Loads'!B46&lt;0,0,D36*'Loads'!D326*10)</f>
        <v>0</v>
      </c>
      <c r="E138" s="6">
        <f>E36*'Input'!F$58*'Loads'!E326/100</f>
        <v>0</v>
      </c>
      <c r="F138" s="6">
        <f>F36*'Input'!F$58*'Loads'!F326/100</f>
        <v>0</v>
      </c>
      <c r="G138" s="6">
        <f>IF('Loads'!B46&lt;0,0,G36*'Loads'!G326*10)</f>
        <v>0</v>
      </c>
      <c r="H138" s="10"/>
    </row>
    <row r="139" spans="1:8">
      <c r="A139" s="11" t="s">
        <v>174</v>
      </c>
      <c r="B139" s="6">
        <f>IF('Loads'!B47&lt;0,0,B37*'Loads'!B327*10)</f>
        <v>0</v>
      </c>
      <c r="C139" s="6">
        <f>IF('Loads'!B47&lt;0,0,C37*'Loads'!C327*10)</f>
        <v>0</v>
      </c>
      <c r="D139" s="6">
        <f>IF('Loads'!B47&lt;0,0,D37*'Loads'!D327*10)</f>
        <v>0</v>
      </c>
      <c r="E139" s="6">
        <f>E37*'Input'!F$58*'Loads'!E327/100</f>
        <v>0</v>
      </c>
      <c r="F139" s="6">
        <f>F37*'Input'!F$58*'Loads'!F327/100</f>
        <v>0</v>
      </c>
      <c r="G139" s="6">
        <f>IF('Loads'!B47&lt;0,0,G37*'Loads'!G327*10)</f>
        <v>0</v>
      </c>
      <c r="H139" s="10"/>
    </row>
    <row r="140" spans="1:8">
      <c r="A140" s="11" t="s">
        <v>175</v>
      </c>
      <c r="B140" s="6">
        <f>IF('Loads'!B48&lt;0,0,B38*'Loads'!B328*10)</f>
        <v>0</v>
      </c>
      <c r="C140" s="6">
        <f>IF('Loads'!B48&lt;0,0,C38*'Loads'!C328*10)</f>
        <v>0</v>
      </c>
      <c r="D140" s="6">
        <f>IF('Loads'!B48&lt;0,0,D38*'Loads'!D328*10)</f>
        <v>0</v>
      </c>
      <c r="E140" s="6">
        <f>E38*'Input'!F$58*'Loads'!E328/100</f>
        <v>0</v>
      </c>
      <c r="F140" s="6">
        <f>F38*'Input'!F$58*'Loads'!F328/100</f>
        <v>0</v>
      </c>
      <c r="G140" s="6">
        <f>IF('Loads'!B48&lt;0,0,G38*'Loads'!G328*10)</f>
        <v>0</v>
      </c>
      <c r="H140" s="10"/>
    </row>
    <row r="141" spans="1:8">
      <c r="A141" s="11" t="s">
        <v>217</v>
      </c>
      <c r="B141" s="6">
        <f>IF('Loads'!B49&lt;0,0,B39*'Loads'!B329*10)</f>
        <v>0</v>
      </c>
      <c r="C141" s="6">
        <f>IF('Loads'!B49&lt;0,0,C39*'Loads'!C329*10)</f>
        <v>0</v>
      </c>
      <c r="D141" s="6">
        <f>IF('Loads'!B49&lt;0,0,D39*'Loads'!D329*10)</f>
        <v>0</v>
      </c>
      <c r="E141" s="6">
        <f>E39*'Input'!F$58*'Loads'!E329/100</f>
        <v>0</v>
      </c>
      <c r="F141" s="6">
        <f>F39*'Input'!F$58*'Loads'!F329/100</f>
        <v>0</v>
      </c>
      <c r="G141" s="6">
        <f>IF('Loads'!B49&lt;0,0,G39*'Loads'!G329*10)</f>
        <v>0</v>
      </c>
      <c r="H141" s="10"/>
    </row>
    <row r="142" spans="1:8">
      <c r="A142" s="11" t="s">
        <v>176</v>
      </c>
      <c r="B142" s="6">
        <f>IF('Loads'!B50&lt;0,0,B40*'Loads'!B330*10)</f>
        <v>0</v>
      </c>
      <c r="C142" s="6">
        <f>IF('Loads'!B50&lt;0,0,C40*'Loads'!C330*10)</f>
        <v>0</v>
      </c>
      <c r="D142" s="6">
        <f>IF('Loads'!B50&lt;0,0,D40*'Loads'!D330*10)</f>
        <v>0</v>
      </c>
      <c r="E142" s="6">
        <f>E40*'Input'!F$58*'Loads'!E330/100</f>
        <v>0</v>
      </c>
      <c r="F142" s="6">
        <f>F40*'Input'!F$58*'Loads'!F330/100</f>
        <v>0</v>
      </c>
      <c r="G142" s="6">
        <f>IF('Loads'!B50&lt;0,0,G40*'Loads'!G330*10)</f>
        <v>0</v>
      </c>
      <c r="H142" s="10"/>
    </row>
    <row r="143" spans="1:8">
      <c r="A143" s="11" t="s">
        <v>177</v>
      </c>
      <c r="B143" s="6">
        <f>IF('Loads'!B51&lt;0,0,B41*'Loads'!B331*10)</f>
        <v>0</v>
      </c>
      <c r="C143" s="6">
        <f>IF('Loads'!B51&lt;0,0,C41*'Loads'!C331*10)</f>
        <v>0</v>
      </c>
      <c r="D143" s="6">
        <f>IF('Loads'!B51&lt;0,0,D41*'Loads'!D331*10)</f>
        <v>0</v>
      </c>
      <c r="E143" s="6">
        <f>E41*'Input'!F$58*'Loads'!E331/100</f>
        <v>0</v>
      </c>
      <c r="F143" s="6">
        <f>F41*'Input'!F$58*'Loads'!F331/100</f>
        <v>0</v>
      </c>
      <c r="G143" s="6">
        <f>IF('Loads'!B51&lt;0,0,G41*'Loads'!G331*10)</f>
        <v>0</v>
      </c>
      <c r="H143" s="10"/>
    </row>
    <row r="144" spans="1:8">
      <c r="A144" s="11" t="s">
        <v>191</v>
      </c>
      <c r="B144" s="6">
        <f>IF('Loads'!B52&lt;0,0,B42*'Loads'!B332*10)</f>
        <v>0</v>
      </c>
      <c r="C144" s="6">
        <f>IF('Loads'!B52&lt;0,0,C42*'Loads'!C332*10)</f>
        <v>0</v>
      </c>
      <c r="D144" s="6">
        <f>IF('Loads'!B52&lt;0,0,D42*'Loads'!D332*10)</f>
        <v>0</v>
      </c>
      <c r="E144" s="6">
        <f>E42*'Input'!F$58*'Loads'!E332/100</f>
        <v>0</v>
      </c>
      <c r="F144" s="6">
        <f>F42*'Input'!F$58*'Loads'!F332/100</f>
        <v>0</v>
      </c>
      <c r="G144" s="6">
        <f>IF('Loads'!B52&lt;0,0,G42*'Loads'!G332*10)</f>
        <v>0</v>
      </c>
      <c r="H144" s="10"/>
    </row>
    <row r="145" spans="1:8">
      <c r="A145" s="11" t="s">
        <v>178</v>
      </c>
      <c r="B145" s="6">
        <f>IF('Loads'!B53&lt;0,0,B43*'Loads'!B333*10)</f>
        <v>0</v>
      </c>
      <c r="C145" s="6">
        <f>IF('Loads'!B53&lt;0,0,C43*'Loads'!C333*10)</f>
        <v>0</v>
      </c>
      <c r="D145" s="6">
        <f>IF('Loads'!B53&lt;0,0,D43*'Loads'!D333*10)</f>
        <v>0</v>
      </c>
      <c r="E145" s="6">
        <f>E43*'Input'!F$58*'Loads'!E333/100</f>
        <v>0</v>
      </c>
      <c r="F145" s="6">
        <f>F43*'Input'!F$58*'Loads'!F333/100</f>
        <v>0</v>
      </c>
      <c r="G145" s="6">
        <f>IF('Loads'!B53&lt;0,0,G43*'Loads'!G333*10)</f>
        <v>0</v>
      </c>
      <c r="H145" s="10"/>
    </row>
    <row r="146" spans="1:8">
      <c r="A146" s="11" t="s">
        <v>179</v>
      </c>
      <c r="B146" s="6">
        <f>IF('Loads'!B54&lt;0,0,B44*'Loads'!B334*10)</f>
        <v>0</v>
      </c>
      <c r="C146" s="6">
        <f>IF('Loads'!B54&lt;0,0,C44*'Loads'!C334*10)</f>
        <v>0</v>
      </c>
      <c r="D146" s="6">
        <f>IF('Loads'!B54&lt;0,0,D44*'Loads'!D334*10)</f>
        <v>0</v>
      </c>
      <c r="E146" s="6">
        <f>E44*'Input'!F$58*'Loads'!E334/100</f>
        <v>0</v>
      </c>
      <c r="F146" s="6">
        <f>F44*'Input'!F$58*'Loads'!F334/100</f>
        <v>0</v>
      </c>
      <c r="G146" s="6">
        <f>IF('Loads'!B54&lt;0,0,G44*'Loads'!G334*10)</f>
        <v>0</v>
      </c>
      <c r="H146" s="10"/>
    </row>
    <row r="147" spans="1:8">
      <c r="A147" s="11" t="s">
        <v>192</v>
      </c>
      <c r="B147" s="6">
        <f>IF('Loads'!B55&lt;0,0,B45*'Loads'!B335*10)</f>
        <v>0</v>
      </c>
      <c r="C147" s="6">
        <f>IF('Loads'!B55&lt;0,0,C45*'Loads'!C335*10)</f>
        <v>0</v>
      </c>
      <c r="D147" s="6">
        <f>IF('Loads'!B55&lt;0,0,D45*'Loads'!D335*10)</f>
        <v>0</v>
      </c>
      <c r="E147" s="6">
        <f>E45*'Input'!F$58*'Loads'!E335/100</f>
        <v>0</v>
      </c>
      <c r="F147" s="6">
        <f>F45*'Input'!F$58*'Loads'!F335/100</f>
        <v>0</v>
      </c>
      <c r="G147" s="6">
        <f>IF('Loads'!B55&lt;0,0,G45*'Loads'!G335*10)</f>
        <v>0</v>
      </c>
      <c r="H147" s="10"/>
    </row>
    <row r="148" spans="1:8">
      <c r="A148" s="11" t="s">
        <v>218</v>
      </c>
      <c r="B148" s="6">
        <f>IF('Loads'!B56&lt;0,0,B46*'Loads'!B336*10)</f>
        <v>0</v>
      </c>
      <c r="C148" s="6">
        <f>IF('Loads'!B56&lt;0,0,C46*'Loads'!C336*10)</f>
        <v>0</v>
      </c>
      <c r="D148" s="6">
        <f>IF('Loads'!B56&lt;0,0,D46*'Loads'!D336*10)</f>
        <v>0</v>
      </c>
      <c r="E148" s="6">
        <f>E46*'Input'!F$58*'Loads'!E336/100</f>
        <v>0</v>
      </c>
      <c r="F148" s="6">
        <f>F46*'Input'!F$58*'Loads'!F336/100</f>
        <v>0</v>
      </c>
      <c r="G148" s="6">
        <f>IF('Loads'!B56&lt;0,0,G46*'Loads'!G336*10)</f>
        <v>0</v>
      </c>
      <c r="H148" s="10"/>
    </row>
    <row r="149" spans="1:8">
      <c r="A149" s="11" t="s">
        <v>219</v>
      </c>
      <c r="B149" s="6">
        <f>IF('Loads'!B57&lt;0,0,B47*'Loads'!B337*10)</f>
        <v>0</v>
      </c>
      <c r="C149" s="6">
        <f>IF('Loads'!B57&lt;0,0,C47*'Loads'!C337*10)</f>
        <v>0</v>
      </c>
      <c r="D149" s="6">
        <f>IF('Loads'!B57&lt;0,0,D47*'Loads'!D337*10)</f>
        <v>0</v>
      </c>
      <c r="E149" s="6">
        <f>E47*'Input'!F$58*'Loads'!E337/100</f>
        <v>0</v>
      </c>
      <c r="F149" s="6">
        <f>F47*'Input'!F$58*'Loads'!F337/100</f>
        <v>0</v>
      </c>
      <c r="G149" s="6">
        <f>IF('Loads'!B57&lt;0,0,G47*'Loads'!G337*10)</f>
        <v>0</v>
      </c>
      <c r="H149" s="10"/>
    </row>
    <row r="150" spans="1:8">
      <c r="A150" s="11" t="s">
        <v>220</v>
      </c>
      <c r="B150" s="6">
        <f>IF('Loads'!B58&lt;0,0,B48*'Loads'!B338*10)</f>
        <v>0</v>
      </c>
      <c r="C150" s="6">
        <f>IF('Loads'!B58&lt;0,0,C48*'Loads'!C338*10)</f>
        <v>0</v>
      </c>
      <c r="D150" s="6">
        <f>IF('Loads'!B58&lt;0,0,D48*'Loads'!D338*10)</f>
        <v>0</v>
      </c>
      <c r="E150" s="6">
        <f>E48*'Input'!F$58*'Loads'!E338/100</f>
        <v>0</v>
      </c>
      <c r="F150" s="6">
        <f>F48*'Input'!F$58*'Loads'!F338/100</f>
        <v>0</v>
      </c>
      <c r="G150" s="6">
        <f>IF('Loads'!B58&lt;0,0,G48*'Loads'!G338*10)</f>
        <v>0</v>
      </c>
      <c r="H150" s="10"/>
    </row>
    <row r="151" spans="1:8">
      <c r="A151" s="11" t="s">
        <v>221</v>
      </c>
      <c r="B151" s="6">
        <f>IF('Loads'!B59&lt;0,0,B49*'Loads'!B339*10)</f>
        <v>0</v>
      </c>
      <c r="C151" s="6">
        <f>IF('Loads'!B59&lt;0,0,C49*'Loads'!C339*10)</f>
        <v>0</v>
      </c>
      <c r="D151" s="6">
        <f>IF('Loads'!B59&lt;0,0,D49*'Loads'!D339*10)</f>
        <v>0</v>
      </c>
      <c r="E151" s="6">
        <f>E49*'Input'!F$58*'Loads'!E339/100</f>
        <v>0</v>
      </c>
      <c r="F151" s="6">
        <f>F49*'Input'!F$58*'Loads'!F339/100</f>
        <v>0</v>
      </c>
      <c r="G151" s="6">
        <f>IF('Loads'!B59&lt;0,0,G49*'Loads'!G339*10)</f>
        <v>0</v>
      </c>
      <c r="H151" s="10"/>
    </row>
    <row r="152" spans="1:8">
      <c r="A152" s="11" t="s">
        <v>222</v>
      </c>
      <c r="B152" s="6">
        <f>IF('Loads'!B60&lt;0,0,B50*'Loads'!B340*10)</f>
        <v>0</v>
      </c>
      <c r="C152" s="6">
        <f>IF('Loads'!B60&lt;0,0,C50*'Loads'!C340*10)</f>
        <v>0</v>
      </c>
      <c r="D152" s="6">
        <f>IF('Loads'!B60&lt;0,0,D50*'Loads'!D340*10)</f>
        <v>0</v>
      </c>
      <c r="E152" s="6">
        <f>E50*'Input'!F$58*'Loads'!E340/100</f>
        <v>0</v>
      </c>
      <c r="F152" s="6">
        <f>F50*'Input'!F$58*'Loads'!F340/100</f>
        <v>0</v>
      </c>
      <c r="G152" s="6">
        <f>IF('Loads'!B60&lt;0,0,G50*'Loads'!G340*10)</f>
        <v>0</v>
      </c>
      <c r="H152" s="10"/>
    </row>
    <row r="153" spans="1:8">
      <c r="A153" s="11" t="s">
        <v>180</v>
      </c>
      <c r="B153" s="6">
        <f>IF('Loads'!B61&lt;0,0,B51*'Loads'!B341*10)</f>
        <v>0</v>
      </c>
      <c r="C153" s="6">
        <f>IF('Loads'!B61&lt;0,0,C51*'Loads'!C341*10)</f>
        <v>0</v>
      </c>
      <c r="D153" s="6">
        <f>IF('Loads'!B61&lt;0,0,D51*'Loads'!D341*10)</f>
        <v>0</v>
      </c>
      <c r="E153" s="6">
        <f>E51*'Input'!F$58*'Loads'!E341/100</f>
        <v>0</v>
      </c>
      <c r="F153" s="6">
        <f>F51*'Input'!F$58*'Loads'!F341/100</f>
        <v>0</v>
      </c>
      <c r="G153" s="6">
        <f>IF('Loads'!B61&lt;0,0,G51*'Loads'!G341*10)</f>
        <v>0</v>
      </c>
      <c r="H153" s="10"/>
    </row>
    <row r="154" spans="1:8">
      <c r="A154" s="11" t="s">
        <v>181</v>
      </c>
      <c r="B154" s="6">
        <f>IF('Loads'!B62&lt;0,0,B52*'Loads'!B342*10)</f>
        <v>0</v>
      </c>
      <c r="C154" s="6">
        <f>IF('Loads'!B62&lt;0,0,C52*'Loads'!C342*10)</f>
        <v>0</v>
      </c>
      <c r="D154" s="6">
        <f>IF('Loads'!B62&lt;0,0,D52*'Loads'!D342*10)</f>
        <v>0</v>
      </c>
      <c r="E154" s="6">
        <f>E52*'Input'!F$58*'Loads'!E342/100</f>
        <v>0</v>
      </c>
      <c r="F154" s="6">
        <f>F52*'Input'!F$58*'Loads'!F342/100</f>
        <v>0</v>
      </c>
      <c r="G154" s="6">
        <f>IF('Loads'!B62&lt;0,0,G52*'Loads'!G342*10)</f>
        <v>0</v>
      </c>
      <c r="H154" s="10"/>
    </row>
    <row r="155" spans="1:8">
      <c r="A155" s="11" t="s">
        <v>182</v>
      </c>
      <c r="B155" s="6">
        <f>IF('Loads'!B63&lt;0,0,B53*'Loads'!B343*10)</f>
        <v>0</v>
      </c>
      <c r="C155" s="6">
        <f>IF('Loads'!B63&lt;0,0,C53*'Loads'!C343*10)</f>
        <v>0</v>
      </c>
      <c r="D155" s="6">
        <f>IF('Loads'!B63&lt;0,0,D53*'Loads'!D343*10)</f>
        <v>0</v>
      </c>
      <c r="E155" s="6">
        <f>E53*'Input'!F$58*'Loads'!E343/100</f>
        <v>0</v>
      </c>
      <c r="F155" s="6">
        <f>F53*'Input'!F$58*'Loads'!F343/100</f>
        <v>0</v>
      </c>
      <c r="G155" s="6">
        <f>IF('Loads'!B63&lt;0,0,G53*'Loads'!G343*10)</f>
        <v>0</v>
      </c>
      <c r="H155" s="10"/>
    </row>
    <row r="156" spans="1:8">
      <c r="A156" s="11" t="s">
        <v>183</v>
      </c>
      <c r="B156" s="6">
        <f>IF('Loads'!B64&lt;0,0,B54*'Loads'!B344*10)</f>
        <v>0</v>
      </c>
      <c r="C156" s="6">
        <f>IF('Loads'!B64&lt;0,0,C54*'Loads'!C344*10)</f>
        <v>0</v>
      </c>
      <c r="D156" s="6">
        <f>IF('Loads'!B64&lt;0,0,D54*'Loads'!D344*10)</f>
        <v>0</v>
      </c>
      <c r="E156" s="6">
        <f>E54*'Input'!F$58*'Loads'!E344/100</f>
        <v>0</v>
      </c>
      <c r="F156" s="6">
        <f>F54*'Input'!F$58*'Loads'!F344/100</f>
        <v>0</v>
      </c>
      <c r="G156" s="6">
        <f>IF('Loads'!B64&lt;0,0,G54*'Loads'!G344*10)</f>
        <v>0</v>
      </c>
      <c r="H156" s="10"/>
    </row>
    <row r="157" spans="1:8">
      <c r="A157" s="11" t="s">
        <v>184</v>
      </c>
      <c r="B157" s="6">
        <f>IF('Loads'!B65&lt;0,0,B55*'Loads'!B345*10)</f>
        <v>0</v>
      </c>
      <c r="C157" s="6">
        <f>IF('Loads'!B65&lt;0,0,C55*'Loads'!C345*10)</f>
        <v>0</v>
      </c>
      <c r="D157" s="6">
        <f>IF('Loads'!B65&lt;0,0,D55*'Loads'!D345*10)</f>
        <v>0</v>
      </c>
      <c r="E157" s="6">
        <f>E55*'Input'!F$58*'Loads'!E345/100</f>
        <v>0</v>
      </c>
      <c r="F157" s="6">
        <f>F55*'Input'!F$58*'Loads'!F345/100</f>
        <v>0</v>
      </c>
      <c r="G157" s="6">
        <f>IF('Loads'!B65&lt;0,0,G55*'Loads'!G345*10)</f>
        <v>0</v>
      </c>
      <c r="H157" s="10"/>
    </row>
    <row r="158" spans="1:8">
      <c r="A158" s="11" t="s">
        <v>185</v>
      </c>
      <c r="B158" s="6">
        <f>IF('Loads'!B66&lt;0,0,B56*'Loads'!B346*10)</f>
        <v>0</v>
      </c>
      <c r="C158" s="6">
        <f>IF('Loads'!B66&lt;0,0,C56*'Loads'!C346*10)</f>
        <v>0</v>
      </c>
      <c r="D158" s="6">
        <f>IF('Loads'!B66&lt;0,0,D56*'Loads'!D346*10)</f>
        <v>0</v>
      </c>
      <c r="E158" s="6">
        <f>E56*'Input'!F$58*'Loads'!E346/100</f>
        <v>0</v>
      </c>
      <c r="F158" s="6">
        <f>F56*'Input'!F$58*'Loads'!F346/100</f>
        <v>0</v>
      </c>
      <c r="G158" s="6">
        <f>IF('Loads'!B66&lt;0,0,G56*'Loads'!G346*10)</f>
        <v>0</v>
      </c>
      <c r="H158" s="10"/>
    </row>
    <row r="159" spans="1:8">
      <c r="A159" s="11" t="s">
        <v>193</v>
      </c>
      <c r="B159" s="6">
        <f>IF('Loads'!B67&lt;0,0,B57*'Loads'!B347*10)</f>
        <v>0</v>
      </c>
      <c r="C159" s="6">
        <f>IF('Loads'!B67&lt;0,0,C57*'Loads'!C347*10)</f>
        <v>0</v>
      </c>
      <c r="D159" s="6">
        <f>IF('Loads'!B67&lt;0,0,D57*'Loads'!D347*10)</f>
        <v>0</v>
      </c>
      <c r="E159" s="6">
        <f>E57*'Input'!F$58*'Loads'!E347/100</f>
        <v>0</v>
      </c>
      <c r="F159" s="6">
        <f>F57*'Input'!F$58*'Loads'!F347/100</f>
        <v>0</v>
      </c>
      <c r="G159" s="6">
        <f>IF('Loads'!B67&lt;0,0,G57*'Loads'!G347*10)</f>
        <v>0</v>
      </c>
      <c r="H159" s="10"/>
    </row>
    <row r="160" spans="1:8">
      <c r="A160" s="11" t="s">
        <v>194</v>
      </c>
      <c r="B160" s="6">
        <f>IF('Loads'!B68&lt;0,0,B58*'Loads'!B348*10)</f>
        <v>0</v>
      </c>
      <c r="C160" s="6">
        <f>IF('Loads'!B68&lt;0,0,C58*'Loads'!C348*10)</f>
        <v>0</v>
      </c>
      <c r="D160" s="6">
        <f>IF('Loads'!B68&lt;0,0,D58*'Loads'!D348*10)</f>
        <v>0</v>
      </c>
      <c r="E160" s="6">
        <f>E58*'Input'!F$58*'Loads'!E348/100</f>
        <v>0</v>
      </c>
      <c r="F160" s="6">
        <f>F58*'Input'!F$58*'Loads'!F348/100</f>
        <v>0</v>
      </c>
      <c r="G160" s="6">
        <f>IF('Loads'!B68&lt;0,0,G58*'Loads'!G348*10)</f>
        <v>0</v>
      </c>
      <c r="H160" s="10"/>
    </row>
    <row r="161" spans="1:8">
      <c r="A161" s="11" t="s">
        <v>195</v>
      </c>
      <c r="B161" s="6">
        <f>IF('Loads'!B69&lt;0,0,B59*'Loads'!B349*10)</f>
        <v>0</v>
      </c>
      <c r="C161" s="6">
        <f>IF('Loads'!B69&lt;0,0,C59*'Loads'!C349*10)</f>
        <v>0</v>
      </c>
      <c r="D161" s="6">
        <f>IF('Loads'!B69&lt;0,0,D59*'Loads'!D349*10)</f>
        <v>0</v>
      </c>
      <c r="E161" s="6">
        <f>E59*'Input'!F$58*'Loads'!E349/100</f>
        <v>0</v>
      </c>
      <c r="F161" s="6">
        <f>F59*'Input'!F$58*'Loads'!F349/100</f>
        <v>0</v>
      </c>
      <c r="G161" s="6">
        <f>IF('Loads'!B69&lt;0,0,G59*'Loads'!G349*10)</f>
        <v>0</v>
      </c>
      <c r="H161" s="10"/>
    </row>
    <row r="162" spans="1:8">
      <c r="A162" s="11" t="s">
        <v>196</v>
      </c>
      <c r="B162" s="6">
        <f>IF('Loads'!B70&lt;0,0,B60*'Loads'!B350*10)</f>
        <v>0</v>
      </c>
      <c r="C162" s="6">
        <f>IF('Loads'!B70&lt;0,0,C60*'Loads'!C350*10)</f>
        <v>0</v>
      </c>
      <c r="D162" s="6">
        <f>IF('Loads'!B70&lt;0,0,D60*'Loads'!D350*10)</f>
        <v>0</v>
      </c>
      <c r="E162" s="6">
        <f>E60*'Input'!F$58*'Loads'!E350/100</f>
        <v>0</v>
      </c>
      <c r="F162" s="6">
        <f>F60*'Input'!F$58*'Loads'!F350/100</f>
        <v>0</v>
      </c>
      <c r="G162" s="6">
        <f>IF('Loads'!B70&lt;0,0,G60*'Loads'!G350*10)</f>
        <v>0</v>
      </c>
      <c r="H162" s="10"/>
    </row>
    <row r="163" spans="1:8">
      <c r="A163" s="11" t="s">
        <v>197</v>
      </c>
      <c r="B163" s="6">
        <f>IF('Loads'!B71&lt;0,0,B61*'Loads'!B351*10)</f>
        <v>0</v>
      </c>
      <c r="C163" s="6">
        <f>IF('Loads'!B71&lt;0,0,C61*'Loads'!C351*10)</f>
        <v>0</v>
      </c>
      <c r="D163" s="6">
        <f>IF('Loads'!B71&lt;0,0,D61*'Loads'!D351*10)</f>
        <v>0</v>
      </c>
      <c r="E163" s="6">
        <f>E61*'Input'!F$58*'Loads'!E351/100</f>
        <v>0</v>
      </c>
      <c r="F163" s="6">
        <f>F61*'Input'!F$58*'Loads'!F351/100</f>
        <v>0</v>
      </c>
      <c r="G163" s="6">
        <f>IF('Loads'!B71&lt;0,0,G61*'Loads'!G351*10)</f>
        <v>0</v>
      </c>
      <c r="H163" s="10"/>
    </row>
    <row r="164" spans="1:8">
      <c r="A164" s="11" t="s">
        <v>198</v>
      </c>
      <c r="B164" s="6">
        <f>IF('Loads'!B72&lt;0,0,B62*'Loads'!B352*10)</f>
        <v>0</v>
      </c>
      <c r="C164" s="6">
        <f>IF('Loads'!B72&lt;0,0,C62*'Loads'!C352*10)</f>
        <v>0</v>
      </c>
      <c r="D164" s="6">
        <f>IF('Loads'!B72&lt;0,0,D62*'Loads'!D352*10)</f>
        <v>0</v>
      </c>
      <c r="E164" s="6">
        <f>E62*'Input'!F$58*'Loads'!E352/100</f>
        <v>0</v>
      </c>
      <c r="F164" s="6">
        <f>F62*'Input'!F$58*'Loads'!F352/100</f>
        <v>0</v>
      </c>
      <c r="G164" s="6">
        <f>IF('Loads'!B72&lt;0,0,G62*'Loads'!G352*10)</f>
        <v>0</v>
      </c>
      <c r="H164" s="10"/>
    </row>
    <row r="165" spans="1:8">
      <c r="A165" s="11" t="s">
        <v>199</v>
      </c>
      <c r="B165" s="6">
        <f>IF('Loads'!B73&lt;0,0,B63*'Loads'!B353*10)</f>
        <v>0</v>
      </c>
      <c r="C165" s="6">
        <f>IF('Loads'!B73&lt;0,0,C63*'Loads'!C353*10)</f>
        <v>0</v>
      </c>
      <c r="D165" s="6">
        <f>IF('Loads'!B73&lt;0,0,D63*'Loads'!D353*10)</f>
        <v>0</v>
      </c>
      <c r="E165" s="6">
        <f>E63*'Input'!F$58*'Loads'!E353/100</f>
        <v>0</v>
      </c>
      <c r="F165" s="6">
        <f>F63*'Input'!F$58*'Loads'!F353/100</f>
        <v>0</v>
      </c>
      <c r="G165" s="6">
        <f>IF('Loads'!B73&lt;0,0,G63*'Loads'!G353*10)</f>
        <v>0</v>
      </c>
      <c r="H165" s="10"/>
    </row>
    <row r="166" spans="1:8">
      <c r="A166" s="11" t="s">
        <v>200</v>
      </c>
      <c r="B166" s="6">
        <f>IF('Loads'!B74&lt;0,0,B64*'Loads'!B354*10)</f>
        <v>0</v>
      </c>
      <c r="C166" s="6">
        <f>IF('Loads'!B74&lt;0,0,C64*'Loads'!C354*10)</f>
        <v>0</v>
      </c>
      <c r="D166" s="6">
        <f>IF('Loads'!B74&lt;0,0,D64*'Loads'!D354*10)</f>
        <v>0</v>
      </c>
      <c r="E166" s="6">
        <f>E64*'Input'!F$58*'Loads'!E354/100</f>
        <v>0</v>
      </c>
      <c r="F166" s="6">
        <f>F64*'Input'!F$58*'Loads'!F354/100</f>
        <v>0</v>
      </c>
      <c r="G166" s="6">
        <f>IF('Loads'!B74&lt;0,0,G64*'Loads'!G354*10)</f>
        <v>0</v>
      </c>
      <c r="H166" s="10"/>
    </row>
    <row r="168" spans="1:8">
      <c r="A168" s="1" t="s">
        <v>1189</v>
      </c>
    </row>
    <row r="169" spans="1:8">
      <c r="A169" s="2" t="s">
        <v>367</v>
      </c>
    </row>
    <row r="170" spans="1:8">
      <c r="A170" s="12" t="s">
        <v>1190</v>
      </c>
    </row>
    <row r="171" spans="1:8">
      <c r="A171" s="12" t="s">
        <v>1191</v>
      </c>
    </row>
    <row r="172" spans="1:8">
      <c r="A172" s="12" t="s">
        <v>1192</v>
      </c>
    </row>
    <row r="173" spans="1:8">
      <c r="A173" s="12" t="s">
        <v>1193</v>
      </c>
    </row>
    <row r="174" spans="1:8">
      <c r="A174" s="12" t="s">
        <v>1194</v>
      </c>
    </row>
    <row r="175" spans="1:8">
      <c r="A175" s="12" t="s">
        <v>1195</v>
      </c>
    </row>
    <row r="176" spans="1:8">
      <c r="A176" s="12" t="s">
        <v>1196</v>
      </c>
    </row>
    <row r="177" spans="1:3">
      <c r="A177" s="2" t="s">
        <v>1197</v>
      </c>
    </row>
    <row r="179" spans="1:3">
      <c r="B179" s="3" t="s">
        <v>1198</v>
      </c>
    </row>
    <row r="180" spans="1:3">
      <c r="A180" s="11" t="s">
        <v>1198</v>
      </c>
      <c r="B180" s="6">
        <f>'Revenue'!C70/SUM($B$136:$B$166,$C$136:$C$166,$D$136:$D$166,$E$136:$E$166,$F$136:$F$166,$G$136:$G$166)</f>
        <v>0</v>
      </c>
      <c r="C180" s="10"/>
    </row>
    <row r="182" spans="1:3">
      <c r="A182" s="1" t="s">
        <v>1199</v>
      </c>
    </row>
    <row r="183" spans="1:3">
      <c r="A183" s="2" t="s">
        <v>367</v>
      </c>
    </row>
    <row r="184" spans="1:3">
      <c r="A184" s="12" t="s">
        <v>1200</v>
      </c>
    </row>
    <row r="185" spans="1:3">
      <c r="A185" s="12" t="s">
        <v>1201</v>
      </c>
    </row>
    <row r="186" spans="1:3">
      <c r="A186" s="12" t="s">
        <v>1202</v>
      </c>
    </row>
    <row r="187" spans="1:3">
      <c r="A187" s="12" t="s">
        <v>1203</v>
      </c>
    </row>
    <row r="188" spans="1:3">
      <c r="A188" s="12" t="s">
        <v>1204</v>
      </c>
    </row>
    <row r="189" spans="1:3">
      <c r="A189" s="12" t="s">
        <v>1205</v>
      </c>
    </row>
    <row r="190" spans="1:3">
      <c r="A190" s="12" t="s">
        <v>1206</v>
      </c>
    </row>
    <row r="191" spans="1:3">
      <c r="A191" s="2" t="s">
        <v>1207</v>
      </c>
    </row>
    <row r="193" spans="1:3">
      <c r="B193" s="3" t="s">
        <v>1208</v>
      </c>
    </row>
    <row r="194" spans="1:3">
      <c r="A194" s="11" t="s">
        <v>1208</v>
      </c>
      <c r="B194" s="6">
        <f>MIN(B180,$B$84:$B$114,$C$84:$C$114,$D$84:$D$114,$E$84:$E$114,$F$84:$F$114,$G$84:$G$114)</f>
        <v>0</v>
      </c>
      <c r="C194" s="10"/>
    </row>
    <row r="196" spans="1:3">
      <c r="A196" s="1" t="s">
        <v>1209</v>
      </c>
    </row>
    <row r="197" spans="1:3">
      <c r="A197" s="2" t="s">
        <v>367</v>
      </c>
    </row>
    <row r="198" spans="1:3">
      <c r="A198" s="12" t="s">
        <v>1210</v>
      </c>
    </row>
    <row r="199" spans="1:3">
      <c r="A199" s="12" t="s">
        <v>1201</v>
      </c>
    </row>
    <row r="200" spans="1:3">
      <c r="A200" s="12" t="s">
        <v>1202</v>
      </c>
    </row>
    <row r="201" spans="1:3">
      <c r="A201" s="12" t="s">
        <v>1203</v>
      </c>
    </row>
    <row r="202" spans="1:3">
      <c r="A202" s="12" t="s">
        <v>1204</v>
      </c>
    </row>
    <row r="203" spans="1:3">
      <c r="A203" s="12" t="s">
        <v>1205</v>
      </c>
    </row>
    <row r="204" spans="1:3">
      <c r="A204" s="12" t="s">
        <v>1206</v>
      </c>
    </row>
    <row r="205" spans="1:3">
      <c r="A205" s="12" t="s">
        <v>1211</v>
      </c>
    </row>
    <row r="206" spans="1:3">
      <c r="A206" s="12" t="s">
        <v>1212</v>
      </c>
    </row>
    <row r="207" spans="1:3">
      <c r="A207" s="12" t="s">
        <v>1213</v>
      </c>
    </row>
    <row r="208" spans="1:3">
      <c r="A208" s="12" t="s">
        <v>1214</v>
      </c>
    </row>
    <row r="209" spans="1:1">
      <c r="A209" s="12" t="s">
        <v>1215</v>
      </c>
    </row>
    <row r="210" spans="1:1">
      <c r="A210" s="12" t="s">
        <v>1216</v>
      </c>
    </row>
    <row r="211" spans="1:1">
      <c r="A211" s="12" t="s">
        <v>1217</v>
      </c>
    </row>
    <row r="212" spans="1:1">
      <c r="A212" s="12" t="s">
        <v>1218</v>
      </c>
    </row>
    <row r="213" spans="1:1">
      <c r="A213" s="12" t="s">
        <v>1219</v>
      </c>
    </row>
    <row r="214" spans="1:1">
      <c r="A214" s="12" t="s">
        <v>1220</v>
      </c>
    </row>
    <row r="215" spans="1:1">
      <c r="A215" s="12" t="s">
        <v>1221</v>
      </c>
    </row>
    <row r="216" spans="1:1">
      <c r="A216" s="12" t="s">
        <v>1222</v>
      </c>
    </row>
    <row r="217" spans="1:1">
      <c r="A217" s="12" t="s">
        <v>1223</v>
      </c>
    </row>
    <row r="218" spans="1:1">
      <c r="A218" s="12" t="s">
        <v>1224</v>
      </c>
    </row>
    <row r="219" spans="1:1">
      <c r="A219" s="12" t="s">
        <v>1225</v>
      </c>
    </row>
    <row r="220" spans="1:1">
      <c r="A220" s="12" t="s">
        <v>1226</v>
      </c>
    </row>
    <row r="221" spans="1:1">
      <c r="A221" s="12" t="s">
        <v>1227</v>
      </c>
    </row>
    <row r="222" spans="1:1">
      <c r="A222" s="12" t="s">
        <v>1228</v>
      </c>
    </row>
    <row r="223" spans="1:1">
      <c r="A223" s="12" t="s">
        <v>1229</v>
      </c>
    </row>
    <row r="224" spans="1:1">
      <c r="A224" s="12" t="s">
        <v>1230</v>
      </c>
    </row>
    <row r="225" spans="1:15">
      <c r="A225" s="26" t="s">
        <v>370</v>
      </c>
      <c r="B225" s="26" t="s">
        <v>438</v>
      </c>
      <c r="C225" s="26" t="s">
        <v>438</v>
      </c>
      <c r="D225" s="26" t="s">
        <v>438</v>
      </c>
      <c r="E225" s="26" t="s">
        <v>438</v>
      </c>
      <c r="F225" s="26" t="s">
        <v>438</v>
      </c>
      <c r="G225" s="26" t="s">
        <v>371</v>
      </c>
      <c r="H225" s="26" t="s">
        <v>500</v>
      </c>
      <c r="I225" s="26" t="s">
        <v>438</v>
      </c>
      <c r="J225" s="26" t="s">
        <v>438</v>
      </c>
      <c r="K225" s="26" t="s">
        <v>438</v>
      </c>
      <c r="L225" s="26" t="s">
        <v>438</v>
      </c>
      <c r="M225" s="26" t="s">
        <v>438</v>
      </c>
      <c r="N225" s="26" t="s">
        <v>438</v>
      </c>
    </row>
    <row r="226" spans="1:15">
      <c r="A226" s="26" t="s">
        <v>373</v>
      </c>
      <c r="B226" s="26" t="s">
        <v>438</v>
      </c>
      <c r="C226" s="26" t="s">
        <v>438</v>
      </c>
      <c r="D226" s="26" t="s">
        <v>438</v>
      </c>
      <c r="E226" s="26" t="s">
        <v>438</v>
      </c>
      <c r="F226" s="26" t="s">
        <v>438</v>
      </c>
      <c r="G226" s="26" t="s">
        <v>374</v>
      </c>
      <c r="H226" s="26" t="s">
        <v>1231</v>
      </c>
      <c r="I226" s="26" t="s">
        <v>438</v>
      </c>
      <c r="J226" s="26" t="s">
        <v>438</v>
      </c>
      <c r="K226" s="26" t="s">
        <v>438</v>
      </c>
      <c r="L226" s="26" t="s">
        <v>438</v>
      </c>
      <c r="M226" s="26" t="s">
        <v>438</v>
      </c>
      <c r="N226" s="26" t="s">
        <v>438</v>
      </c>
    </row>
    <row r="228" spans="1:15">
      <c r="B228" s="3" t="s">
        <v>1232</v>
      </c>
      <c r="C228" s="3" t="s">
        <v>1233</v>
      </c>
      <c r="D228" s="3" t="s">
        <v>1234</v>
      </c>
      <c r="E228" s="3" t="s">
        <v>1235</v>
      </c>
      <c r="F228" s="3" t="s">
        <v>1236</v>
      </c>
      <c r="G228" s="3" t="s">
        <v>1237</v>
      </c>
      <c r="H228" s="3" t="s">
        <v>1238</v>
      </c>
      <c r="I228" s="3" t="s">
        <v>1239</v>
      </c>
      <c r="J228" s="3" t="s">
        <v>1240</v>
      </c>
      <c r="K228" s="3" t="s">
        <v>1241</v>
      </c>
      <c r="L228" s="3" t="s">
        <v>1242</v>
      </c>
      <c r="M228" s="3" t="s">
        <v>10</v>
      </c>
      <c r="N228" s="3" t="s">
        <v>1243</v>
      </c>
    </row>
    <row r="229" spans="1:15">
      <c r="A229" s="11" t="s">
        <v>1208</v>
      </c>
      <c r="B229" s="6">
        <f>B194</f>
        <v>0</v>
      </c>
      <c r="C229" s="9"/>
      <c r="D229" s="9"/>
      <c r="E229" s="9"/>
      <c r="F229" s="9"/>
      <c r="G229" s="28">
        <v>0</v>
      </c>
      <c r="H229" s="17">
        <f>F229*186+G229</f>
        <v>0</v>
      </c>
      <c r="I229" s="9"/>
      <c r="J229" s="9"/>
      <c r="K229" s="6">
        <f>B229</f>
        <v>0</v>
      </c>
      <c r="L229" s="6">
        <f>SUM(D$229:D$414)</f>
        <v>0</v>
      </c>
      <c r="M229" s="6">
        <f>SUM($E$229:$E$414)-'Revenue'!$C$70</f>
        <v>0</v>
      </c>
      <c r="N229" s="6">
        <f>IF(M$229&gt;0,K229,IF(M$415&gt;0,"",$B$180))</f>
        <v>0</v>
      </c>
      <c r="O229" s="10"/>
    </row>
    <row r="230" spans="1:15">
      <c r="A230" s="11" t="s">
        <v>1244</v>
      </c>
      <c r="B230" s="6">
        <f>B84</f>
        <v>0</v>
      </c>
      <c r="C230" s="6">
        <f>B136</f>
        <v>0</v>
      </c>
      <c r="D230" s="6">
        <f>IF(ISERROR(B230),C230,0)</f>
        <v>0</v>
      </c>
      <c r="E230" s="6">
        <f>MAX($B$194,B230)*C230</f>
        <v>0</v>
      </c>
      <c r="F230" s="17">
        <f>RANK(B230,B$230:B$415,1)</f>
        <v>0</v>
      </c>
      <c r="G230" s="28">
        <v>1</v>
      </c>
      <c r="H230" s="17">
        <f>F230*186+G230</f>
        <v>0</v>
      </c>
      <c r="I230" s="17">
        <f>RANK(H230,H$230:H$415,1)</f>
        <v>0</v>
      </c>
      <c r="J230" s="17">
        <f>MATCH(G230,I$230:I$415,0)</f>
        <v>0</v>
      </c>
      <c r="K230" s="6">
        <f>INDEX(B$230:B$415,J230,1)</f>
        <v>0</v>
      </c>
      <c r="L230" s="6">
        <f>L229+INDEX(C$230:C$415,J230,1)</f>
        <v>0</v>
      </c>
      <c r="M230" s="6">
        <f>M229+(K230-K229)*L229</f>
        <v>0</v>
      </c>
      <c r="N230" s="6">
        <f>IF((M229&gt;0)=(M230&gt;0),"",K230-M230/L229)</f>
        <v>0</v>
      </c>
      <c r="O230" s="10"/>
    </row>
    <row r="231" spans="1:15">
      <c r="A231" s="11" t="s">
        <v>1245</v>
      </c>
      <c r="B231" s="6">
        <f>B85</f>
        <v>0</v>
      </c>
      <c r="C231" s="6">
        <f>B137</f>
        <v>0</v>
      </c>
      <c r="D231" s="6">
        <f>IF(ISERROR(B231),C231,0)</f>
        <v>0</v>
      </c>
      <c r="E231" s="6">
        <f>MAX($B$194,B231)*C231</f>
        <v>0</v>
      </c>
      <c r="F231" s="17">
        <f>RANK(B231,B$230:B$415,1)</f>
        <v>0</v>
      </c>
      <c r="G231" s="28">
        <v>2</v>
      </c>
      <c r="H231" s="17">
        <f>F231*186+G231</f>
        <v>0</v>
      </c>
      <c r="I231" s="17">
        <f>RANK(H231,H$230:H$415,1)</f>
        <v>0</v>
      </c>
      <c r="J231" s="17">
        <f>MATCH(G231,I$230:I$415,0)</f>
        <v>0</v>
      </c>
      <c r="K231" s="6">
        <f>INDEX(B$230:B$415,J231,1)</f>
        <v>0</v>
      </c>
      <c r="L231" s="6">
        <f>L230+INDEX(C$230:C$415,J231,1)</f>
        <v>0</v>
      </c>
      <c r="M231" s="6">
        <f>M230+(K231-K230)*L230</f>
        <v>0</v>
      </c>
      <c r="N231" s="6">
        <f>IF((M230&gt;0)=(M231&gt;0),"",K231-M231/L230)</f>
        <v>0</v>
      </c>
      <c r="O231" s="10"/>
    </row>
    <row r="232" spans="1:15">
      <c r="A232" s="11" t="s">
        <v>1246</v>
      </c>
      <c r="B232" s="6">
        <f>B86</f>
        <v>0</v>
      </c>
      <c r="C232" s="6">
        <f>B138</f>
        <v>0</v>
      </c>
      <c r="D232" s="6">
        <f>IF(ISERROR(B232),C232,0)</f>
        <v>0</v>
      </c>
      <c r="E232" s="6">
        <f>MAX($B$194,B232)*C232</f>
        <v>0</v>
      </c>
      <c r="F232" s="17">
        <f>RANK(B232,B$230:B$415,1)</f>
        <v>0</v>
      </c>
      <c r="G232" s="28">
        <v>3</v>
      </c>
      <c r="H232" s="17">
        <f>F232*186+G232</f>
        <v>0</v>
      </c>
      <c r="I232" s="17">
        <f>RANK(H232,H$230:H$415,1)</f>
        <v>0</v>
      </c>
      <c r="J232" s="17">
        <f>MATCH(G232,I$230:I$415,0)</f>
        <v>0</v>
      </c>
      <c r="K232" s="6">
        <f>INDEX(B$230:B$415,J232,1)</f>
        <v>0</v>
      </c>
      <c r="L232" s="6">
        <f>L231+INDEX(C$230:C$415,J232,1)</f>
        <v>0</v>
      </c>
      <c r="M232" s="6">
        <f>M231+(K232-K231)*L231</f>
        <v>0</v>
      </c>
      <c r="N232" s="6">
        <f>IF((M231&gt;0)=(M232&gt;0),"",K232-M232/L231)</f>
        <v>0</v>
      </c>
      <c r="O232" s="10"/>
    </row>
    <row r="233" spans="1:15">
      <c r="A233" s="11" t="s">
        <v>1247</v>
      </c>
      <c r="B233" s="6">
        <f>B87</f>
        <v>0</v>
      </c>
      <c r="C233" s="6">
        <f>B139</f>
        <v>0</v>
      </c>
      <c r="D233" s="6">
        <f>IF(ISERROR(B233),C233,0)</f>
        <v>0</v>
      </c>
      <c r="E233" s="6">
        <f>MAX($B$194,B233)*C233</f>
        <v>0</v>
      </c>
      <c r="F233" s="17">
        <f>RANK(B233,B$230:B$415,1)</f>
        <v>0</v>
      </c>
      <c r="G233" s="28">
        <v>4</v>
      </c>
      <c r="H233" s="17">
        <f>F233*186+G233</f>
        <v>0</v>
      </c>
      <c r="I233" s="17">
        <f>RANK(H233,H$230:H$415,1)</f>
        <v>0</v>
      </c>
      <c r="J233" s="17">
        <f>MATCH(G233,I$230:I$415,0)</f>
        <v>0</v>
      </c>
      <c r="K233" s="6">
        <f>INDEX(B$230:B$415,J233,1)</f>
        <v>0</v>
      </c>
      <c r="L233" s="6">
        <f>L232+INDEX(C$230:C$415,J233,1)</f>
        <v>0</v>
      </c>
      <c r="M233" s="6">
        <f>M232+(K233-K232)*L232</f>
        <v>0</v>
      </c>
      <c r="N233" s="6">
        <f>IF((M232&gt;0)=(M233&gt;0),"",K233-M233/L232)</f>
        <v>0</v>
      </c>
      <c r="O233" s="10"/>
    </row>
    <row r="234" spans="1:15">
      <c r="A234" s="11" t="s">
        <v>1248</v>
      </c>
      <c r="B234" s="6">
        <f>B88</f>
        <v>0</v>
      </c>
      <c r="C234" s="6">
        <f>B140</f>
        <v>0</v>
      </c>
      <c r="D234" s="6">
        <f>IF(ISERROR(B234),C234,0)</f>
        <v>0</v>
      </c>
      <c r="E234" s="6">
        <f>MAX($B$194,B234)*C234</f>
        <v>0</v>
      </c>
      <c r="F234" s="17">
        <f>RANK(B234,B$230:B$415,1)</f>
        <v>0</v>
      </c>
      <c r="G234" s="28">
        <v>5</v>
      </c>
      <c r="H234" s="17">
        <f>F234*186+G234</f>
        <v>0</v>
      </c>
      <c r="I234" s="17">
        <f>RANK(H234,H$230:H$415,1)</f>
        <v>0</v>
      </c>
      <c r="J234" s="17">
        <f>MATCH(G234,I$230:I$415,0)</f>
        <v>0</v>
      </c>
      <c r="K234" s="6">
        <f>INDEX(B$230:B$415,J234,1)</f>
        <v>0</v>
      </c>
      <c r="L234" s="6">
        <f>L233+INDEX(C$230:C$415,J234,1)</f>
        <v>0</v>
      </c>
      <c r="M234" s="6">
        <f>M233+(K234-K233)*L233</f>
        <v>0</v>
      </c>
      <c r="N234" s="6">
        <f>IF((M233&gt;0)=(M234&gt;0),"",K234-M234/L233)</f>
        <v>0</v>
      </c>
      <c r="O234" s="10"/>
    </row>
    <row r="235" spans="1:15">
      <c r="A235" s="11" t="s">
        <v>1249</v>
      </c>
      <c r="B235" s="6">
        <f>B89</f>
        <v>0</v>
      </c>
      <c r="C235" s="6">
        <f>B141</f>
        <v>0</v>
      </c>
      <c r="D235" s="6">
        <f>IF(ISERROR(B235),C235,0)</f>
        <v>0</v>
      </c>
      <c r="E235" s="6">
        <f>MAX($B$194,B235)*C235</f>
        <v>0</v>
      </c>
      <c r="F235" s="17">
        <f>RANK(B235,B$230:B$415,1)</f>
        <v>0</v>
      </c>
      <c r="G235" s="28">
        <v>6</v>
      </c>
      <c r="H235" s="17">
        <f>F235*186+G235</f>
        <v>0</v>
      </c>
      <c r="I235" s="17">
        <f>RANK(H235,H$230:H$415,1)</f>
        <v>0</v>
      </c>
      <c r="J235" s="17">
        <f>MATCH(G235,I$230:I$415,0)</f>
        <v>0</v>
      </c>
      <c r="K235" s="6">
        <f>INDEX(B$230:B$415,J235,1)</f>
        <v>0</v>
      </c>
      <c r="L235" s="6">
        <f>L234+INDEX(C$230:C$415,J235,1)</f>
        <v>0</v>
      </c>
      <c r="M235" s="6">
        <f>M234+(K235-K234)*L234</f>
        <v>0</v>
      </c>
      <c r="N235" s="6">
        <f>IF((M234&gt;0)=(M235&gt;0),"",K235-M235/L234)</f>
        <v>0</v>
      </c>
      <c r="O235" s="10"/>
    </row>
    <row r="236" spans="1:15">
      <c r="A236" s="11" t="s">
        <v>1250</v>
      </c>
      <c r="B236" s="6">
        <f>B90</f>
        <v>0</v>
      </c>
      <c r="C236" s="6">
        <f>B142</f>
        <v>0</v>
      </c>
      <c r="D236" s="6">
        <f>IF(ISERROR(B236),C236,0)</f>
        <v>0</v>
      </c>
      <c r="E236" s="6">
        <f>MAX($B$194,B236)*C236</f>
        <v>0</v>
      </c>
      <c r="F236" s="17">
        <f>RANK(B236,B$230:B$415,1)</f>
        <v>0</v>
      </c>
      <c r="G236" s="28">
        <v>7</v>
      </c>
      <c r="H236" s="17">
        <f>F236*186+G236</f>
        <v>0</v>
      </c>
      <c r="I236" s="17">
        <f>RANK(H236,H$230:H$415,1)</f>
        <v>0</v>
      </c>
      <c r="J236" s="17">
        <f>MATCH(G236,I$230:I$415,0)</f>
        <v>0</v>
      </c>
      <c r="K236" s="6">
        <f>INDEX(B$230:B$415,J236,1)</f>
        <v>0</v>
      </c>
      <c r="L236" s="6">
        <f>L235+INDEX(C$230:C$415,J236,1)</f>
        <v>0</v>
      </c>
      <c r="M236" s="6">
        <f>M235+(K236-K235)*L235</f>
        <v>0</v>
      </c>
      <c r="N236" s="6">
        <f>IF((M235&gt;0)=(M236&gt;0),"",K236-M236/L235)</f>
        <v>0</v>
      </c>
      <c r="O236" s="10"/>
    </row>
    <row r="237" spans="1:15">
      <c r="A237" s="11" t="s">
        <v>1251</v>
      </c>
      <c r="B237" s="6">
        <f>B91</f>
        <v>0</v>
      </c>
      <c r="C237" s="6">
        <f>B143</f>
        <v>0</v>
      </c>
      <c r="D237" s="6">
        <f>IF(ISERROR(B237),C237,0)</f>
        <v>0</v>
      </c>
      <c r="E237" s="6">
        <f>MAX($B$194,B237)*C237</f>
        <v>0</v>
      </c>
      <c r="F237" s="17">
        <f>RANK(B237,B$230:B$415,1)</f>
        <v>0</v>
      </c>
      <c r="G237" s="28">
        <v>8</v>
      </c>
      <c r="H237" s="17">
        <f>F237*186+G237</f>
        <v>0</v>
      </c>
      <c r="I237" s="17">
        <f>RANK(H237,H$230:H$415,1)</f>
        <v>0</v>
      </c>
      <c r="J237" s="17">
        <f>MATCH(G237,I$230:I$415,0)</f>
        <v>0</v>
      </c>
      <c r="K237" s="6">
        <f>INDEX(B$230:B$415,J237,1)</f>
        <v>0</v>
      </c>
      <c r="L237" s="6">
        <f>L236+INDEX(C$230:C$415,J237,1)</f>
        <v>0</v>
      </c>
      <c r="M237" s="6">
        <f>M236+(K237-K236)*L236</f>
        <v>0</v>
      </c>
      <c r="N237" s="6">
        <f>IF((M236&gt;0)=(M237&gt;0),"",K237-M237/L236)</f>
        <v>0</v>
      </c>
      <c r="O237" s="10"/>
    </row>
    <row r="238" spans="1:15">
      <c r="A238" s="11" t="s">
        <v>1252</v>
      </c>
      <c r="B238" s="6">
        <f>B92</f>
        <v>0</v>
      </c>
      <c r="C238" s="6">
        <f>B144</f>
        <v>0</v>
      </c>
      <c r="D238" s="6">
        <f>IF(ISERROR(B238),C238,0)</f>
        <v>0</v>
      </c>
      <c r="E238" s="6">
        <f>MAX($B$194,B238)*C238</f>
        <v>0</v>
      </c>
      <c r="F238" s="17">
        <f>RANK(B238,B$230:B$415,1)</f>
        <v>0</v>
      </c>
      <c r="G238" s="28">
        <v>9</v>
      </c>
      <c r="H238" s="17">
        <f>F238*186+G238</f>
        <v>0</v>
      </c>
      <c r="I238" s="17">
        <f>RANK(H238,H$230:H$415,1)</f>
        <v>0</v>
      </c>
      <c r="J238" s="17">
        <f>MATCH(G238,I$230:I$415,0)</f>
        <v>0</v>
      </c>
      <c r="K238" s="6">
        <f>INDEX(B$230:B$415,J238,1)</f>
        <v>0</v>
      </c>
      <c r="L238" s="6">
        <f>L237+INDEX(C$230:C$415,J238,1)</f>
        <v>0</v>
      </c>
      <c r="M238" s="6">
        <f>M237+(K238-K237)*L237</f>
        <v>0</v>
      </c>
      <c r="N238" s="6">
        <f>IF((M237&gt;0)=(M238&gt;0),"",K238-M238/L237)</f>
        <v>0</v>
      </c>
      <c r="O238" s="10"/>
    </row>
    <row r="239" spans="1:15">
      <c r="A239" s="11" t="s">
        <v>1253</v>
      </c>
      <c r="B239" s="6">
        <f>B93</f>
        <v>0</v>
      </c>
      <c r="C239" s="6">
        <f>B145</f>
        <v>0</v>
      </c>
      <c r="D239" s="6">
        <f>IF(ISERROR(B239),C239,0)</f>
        <v>0</v>
      </c>
      <c r="E239" s="6">
        <f>MAX($B$194,B239)*C239</f>
        <v>0</v>
      </c>
      <c r="F239" s="17">
        <f>RANK(B239,B$230:B$415,1)</f>
        <v>0</v>
      </c>
      <c r="G239" s="28">
        <v>10</v>
      </c>
      <c r="H239" s="17">
        <f>F239*186+G239</f>
        <v>0</v>
      </c>
      <c r="I239" s="17">
        <f>RANK(H239,H$230:H$415,1)</f>
        <v>0</v>
      </c>
      <c r="J239" s="17">
        <f>MATCH(G239,I$230:I$415,0)</f>
        <v>0</v>
      </c>
      <c r="K239" s="6">
        <f>INDEX(B$230:B$415,J239,1)</f>
        <v>0</v>
      </c>
      <c r="L239" s="6">
        <f>L238+INDEX(C$230:C$415,J239,1)</f>
        <v>0</v>
      </c>
      <c r="M239" s="6">
        <f>M238+(K239-K238)*L238</f>
        <v>0</v>
      </c>
      <c r="N239" s="6">
        <f>IF((M238&gt;0)=(M239&gt;0),"",K239-M239/L238)</f>
        <v>0</v>
      </c>
      <c r="O239" s="10"/>
    </row>
    <row r="240" spans="1:15">
      <c r="A240" s="11" t="s">
        <v>1254</v>
      </c>
      <c r="B240" s="6">
        <f>B94</f>
        <v>0</v>
      </c>
      <c r="C240" s="6">
        <f>B146</f>
        <v>0</v>
      </c>
      <c r="D240" s="6">
        <f>IF(ISERROR(B240),C240,0)</f>
        <v>0</v>
      </c>
      <c r="E240" s="6">
        <f>MAX($B$194,B240)*C240</f>
        <v>0</v>
      </c>
      <c r="F240" s="17">
        <f>RANK(B240,B$230:B$415,1)</f>
        <v>0</v>
      </c>
      <c r="G240" s="28">
        <v>11</v>
      </c>
      <c r="H240" s="17">
        <f>F240*186+G240</f>
        <v>0</v>
      </c>
      <c r="I240" s="17">
        <f>RANK(H240,H$230:H$415,1)</f>
        <v>0</v>
      </c>
      <c r="J240" s="17">
        <f>MATCH(G240,I$230:I$415,0)</f>
        <v>0</v>
      </c>
      <c r="K240" s="6">
        <f>INDEX(B$230:B$415,J240,1)</f>
        <v>0</v>
      </c>
      <c r="L240" s="6">
        <f>L239+INDEX(C$230:C$415,J240,1)</f>
        <v>0</v>
      </c>
      <c r="M240" s="6">
        <f>M239+(K240-K239)*L239</f>
        <v>0</v>
      </c>
      <c r="N240" s="6">
        <f>IF((M239&gt;0)=(M240&gt;0),"",K240-M240/L239)</f>
        <v>0</v>
      </c>
      <c r="O240" s="10"/>
    </row>
    <row r="241" spans="1:15">
      <c r="A241" s="11" t="s">
        <v>1255</v>
      </c>
      <c r="B241" s="6">
        <f>B95</f>
        <v>0</v>
      </c>
      <c r="C241" s="6">
        <f>B147</f>
        <v>0</v>
      </c>
      <c r="D241" s="6">
        <f>IF(ISERROR(B241),C241,0)</f>
        <v>0</v>
      </c>
      <c r="E241" s="6">
        <f>MAX($B$194,B241)*C241</f>
        <v>0</v>
      </c>
      <c r="F241" s="17">
        <f>RANK(B241,B$230:B$415,1)</f>
        <v>0</v>
      </c>
      <c r="G241" s="28">
        <v>12</v>
      </c>
      <c r="H241" s="17">
        <f>F241*186+G241</f>
        <v>0</v>
      </c>
      <c r="I241" s="17">
        <f>RANK(H241,H$230:H$415,1)</f>
        <v>0</v>
      </c>
      <c r="J241" s="17">
        <f>MATCH(G241,I$230:I$415,0)</f>
        <v>0</v>
      </c>
      <c r="K241" s="6">
        <f>INDEX(B$230:B$415,J241,1)</f>
        <v>0</v>
      </c>
      <c r="L241" s="6">
        <f>L240+INDEX(C$230:C$415,J241,1)</f>
        <v>0</v>
      </c>
      <c r="M241" s="6">
        <f>M240+(K241-K240)*L240</f>
        <v>0</v>
      </c>
      <c r="N241" s="6">
        <f>IF((M240&gt;0)=(M241&gt;0),"",K241-M241/L240)</f>
        <v>0</v>
      </c>
      <c r="O241" s="10"/>
    </row>
    <row r="242" spans="1:15">
      <c r="A242" s="11" t="s">
        <v>1256</v>
      </c>
      <c r="B242" s="6">
        <f>B96</f>
        <v>0</v>
      </c>
      <c r="C242" s="6">
        <f>B148</f>
        <v>0</v>
      </c>
      <c r="D242" s="6">
        <f>IF(ISERROR(B242),C242,0)</f>
        <v>0</v>
      </c>
      <c r="E242" s="6">
        <f>MAX($B$194,B242)*C242</f>
        <v>0</v>
      </c>
      <c r="F242" s="17">
        <f>RANK(B242,B$230:B$415,1)</f>
        <v>0</v>
      </c>
      <c r="G242" s="28">
        <v>13</v>
      </c>
      <c r="H242" s="17">
        <f>F242*186+G242</f>
        <v>0</v>
      </c>
      <c r="I242" s="17">
        <f>RANK(H242,H$230:H$415,1)</f>
        <v>0</v>
      </c>
      <c r="J242" s="17">
        <f>MATCH(G242,I$230:I$415,0)</f>
        <v>0</v>
      </c>
      <c r="K242" s="6">
        <f>INDEX(B$230:B$415,J242,1)</f>
        <v>0</v>
      </c>
      <c r="L242" s="6">
        <f>L241+INDEX(C$230:C$415,J242,1)</f>
        <v>0</v>
      </c>
      <c r="M242" s="6">
        <f>M241+(K242-K241)*L241</f>
        <v>0</v>
      </c>
      <c r="N242" s="6">
        <f>IF((M241&gt;0)=(M242&gt;0),"",K242-M242/L241)</f>
        <v>0</v>
      </c>
      <c r="O242" s="10"/>
    </row>
    <row r="243" spans="1:15">
      <c r="A243" s="11" t="s">
        <v>1257</v>
      </c>
      <c r="B243" s="6">
        <f>B97</f>
        <v>0</v>
      </c>
      <c r="C243" s="6">
        <f>B149</f>
        <v>0</v>
      </c>
      <c r="D243" s="6">
        <f>IF(ISERROR(B243),C243,0)</f>
        <v>0</v>
      </c>
      <c r="E243" s="6">
        <f>MAX($B$194,B243)*C243</f>
        <v>0</v>
      </c>
      <c r="F243" s="17">
        <f>RANK(B243,B$230:B$415,1)</f>
        <v>0</v>
      </c>
      <c r="G243" s="28">
        <v>14</v>
      </c>
      <c r="H243" s="17">
        <f>F243*186+G243</f>
        <v>0</v>
      </c>
      <c r="I243" s="17">
        <f>RANK(H243,H$230:H$415,1)</f>
        <v>0</v>
      </c>
      <c r="J243" s="17">
        <f>MATCH(G243,I$230:I$415,0)</f>
        <v>0</v>
      </c>
      <c r="K243" s="6">
        <f>INDEX(B$230:B$415,J243,1)</f>
        <v>0</v>
      </c>
      <c r="L243" s="6">
        <f>L242+INDEX(C$230:C$415,J243,1)</f>
        <v>0</v>
      </c>
      <c r="M243" s="6">
        <f>M242+(K243-K242)*L242</f>
        <v>0</v>
      </c>
      <c r="N243" s="6">
        <f>IF((M242&gt;0)=(M243&gt;0),"",K243-M243/L242)</f>
        <v>0</v>
      </c>
      <c r="O243" s="10"/>
    </row>
    <row r="244" spans="1:15">
      <c r="A244" s="11" t="s">
        <v>1258</v>
      </c>
      <c r="B244" s="6">
        <f>B98</f>
        <v>0</v>
      </c>
      <c r="C244" s="6">
        <f>B150</f>
        <v>0</v>
      </c>
      <c r="D244" s="6">
        <f>IF(ISERROR(B244),C244,0)</f>
        <v>0</v>
      </c>
      <c r="E244" s="6">
        <f>MAX($B$194,B244)*C244</f>
        <v>0</v>
      </c>
      <c r="F244" s="17">
        <f>RANK(B244,B$230:B$415,1)</f>
        <v>0</v>
      </c>
      <c r="G244" s="28">
        <v>15</v>
      </c>
      <c r="H244" s="17">
        <f>F244*186+G244</f>
        <v>0</v>
      </c>
      <c r="I244" s="17">
        <f>RANK(H244,H$230:H$415,1)</f>
        <v>0</v>
      </c>
      <c r="J244" s="17">
        <f>MATCH(G244,I$230:I$415,0)</f>
        <v>0</v>
      </c>
      <c r="K244" s="6">
        <f>INDEX(B$230:B$415,J244,1)</f>
        <v>0</v>
      </c>
      <c r="L244" s="6">
        <f>L243+INDEX(C$230:C$415,J244,1)</f>
        <v>0</v>
      </c>
      <c r="M244" s="6">
        <f>M243+(K244-K243)*L243</f>
        <v>0</v>
      </c>
      <c r="N244" s="6">
        <f>IF((M243&gt;0)=(M244&gt;0),"",K244-M244/L243)</f>
        <v>0</v>
      </c>
      <c r="O244" s="10"/>
    </row>
    <row r="245" spans="1:15">
      <c r="A245" s="11" t="s">
        <v>1259</v>
      </c>
      <c r="B245" s="6">
        <f>B99</f>
        <v>0</v>
      </c>
      <c r="C245" s="6">
        <f>B151</f>
        <v>0</v>
      </c>
      <c r="D245" s="6">
        <f>IF(ISERROR(B245),C245,0)</f>
        <v>0</v>
      </c>
      <c r="E245" s="6">
        <f>MAX($B$194,B245)*C245</f>
        <v>0</v>
      </c>
      <c r="F245" s="17">
        <f>RANK(B245,B$230:B$415,1)</f>
        <v>0</v>
      </c>
      <c r="G245" s="28">
        <v>16</v>
      </c>
      <c r="H245" s="17">
        <f>F245*186+G245</f>
        <v>0</v>
      </c>
      <c r="I245" s="17">
        <f>RANK(H245,H$230:H$415,1)</f>
        <v>0</v>
      </c>
      <c r="J245" s="17">
        <f>MATCH(G245,I$230:I$415,0)</f>
        <v>0</v>
      </c>
      <c r="K245" s="6">
        <f>INDEX(B$230:B$415,J245,1)</f>
        <v>0</v>
      </c>
      <c r="L245" s="6">
        <f>L244+INDEX(C$230:C$415,J245,1)</f>
        <v>0</v>
      </c>
      <c r="M245" s="6">
        <f>M244+(K245-K244)*L244</f>
        <v>0</v>
      </c>
      <c r="N245" s="6">
        <f>IF((M244&gt;0)=(M245&gt;0),"",K245-M245/L244)</f>
        <v>0</v>
      </c>
      <c r="O245" s="10"/>
    </row>
    <row r="246" spans="1:15">
      <c r="A246" s="11" t="s">
        <v>1260</v>
      </c>
      <c r="B246" s="6">
        <f>B100</f>
        <v>0</v>
      </c>
      <c r="C246" s="6">
        <f>B152</f>
        <v>0</v>
      </c>
      <c r="D246" s="6">
        <f>IF(ISERROR(B246),C246,0)</f>
        <v>0</v>
      </c>
      <c r="E246" s="6">
        <f>MAX($B$194,B246)*C246</f>
        <v>0</v>
      </c>
      <c r="F246" s="17">
        <f>RANK(B246,B$230:B$415,1)</f>
        <v>0</v>
      </c>
      <c r="G246" s="28">
        <v>17</v>
      </c>
      <c r="H246" s="17">
        <f>F246*186+G246</f>
        <v>0</v>
      </c>
      <c r="I246" s="17">
        <f>RANK(H246,H$230:H$415,1)</f>
        <v>0</v>
      </c>
      <c r="J246" s="17">
        <f>MATCH(G246,I$230:I$415,0)</f>
        <v>0</v>
      </c>
      <c r="K246" s="6">
        <f>INDEX(B$230:B$415,J246,1)</f>
        <v>0</v>
      </c>
      <c r="L246" s="6">
        <f>L245+INDEX(C$230:C$415,J246,1)</f>
        <v>0</v>
      </c>
      <c r="M246" s="6">
        <f>M245+(K246-K245)*L245</f>
        <v>0</v>
      </c>
      <c r="N246" s="6">
        <f>IF((M245&gt;0)=(M246&gt;0),"",K246-M246/L245)</f>
        <v>0</v>
      </c>
      <c r="O246" s="10"/>
    </row>
    <row r="247" spans="1:15">
      <c r="A247" s="11" t="s">
        <v>1261</v>
      </c>
      <c r="B247" s="6">
        <f>B101</f>
        <v>0</v>
      </c>
      <c r="C247" s="6">
        <f>B153</f>
        <v>0</v>
      </c>
      <c r="D247" s="6">
        <f>IF(ISERROR(B247),C247,0)</f>
        <v>0</v>
      </c>
      <c r="E247" s="6">
        <f>MAX($B$194,B247)*C247</f>
        <v>0</v>
      </c>
      <c r="F247" s="17">
        <f>RANK(B247,B$230:B$415,1)</f>
        <v>0</v>
      </c>
      <c r="G247" s="28">
        <v>18</v>
      </c>
      <c r="H247" s="17">
        <f>F247*186+G247</f>
        <v>0</v>
      </c>
      <c r="I247" s="17">
        <f>RANK(H247,H$230:H$415,1)</f>
        <v>0</v>
      </c>
      <c r="J247" s="17">
        <f>MATCH(G247,I$230:I$415,0)</f>
        <v>0</v>
      </c>
      <c r="K247" s="6">
        <f>INDEX(B$230:B$415,J247,1)</f>
        <v>0</v>
      </c>
      <c r="L247" s="6">
        <f>L246+INDEX(C$230:C$415,J247,1)</f>
        <v>0</v>
      </c>
      <c r="M247" s="6">
        <f>M246+(K247-K246)*L246</f>
        <v>0</v>
      </c>
      <c r="N247" s="6">
        <f>IF((M246&gt;0)=(M247&gt;0),"",K247-M247/L246)</f>
        <v>0</v>
      </c>
      <c r="O247" s="10"/>
    </row>
    <row r="248" spans="1:15">
      <c r="A248" s="11" t="s">
        <v>1262</v>
      </c>
      <c r="B248" s="6">
        <f>B102</f>
        <v>0</v>
      </c>
      <c r="C248" s="6">
        <f>B154</f>
        <v>0</v>
      </c>
      <c r="D248" s="6">
        <f>IF(ISERROR(B248),C248,0)</f>
        <v>0</v>
      </c>
      <c r="E248" s="6">
        <f>MAX($B$194,B248)*C248</f>
        <v>0</v>
      </c>
      <c r="F248" s="17">
        <f>RANK(B248,B$230:B$415,1)</f>
        <v>0</v>
      </c>
      <c r="G248" s="28">
        <v>19</v>
      </c>
      <c r="H248" s="17">
        <f>F248*186+G248</f>
        <v>0</v>
      </c>
      <c r="I248" s="17">
        <f>RANK(H248,H$230:H$415,1)</f>
        <v>0</v>
      </c>
      <c r="J248" s="17">
        <f>MATCH(G248,I$230:I$415,0)</f>
        <v>0</v>
      </c>
      <c r="K248" s="6">
        <f>INDEX(B$230:B$415,J248,1)</f>
        <v>0</v>
      </c>
      <c r="L248" s="6">
        <f>L247+INDEX(C$230:C$415,J248,1)</f>
        <v>0</v>
      </c>
      <c r="M248" s="6">
        <f>M247+(K248-K247)*L247</f>
        <v>0</v>
      </c>
      <c r="N248" s="6">
        <f>IF((M247&gt;0)=(M248&gt;0),"",K248-M248/L247)</f>
        <v>0</v>
      </c>
      <c r="O248" s="10"/>
    </row>
    <row r="249" spans="1:15">
      <c r="A249" s="11" t="s">
        <v>1263</v>
      </c>
      <c r="B249" s="6">
        <f>B103</f>
        <v>0</v>
      </c>
      <c r="C249" s="6">
        <f>B155</f>
        <v>0</v>
      </c>
      <c r="D249" s="6">
        <f>IF(ISERROR(B249),C249,0)</f>
        <v>0</v>
      </c>
      <c r="E249" s="6">
        <f>MAX($B$194,B249)*C249</f>
        <v>0</v>
      </c>
      <c r="F249" s="17">
        <f>RANK(B249,B$230:B$415,1)</f>
        <v>0</v>
      </c>
      <c r="G249" s="28">
        <v>20</v>
      </c>
      <c r="H249" s="17">
        <f>F249*186+G249</f>
        <v>0</v>
      </c>
      <c r="I249" s="17">
        <f>RANK(H249,H$230:H$415,1)</f>
        <v>0</v>
      </c>
      <c r="J249" s="17">
        <f>MATCH(G249,I$230:I$415,0)</f>
        <v>0</v>
      </c>
      <c r="K249" s="6">
        <f>INDEX(B$230:B$415,J249,1)</f>
        <v>0</v>
      </c>
      <c r="L249" s="6">
        <f>L248+INDEX(C$230:C$415,J249,1)</f>
        <v>0</v>
      </c>
      <c r="M249" s="6">
        <f>M248+(K249-K248)*L248</f>
        <v>0</v>
      </c>
      <c r="N249" s="6">
        <f>IF((M248&gt;0)=(M249&gt;0),"",K249-M249/L248)</f>
        <v>0</v>
      </c>
      <c r="O249" s="10"/>
    </row>
    <row r="250" spans="1:15">
      <c r="A250" s="11" t="s">
        <v>1264</v>
      </c>
      <c r="B250" s="6">
        <f>B104</f>
        <v>0</v>
      </c>
      <c r="C250" s="6">
        <f>B156</f>
        <v>0</v>
      </c>
      <c r="D250" s="6">
        <f>IF(ISERROR(B250),C250,0)</f>
        <v>0</v>
      </c>
      <c r="E250" s="6">
        <f>MAX($B$194,B250)*C250</f>
        <v>0</v>
      </c>
      <c r="F250" s="17">
        <f>RANK(B250,B$230:B$415,1)</f>
        <v>0</v>
      </c>
      <c r="G250" s="28">
        <v>21</v>
      </c>
      <c r="H250" s="17">
        <f>F250*186+G250</f>
        <v>0</v>
      </c>
      <c r="I250" s="17">
        <f>RANK(H250,H$230:H$415,1)</f>
        <v>0</v>
      </c>
      <c r="J250" s="17">
        <f>MATCH(G250,I$230:I$415,0)</f>
        <v>0</v>
      </c>
      <c r="K250" s="6">
        <f>INDEX(B$230:B$415,J250,1)</f>
        <v>0</v>
      </c>
      <c r="L250" s="6">
        <f>L249+INDEX(C$230:C$415,J250,1)</f>
        <v>0</v>
      </c>
      <c r="M250" s="6">
        <f>M249+(K250-K249)*L249</f>
        <v>0</v>
      </c>
      <c r="N250" s="6">
        <f>IF((M249&gt;0)=(M250&gt;0),"",K250-M250/L249)</f>
        <v>0</v>
      </c>
      <c r="O250" s="10"/>
    </row>
    <row r="251" spans="1:15">
      <c r="A251" s="11" t="s">
        <v>1265</v>
      </c>
      <c r="B251" s="6">
        <f>B105</f>
        <v>0</v>
      </c>
      <c r="C251" s="6">
        <f>B157</f>
        <v>0</v>
      </c>
      <c r="D251" s="6">
        <f>IF(ISERROR(B251),C251,0)</f>
        <v>0</v>
      </c>
      <c r="E251" s="6">
        <f>MAX($B$194,B251)*C251</f>
        <v>0</v>
      </c>
      <c r="F251" s="17">
        <f>RANK(B251,B$230:B$415,1)</f>
        <v>0</v>
      </c>
      <c r="G251" s="28">
        <v>22</v>
      </c>
      <c r="H251" s="17">
        <f>F251*186+G251</f>
        <v>0</v>
      </c>
      <c r="I251" s="17">
        <f>RANK(H251,H$230:H$415,1)</f>
        <v>0</v>
      </c>
      <c r="J251" s="17">
        <f>MATCH(G251,I$230:I$415,0)</f>
        <v>0</v>
      </c>
      <c r="K251" s="6">
        <f>INDEX(B$230:B$415,J251,1)</f>
        <v>0</v>
      </c>
      <c r="L251" s="6">
        <f>L250+INDEX(C$230:C$415,J251,1)</f>
        <v>0</v>
      </c>
      <c r="M251" s="6">
        <f>M250+(K251-K250)*L250</f>
        <v>0</v>
      </c>
      <c r="N251" s="6">
        <f>IF((M250&gt;0)=(M251&gt;0),"",K251-M251/L250)</f>
        <v>0</v>
      </c>
      <c r="O251" s="10"/>
    </row>
    <row r="252" spans="1:15">
      <c r="A252" s="11" t="s">
        <v>1266</v>
      </c>
      <c r="B252" s="6">
        <f>B106</f>
        <v>0</v>
      </c>
      <c r="C252" s="6">
        <f>B158</f>
        <v>0</v>
      </c>
      <c r="D252" s="6">
        <f>IF(ISERROR(B252),C252,0)</f>
        <v>0</v>
      </c>
      <c r="E252" s="6">
        <f>MAX($B$194,B252)*C252</f>
        <v>0</v>
      </c>
      <c r="F252" s="17">
        <f>RANK(B252,B$230:B$415,1)</f>
        <v>0</v>
      </c>
      <c r="G252" s="28">
        <v>23</v>
      </c>
      <c r="H252" s="17">
        <f>F252*186+G252</f>
        <v>0</v>
      </c>
      <c r="I252" s="17">
        <f>RANK(H252,H$230:H$415,1)</f>
        <v>0</v>
      </c>
      <c r="J252" s="17">
        <f>MATCH(G252,I$230:I$415,0)</f>
        <v>0</v>
      </c>
      <c r="K252" s="6">
        <f>INDEX(B$230:B$415,J252,1)</f>
        <v>0</v>
      </c>
      <c r="L252" s="6">
        <f>L251+INDEX(C$230:C$415,J252,1)</f>
        <v>0</v>
      </c>
      <c r="M252" s="6">
        <f>M251+(K252-K251)*L251</f>
        <v>0</v>
      </c>
      <c r="N252" s="6">
        <f>IF((M251&gt;0)=(M252&gt;0),"",K252-M252/L251)</f>
        <v>0</v>
      </c>
      <c r="O252" s="10"/>
    </row>
    <row r="253" spans="1:15">
      <c r="A253" s="11" t="s">
        <v>1267</v>
      </c>
      <c r="B253" s="6">
        <f>B107</f>
        <v>0</v>
      </c>
      <c r="C253" s="6">
        <f>B159</f>
        <v>0</v>
      </c>
      <c r="D253" s="6">
        <f>IF(ISERROR(B253),C253,0)</f>
        <v>0</v>
      </c>
      <c r="E253" s="6">
        <f>MAX($B$194,B253)*C253</f>
        <v>0</v>
      </c>
      <c r="F253" s="17">
        <f>RANK(B253,B$230:B$415,1)</f>
        <v>0</v>
      </c>
      <c r="G253" s="28">
        <v>24</v>
      </c>
      <c r="H253" s="17">
        <f>F253*186+G253</f>
        <v>0</v>
      </c>
      <c r="I253" s="17">
        <f>RANK(H253,H$230:H$415,1)</f>
        <v>0</v>
      </c>
      <c r="J253" s="17">
        <f>MATCH(G253,I$230:I$415,0)</f>
        <v>0</v>
      </c>
      <c r="K253" s="6">
        <f>INDEX(B$230:B$415,J253,1)</f>
        <v>0</v>
      </c>
      <c r="L253" s="6">
        <f>L252+INDEX(C$230:C$415,J253,1)</f>
        <v>0</v>
      </c>
      <c r="M253" s="6">
        <f>M252+(K253-K252)*L252</f>
        <v>0</v>
      </c>
      <c r="N253" s="6">
        <f>IF((M252&gt;0)=(M253&gt;0),"",K253-M253/L252)</f>
        <v>0</v>
      </c>
      <c r="O253" s="10"/>
    </row>
    <row r="254" spans="1:15">
      <c r="A254" s="11" t="s">
        <v>1268</v>
      </c>
      <c r="B254" s="6">
        <f>B108</f>
        <v>0</v>
      </c>
      <c r="C254" s="6">
        <f>B160</f>
        <v>0</v>
      </c>
      <c r="D254" s="6">
        <f>IF(ISERROR(B254),C254,0)</f>
        <v>0</v>
      </c>
      <c r="E254" s="6">
        <f>MAX($B$194,B254)*C254</f>
        <v>0</v>
      </c>
      <c r="F254" s="17">
        <f>RANK(B254,B$230:B$415,1)</f>
        <v>0</v>
      </c>
      <c r="G254" s="28">
        <v>25</v>
      </c>
      <c r="H254" s="17">
        <f>F254*186+G254</f>
        <v>0</v>
      </c>
      <c r="I254" s="17">
        <f>RANK(H254,H$230:H$415,1)</f>
        <v>0</v>
      </c>
      <c r="J254" s="17">
        <f>MATCH(G254,I$230:I$415,0)</f>
        <v>0</v>
      </c>
      <c r="K254" s="6">
        <f>INDEX(B$230:B$415,J254,1)</f>
        <v>0</v>
      </c>
      <c r="L254" s="6">
        <f>L253+INDEX(C$230:C$415,J254,1)</f>
        <v>0</v>
      </c>
      <c r="M254" s="6">
        <f>M253+(K254-K253)*L253</f>
        <v>0</v>
      </c>
      <c r="N254" s="6">
        <f>IF((M253&gt;0)=(M254&gt;0),"",K254-M254/L253)</f>
        <v>0</v>
      </c>
      <c r="O254" s="10"/>
    </row>
    <row r="255" spans="1:15">
      <c r="A255" s="11" t="s">
        <v>1269</v>
      </c>
      <c r="B255" s="6">
        <f>B109</f>
        <v>0</v>
      </c>
      <c r="C255" s="6">
        <f>B161</f>
        <v>0</v>
      </c>
      <c r="D255" s="6">
        <f>IF(ISERROR(B255),C255,0)</f>
        <v>0</v>
      </c>
      <c r="E255" s="6">
        <f>MAX($B$194,B255)*C255</f>
        <v>0</v>
      </c>
      <c r="F255" s="17">
        <f>RANK(B255,B$230:B$415,1)</f>
        <v>0</v>
      </c>
      <c r="G255" s="28">
        <v>26</v>
      </c>
      <c r="H255" s="17">
        <f>F255*186+G255</f>
        <v>0</v>
      </c>
      <c r="I255" s="17">
        <f>RANK(H255,H$230:H$415,1)</f>
        <v>0</v>
      </c>
      <c r="J255" s="17">
        <f>MATCH(G255,I$230:I$415,0)</f>
        <v>0</v>
      </c>
      <c r="K255" s="6">
        <f>INDEX(B$230:B$415,J255,1)</f>
        <v>0</v>
      </c>
      <c r="L255" s="6">
        <f>L254+INDEX(C$230:C$415,J255,1)</f>
        <v>0</v>
      </c>
      <c r="M255" s="6">
        <f>M254+(K255-K254)*L254</f>
        <v>0</v>
      </c>
      <c r="N255" s="6">
        <f>IF((M254&gt;0)=(M255&gt;0),"",K255-M255/L254)</f>
        <v>0</v>
      </c>
      <c r="O255" s="10"/>
    </row>
    <row r="256" spans="1:15">
      <c r="A256" s="11" t="s">
        <v>1270</v>
      </c>
      <c r="B256" s="6">
        <f>B110</f>
        <v>0</v>
      </c>
      <c r="C256" s="6">
        <f>B162</f>
        <v>0</v>
      </c>
      <c r="D256" s="6">
        <f>IF(ISERROR(B256),C256,0)</f>
        <v>0</v>
      </c>
      <c r="E256" s="6">
        <f>MAX($B$194,B256)*C256</f>
        <v>0</v>
      </c>
      <c r="F256" s="17">
        <f>RANK(B256,B$230:B$415,1)</f>
        <v>0</v>
      </c>
      <c r="G256" s="28">
        <v>27</v>
      </c>
      <c r="H256" s="17">
        <f>F256*186+G256</f>
        <v>0</v>
      </c>
      <c r="I256" s="17">
        <f>RANK(H256,H$230:H$415,1)</f>
        <v>0</v>
      </c>
      <c r="J256" s="17">
        <f>MATCH(G256,I$230:I$415,0)</f>
        <v>0</v>
      </c>
      <c r="K256" s="6">
        <f>INDEX(B$230:B$415,J256,1)</f>
        <v>0</v>
      </c>
      <c r="L256" s="6">
        <f>L255+INDEX(C$230:C$415,J256,1)</f>
        <v>0</v>
      </c>
      <c r="M256" s="6">
        <f>M255+(K256-K255)*L255</f>
        <v>0</v>
      </c>
      <c r="N256" s="6">
        <f>IF((M255&gt;0)=(M256&gt;0),"",K256-M256/L255)</f>
        <v>0</v>
      </c>
      <c r="O256" s="10"/>
    </row>
    <row r="257" spans="1:15">
      <c r="A257" s="11" t="s">
        <v>1271</v>
      </c>
      <c r="B257" s="6">
        <f>B111</f>
        <v>0</v>
      </c>
      <c r="C257" s="6">
        <f>B163</f>
        <v>0</v>
      </c>
      <c r="D257" s="6">
        <f>IF(ISERROR(B257),C257,0)</f>
        <v>0</v>
      </c>
      <c r="E257" s="6">
        <f>MAX($B$194,B257)*C257</f>
        <v>0</v>
      </c>
      <c r="F257" s="17">
        <f>RANK(B257,B$230:B$415,1)</f>
        <v>0</v>
      </c>
      <c r="G257" s="28">
        <v>28</v>
      </c>
      <c r="H257" s="17">
        <f>F257*186+G257</f>
        <v>0</v>
      </c>
      <c r="I257" s="17">
        <f>RANK(H257,H$230:H$415,1)</f>
        <v>0</v>
      </c>
      <c r="J257" s="17">
        <f>MATCH(G257,I$230:I$415,0)</f>
        <v>0</v>
      </c>
      <c r="K257" s="6">
        <f>INDEX(B$230:B$415,J257,1)</f>
        <v>0</v>
      </c>
      <c r="L257" s="6">
        <f>L256+INDEX(C$230:C$415,J257,1)</f>
        <v>0</v>
      </c>
      <c r="M257" s="6">
        <f>M256+(K257-K256)*L256</f>
        <v>0</v>
      </c>
      <c r="N257" s="6">
        <f>IF((M256&gt;0)=(M257&gt;0),"",K257-M257/L256)</f>
        <v>0</v>
      </c>
      <c r="O257" s="10"/>
    </row>
    <row r="258" spans="1:15">
      <c r="A258" s="11" t="s">
        <v>1272</v>
      </c>
      <c r="B258" s="6">
        <f>B112</f>
        <v>0</v>
      </c>
      <c r="C258" s="6">
        <f>B164</f>
        <v>0</v>
      </c>
      <c r="D258" s="6">
        <f>IF(ISERROR(B258),C258,0)</f>
        <v>0</v>
      </c>
      <c r="E258" s="6">
        <f>MAX($B$194,B258)*C258</f>
        <v>0</v>
      </c>
      <c r="F258" s="17">
        <f>RANK(B258,B$230:B$415,1)</f>
        <v>0</v>
      </c>
      <c r="G258" s="28">
        <v>29</v>
      </c>
      <c r="H258" s="17">
        <f>F258*186+G258</f>
        <v>0</v>
      </c>
      <c r="I258" s="17">
        <f>RANK(H258,H$230:H$415,1)</f>
        <v>0</v>
      </c>
      <c r="J258" s="17">
        <f>MATCH(G258,I$230:I$415,0)</f>
        <v>0</v>
      </c>
      <c r="K258" s="6">
        <f>INDEX(B$230:B$415,J258,1)</f>
        <v>0</v>
      </c>
      <c r="L258" s="6">
        <f>L257+INDEX(C$230:C$415,J258,1)</f>
        <v>0</v>
      </c>
      <c r="M258" s="6">
        <f>M257+(K258-K257)*L257</f>
        <v>0</v>
      </c>
      <c r="N258" s="6">
        <f>IF((M257&gt;0)=(M258&gt;0),"",K258-M258/L257)</f>
        <v>0</v>
      </c>
      <c r="O258" s="10"/>
    </row>
    <row r="259" spans="1:15">
      <c r="A259" s="11" t="s">
        <v>1273</v>
      </c>
      <c r="B259" s="6">
        <f>B113</f>
        <v>0</v>
      </c>
      <c r="C259" s="6">
        <f>B165</f>
        <v>0</v>
      </c>
      <c r="D259" s="6">
        <f>IF(ISERROR(B259),C259,0)</f>
        <v>0</v>
      </c>
      <c r="E259" s="6">
        <f>MAX($B$194,B259)*C259</f>
        <v>0</v>
      </c>
      <c r="F259" s="17">
        <f>RANK(B259,B$230:B$415,1)</f>
        <v>0</v>
      </c>
      <c r="G259" s="28">
        <v>30</v>
      </c>
      <c r="H259" s="17">
        <f>F259*186+G259</f>
        <v>0</v>
      </c>
      <c r="I259" s="17">
        <f>RANK(H259,H$230:H$415,1)</f>
        <v>0</v>
      </c>
      <c r="J259" s="17">
        <f>MATCH(G259,I$230:I$415,0)</f>
        <v>0</v>
      </c>
      <c r="K259" s="6">
        <f>INDEX(B$230:B$415,J259,1)</f>
        <v>0</v>
      </c>
      <c r="L259" s="6">
        <f>L258+INDEX(C$230:C$415,J259,1)</f>
        <v>0</v>
      </c>
      <c r="M259" s="6">
        <f>M258+(K259-K258)*L258</f>
        <v>0</v>
      </c>
      <c r="N259" s="6">
        <f>IF((M258&gt;0)=(M259&gt;0),"",K259-M259/L258)</f>
        <v>0</v>
      </c>
      <c r="O259" s="10"/>
    </row>
    <row r="260" spans="1:15">
      <c r="A260" s="11" t="s">
        <v>1274</v>
      </c>
      <c r="B260" s="6">
        <f>B114</f>
        <v>0</v>
      </c>
      <c r="C260" s="6">
        <f>B166</f>
        <v>0</v>
      </c>
      <c r="D260" s="6">
        <f>IF(ISERROR(B260),C260,0)</f>
        <v>0</v>
      </c>
      <c r="E260" s="6">
        <f>MAX($B$194,B260)*C260</f>
        <v>0</v>
      </c>
      <c r="F260" s="17">
        <f>RANK(B260,B$230:B$415,1)</f>
        <v>0</v>
      </c>
      <c r="G260" s="28">
        <v>31</v>
      </c>
      <c r="H260" s="17">
        <f>F260*186+G260</f>
        <v>0</v>
      </c>
      <c r="I260" s="17">
        <f>RANK(H260,H$230:H$415,1)</f>
        <v>0</v>
      </c>
      <c r="J260" s="17">
        <f>MATCH(G260,I$230:I$415,0)</f>
        <v>0</v>
      </c>
      <c r="K260" s="6">
        <f>INDEX(B$230:B$415,J260,1)</f>
        <v>0</v>
      </c>
      <c r="L260" s="6">
        <f>L259+INDEX(C$230:C$415,J260,1)</f>
        <v>0</v>
      </c>
      <c r="M260" s="6">
        <f>M259+(K260-K259)*L259</f>
        <v>0</v>
      </c>
      <c r="N260" s="6">
        <f>IF((M259&gt;0)=(M260&gt;0),"",K260-M260/L259)</f>
        <v>0</v>
      </c>
      <c r="O260" s="10"/>
    </row>
    <row r="261" spans="1:15">
      <c r="A261" s="11" t="s">
        <v>1275</v>
      </c>
      <c r="B261" s="6">
        <f>C84</f>
        <v>0</v>
      </c>
      <c r="C261" s="6">
        <f>C136</f>
        <v>0</v>
      </c>
      <c r="D261" s="6">
        <f>IF(ISERROR(B261),C261,0)</f>
        <v>0</v>
      </c>
      <c r="E261" s="6">
        <f>MAX($B$194,B261)*C261</f>
        <v>0</v>
      </c>
      <c r="F261" s="17">
        <f>RANK(B261,B$230:B$415,1)</f>
        <v>0</v>
      </c>
      <c r="G261" s="28">
        <v>32</v>
      </c>
      <c r="H261" s="17">
        <f>F261*186+G261</f>
        <v>0</v>
      </c>
      <c r="I261" s="17">
        <f>RANK(H261,H$230:H$415,1)</f>
        <v>0</v>
      </c>
      <c r="J261" s="17">
        <f>MATCH(G261,I$230:I$415,0)</f>
        <v>0</v>
      </c>
      <c r="K261" s="6">
        <f>INDEX(B$230:B$415,J261,1)</f>
        <v>0</v>
      </c>
      <c r="L261" s="6">
        <f>L260+INDEX(C$230:C$415,J261,1)</f>
        <v>0</v>
      </c>
      <c r="M261" s="6">
        <f>M260+(K261-K260)*L260</f>
        <v>0</v>
      </c>
      <c r="N261" s="6">
        <f>IF((M260&gt;0)=(M261&gt;0),"",K261-M261/L260)</f>
        <v>0</v>
      </c>
      <c r="O261" s="10"/>
    </row>
    <row r="262" spans="1:15">
      <c r="A262" s="11" t="s">
        <v>1276</v>
      </c>
      <c r="B262" s="6">
        <f>C85</f>
        <v>0</v>
      </c>
      <c r="C262" s="6">
        <f>C137</f>
        <v>0</v>
      </c>
      <c r="D262" s="6">
        <f>IF(ISERROR(B262),C262,0)</f>
        <v>0</v>
      </c>
      <c r="E262" s="6">
        <f>MAX($B$194,B262)*C262</f>
        <v>0</v>
      </c>
      <c r="F262" s="17">
        <f>RANK(B262,B$230:B$415,1)</f>
        <v>0</v>
      </c>
      <c r="G262" s="28">
        <v>33</v>
      </c>
      <c r="H262" s="17">
        <f>F262*186+G262</f>
        <v>0</v>
      </c>
      <c r="I262" s="17">
        <f>RANK(H262,H$230:H$415,1)</f>
        <v>0</v>
      </c>
      <c r="J262" s="17">
        <f>MATCH(G262,I$230:I$415,0)</f>
        <v>0</v>
      </c>
      <c r="K262" s="6">
        <f>INDEX(B$230:B$415,J262,1)</f>
        <v>0</v>
      </c>
      <c r="L262" s="6">
        <f>L261+INDEX(C$230:C$415,J262,1)</f>
        <v>0</v>
      </c>
      <c r="M262" s="6">
        <f>M261+(K262-K261)*L261</f>
        <v>0</v>
      </c>
      <c r="N262" s="6">
        <f>IF((M261&gt;0)=(M262&gt;0),"",K262-M262/L261)</f>
        <v>0</v>
      </c>
      <c r="O262" s="10"/>
    </row>
    <row r="263" spans="1:15">
      <c r="A263" s="11" t="s">
        <v>1277</v>
      </c>
      <c r="B263" s="6">
        <f>C86</f>
        <v>0</v>
      </c>
      <c r="C263" s="6">
        <f>C138</f>
        <v>0</v>
      </c>
      <c r="D263" s="6">
        <f>IF(ISERROR(B263),C263,0)</f>
        <v>0</v>
      </c>
      <c r="E263" s="6">
        <f>MAX($B$194,B263)*C263</f>
        <v>0</v>
      </c>
      <c r="F263" s="17">
        <f>RANK(B263,B$230:B$415,1)</f>
        <v>0</v>
      </c>
      <c r="G263" s="28">
        <v>34</v>
      </c>
      <c r="H263" s="17">
        <f>F263*186+G263</f>
        <v>0</v>
      </c>
      <c r="I263" s="17">
        <f>RANK(H263,H$230:H$415,1)</f>
        <v>0</v>
      </c>
      <c r="J263" s="17">
        <f>MATCH(G263,I$230:I$415,0)</f>
        <v>0</v>
      </c>
      <c r="K263" s="6">
        <f>INDEX(B$230:B$415,J263,1)</f>
        <v>0</v>
      </c>
      <c r="L263" s="6">
        <f>L262+INDEX(C$230:C$415,J263,1)</f>
        <v>0</v>
      </c>
      <c r="M263" s="6">
        <f>M262+(K263-K262)*L262</f>
        <v>0</v>
      </c>
      <c r="N263" s="6">
        <f>IF((M262&gt;0)=(M263&gt;0),"",K263-M263/L262)</f>
        <v>0</v>
      </c>
      <c r="O263" s="10"/>
    </row>
    <row r="264" spans="1:15">
      <c r="A264" s="11" t="s">
        <v>1278</v>
      </c>
      <c r="B264" s="6">
        <f>C87</f>
        <v>0</v>
      </c>
      <c r="C264" s="6">
        <f>C139</f>
        <v>0</v>
      </c>
      <c r="D264" s="6">
        <f>IF(ISERROR(B264),C264,0)</f>
        <v>0</v>
      </c>
      <c r="E264" s="6">
        <f>MAX($B$194,B264)*C264</f>
        <v>0</v>
      </c>
      <c r="F264" s="17">
        <f>RANK(B264,B$230:B$415,1)</f>
        <v>0</v>
      </c>
      <c r="G264" s="28">
        <v>35</v>
      </c>
      <c r="H264" s="17">
        <f>F264*186+G264</f>
        <v>0</v>
      </c>
      <c r="I264" s="17">
        <f>RANK(H264,H$230:H$415,1)</f>
        <v>0</v>
      </c>
      <c r="J264" s="17">
        <f>MATCH(G264,I$230:I$415,0)</f>
        <v>0</v>
      </c>
      <c r="K264" s="6">
        <f>INDEX(B$230:B$415,J264,1)</f>
        <v>0</v>
      </c>
      <c r="L264" s="6">
        <f>L263+INDEX(C$230:C$415,J264,1)</f>
        <v>0</v>
      </c>
      <c r="M264" s="6">
        <f>M263+(K264-K263)*L263</f>
        <v>0</v>
      </c>
      <c r="N264" s="6">
        <f>IF((M263&gt;0)=(M264&gt;0),"",K264-M264/L263)</f>
        <v>0</v>
      </c>
      <c r="O264" s="10"/>
    </row>
    <row r="265" spans="1:15">
      <c r="A265" s="11" t="s">
        <v>1279</v>
      </c>
      <c r="B265" s="6">
        <f>C88</f>
        <v>0</v>
      </c>
      <c r="C265" s="6">
        <f>C140</f>
        <v>0</v>
      </c>
      <c r="D265" s="6">
        <f>IF(ISERROR(B265),C265,0)</f>
        <v>0</v>
      </c>
      <c r="E265" s="6">
        <f>MAX($B$194,B265)*C265</f>
        <v>0</v>
      </c>
      <c r="F265" s="17">
        <f>RANK(B265,B$230:B$415,1)</f>
        <v>0</v>
      </c>
      <c r="G265" s="28">
        <v>36</v>
      </c>
      <c r="H265" s="17">
        <f>F265*186+G265</f>
        <v>0</v>
      </c>
      <c r="I265" s="17">
        <f>RANK(H265,H$230:H$415,1)</f>
        <v>0</v>
      </c>
      <c r="J265" s="17">
        <f>MATCH(G265,I$230:I$415,0)</f>
        <v>0</v>
      </c>
      <c r="K265" s="6">
        <f>INDEX(B$230:B$415,J265,1)</f>
        <v>0</v>
      </c>
      <c r="L265" s="6">
        <f>L264+INDEX(C$230:C$415,J265,1)</f>
        <v>0</v>
      </c>
      <c r="M265" s="6">
        <f>M264+(K265-K264)*L264</f>
        <v>0</v>
      </c>
      <c r="N265" s="6">
        <f>IF((M264&gt;0)=(M265&gt;0),"",K265-M265/L264)</f>
        <v>0</v>
      </c>
      <c r="O265" s="10"/>
    </row>
    <row r="266" spans="1:15">
      <c r="A266" s="11" t="s">
        <v>1280</v>
      </c>
      <c r="B266" s="6">
        <f>C89</f>
        <v>0</v>
      </c>
      <c r="C266" s="6">
        <f>C141</f>
        <v>0</v>
      </c>
      <c r="D266" s="6">
        <f>IF(ISERROR(B266),C266,0)</f>
        <v>0</v>
      </c>
      <c r="E266" s="6">
        <f>MAX($B$194,B266)*C266</f>
        <v>0</v>
      </c>
      <c r="F266" s="17">
        <f>RANK(B266,B$230:B$415,1)</f>
        <v>0</v>
      </c>
      <c r="G266" s="28">
        <v>37</v>
      </c>
      <c r="H266" s="17">
        <f>F266*186+G266</f>
        <v>0</v>
      </c>
      <c r="I266" s="17">
        <f>RANK(H266,H$230:H$415,1)</f>
        <v>0</v>
      </c>
      <c r="J266" s="17">
        <f>MATCH(G266,I$230:I$415,0)</f>
        <v>0</v>
      </c>
      <c r="K266" s="6">
        <f>INDEX(B$230:B$415,J266,1)</f>
        <v>0</v>
      </c>
      <c r="L266" s="6">
        <f>L265+INDEX(C$230:C$415,J266,1)</f>
        <v>0</v>
      </c>
      <c r="M266" s="6">
        <f>M265+(K266-K265)*L265</f>
        <v>0</v>
      </c>
      <c r="N266" s="6">
        <f>IF((M265&gt;0)=(M266&gt;0),"",K266-M266/L265)</f>
        <v>0</v>
      </c>
      <c r="O266" s="10"/>
    </row>
    <row r="267" spans="1:15">
      <c r="A267" s="11" t="s">
        <v>1281</v>
      </c>
      <c r="B267" s="6">
        <f>C90</f>
        <v>0</v>
      </c>
      <c r="C267" s="6">
        <f>C142</f>
        <v>0</v>
      </c>
      <c r="D267" s="6">
        <f>IF(ISERROR(B267),C267,0)</f>
        <v>0</v>
      </c>
      <c r="E267" s="6">
        <f>MAX($B$194,B267)*C267</f>
        <v>0</v>
      </c>
      <c r="F267" s="17">
        <f>RANK(B267,B$230:B$415,1)</f>
        <v>0</v>
      </c>
      <c r="G267" s="28">
        <v>38</v>
      </c>
      <c r="H267" s="17">
        <f>F267*186+G267</f>
        <v>0</v>
      </c>
      <c r="I267" s="17">
        <f>RANK(H267,H$230:H$415,1)</f>
        <v>0</v>
      </c>
      <c r="J267" s="17">
        <f>MATCH(G267,I$230:I$415,0)</f>
        <v>0</v>
      </c>
      <c r="K267" s="6">
        <f>INDEX(B$230:B$415,J267,1)</f>
        <v>0</v>
      </c>
      <c r="L267" s="6">
        <f>L266+INDEX(C$230:C$415,J267,1)</f>
        <v>0</v>
      </c>
      <c r="M267" s="6">
        <f>M266+(K267-K266)*L266</f>
        <v>0</v>
      </c>
      <c r="N267" s="6">
        <f>IF((M266&gt;0)=(M267&gt;0),"",K267-M267/L266)</f>
        <v>0</v>
      </c>
      <c r="O267" s="10"/>
    </row>
    <row r="268" spans="1:15">
      <c r="A268" s="11" t="s">
        <v>1282</v>
      </c>
      <c r="B268" s="6">
        <f>C91</f>
        <v>0</v>
      </c>
      <c r="C268" s="6">
        <f>C143</f>
        <v>0</v>
      </c>
      <c r="D268" s="6">
        <f>IF(ISERROR(B268),C268,0)</f>
        <v>0</v>
      </c>
      <c r="E268" s="6">
        <f>MAX($B$194,B268)*C268</f>
        <v>0</v>
      </c>
      <c r="F268" s="17">
        <f>RANK(B268,B$230:B$415,1)</f>
        <v>0</v>
      </c>
      <c r="G268" s="28">
        <v>39</v>
      </c>
      <c r="H268" s="17">
        <f>F268*186+G268</f>
        <v>0</v>
      </c>
      <c r="I268" s="17">
        <f>RANK(H268,H$230:H$415,1)</f>
        <v>0</v>
      </c>
      <c r="J268" s="17">
        <f>MATCH(G268,I$230:I$415,0)</f>
        <v>0</v>
      </c>
      <c r="K268" s="6">
        <f>INDEX(B$230:B$415,J268,1)</f>
        <v>0</v>
      </c>
      <c r="L268" s="6">
        <f>L267+INDEX(C$230:C$415,J268,1)</f>
        <v>0</v>
      </c>
      <c r="M268" s="6">
        <f>M267+(K268-K267)*L267</f>
        <v>0</v>
      </c>
      <c r="N268" s="6">
        <f>IF((M267&gt;0)=(M268&gt;0),"",K268-M268/L267)</f>
        <v>0</v>
      </c>
      <c r="O268" s="10"/>
    </row>
    <row r="269" spans="1:15">
      <c r="A269" s="11" t="s">
        <v>1283</v>
      </c>
      <c r="B269" s="6">
        <f>C92</f>
        <v>0</v>
      </c>
      <c r="C269" s="6">
        <f>C144</f>
        <v>0</v>
      </c>
      <c r="D269" s="6">
        <f>IF(ISERROR(B269),C269,0)</f>
        <v>0</v>
      </c>
      <c r="E269" s="6">
        <f>MAX($B$194,B269)*C269</f>
        <v>0</v>
      </c>
      <c r="F269" s="17">
        <f>RANK(B269,B$230:B$415,1)</f>
        <v>0</v>
      </c>
      <c r="G269" s="28">
        <v>40</v>
      </c>
      <c r="H269" s="17">
        <f>F269*186+G269</f>
        <v>0</v>
      </c>
      <c r="I269" s="17">
        <f>RANK(H269,H$230:H$415,1)</f>
        <v>0</v>
      </c>
      <c r="J269" s="17">
        <f>MATCH(G269,I$230:I$415,0)</f>
        <v>0</v>
      </c>
      <c r="K269" s="6">
        <f>INDEX(B$230:B$415,J269,1)</f>
        <v>0</v>
      </c>
      <c r="L269" s="6">
        <f>L268+INDEX(C$230:C$415,J269,1)</f>
        <v>0</v>
      </c>
      <c r="M269" s="6">
        <f>M268+(K269-K268)*L268</f>
        <v>0</v>
      </c>
      <c r="N269" s="6">
        <f>IF((M268&gt;0)=(M269&gt;0),"",K269-M269/L268)</f>
        <v>0</v>
      </c>
      <c r="O269" s="10"/>
    </row>
    <row r="270" spans="1:15">
      <c r="A270" s="11" t="s">
        <v>1284</v>
      </c>
      <c r="B270" s="6">
        <f>C93</f>
        <v>0</v>
      </c>
      <c r="C270" s="6">
        <f>C145</f>
        <v>0</v>
      </c>
      <c r="D270" s="6">
        <f>IF(ISERROR(B270),C270,0)</f>
        <v>0</v>
      </c>
      <c r="E270" s="6">
        <f>MAX($B$194,B270)*C270</f>
        <v>0</v>
      </c>
      <c r="F270" s="17">
        <f>RANK(B270,B$230:B$415,1)</f>
        <v>0</v>
      </c>
      <c r="G270" s="28">
        <v>41</v>
      </c>
      <c r="H270" s="17">
        <f>F270*186+G270</f>
        <v>0</v>
      </c>
      <c r="I270" s="17">
        <f>RANK(H270,H$230:H$415,1)</f>
        <v>0</v>
      </c>
      <c r="J270" s="17">
        <f>MATCH(G270,I$230:I$415,0)</f>
        <v>0</v>
      </c>
      <c r="K270" s="6">
        <f>INDEX(B$230:B$415,J270,1)</f>
        <v>0</v>
      </c>
      <c r="L270" s="6">
        <f>L269+INDEX(C$230:C$415,J270,1)</f>
        <v>0</v>
      </c>
      <c r="M270" s="6">
        <f>M269+(K270-K269)*L269</f>
        <v>0</v>
      </c>
      <c r="N270" s="6">
        <f>IF((M269&gt;0)=(M270&gt;0),"",K270-M270/L269)</f>
        <v>0</v>
      </c>
      <c r="O270" s="10"/>
    </row>
    <row r="271" spans="1:15">
      <c r="A271" s="11" t="s">
        <v>1285</v>
      </c>
      <c r="B271" s="6">
        <f>C94</f>
        <v>0</v>
      </c>
      <c r="C271" s="6">
        <f>C146</f>
        <v>0</v>
      </c>
      <c r="D271" s="6">
        <f>IF(ISERROR(B271),C271,0)</f>
        <v>0</v>
      </c>
      <c r="E271" s="6">
        <f>MAX($B$194,B271)*C271</f>
        <v>0</v>
      </c>
      <c r="F271" s="17">
        <f>RANK(B271,B$230:B$415,1)</f>
        <v>0</v>
      </c>
      <c r="G271" s="28">
        <v>42</v>
      </c>
      <c r="H271" s="17">
        <f>F271*186+G271</f>
        <v>0</v>
      </c>
      <c r="I271" s="17">
        <f>RANK(H271,H$230:H$415,1)</f>
        <v>0</v>
      </c>
      <c r="J271" s="17">
        <f>MATCH(G271,I$230:I$415,0)</f>
        <v>0</v>
      </c>
      <c r="K271" s="6">
        <f>INDEX(B$230:B$415,J271,1)</f>
        <v>0</v>
      </c>
      <c r="L271" s="6">
        <f>L270+INDEX(C$230:C$415,J271,1)</f>
        <v>0</v>
      </c>
      <c r="M271" s="6">
        <f>M270+(K271-K270)*L270</f>
        <v>0</v>
      </c>
      <c r="N271" s="6">
        <f>IF((M270&gt;0)=(M271&gt;0),"",K271-M271/L270)</f>
        <v>0</v>
      </c>
      <c r="O271" s="10"/>
    </row>
    <row r="272" spans="1:15">
      <c r="A272" s="11" t="s">
        <v>1286</v>
      </c>
      <c r="B272" s="6">
        <f>C95</f>
        <v>0</v>
      </c>
      <c r="C272" s="6">
        <f>C147</f>
        <v>0</v>
      </c>
      <c r="D272" s="6">
        <f>IF(ISERROR(B272),C272,0)</f>
        <v>0</v>
      </c>
      <c r="E272" s="6">
        <f>MAX($B$194,B272)*C272</f>
        <v>0</v>
      </c>
      <c r="F272" s="17">
        <f>RANK(B272,B$230:B$415,1)</f>
        <v>0</v>
      </c>
      <c r="G272" s="28">
        <v>43</v>
      </c>
      <c r="H272" s="17">
        <f>F272*186+G272</f>
        <v>0</v>
      </c>
      <c r="I272" s="17">
        <f>RANK(H272,H$230:H$415,1)</f>
        <v>0</v>
      </c>
      <c r="J272" s="17">
        <f>MATCH(G272,I$230:I$415,0)</f>
        <v>0</v>
      </c>
      <c r="K272" s="6">
        <f>INDEX(B$230:B$415,J272,1)</f>
        <v>0</v>
      </c>
      <c r="L272" s="6">
        <f>L271+INDEX(C$230:C$415,J272,1)</f>
        <v>0</v>
      </c>
      <c r="M272" s="6">
        <f>M271+(K272-K271)*L271</f>
        <v>0</v>
      </c>
      <c r="N272" s="6">
        <f>IF((M271&gt;0)=(M272&gt;0),"",K272-M272/L271)</f>
        <v>0</v>
      </c>
      <c r="O272" s="10"/>
    </row>
    <row r="273" spans="1:15">
      <c r="A273" s="11" t="s">
        <v>1287</v>
      </c>
      <c r="B273" s="6">
        <f>C96</f>
        <v>0</v>
      </c>
      <c r="C273" s="6">
        <f>C148</f>
        <v>0</v>
      </c>
      <c r="D273" s="6">
        <f>IF(ISERROR(B273),C273,0)</f>
        <v>0</v>
      </c>
      <c r="E273" s="6">
        <f>MAX($B$194,B273)*C273</f>
        <v>0</v>
      </c>
      <c r="F273" s="17">
        <f>RANK(B273,B$230:B$415,1)</f>
        <v>0</v>
      </c>
      <c r="G273" s="28">
        <v>44</v>
      </c>
      <c r="H273" s="17">
        <f>F273*186+G273</f>
        <v>0</v>
      </c>
      <c r="I273" s="17">
        <f>RANK(H273,H$230:H$415,1)</f>
        <v>0</v>
      </c>
      <c r="J273" s="17">
        <f>MATCH(G273,I$230:I$415,0)</f>
        <v>0</v>
      </c>
      <c r="K273" s="6">
        <f>INDEX(B$230:B$415,J273,1)</f>
        <v>0</v>
      </c>
      <c r="L273" s="6">
        <f>L272+INDEX(C$230:C$415,J273,1)</f>
        <v>0</v>
      </c>
      <c r="M273" s="6">
        <f>M272+(K273-K272)*L272</f>
        <v>0</v>
      </c>
      <c r="N273" s="6">
        <f>IF((M272&gt;0)=(M273&gt;0),"",K273-M273/L272)</f>
        <v>0</v>
      </c>
      <c r="O273" s="10"/>
    </row>
    <row r="274" spans="1:15">
      <c r="A274" s="11" t="s">
        <v>1288</v>
      </c>
      <c r="B274" s="6">
        <f>C97</f>
        <v>0</v>
      </c>
      <c r="C274" s="6">
        <f>C149</f>
        <v>0</v>
      </c>
      <c r="D274" s="6">
        <f>IF(ISERROR(B274),C274,0)</f>
        <v>0</v>
      </c>
      <c r="E274" s="6">
        <f>MAX($B$194,B274)*C274</f>
        <v>0</v>
      </c>
      <c r="F274" s="17">
        <f>RANK(B274,B$230:B$415,1)</f>
        <v>0</v>
      </c>
      <c r="G274" s="28">
        <v>45</v>
      </c>
      <c r="H274" s="17">
        <f>F274*186+G274</f>
        <v>0</v>
      </c>
      <c r="I274" s="17">
        <f>RANK(H274,H$230:H$415,1)</f>
        <v>0</v>
      </c>
      <c r="J274" s="17">
        <f>MATCH(G274,I$230:I$415,0)</f>
        <v>0</v>
      </c>
      <c r="K274" s="6">
        <f>INDEX(B$230:B$415,J274,1)</f>
        <v>0</v>
      </c>
      <c r="L274" s="6">
        <f>L273+INDEX(C$230:C$415,J274,1)</f>
        <v>0</v>
      </c>
      <c r="M274" s="6">
        <f>M273+(K274-K273)*L273</f>
        <v>0</v>
      </c>
      <c r="N274" s="6">
        <f>IF((M273&gt;0)=(M274&gt;0),"",K274-M274/L273)</f>
        <v>0</v>
      </c>
      <c r="O274" s="10"/>
    </row>
    <row r="275" spans="1:15">
      <c r="A275" s="11" t="s">
        <v>1289</v>
      </c>
      <c r="B275" s="6">
        <f>C98</f>
        <v>0</v>
      </c>
      <c r="C275" s="6">
        <f>C150</f>
        <v>0</v>
      </c>
      <c r="D275" s="6">
        <f>IF(ISERROR(B275),C275,0)</f>
        <v>0</v>
      </c>
      <c r="E275" s="6">
        <f>MAX($B$194,B275)*C275</f>
        <v>0</v>
      </c>
      <c r="F275" s="17">
        <f>RANK(B275,B$230:B$415,1)</f>
        <v>0</v>
      </c>
      <c r="G275" s="28">
        <v>46</v>
      </c>
      <c r="H275" s="17">
        <f>F275*186+G275</f>
        <v>0</v>
      </c>
      <c r="I275" s="17">
        <f>RANK(H275,H$230:H$415,1)</f>
        <v>0</v>
      </c>
      <c r="J275" s="17">
        <f>MATCH(G275,I$230:I$415,0)</f>
        <v>0</v>
      </c>
      <c r="K275" s="6">
        <f>INDEX(B$230:B$415,J275,1)</f>
        <v>0</v>
      </c>
      <c r="L275" s="6">
        <f>L274+INDEX(C$230:C$415,J275,1)</f>
        <v>0</v>
      </c>
      <c r="M275" s="6">
        <f>M274+(K275-K274)*L274</f>
        <v>0</v>
      </c>
      <c r="N275" s="6">
        <f>IF((M274&gt;0)=(M275&gt;0),"",K275-M275/L274)</f>
        <v>0</v>
      </c>
      <c r="O275" s="10"/>
    </row>
    <row r="276" spans="1:15">
      <c r="A276" s="11" t="s">
        <v>1290</v>
      </c>
      <c r="B276" s="6">
        <f>C99</f>
        <v>0</v>
      </c>
      <c r="C276" s="6">
        <f>C151</f>
        <v>0</v>
      </c>
      <c r="D276" s="6">
        <f>IF(ISERROR(B276),C276,0)</f>
        <v>0</v>
      </c>
      <c r="E276" s="6">
        <f>MAX($B$194,B276)*C276</f>
        <v>0</v>
      </c>
      <c r="F276" s="17">
        <f>RANK(B276,B$230:B$415,1)</f>
        <v>0</v>
      </c>
      <c r="G276" s="28">
        <v>47</v>
      </c>
      <c r="H276" s="17">
        <f>F276*186+G276</f>
        <v>0</v>
      </c>
      <c r="I276" s="17">
        <f>RANK(H276,H$230:H$415,1)</f>
        <v>0</v>
      </c>
      <c r="J276" s="17">
        <f>MATCH(G276,I$230:I$415,0)</f>
        <v>0</v>
      </c>
      <c r="K276" s="6">
        <f>INDEX(B$230:B$415,J276,1)</f>
        <v>0</v>
      </c>
      <c r="L276" s="6">
        <f>L275+INDEX(C$230:C$415,J276,1)</f>
        <v>0</v>
      </c>
      <c r="M276" s="6">
        <f>M275+(K276-K275)*L275</f>
        <v>0</v>
      </c>
      <c r="N276" s="6">
        <f>IF((M275&gt;0)=(M276&gt;0),"",K276-M276/L275)</f>
        <v>0</v>
      </c>
      <c r="O276" s="10"/>
    </row>
    <row r="277" spans="1:15">
      <c r="A277" s="11" t="s">
        <v>1291</v>
      </c>
      <c r="B277" s="6">
        <f>C100</f>
        <v>0</v>
      </c>
      <c r="C277" s="6">
        <f>C152</f>
        <v>0</v>
      </c>
      <c r="D277" s="6">
        <f>IF(ISERROR(B277),C277,0)</f>
        <v>0</v>
      </c>
      <c r="E277" s="6">
        <f>MAX($B$194,B277)*C277</f>
        <v>0</v>
      </c>
      <c r="F277" s="17">
        <f>RANK(B277,B$230:B$415,1)</f>
        <v>0</v>
      </c>
      <c r="G277" s="28">
        <v>48</v>
      </c>
      <c r="H277" s="17">
        <f>F277*186+G277</f>
        <v>0</v>
      </c>
      <c r="I277" s="17">
        <f>RANK(H277,H$230:H$415,1)</f>
        <v>0</v>
      </c>
      <c r="J277" s="17">
        <f>MATCH(G277,I$230:I$415,0)</f>
        <v>0</v>
      </c>
      <c r="K277" s="6">
        <f>INDEX(B$230:B$415,J277,1)</f>
        <v>0</v>
      </c>
      <c r="L277" s="6">
        <f>L276+INDEX(C$230:C$415,J277,1)</f>
        <v>0</v>
      </c>
      <c r="M277" s="6">
        <f>M276+(K277-K276)*L276</f>
        <v>0</v>
      </c>
      <c r="N277" s="6">
        <f>IF((M276&gt;0)=(M277&gt;0),"",K277-M277/L276)</f>
        <v>0</v>
      </c>
      <c r="O277" s="10"/>
    </row>
    <row r="278" spans="1:15">
      <c r="A278" s="11" t="s">
        <v>1292</v>
      </c>
      <c r="B278" s="6">
        <f>C101</f>
        <v>0</v>
      </c>
      <c r="C278" s="6">
        <f>C153</f>
        <v>0</v>
      </c>
      <c r="D278" s="6">
        <f>IF(ISERROR(B278),C278,0)</f>
        <v>0</v>
      </c>
      <c r="E278" s="6">
        <f>MAX($B$194,B278)*C278</f>
        <v>0</v>
      </c>
      <c r="F278" s="17">
        <f>RANK(B278,B$230:B$415,1)</f>
        <v>0</v>
      </c>
      <c r="G278" s="28">
        <v>49</v>
      </c>
      <c r="H278" s="17">
        <f>F278*186+G278</f>
        <v>0</v>
      </c>
      <c r="I278" s="17">
        <f>RANK(H278,H$230:H$415,1)</f>
        <v>0</v>
      </c>
      <c r="J278" s="17">
        <f>MATCH(G278,I$230:I$415,0)</f>
        <v>0</v>
      </c>
      <c r="K278" s="6">
        <f>INDEX(B$230:B$415,J278,1)</f>
        <v>0</v>
      </c>
      <c r="L278" s="6">
        <f>L277+INDEX(C$230:C$415,J278,1)</f>
        <v>0</v>
      </c>
      <c r="M278" s="6">
        <f>M277+(K278-K277)*L277</f>
        <v>0</v>
      </c>
      <c r="N278" s="6">
        <f>IF((M277&gt;0)=(M278&gt;0),"",K278-M278/L277)</f>
        <v>0</v>
      </c>
      <c r="O278" s="10"/>
    </row>
    <row r="279" spans="1:15">
      <c r="A279" s="11" t="s">
        <v>1293</v>
      </c>
      <c r="B279" s="6">
        <f>C102</f>
        <v>0</v>
      </c>
      <c r="C279" s="6">
        <f>C154</f>
        <v>0</v>
      </c>
      <c r="D279" s="6">
        <f>IF(ISERROR(B279),C279,0)</f>
        <v>0</v>
      </c>
      <c r="E279" s="6">
        <f>MAX($B$194,B279)*C279</f>
        <v>0</v>
      </c>
      <c r="F279" s="17">
        <f>RANK(B279,B$230:B$415,1)</f>
        <v>0</v>
      </c>
      <c r="G279" s="28">
        <v>50</v>
      </c>
      <c r="H279" s="17">
        <f>F279*186+G279</f>
        <v>0</v>
      </c>
      <c r="I279" s="17">
        <f>RANK(H279,H$230:H$415,1)</f>
        <v>0</v>
      </c>
      <c r="J279" s="17">
        <f>MATCH(G279,I$230:I$415,0)</f>
        <v>0</v>
      </c>
      <c r="K279" s="6">
        <f>INDEX(B$230:B$415,J279,1)</f>
        <v>0</v>
      </c>
      <c r="L279" s="6">
        <f>L278+INDEX(C$230:C$415,J279,1)</f>
        <v>0</v>
      </c>
      <c r="M279" s="6">
        <f>M278+(K279-K278)*L278</f>
        <v>0</v>
      </c>
      <c r="N279" s="6">
        <f>IF((M278&gt;0)=(M279&gt;0),"",K279-M279/L278)</f>
        <v>0</v>
      </c>
      <c r="O279" s="10"/>
    </row>
    <row r="280" spans="1:15">
      <c r="A280" s="11" t="s">
        <v>1294</v>
      </c>
      <c r="B280" s="6">
        <f>C103</f>
        <v>0</v>
      </c>
      <c r="C280" s="6">
        <f>C155</f>
        <v>0</v>
      </c>
      <c r="D280" s="6">
        <f>IF(ISERROR(B280),C280,0)</f>
        <v>0</v>
      </c>
      <c r="E280" s="6">
        <f>MAX($B$194,B280)*C280</f>
        <v>0</v>
      </c>
      <c r="F280" s="17">
        <f>RANK(B280,B$230:B$415,1)</f>
        <v>0</v>
      </c>
      <c r="G280" s="28">
        <v>51</v>
      </c>
      <c r="H280" s="17">
        <f>F280*186+G280</f>
        <v>0</v>
      </c>
      <c r="I280" s="17">
        <f>RANK(H280,H$230:H$415,1)</f>
        <v>0</v>
      </c>
      <c r="J280" s="17">
        <f>MATCH(G280,I$230:I$415,0)</f>
        <v>0</v>
      </c>
      <c r="K280" s="6">
        <f>INDEX(B$230:B$415,J280,1)</f>
        <v>0</v>
      </c>
      <c r="L280" s="6">
        <f>L279+INDEX(C$230:C$415,J280,1)</f>
        <v>0</v>
      </c>
      <c r="M280" s="6">
        <f>M279+(K280-K279)*L279</f>
        <v>0</v>
      </c>
      <c r="N280" s="6">
        <f>IF((M279&gt;0)=(M280&gt;0),"",K280-M280/L279)</f>
        <v>0</v>
      </c>
      <c r="O280" s="10"/>
    </row>
    <row r="281" spans="1:15">
      <c r="A281" s="11" t="s">
        <v>1295</v>
      </c>
      <c r="B281" s="6">
        <f>C104</f>
        <v>0</v>
      </c>
      <c r="C281" s="6">
        <f>C156</f>
        <v>0</v>
      </c>
      <c r="D281" s="6">
        <f>IF(ISERROR(B281),C281,0)</f>
        <v>0</v>
      </c>
      <c r="E281" s="6">
        <f>MAX($B$194,B281)*C281</f>
        <v>0</v>
      </c>
      <c r="F281" s="17">
        <f>RANK(B281,B$230:B$415,1)</f>
        <v>0</v>
      </c>
      <c r="G281" s="28">
        <v>52</v>
      </c>
      <c r="H281" s="17">
        <f>F281*186+G281</f>
        <v>0</v>
      </c>
      <c r="I281" s="17">
        <f>RANK(H281,H$230:H$415,1)</f>
        <v>0</v>
      </c>
      <c r="J281" s="17">
        <f>MATCH(G281,I$230:I$415,0)</f>
        <v>0</v>
      </c>
      <c r="K281" s="6">
        <f>INDEX(B$230:B$415,J281,1)</f>
        <v>0</v>
      </c>
      <c r="L281" s="6">
        <f>L280+INDEX(C$230:C$415,J281,1)</f>
        <v>0</v>
      </c>
      <c r="M281" s="6">
        <f>M280+(K281-K280)*L280</f>
        <v>0</v>
      </c>
      <c r="N281" s="6">
        <f>IF((M280&gt;0)=(M281&gt;0),"",K281-M281/L280)</f>
        <v>0</v>
      </c>
      <c r="O281" s="10"/>
    </row>
    <row r="282" spans="1:15">
      <c r="A282" s="11" t="s">
        <v>1296</v>
      </c>
      <c r="B282" s="6">
        <f>C105</f>
        <v>0</v>
      </c>
      <c r="C282" s="6">
        <f>C157</f>
        <v>0</v>
      </c>
      <c r="D282" s="6">
        <f>IF(ISERROR(B282),C282,0)</f>
        <v>0</v>
      </c>
      <c r="E282" s="6">
        <f>MAX($B$194,B282)*C282</f>
        <v>0</v>
      </c>
      <c r="F282" s="17">
        <f>RANK(B282,B$230:B$415,1)</f>
        <v>0</v>
      </c>
      <c r="G282" s="28">
        <v>53</v>
      </c>
      <c r="H282" s="17">
        <f>F282*186+G282</f>
        <v>0</v>
      </c>
      <c r="I282" s="17">
        <f>RANK(H282,H$230:H$415,1)</f>
        <v>0</v>
      </c>
      <c r="J282" s="17">
        <f>MATCH(G282,I$230:I$415,0)</f>
        <v>0</v>
      </c>
      <c r="K282" s="6">
        <f>INDEX(B$230:B$415,J282,1)</f>
        <v>0</v>
      </c>
      <c r="L282" s="6">
        <f>L281+INDEX(C$230:C$415,J282,1)</f>
        <v>0</v>
      </c>
      <c r="M282" s="6">
        <f>M281+(K282-K281)*L281</f>
        <v>0</v>
      </c>
      <c r="N282" s="6">
        <f>IF((M281&gt;0)=(M282&gt;0),"",K282-M282/L281)</f>
        <v>0</v>
      </c>
      <c r="O282" s="10"/>
    </row>
    <row r="283" spans="1:15">
      <c r="A283" s="11" t="s">
        <v>1297</v>
      </c>
      <c r="B283" s="6">
        <f>C106</f>
        <v>0</v>
      </c>
      <c r="C283" s="6">
        <f>C158</f>
        <v>0</v>
      </c>
      <c r="D283" s="6">
        <f>IF(ISERROR(B283),C283,0)</f>
        <v>0</v>
      </c>
      <c r="E283" s="6">
        <f>MAX($B$194,B283)*C283</f>
        <v>0</v>
      </c>
      <c r="F283" s="17">
        <f>RANK(B283,B$230:B$415,1)</f>
        <v>0</v>
      </c>
      <c r="G283" s="28">
        <v>54</v>
      </c>
      <c r="H283" s="17">
        <f>F283*186+G283</f>
        <v>0</v>
      </c>
      <c r="I283" s="17">
        <f>RANK(H283,H$230:H$415,1)</f>
        <v>0</v>
      </c>
      <c r="J283" s="17">
        <f>MATCH(G283,I$230:I$415,0)</f>
        <v>0</v>
      </c>
      <c r="K283" s="6">
        <f>INDEX(B$230:B$415,J283,1)</f>
        <v>0</v>
      </c>
      <c r="L283" s="6">
        <f>L282+INDEX(C$230:C$415,J283,1)</f>
        <v>0</v>
      </c>
      <c r="M283" s="6">
        <f>M282+(K283-K282)*L282</f>
        <v>0</v>
      </c>
      <c r="N283" s="6">
        <f>IF((M282&gt;0)=(M283&gt;0),"",K283-M283/L282)</f>
        <v>0</v>
      </c>
      <c r="O283" s="10"/>
    </row>
    <row r="284" spans="1:15">
      <c r="A284" s="11" t="s">
        <v>1298</v>
      </c>
      <c r="B284" s="6">
        <f>C107</f>
        <v>0</v>
      </c>
      <c r="C284" s="6">
        <f>C159</f>
        <v>0</v>
      </c>
      <c r="D284" s="6">
        <f>IF(ISERROR(B284),C284,0)</f>
        <v>0</v>
      </c>
      <c r="E284" s="6">
        <f>MAX($B$194,B284)*C284</f>
        <v>0</v>
      </c>
      <c r="F284" s="17">
        <f>RANK(B284,B$230:B$415,1)</f>
        <v>0</v>
      </c>
      <c r="G284" s="28">
        <v>55</v>
      </c>
      <c r="H284" s="17">
        <f>F284*186+G284</f>
        <v>0</v>
      </c>
      <c r="I284" s="17">
        <f>RANK(H284,H$230:H$415,1)</f>
        <v>0</v>
      </c>
      <c r="J284" s="17">
        <f>MATCH(G284,I$230:I$415,0)</f>
        <v>0</v>
      </c>
      <c r="K284" s="6">
        <f>INDEX(B$230:B$415,J284,1)</f>
        <v>0</v>
      </c>
      <c r="L284" s="6">
        <f>L283+INDEX(C$230:C$415,J284,1)</f>
        <v>0</v>
      </c>
      <c r="M284" s="6">
        <f>M283+(K284-K283)*L283</f>
        <v>0</v>
      </c>
      <c r="N284" s="6">
        <f>IF((M283&gt;0)=(M284&gt;0),"",K284-M284/L283)</f>
        <v>0</v>
      </c>
      <c r="O284" s="10"/>
    </row>
    <row r="285" spans="1:15">
      <c r="A285" s="11" t="s">
        <v>1299</v>
      </c>
      <c r="B285" s="6">
        <f>C108</f>
        <v>0</v>
      </c>
      <c r="C285" s="6">
        <f>C160</f>
        <v>0</v>
      </c>
      <c r="D285" s="6">
        <f>IF(ISERROR(B285),C285,0)</f>
        <v>0</v>
      </c>
      <c r="E285" s="6">
        <f>MAX($B$194,B285)*C285</f>
        <v>0</v>
      </c>
      <c r="F285" s="17">
        <f>RANK(B285,B$230:B$415,1)</f>
        <v>0</v>
      </c>
      <c r="G285" s="28">
        <v>56</v>
      </c>
      <c r="H285" s="17">
        <f>F285*186+G285</f>
        <v>0</v>
      </c>
      <c r="I285" s="17">
        <f>RANK(H285,H$230:H$415,1)</f>
        <v>0</v>
      </c>
      <c r="J285" s="17">
        <f>MATCH(G285,I$230:I$415,0)</f>
        <v>0</v>
      </c>
      <c r="K285" s="6">
        <f>INDEX(B$230:B$415,J285,1)</f>
        <v>0</v>
      </c>
      <c r="L285" s="6">
        <f>L284+INDEX(C$230:C$415,J285,1)</f>
        <v>0</v>
      </c>
      <c r="M285" s="6">
        <f>M284+(K285-K284)*L284</f>
        <v>0</v>
      </c>
      <c r="N285" s="6">
        <f>IF((M284&gt;0)=(M285&gt;0),"",K285-M285/L284)</f>
        <v>0</v>
      </c>
      <c r="O285" s="10"/>
    </row>
    <row r="286" spans="1:15">
      <c r="A286" s="11" t="s">
        <v>1300</v>
      </c>
      <c r="B286" s="6">
        <f>C109</f>
        <v>0</v>
      </c>
      <c r="C286" s="6">
        <f>C161</f>
        <v>0</v>
      </c>
      <c r="D286" s="6">
        <f>IF(ISERROR(B286),C286,0)</f>
        <v>0</v>
      </c>
      <c r="E286" s="6">
        <f>MAX($B$194,B286)*C286</f>
        <v>0</v>
      </c>
      <c r="F286" s="17">
        <f>RANK(B286,B$230:B$415,1)</f>
        <v>0</v>
      </c>
      <c r="G286" s="28">
        <v>57</v>
      </c>
      <c r="H286" s="17">
        <f>F286*186+G286</f>
        <v>0</v>
      </c>
      <c r="I286" s="17">
        <f>RANK(H286,H$230:H$415,1)</f>
        <v>0</v>
      </c>
      <c r="J286" s="17">
        <f>MATCH(G286,I$230:I$415,0)</f>
        <v>0</v>
      </c>
      <c r="K286" s="6">
        <f>INDEX(B$230:B$415,J286,1)</f>
        <v>0</v>
      </c>
      <c r="L286" s="6">
        <f>L285+INDEX(C$230:C$415,J286,1)</f>
        <v>0</v>
      </c>
      <c r="M286" s="6">
        <f>M285+(K286-K285)*L285</f>
        <v>0</v>
      </c>
      <c r="N286" s="6">
        <f>IF((M285&gt;0)=(M286&gt;0),"",K286-M286/L285)</f>
        <v>0</v>
      </c>
      <c r="O286" s="10"/>
    </row>
    <row r="287" spans="1:15">
      <c r="A287" s="11" t="s">
        <v>1301</v>
      </c>
      <c r="B287" s="6">
        <f>C110</f>
        <v>0</v>
      </c>
      <c r="C287" s="6">
        <f>C162</f>
        <v>0</v>
      </c>
      <c r="D287" s="6">
        <f>IF(ISERROR(B287),C287,0)</f>
        <v>0</v>
      </c>
      <c r="E287" s="6">
        <f>MAX($B$194,B287)*C287</f>
        <v>0</v>
      </c>
      <c r="F287" s="17">
        <f>RANK(B287,B$230:B$415,1)</f>
        <v>0</v>
      </c>
      <c r="G287" s="28">
        <v>58</v>
      </c>
      <c r="H287" s="17">
        <f>F287*186+G287</f>
        <v>0</v>
      </c>
      <c r="I287" s="17">
        <f>RANK(H287,H$230:H$415,1)</f>
        <v>0</v>
      </c>
      <c r="J287" s="17">
        <f>MATCH(G287,I$230:I$415,0)</f>
        <v>0</v>
      </c>
      <c r="K287" s="6">
        <f>INDEX(B$230:B$415,J287,1)</f>
        <v>0</v>
      </c>
      <c r="L287" s="6">
        <f>L286+INDEX(C$230:C$415,J287,1)</f>
        <v>0</v>
      </c>
      <c r="M287" s="6">
        <f>M286+(K287-K286)*L286</f>
        <v>0</v>
      </c>
      <c r="N287" s="6">
        <f>IF((M286&gt;0)=(M287&gt;0),"",K287-M287/L286)</f>
        <v>0</v>
      </c>
      <c r="O287" s="10"/>
    </row>
    <row r="288" spans="1:15">
      <c r="A288" s="11" t="s">
        <v>1302</v>
      </c>
      <c r="B288" s="6">
        <f>C111</f>
        <v>0</v>
      </c>
      <c r="C288" s="6">
        <f>C163</f>
        <v>0</v>
      </c>
      <c r="D288" s="6">
        <f>IF(ISERROR(B288),C288,0)</f>
        <v>0</v>
      </c>
      <c r="E288" s="6">
        <f>MAX($B$194,B288)*C288</f>
        <v>0</v>
      </c>
      <c r="F288" s="17">
        <f>RANK(B288,B$230:B$415,1)</f>
        <v>0</v>
      </c>
      <c r="G288" s="28">
        <v>59</v>
      </c>
      <c r="H288" s="17">
        <f>F288*186+G288</f>
        <v>0</v>
      </c>
      <c r="I288" s="17">
        <f>RANK(H288,H$230:H$415,1)</f>
        <v>0</v>
      </c>
      <c r="J288" s="17">
        <f>MATCH(G288,I$230:I$415,0)</f>
        <v>0</v>
      </c>
      <c r="K288" s="6">
        <f>INDEX(B$230:B$415,J288,1)</f>
        <v>0</v>
      </c>
      <c r="L288" s="6">
        <f>L287+INDEX(C$230:C$415,J288,1)</f>
        <v>0</v>
      </c>
      <c r="M288" s="6">
        <f>M287+(K288-K287)*L287</f>
        <v>0</v>
      </c>
      <c r="N288" s="6">
        <f>IF((M287&gt;0)=(M288&gt;0),"",K288-M288/L287)</f>
        <v>0</v>
      </c>
      <c r="O288" s="10"/>
    </row>
    <row r="289" spans="1:15">
      <c r="A289" s="11" t="s">
        <v>1303</v>
      </c>
      <c r="B289" s="6">
        <f>C112</f>
        <v>0</v>
      </c>
      <c r="C289" s="6">
        <f>C164</f>
        <v>0</v>
      </c>
      <c r="D289" s="6">
        <f>IF(ISERROR(B289),C289,0)</f>
        <v>0</v>
      </c>
      <c r="E289" s="6">
        <f>MAX($B$194,B289)*C289</f>
        <v>0</v>
      </c>
      <c r="F289" s="17">
        <f>RANK(B289,B$230:B$415,1)</f>
        <v>0</v>
      </c>
      <c r="G289" s="28">
        <v>60</v>
      </c>
      <c r="H289" s="17">
        <f>F289*186+G289</f>
        <v>0</v>
      </c>
      <c r="I289" s="17">
        <f>RANK(H289,H$230:H$415,1)</f>
        <v>0</v>
      </c>
      <c r="J289" s="17">
        <f>MATCH(G289,I$230:I$415,0)</f>
        <v>0</v>
      </c>
      <c r="K289" s="6">
        <f>INDEX(B$230:B$415,J289,1)</f>
        <v>0</v>
      </c>
      <c r="L289" s="6">
        <f>L288+INDEX(C$230:C$415,J289,1)</f>
        <v>0</v>
      </c>
      <c r="M289" s="6">
        <f>M288+(K289-K288)*L288</f>
        <v>0</v>
      </c>
      <c r="N289" s="6">
        <f>IF((M288&gt;0)=(M289&gt;0),"",K289-M289/L288)</f>
        <v>0</v>
      </c>
      <c r="O289" s="10"/>
    </row>
    <row r="290" spans="1:15">
      <c r="A290" s="11" t="s">
        <v>1304</v>
      </c>
      <c r="B290" s="6">
        <f>C113</f>
        <v>0</v>
      </c>
      <c r="C290" s="6">
        <f>C165</f>
        <v>0</v>
      </c>
      <c r="D290" s="6">
        <f>IF(ISERROR(B290),C290,0)</f>
        <v>0</v>
      </c>
      <c r="E290" s="6">
        <f>MAX($B$194,B290)*C290</f>
        <v>0</v>
      </c>
      <c r="F290" s="17">
        <f>RANK(B290,B$230:B$415,1)</f>
        <v>0</v>
      </c>
      <c r="G290" s="28">
        <v>61</v>
      </c>
      <c r="H290" s="17">
        <f>F290*186+G290</f>
        <v>0</v>
      </c>
      <c r="I290" s="17">
        <f>RANK(H290,H$230:H$415,1)</f>
        <v>0</v>
      </c>
      <c r="J290" s="17">
        <f>MATCH(G290,I$230:I$415,0)</f>
        <v>0</v>
      </c>
      <c r="K290" s="6">
        <f>INDEX(B$230:B$415,J290,1)</f>
        <v>0</v>
      </c>
      <c r="L290" s="6">
        <f>L289+INDEX(C$230:C$415,J290,1)</f>
        <v>0</v>
      </c>
      <c r="M290" s="6">
        <f>M289+(K290-K289)*L289</f>
        <v>0</v>
      </c>
      <c r="N290" s="6">
        <f>IF((M289&gt;0)=(M290&gt;0),"",K290-M290/L289)</f>
        <v>0</v>
      </c>
      <c r="O290" s="10"/>
    </row>
    <row r="291" spans="1:15">
      <c r="A291" s="11" t="s">
        <v>1305</v>
      </c>
      <c r="B291" s="6">
        <f>C114</f>
        <v>0</v>
      </c>
      <c r="C291" s="6">
        <f>C166</f>
        <v>0</v>
      </c>
      <c r="D291" s="6">
        <f>IF(ISERROR(B291),C291,0)</f>
        <v>0</v>
      </c>
      <c r="E291" s="6">
        <f>MAX($B$194,B291)*C291</f>
        <v>0</v>
      </c>
      <c r="F291" s="17">
        <f>RANK(B291,B$230:B$415,1)</f>
        <v>0</v>
      </c>
      <c r="G291" s="28">
        <v>62</v>
      </c>
      <c r="H291" s="17">
        <f>F291*186+G291</f>
        <v>0</v>
      </c>
      <c r="I291" s="17">
        <f>RANK(H291,H$230:H$415,1)</f>
        <v>0</v>
      </c>
      <c r="J291" s="17">
        <f>MATCH(G291,I$230:I$415,0)</f>
        <v>0</v>
      </c>
      <c r="K291" s="6">
        <f>INDEX(B$230:B$415,J291,1)</f>
        <v>0</v>
      </c>
      <c r="L291" s="6">
        <f>L290+INDEX(C$230:C$415,J291,1)</f>
        <v>0</v>
      </c>
      <c r="M291" s="6">
        <f>M290+(K291-K290)*L290</f>
        <v>0</v>
      </c>
      <c r="N291" s="6">
        <f>IF((M290&gt;0)=(M291&gt;0),"",K291-M291/L290)</f>
        <v>0</v>
      </c>
      <c r="O291" s="10"/>
    </row>
    <row r="292" spans="1:15">
      <c r="A292" s="11" t="s">
        <v>1306</v>
      </c>
      <c r="B292" s="6">
        <f>D84</f>
        <v>0</v>
      </c>
      <c r="C292" s="6">
        <f>D136</f>
        <v>0</v>
      </c>
      <c r="D292" s="6">
        <f>IF(ISERROR(B292),C292,0)</f>
        <v>0</v>
      </c>
      <c r="E292" s="6">
        <f>MAX($B$194,B292)*C292</f>
        <v>0</v>
      </c>
      <c r="F292" s="17">
        <f>RANK(B292,B$230:B$415,1)</f>
        <v>0</v>
      </c>
      <c r="G292" s="28">
        <v>63</v>
      </c>
      <c r="H292" s="17">
        <f>F292*186+G292</f>
        <v>0</v>
      </c>
      <c r="I292" s="17">
        <f>RANK(H292,H$230:H$415,1)</f>
        <v>0</v>
      </c>
      <c r="J292" s="17">
        <f>MATCH(G292,I$230:I$415,0)</f>
        <v>0</v>
      </c>
      <c r="K292" s="6">
        <f>INDEX(B$230:B$415,J292,1)</f>
        <v>0</v>
      </c>
      <c r="L292" s="6">
        <f>L291+INDEX(C$230:C$415,J292,1)</f>
        <v>0</v>
      </c>
      <c r="M292" s="6">
        <f>M291+(K292-K291)*L291</f>
        <v>0</v>
      </c>
      <c r="N292" s="6">
        <f>IF((M291&gt;0)=(M292&gt;0),"",K292-M292/L291)</f>
        <v>0</v>
      </c>
      <c r="O292" s="10"/>
    </row>
    <row r="293" spans="1:15">
      <c r="A293" s="11" t="s">
        <v>1307</v>
      </c>
      <c r="B293" s="6">
        <f>D85</f>
        <v>0</v>
      </c>
      <c r="C293" s="6">
        <f>D137</f>
        <v>0</v>
      </c>
      <c r="D293" s="6">
        <f>IF(ISERROR(B293),C293,0)</f>
        <v>0</v>
      </c>
      <c r="E293" s="6">
        <f>MAX($B$194,B293)*C293</f>
        <v>0</v>
      </c>
      <c r="F293" s="17">
        <f>RANK(B293,B$230:B$415,1)</f>
        <v>0</v>
      </c>
      <c r="G293" s="28">
        <v>64</v>
      </c>
      <c r="H293" s="17">
        <f>F293*186+G293</f>
        <v>0</v>
      </c>
      <c r="I293" s="17">
        <f>RANK(H293,H$230:H$415,1)</f>
        <v>0</v>
      </c>
      <c r="J293" s="17">
        <f>MATCH(G293,I$230:I$415,0)</f>
        <v>0</v>
      </c>
      <c r="K293" s="6">
        <f>INDEX(B$230:B$415,J293,1)</f>
        <v>0</v>
      </c>
      <c r="L293" s="6">
        <f>L292+INDEX(C$230:C$415,J293,1)</f>
        <v>0</v>
      </c>
      <c r="M293" s="6">
        <f>M292+(K293-K292)*L292</f>
        <v>0</v>
      </c>
      <c r="N293" s="6">
        <f>IF((M292&gt;0)=(M293&gt;0),"",K293-M293/L292)</f>
        <v>0</v>
      </c>
      <c r="O293" s="10"/>
    </row>
    <row r="294" spans="1:15">
      <c r="A294" s="11" t="s">
        <v>1308</v>
      </c>
      <c r="B294" s="6">
        <f>D86</f>
        <v>0</v>
      </c>
      <c r="C294" s="6">
        <f>D138</f>
        <v>0</v>
      </c>
      <c r="D294" s="6">
        <f>IF(ISERROR(B294),C294,0)</f>
        <v>0</v>
      </c>
      <c r="E294" s="6">
        <f>MAX($B$194,B294)*C294</f>
        <v>0</v>
      </c>
      <c r="F294" s="17">
        <f>RANK(B294,B$230:B$415,1)</f>
        <v>0</v>
      </c>
      <c r="G294" s="28">
        <v>65</v>
      </c>
      <c r="H294" s="17">
        <f>F294*186+G294</f>
        <v>0</v>
      </c>
      <c r="I294" s="17">
        <f>RANK(H294,H$230:H$415,1)</f>
        <v>0</v>
      </c>
      <c r="J294" s="17">
        <f>MATCH(G294,I$230:I$415,0)</f>
        <v>0</v>
      </c>
      <c r="K294" s="6">
        <f>INDEX(B$230:B$415,J294,1)</f>
        <v>0</v>
      </c>
      <c r="L294" s="6">
        <f>L293+INDEX(C$230:C$415,J294,1)</f>
        <v>0</v>
      </c>
      <c r="M294" s="6">
        <f>M293+(K294-K293)*L293</f>
        <v>0</v>
      </c>
      <c r="N294" s="6">
        <f>IF((M293&gt;0)=(M294&gt;0),"",K294-M294/L293)</f>
        <v>0</v>
      </c>
      <c r="O294" s="10"/>
    </row>
    <row r="295" spans="1:15">
      <c r="A295" s="11" t="s">
        <v>1309</v>
      </c>
      <c r="B295" s="6">
        <f>D87</f>
        <v>0</v>
      </c>
      <c r="C295" s="6">
        <f>D139</f>
        <v>0</v>
      </c>
      <c r="D295" s="6">
        <f>IF(ISERROR(B295),C295,0)</f>
        <v>0</v>
      </c>
      <c r="E295" s="6">
        <f>MAX($B$194,B295)*C295</f>
        <v>0</v>
      </c>
      <c r="F295" s="17">
        <f>RANK(B295,B$230:B$415,1)</f>
        <v>0</v>
      </c>
      <c r="G295" s="28">
        <v>66</v>
      </c>
      <c r="H295" s="17">
        <f>F295*186+G295</f>
        <v>0</v>
      </c>
      <c r="I295" s="17">
        <f>RANK(H295,H$230:H$415,1)</f>
        <v>0</v>
      </c>
      <c r="J295" s="17">
        <f>MATCH(G295,I$230:I$415,0)</f>
        <v>0</v>
      </c>
      <c r="K295" s="6">
        <f>INDEX(B$230:B$415,J295,1)</f>
        <v>0</v>
      </c>
      <c r="L295" s="6">
        <f>L294+INDEX(C$230:C$415,J295,1)</f>
        <v>0</v>
      </c>
      <c r="M295" s="6">
        <f>M294+(K295-K294)*L294</f>
        <v>0</v>
      </c>
      <c r="N295" s="6">
        <f>IF((M294&gt;0)=(M295&gt;0),"",K295-M295/L294)</f>
        <v>0</v>
      </c>
      <c r="O295" s="10"/>
    </row>
    <row r="296" spans="1:15">
      <c r="A296" s="11" t="s">
        <v>1310</v>
      </c>
      <c r="B296" s="6">
        <f>D88</f>
        <v>0</v>
      </c>
      <c r="C296" s="6">
        <f>D140</f>
        <v>0</v>
      </c>
      <c r="D296" s="6">
        <f>IF(ISERROR(B296),C296,0)</f>
        <v>0</v>
      </c>
      <c r="E296" s="6">
        <f>MAX($B$194,B296)*C296</f>
        <v>0</v>
      </c>
      <c r="F296" s="17">
        <f>RANK(B296,B$230:B$415,1)</f>
        <v>0</v>
      </c>
      <c r="G296" s="28">
        <v>67</v>
      </c>
      <c r="H296" s="17">
        <f>F296*186+G296</f>
        <v>0</v>
      </c>
      <c r="I296" s="17">
        <f>RANK(H296,H$230:H$415,1)</f>
        <v>0</v>
      </c>
      <c r="J296" s="17">
        <f>MATCH(G296,I$230:I$415,0)</f>
        <v>0</v>
      </c>
      <c r="K296" s="6">
        <f>INDEX(B$230:B$415,J296,1)</f>
        <v>0</v>
      </c>
      <c r="L296" s="6">
        <f>L295+INDEX(C$230:C$415,J296,1)</f>
        <v>0</v>
      </c>
      <c r="M296" s="6">
        <f>M295+(K296-K295)*L295</f>
        <v>0</v>
      </c>
      <c r="N296" s="6">
        <f>IF((M295&gt;0)=(M296&gt;0),"",K296-M296/L295)</f>
        <v>0</v>
      </c>
      <c r="O296" s="10"/>
    </row>
    <row r="297" spans="1:15">
      <c r="A297" s="11" t="s">
        <v>1311</v>
      </c>
      <c r="B297" s="6">
        <f>D89</f>
        <v>0</v>
      </c>
      <c r="C297" s="6">
        <f>D141</f>
        <v>0</v>
      </c>
      <c r="D297" s="6">
        <f>IF(ISERROR(B297),C297,0)</f>
        <v>0</v>
      </c>
      <c r="E297" s="6">
        <f>MAX($B$194,B297)*C297</f>
        <v>0</v>
      </c>
      <c r="F297" s="17">
        <f>RANK(B297,B$230:B$415,1)</f>
        <v>0</v>
      </c>
      <c r="G297" s="28">
        <v>68</v>
      </c>
      <c r="H297" s="17">
        <f>F297*186+G297</f>
        <v>0</v>
      </c>
      <c r="I297" s="17">
        <f>RANK(H297,H$230:H$415,1)</f>
        <v>0</v>
      </c>
      <c r="J297" s="17">
        <f>MATCH(G297,I$230:I$415,0)</f>
        <v>0</v>
      </c>
      <c r="K297" s="6">
        <f>INDEX(B$230:B$415,J297,1)</f>
        <v>0</v>
      </c>
      <c r="L297" s="6">
        <f>L296+INDEX(C$230:C$415,J297,1)</f>
        <v>0</v>
      </c>
      <c r="M297" s="6">
        <f>M296+(K297-K296)*L296</f>
        <v>0</v>
      </c>
      <c r="N297" s="6">
        <f>IF((M296&gt;0)=(M297&gt;0),"",K297-M297/L296)</f>
        <v>0</v>
      </c>
      <c r="O297" s="10"/>
    </row>
    <row r="298" spans="1:15">
      <c r="A298" s="11" t="s">
        <v>1312</v>
      </c>
      <c r="B298" s="6">
        <f>D90</f>
        <v>0</v>
      </c>
      <c r="C298" s="6">
        <f>D142</f>
        <v>0</v>
      </c>
      <c r="D298" s="6">
        <f>IF(ISERROR(B298),C298,0)</f>
        <v>0</v>
      </c>
      <c r="E298" s="6">
        <f>MAX($B$194,B298)*C298</f>
        <v>0</v>
      </c>
      <c r="F298" s="17">
        <f>RANK(B298,B$230:B$415,1)</f>
        <v>0</v>
      </c>
      <c r="G298" s="28">
        <v>69</v>
      </c>
      <c r="H298" s="17">
        <f>F298*186+G298</f>
        <v>0</v>
      </c>
      <c r="I298" s="17">
        <f>RANK(H298,H$230:H$415,1)</f>
        <v>0</v>
      </c>
      <c r="J298" s="17">
        <f>MATCH(G298,I$230:I$415,0)</f>
        <v>0</v>
      </c>
      <c r="K298" s="6">
        <f>INDEX(B$230:B$415,J298,1)</f>
        <v>0</v>
      </c>
      <c r="L298" s="6">
        <f>L297+INDEX(C$230:C$415,J298,1)</f>
        <v>0</v>
      </c>
      <c r="M298" s="6">
        <f>M297+(K298-K297)*L297</f>
        <v>0</v>
      </c>
      <c r="N298" s="6">
        <f>IF((M297&gt;0)=(M298&gt;0),"",K298-M298/L297)</f>
        <v>0</v>
      </c>
      <c r="O298" s="10"/>
    </row>
    <row r="299" spans="1:15">
      <c r="A299" s="11" t="s">
        <v>1313</v>
      </c>
      <c r="B299" s="6">
        <f>D91</f>
        <v>0</v>
      </c>
      <c r="C299" s="6">
        <f>D143</f>
        <v>0</v>
      </c>
      <c r="D299" s="6">
        <f>IF(ISERROR(B299),C299,0)</f>
        <v>0</v>
      </c>
      <c r="E299" s="6">
        <f>MAX($B$194,B299)*C299</f>
        <v>0</v>
      </c>
      <c r="F299" s="17">
        <f>RANK(B299,B$230:B$415,1)</f>
        <v>0</v>
      </c>
      <c r="G299" s="28">
        <v>70</v>
      </c>
      <c r="H299" s="17">
        <f>F299*186+G299</f>
        <v>0</v>
      </c>
      <c r="I299" s="17">
        <f>RANK(H299,H$230:H$415,1)</f>
        <v>0</v>
      </c>
      <c r="J299" s="17">
        <f>MATCH(G299,I$230:I$415,0)</f>
        <v>0</v>
      </c>
      <c r="K299" s="6">
        <f>INDEX(B$230:B$415,J299,1)</f>
        <v>0</v>
      </c>
      <c r="L299" s="6">
        <f>L298+INDEX(C$230:C$415,J299,1)</f>
        <v>0</v>
      </c>
      <c r="M299" s="6">
        <f>M298+(K299-K298)*L298</f>
        <v>0</v>
      </c>
      <c r="N299" s="6">
        <f>IF((M298&gt;0)=(M299&gt;0),"",K299-M299/L298)</f>
        <v>0</v>
      </c>
      <c r="O299" s="10"/>
    </row>
    <row r="300" spans="1:15">
      <c r="A300" s="11" t="s">
        <v>1314</v>
      </c>
      <c r="B300" s="6">
        <f>D92</f>
        <v>0</v>
      </c>
      <c r="C300" s="6">
        <f>D144</f>
        <v>0</v>
      </c>
      <c r="D300" s="6">
        <f>IF(ISERROR(B300),C300,0)</f>
        <v>0</v>
      </c>
      <c r="E300" s="6">
        <f>MAX($B$194,B300)*C300</f>
        <v>0</v>
      </c>
      <c r="F300" s="17">
        <f>RANK(B300,B$230:B$415,1)</f>
        <v>0</v>
      </c>
      <c r="G300" s="28">
        <v>71</v>
      </c>
      <c r="H300" s="17">
        <f>F300*186+G300</f>
        <v>0</v>
      </c>
      <c r="I300" s="17">
        <f>RANK(H300,H$230:H$415,1)</f>
        <v>0</v>
      </c>
      <c r="J300" s="17">
        <f>MATCH(G300,I$230:I$415,0)</f>
        <v>0</v>
      </c>
      <c r="K300" s="6">
        <f>INDEX(B$230:B$415,J300,1)</f>
        <v>0</v>
      </c>
      <c r="L300" s="6">
        <f>L299+INDEX(C$230:C$415,J300,1)</f>
        <v>0</v>
      </c>
      <c r="M300" s="6">
        <f>M299+(K300-K299)*L299</f>
        <v>0</v>
      </c>
      <c r="N300" s="6">
        <f>IF((M299&gt;0)=(M300&gt;0),"",K300-M300/L299)</f>
        <v>0</v>
      </c>
      <c r="O300" s="10"/>
    </row>
    <row r="301" spans="1:15">
      <c r="A301" s="11" t="s">
        <v>1315</v>
      </c>
      <c r="B301" s="6">
        <f>D93</f>
        <v>0</v>
      </c>
      <c r="C301" s="6">
        <f>D145</f>
        <v>0</v>
      </c>
      <c r="D301" s="6">
        <f>IF(ISERROR(B301),C301,0)</f>
        <v>0</v>
      </c>
      <c r="E301" s="6">
        <f>MAX($B$194,B301)*C301</f>
        <v>0</v>
      </c>
      <c r="F301" s="17">
        <f>RANK(B301,B$230:B$415,1)</f>
        <v>0</v>
      </c>
      <c r="G301" s="28">
        <v>72</v>
      </c>
      <c r="H301" s="17">
        <f>F301*186+G301</f>
        <v>0</v>
      </c>
      <c r="I301" s="17">
        <f>RANK(H301,H$230:H$415,1)</f>
        <v>0</v>
      </c>
      <c r="J301" s="17">
        <f>MATCH(G301,I$230:I$415,0)</f>
        <v>0</v>
      </c>
      <c r="K301" s="6">
        <f>INDEX(B$230:B$415,J301,1)</f>
        <v>0</v>
      </c>
      <c r="L301" s="6">
        <f>L300+INDEX(C$230:C$415,J301,1)</f>
        <v>0</v>
      </c>
      <c r="M301" s="6">
        <f>M300+(K301-K300)*L300</f>
        <v>0</v>
      </c>
      <c r="N301" s="6">
        <f>IF((M300&gt;0)=(M301&gt;0),"",K301-M301/L300)</f>
        <v>0</v>
      </c>
      <c r="O301" s="10"/>
    </row>
    <row r="302" spans="1:15">
      <c r="A302" s="11" t="s">
        <v>1316</v>
      </c>
      <c r="B302" s="6">
        <f>D94</f>
        <v>0</v>
      </c>
      <c r="C302" s="6">
        <f>D146</f>
        <v>0</v>
      </c>
      <c r="D302" s="6">
        <f>IF(ISERROR(B302),C302,0)</f>
        <v>0</v>
      </c>
      <c r="E302" s="6">
        <f>MAX($B$194,B302)*C302</f>
        <v>0</v>
      </c>
      <c r="F302" s="17">
        <f>RANK(B302,B$230:B$415,1)</f>
        <v>0</v>
      </c>
      <c r="G302" s="28">
        <v>73</v>
      </c>
      <c r="H302" s="17">
        <f>F302*186+G302</f>
        <v>0</v>
      </c>
      <c r="I302" s="17">
        <f>RANK(H302,H$230:H$415,1)</f>
        <v>0</v>
      </c>
      <c r="J302" s="17">
        <f>MATCH(G302,I$230:I$415,0)</f>
        <v>0</v>
      </c>
      <c r="K302" s="6">
        <f>INDEX(B$230:B$415,J302,1)</f>
        <v>0</v>
      </c>
      <c r="L302" s="6">
        <f>L301+INDEX(C$230:C$415,J302,1)</f>
        <v>0</v>
      </c>
      <c r="M302" s="6">
        <f>M301+(K302-K301)*L301</f>
        <v>0</v>
      </c>
      <c r="N302" s="6">
        <f>IF((M301&gt;0)=(M302&gt;0),"",K302-M302/L301)</f>
        <v>0</v>
      </c>
      <c r="O302" s="10"/>
    </row>
    <row r="303" spans="1:15">
      <c r="A303" s="11" t="s">
        <v>1317</v>
      </c>
      <c r="B303" s="6">
        <f>D95</f>
        <v>0</v>
      </c>
      <c r="C303" s="6">
        <f>D147</f>
        <v>0</v>
      </c>
      <c r="D303" s="6">
        <f>IF(ISERROR(B303),C303,0)</f>
        <v>0</v>
      </c>
      <c r="E303" s="6">
        <f>MAX($B$194,B303)*C303</f>
        <v>0</v>
      </c>
      <c r="F303" s="17">
        <f>RANK(B303,B$230:B$415,1)</f>
        <v>0</v>
      </c>
      <c r="G303" s="28">
        <v>74</v>
      </c>
      <c r="H303" s="17">
        <f>F303*186+G303</f>
        <v>0</v>
      </c>
      <c r="I303" s="17">
        <f>RANK(H303,H$230:H$415,1)</f>
        <v>0</v>
      </c>
      <c r="J303" s="17">
        <f>MATCH(G303,I$230:I$415,0)</f>
        <v>0</v>
      </c>
      <c r="K303" s="6">
        <f>INDEX(B$230:B$415,J303,1)</f>
        <v>0</v>
      </c>
      <c r="L303" s="6">
        <f>L302+INDEX(C$230:C$415,J303,1)</f>
        <v>0</v>
      </c>
      <c r="M303" s="6">
        <f>M302+(K303-K302)*L302</f>
        <v>0</v>
      </c>
      <c r="N303" s="6">
        <f>IF((M302&gt;0)=(M303&gt;0),"",K303-M303/L302)</f>
        <v>0</v>
      </c>
      <c r="O303" s="10"/>
    </row>
    <row r="304" spans="1:15">
      <c r="A304" s="11" t="s">
        <v>1318</v>
      </c>
      <c r="B304" s="6">
        <f>D96</f>
        <v>0</v>
      </c>
      <c r="C304" s="6">
        <f>D148</f>
        <v>0</v>
      </c>
      <c r="D304" s="6">
        <f>IF(ISERROR(B304),C304,0)</f>
        <v>0</v>
      </c>
      <c r="E304" s="6">
        <f>MAX($B$194,B304)*C304</f>
        <v>0</v>
      </c>
      <c r="F304" s="17">
        <f>RANK(B304,B$230:B$415,1)</f>
        <v>0</v>
      </c>
      <c r="G304" s="28">
        <v>75</v>
      </c>
      <c r="H304" s="17">
        <f>F304*186+G304</f>
        <v>0</v>
      </c>
      <c r="I304" s="17">
        <f>RANK(H304,H$230:H$415,1)</f>
        <v>0</v>
      </c>
      <c r="J304" s="17">
        <f>MATCH(G304,I$230:I$415,0)</f>
        <v>0</v>
      </c>
      <c r="K304" s="6">
        <f>INDEX(B$230:B$415,J304,1)</f>
        <v>0</v>
      </c>
      <c r="L304" s="6">
        <f>L303+INDEX(C$230:C$415,J304,1)</f>
        <v>0</v>
      </c>
      <c r="M304" s="6">
        <f>M303+(K304-K303)*L303</f>
        <v>0</v>
      </c>
      <c r="N304" s="6">
        <f>IF((M303&gt;0)=(M304&gt;0),"",K304-M304/L303)</f>
        <v>0</v>
      </c>
      <c r="O304" s="10"/>
    </row>
    <row r="305" spans="1:15">
      <c r="A305" s="11" t="s">
        <v>1319</v>
      </c>
      <c r="B305" s="6">
        <f>D97</f>
        <v>0</v>
      </c>
      <c r="C305" s="6">
        <f>D149</f>
        <v>0</v>
      </c>
      <c r="D305" s="6">
        <f>IF(ISERROR(B305),C305,0)</f>
        <v>0</v>
      </c>
      <c r="E305" s="6">
        <f>MAX($B$194,B305)*C305</f>
        <v>0</v>
      </c>
      <c r="F305" s="17">
        <f>RANK(B305,B$230:B$415,1)</f>
        <v>0</v>
      </c>
      <c r="G305" s="28">
        <v>76</v>
      </c>
      <c r="H305" s="17">
        <f>F305*186+G305</f>
        <v>0</v>
      </c>
      <c r="I305" s="17">
        <f>RANK(H305,H$230:H$415,1)</f>
        <v>0</v>
      </c>
      <c r="J305" s="17">
        <f>MATCH(G305,I$230:I$415,0)</f>
        <v>0</v>
      </c>
      <c r="K305" s="6">
        <f>INDEX(B$230:B$415,J305,1)</f>
        <v>0</v>
      </c>
      <c r="L305" s="6">
        <f>L304+INDEX(C$230:C$415,J305,1)</f>
        <v>0</v>
      </c>
      <c r="M305" s="6">
        <f>M304+(K305-K304)*L304</f>
        <v>0</v>
      </c>
      <c r="N305" s="6">
        <f>IF((M304&gt;0)=(M305&gt;0),"",K305-M305/L304)</f>
        <v>0</v>
      </c>
      <c r="O305" s="10"/>
    </row>
    <row r="306" spans="1:15">
      <c r="A306" s="11" t="s">
        <v>1320</v>
      </c>
      <c r="B306" s="6">
        <f>D98</f>
        <v>0</v>
      </c>
      <c r="C306" s="6">
        <f>D150</f>
        <v>0</v>
      </c>
      <c r="D306" s="6">
        <f>IF(ISERROR(B306),C306,0)</f>
        <v>0</v>
      </c>
      <c r="E306" s="6">
        <f>MAX($B$194,B306)*C306</f>
        <v>0</v>
      </c>
      <c r="F306" s="17">
        <f>RANK(B306,B$230:B$415,1)</f>
        <v>0</v>
      </c>
      <c r="G306" s="28">
        <v>77</v>
      </c>
      <c r="H306" s="17">
        <f>F306*186+G306</f>
        <v>0</v>
      </c>
      <c r="I306" s="17">
        <f>RANK(H306,H$230:H$415,1)</f>
        <v>0</v>
      </c>
      <c r="J306" s="17">
        <f>MATCH(G306,I$230:I$415,0)</f>
        <v>0</v>
      </c>
      <c r="K306" s="6">
        <f>INDEX(B$230:B$415,J306,1)</f>
        <v>0</v>
      </c>
      <c r="L306" s="6">
        <f>L305+INDEX(C$230:C$415,J306,1)</f>
        <v>0</v>
      </c>
      <c r="M306" s="6">
        <f>M305+(K306-K305)*L305</f>
        <v>0</v>
      </c>
      <c r="N306" s="6">
        <f>IF((M305&gt;0)=(M306&gt;0),"",K306-M306/L305)</f>
        <v>0</v>
      </c>
      <c r="O306" s="10"/>
    </row>
    <row r="307" spans="1:15">
      <c r="A307" s="11" t="s">
        <v>1321</v>
      </c>
      <c r="B307" s="6">
        <f>D99</f>
        <v>0</v>
      </c>
      <c r="C307" s="6">
        <f>D151</f>
        <v>0</v>
      </c>
      <c r="D307" s="6">
        <f>IF(ISERROR(B307),C307,0)</f>
        <v>0</v>
      </c>
      <c r="E307" s="6">
        <f>MAX($B$194,B307)*C307</f>
        <v>0</v>
      </c>
      <c r="F307" s="17">
        <f>RANK(B307,B$230:B$415,1)</f>
        <v>0</v>
      </c>
      <c r="G307" s="28">
        <v>78</v>
      </c>
      <c r="H307" s="17">
        <f>F307*186+G307</f>
        <v>0</v>
      </c>
      <c r="I307" s="17">
        <f>RANK(H307,H$230:H$415,1)</f>
        <v>0</v>
      </c>
      <c r="J307" s="17">
        <f>MATCH(G307,I$230:I$415,0)</f>
        <v>0</v>
      </c>
      <c r="K307" s="6">
        <f>INDEX(B$230:B$415,J307,1)</f>
        <v>0</v>
      </c>
      <c r="L307" s="6">
        <f>L306+INDEX(C$230:C$415,J307,1)</f>
        <v>0</v>
      </c>
      <c r="M307" s="6">
        <f>M306+(K307-K306)*L306</f>
        <v>0</v>
      </c>
      <c r="N307" s="6">
        <f>IF((M306&gt;0)=(M307&gt;0),"",K307-M307/L306)</f>
        <v>0</v>
      </c>
      <c r="O307" s="10"/>
    </row>
    <row r="308" spans="1:15">
      <c r="A308" s="11" t="s">
        <v>1322</v>
      </c>
      <c r="B308" s="6">
        <f>D100</f>
        <v>0</v>
      </c>
      <c r="C308" s="6">
        <f>D152</f>
        <v>0</v>
      </c>
      <c r="D308" s="6">
        <f>IF(ISERROR(B308),C308,0)</f>
        <v>0</v>
      </c>
      <c r="E308" s="6">
        <f>MAX($B$194,B308)*C308</f>
        <v>0</v>
      </c>
      <c r="F308" s="17">
        <f>RANK(B308,B$230:B$415,1)</f>
        <v>0</v>
      </c>
      <c r="G308" s="28">
        <v>79</v>
      </c>
      <c r="H308" s="17">
        <f>F308*186+G308</f>
        <v>0</v>
      </c>
      <c r="I308" s="17">
        <f>RANK(H308,H$230:H$415,1)</f>
        <v>0</v>
      </c>
      <c r="J308" s="17">
        <f>MATCH(G308,I$230:I$415,0)</f>
        <v>0</v>
      </c>
      <c r="K308" s="6">
        <f>INDEX(B$230:B$415,J308,1)</f>
        <v>0</v>
      </c>
      <c r="L308" s="6">
        <f>L307+INDEX(C$230:C$415,J308,1)</f>
        <v>0</v>
      </c>
      <c r="M308" s="6">
        <f>M307+(K308-K307)*L307</f>
        <v>0</v>
      </c>
      <c r="N308" s="6">
        <f>IF((M307&gt;0)=(M308&gt;0),"",K308-M308/L307)</f>
        <v>0</v>
      </c>
      <c r="O308" s="10"/>
    </row>
    <row r="309" spans="1:15">
      <c r="A309" s="11" t="s">
        <v>1323</v>
      </c>
      <c r="B309" s="6">
        <f>D101</f>
        <v>0</v>
      </c>
      <c r="C309" s="6">
        <f>D153</f>
        <v>0</v>
      </c>
      <c r="D309" s="6">
        <f>IF(ISERROR(B309),C309,0)</f>
        <v>0</v>
      </c>
      <c r="E309" s="6">
        <f>MAX($B$194,B309)*C309</f>
        <v>0</v>
      </c>
      <c r="F309" s="17">
        <f>RANK(B309,B$230:B$415,1)</f>
        <v>0</v>
      </c>
      <c r="G309" s="28">
        <v>80</v>
      </c>
      <c r="H309" s="17">
        <f>F309*186+G309</f>
        <v>0</v>
      </c>
      <c r="I309" s="17">
        <f>RANK(H309,H$230:H$415,1)</f>
        <v>0</v>
      </c>
      <c r="J309" s="17">
        <f>MATCH(G309,I$230:I$415,0)</f>
        <v>0</v>
      </c>
      <c r="K309" s="6">
        <f>INDEX(B$230:B$415,J309,1)</f>
        <v>0</v>
      </c>
      <c r="L309" s="6">
        <f>L308+INDEX(C$230:C$415,J309,1)</f>
        <v>0</v>
      </c>
      <c r="M309" s="6">
        <f>M308+(K309-K308)*L308</f>
        <v>0</v>
      </c>
      <c r="N309" s="6">
        <f>IF((M308&gt;0)=(M309&gt;0),"",K309-M309/L308)</f>
        <v>0</v>
      </c>
      <c r="O309" s="10"/>
    </row>
    <row r="310" spans="1:15">
      <c r="A310" s="11" t="s">
        <v>1324</v>
      </c>
      <c r="B310" s="6">
        <f>D102</f>
        <v>0</v>
      </c>
      <c r="C310" s="6">
        <f>D154</f>
        <v>0</v>
      </c>
      <c r="D310" s="6">
        <f>IF(ISERROR(B310),C310,0)</f>
        <v>0</v>
      </c>
      <c r="E310" s="6">
        <f>MAX($B$194,B310)*C310</f>
        <v>0</v>
      </c>
      <c r="F310" s="17">
        <f>RANK(B310,B$230:B$415,1)</f>
        <v>0</v>
      </c>
      <c r="G310" s="28">
        <v>81</v>
      </c>
      <c r="H310" s="17">
        <f>F310*186+G310</f>
        <v>0</v>
      </c>
      <c r="I310" s="17">
        <f>RANK(H310,H$230:H$415,1)</f>
        <v>0</v>
      </c>
      <c r="J310" s="17">
        <f>MATCH(G310,I$230:I$415,0)</f>
        <v>0</v>
      </c>
      <c r="K310" s="6">
        <f>INDEX(B$230:B$415,J310,1)</f>
        <v>0</v>
      </c>
      <c r="L310" s="6">
        <f>L309+INDEX(C$230:C$415,J310,1)</f>
        <v>0</v>
      </c>
      <c r="M310" s="6">
        <f>M309+(K310-K309)*L309</f>
        <v>0</v>
      </c>
      <c r="N310" s="6">
        <f>IF((M309&gt;0)=(M310&gt;0),"",K310-M310/L309)</f>
        <v>0</v>
      </c>
      <c r="O310" s="10"/>
    </row>
    <row r="311" spans="1:15">
      <c r="A311" s="11" t="s">
        <v>1325</v>
      </c>
      <c r="B311" s="6">
        <f>D103</f>
        <v>0</v>
      </c>
      <c r="C311" s="6">
        <f>D155</f>
        <v>0</v>
      </c>
      <c r="D311" s="6">
        <f>IF(ISERROR(B311),C311,0)</f>
        <v>0</v>
      </c>
      <c r="E311" s="6">
        <f>MAX($B$194,B311)*C311</f>
        <v>0</v>
      </c>
      <c r="F311" s="17">
        <f>RANK(B311,B$230:B$415,1)</f>
        <v>0</v>
      </c>
      <c r="G311" s="28">
        <v>82</v>
      </c>
      <c r="H311" s="17">
        <f>F311*186+G311</f>
        <v>0</v>
      </c>
      <c r="I311" s="17">
        <f>RANK(H311,H$230:H$415,1)</f>
        <v>0</v>
      </c>
      <c r="J311" s="17">
        <f>MATCH(G311,I$230:I$415,0)</f>
        <v>0</v>
      </c>
      <c r="K311" s="6">
        <f>INDEX(B$230:B$415,J311,1)</f>
        <v>0</v>
      </c>
      <c r="L311" s="6">
        <f>L310+INDEX(C$230:C$415,J311,1)</f>
        <v>0</v>
      </c>
      <c r="M311" s="6">
        <f>M310+(K311-K310)*L310</f>
        <v>0</v>
      </c>
      <c r="N311" s="6">
        <f>IF((M310&gt;0)=(M311&gt;0),"",K311-M311/L310)</f>
        <v>0</v>
      </c>
      <c r="O311" s="10"/>
    </row>
    <row r="312" spans="1:15">
      <c r="A312" s="11" t="s">
        <v>1326</v>
      </c>
      <c r="B312" s="6">
        <f>D104</f>
        <v>0</v>
      </c>
      <c r="C312" s="6">
        <f>D156</f>
        <v>0</v>
      </c>
      <c r="D312" s="6">
        <f>IF(ISERROR(B312),C312,0)</f>
        <v>0</v>
      </c>
      <c r="E312" s="6">
        <f>MAX($B$194,B312)*C312</f>
        <v>0</v>
      </c>
      <c r="F312" s="17">
        <f>RANK(B312,B$230:B$415,1)</f>
        <v>0</v>
      </c>
      <c r="G312" s="28">
        <v>83</v>
      </c>
      <c r="H312" s="17">
        <f>F312*186+G312</f>
        <v>0</v>
      </c>
      <c r="I312" s="17">
        <f>RANK(H312,H$230:H$415,1)</f>
        <v>0</v>
      </c>
      <c r="J312" s="17">
        <f>MATCH(G312,I$230:I$415,0)</f>
        <v>0</v>
      </c>
      <c r="K312" s="6">
        <f>INDEX(B$230:B$415,J312,1)</f>
        <v>0</v>
      </c>
      <c r="L312" s="6">
        <f>L311+INDEX(C$230:C$415,J312,1)</f>
        <v>0</v>
      </c>
      <c r="M312" s="6">
        <f>M311+(K312-K311)*L311</f>
        <v>0</v>
      </c>
      <c r="N312" s="6">
        <f>IF((M311&gt;0)=(M312&gt;0),"",K312-M312/L311)</f>
        <v>0</v>
      </c>
      <c r="O312" s="10"/>
    </row>
    <row r="313" spans="1:15">
      <c r="A313" s="11" t="s">
        <v>1327</v>
      </c>
      <c r="B313" s="6">
        <f>D105</f>
        <v>0</v>
      </c>
      <c r="C313" s="6">
        <f>D157</f>
        <v>0</v>
      </c>
      <c r="D313" s="6">
        <f>IF(ISERROR(B313),C313,0)</f>
        <v>0</v>
      </c>
      <c r="E313" s="6">
        <f>MAX($B$194,B313)*C313</f>
        <v>0</v>
      </c>
      <c r="F313" s="17">
        <f>RANK(B313,B$230:B$415,1)</f>
        <v>0</v>
      </c>
      <c r="G313" s="28">
        <v>84</v>
      </c>
      <c r="H313" s="17">
        <f>F313*186+G313</f>
        <v>0</v>
      </c>
      <c r="I313" s="17">
        <f>RANK(H313,H$230:H$415,1)</f>
        <v>0</v>
      </c>
      <c r="J313" s="17">
        <f>MATCH(G313,I$230:I$415,0)</f>
        <v>0</v>
      </c>
      <c r="K313" s="6">
        <f>INDEX(B$230:B$415,J313,1)</f>
        <v>0</v>
      </c>
      <c r="L313" s="6">
        <f>L312+INDEX(C$230:C$415,J313,1)</f>
        <v>0</v>
      </c>
      <c r="M313" s="6">
        <f>M312+(K313-K312)*L312</f>
        <v>0</v>
      </c>
      <c r="N313" s="6">
        <f>IF((M312&gt;0)=(M313&gt;0),"",K313-M313/L312)</f>
        <v>0</v>
      </c>
      <c r="O313" s="10"/>
    </row>
    <row r="314" spans="1:15">
      <c r="A314" s="11" t="s">
        <v>1328</v>
      </c>
      <c r="B314" s="6">
        <f>D106</f>
        <v>0</v>
      </c>
      <c r="C314" s="6">
        <f>D158</f>
        <v>0</v>
      </c>
      <c r="D314" s="6">
        <f>IF(ISERROR(B314),C314,0)</f>
        <v>0</v>
      </c>
      <c r="E314" s="6">
        <f>MAX($B$194,B314)*C314</f>
        <v>0</v>
      </c>
      <c r="F314" s="17">
        <f>RANK(B314,B$230:B$415,1)</f>
        <v>0</v>
      </c>
      <c r="G314" s="28">
        <v>85</v>
      </c>
      <c r="H314" s="17">
        <f>F314*186+G314</f>
        <v>0</v>
      </c>
      <c r="I314" s="17">
        <f>RANK(H314,H$230:H$415,1)</f>
        <v>0</v>
      </c>
      <c r="J314" s="17">
        <f>MATCH(G314,I$230:I$415,0)</f>
        <v>0</v>
      </c>
      <c r="K314" s="6">
        <f>INDEX(B$230:B$415,J314,1)</f>
        <v>0</v>
      </c>
      <c r="L314" s="6">
        <f>L313+INDEX(C$230:C$415,J314,1)</f>
        <v>0</v>
      </c>
      <c r="M314" s="6">
        <f>M313+(K314-K313)*L313</f>
        <v>0</v>
      </c>
      <c r="N314" s="6">
        <f>IF((M313&gt;0)=(M314&gt;0),"",K314-M314/L313)</f>
        <v>0</v>
      </c>
      <c r="O314" s="10"/>
    </row>
    <row r="315" spans="1:15">
      <c r="A315" s="11" t="s">
        <v>1329</v>
      </c>
      <c r="B315" s="6">
        <f>D107</f>
        <v>0</v>
      </c>
      <c r="C315" s="6">
        <f>D159</f>
        <v>0</v>
      </c>
      <c r="D315" s="6">
        <f>IF(ISERROR(B315),C315,0)</f>
        <v>0</v>
      </c>
      <c r="E315" s="6">
        <f>MAX($B$194,B315)*C315</f>
        <v>0</v>
      </c>
      <c r="F315" s="17">
        <f>RANK(B315,B$230:B$415,1)</f>
        <v>0</v>
      </c>
      <c r="G315" s="28">
        <v>86</v>
      </c>
      <c r="H315" s="17">
        <f>F315*186+G315</f>
        <v>0</v>
      </c>
      <c r="I315" s="17">
        <f>RANK(H315,H$230:H$415,1)</f>
        <v>0</v>
      </c>
      <c r="J315" s="17">
        <f>MATCH(G315,I$230:I$415,0)</f>
        <v>0</v>
      </c>
      <c r="K315" s="6">
        <f>INDEX(B$230:B$415,J315,1)</f>
        <v>0</v>
      </c>
      <c r="L315" s="6">
        <f>L314+INDEX(C$230:C$415,J315,1)</f>
        <v>0</v>
      </c>
      <c r="M315" s="6">
        <f>M314+(K315-K314)*L314</f>
        <v>0</v>
      </c>
      <c r="N315" s="6">
        <f>IF((M314&gt;0)=(M315&gt;0),"",K315-M315/L314)</f>
        <v>0</v>
      </c>
      <c r="O315" s="10"/>
    </row>
    <row r="316" spans="1:15">
      <c r="A316" s="11" t="s">
        <v>1330</v>
      </c>
      <c r="B316" s="6">
        <f>D108</f>
        <v>0</v>
      </c>
      <c r="C316" s="6">
        <f>D160</f>
        <v>0</v>
      </c>
      <c r="D316" s="6">
        <f>IF(ISERROR(B316),C316,0)</f>
        <v>0</v>
      </c>
      <c r="E316" s="6">
        <f>MAX($B$194,B316)*C316</f>
        <v>0</v>
      </c>
      <c r="F316" s="17">
        <f>RANK(B316,B$230:B$415,1)</f>
        <v>0</v>
      </c>
      <c r="G316" s="28">
        <v>87</v>
      </c>
      <c r="H316" s="17">
        <f>F316*186+G316</f>
        <v>0</v>
      </c>
      <c r="I316" s="17">
        <f>RANK(H316,H$230:H$415,1)</f>
        <v>0</v>
      </c>
      <c r="J316" s="17">
        <f>MATCH(G316,I$230:I$415,0)</f>
        <v>0</v>
      </c>
      <c r="K316" s="6">
        <f>INDEX(B$230:B$415,J316,1)</f>
        <v>0</v>
      </c>
      <c r="L316" s="6">
        <f>L315+INDEX(C$230:C$415,J316,1)</f>
        <v>0</v>
      </c>
      <c r="M316" s="6">
        <f>M315+(K316-K315)*L315</f>
        <v>0</v>
      </c>
      <c r="N316" s="6">
        <f>IF((M315&gt;0)=(M316&gt;0),"",K316-M316/L315)</f>
        <v>0</v>
      </c>
      <c r="O316" s="10"/>
    </row>
    <row r="317" spans="1:15">
      <c r="A317" s="11" t="s">
        <v>1331</v>
      </c>
      <c r="B317" s="6">
        <f>D109</f>
        <v>0</v>
      </c>
      <c r="C317" s="6">
        <f>D161</f>
        <v>0</v>
      </c>
      <c r="D317" s="6">
        <f>IF(ISERROR(B317),C317,0)</f>
        <v>0</v>
      </c>
      <c r="E317" s="6">
        <f>MAX($B$194,B317)*C317</f>
        <v>0</v>
      </c>
      <c r="F317" s="17">
        <f>RANK(B317,B$230:B$415,1)</f>
        <v>0</v>
      </c>
      <c r="G317" s="28">
        <v>88</v>
      </c>
      <c r="H317" s="17">
        <f>F317*186+G317</f>
        <v>0</v>
      </c>
      <c r="I317" s="17">
        <f>RANK(H317,H$230:H$415,1)</f>
        <v>0</v>
      </c>
      <c r="J317" s="17">
        <f>MATCH(G317,I$230:I$415,0)</f>
        <v>0</v>
      </c>
      <c r="K317" s="6">
        <f>INDEX(B$230:B$415,J317,1)</f>
        <v>0</v>
      </c>
      <c r="L317" s="6">
        <f>L316+INDEX(C$230:C$415,J317,1)</f>
        <v>0</v>
      </c>
      <c r="M317" s="6">
        <f>M316+(K317-K316)*L316</f>
        <v>0</v>
      </c>
      <c r="N317" s="6">
        <f>IF((M316&gt;0)=(M317&gt;0),"",K317-M317/L316)</f>
        <v>0</v>
      </c>
      <c r="O317" s="10"/>
    </row>
    <row r="318" spans="1:15">
      <c r="A318" s="11" t="s">
        <v>1332</v>
      </c>
      <c r="B318" s="6">
        <f>D110</f>
        <v>0</v>
      </c>
      <c r="C318" s="6">
        <f>D162</f>
        <v>0</v>
      </c>
      <c r="D318" s="6">
        <f>IF(ISERROR(B318),C318,0)</f>
        <v>0</v>
      </c>
      <c r="E318" s="6">
        <f>MAX($B$194,B318)*C318</f>
        <v>0</v>
      </c>
      <c r="F318" s="17">
        <f>RANK(B318,B$230:B$415,1)</f>
        <v>0</v>
      </c>
      <c r="G318" s="28">
        <v>89</v>
      </c>
      <c r="H318" s="17">
        <f>F318*186+G318</f>
        <v>0</v>
      </c>
      <c r="I318" s="17">
        <f>RANK(H318,H$230:H$415,1)</f>
        <v>0</v>
      </c>
      <c r="J318" s="17">
        <f>MATCH(G318,I$230:I$415,0)</f>
        <v>0</v>
      </c>
      <c r="K318" s="6">
        <f>INDEX(B$230:B$415,J318,1)</f>
        <v>0</v>
      </c>
      <c r="L318" s="6">
        <f>L317+INDEX(C$230:C$415,J318,1)</f>
        <v>0</v>
      </c>
      <c r="M318" s="6">
        <f>M317+(K318-K317)*L317</f>
        <v>0</v>
      </c>
      <c r="N318" s="6">
        <f>IF((M317&gt;0)=(M318&gt;0),"",K318-M318/L317)</f>
        <v>0</v>
      </c>
      <c r="O318" s="10"/>
    </row>
    <row r="319" spans="1:15">
      <c r="A319" s="11" t="s">
        <v>1333</v>
      </c>
      <c r="B319" s="6">
        <f>D111</f>
        <v>0</v>
      </c>
      <c r="C319" s="6">
        <f>D163</f>
        <v>0</v>
      </c>
      <c r="D319" s="6">
        <f>IF(ISERROR(B319),C319,0)</f>
        <v>0</v>
      </c>
      <c r="E319" s="6">
        <f>MAX($B$194,B319)*C319</f>
        <v>0</v>
      </c>
      <c r="F319" s="17">
        <f>RANK(B319,B$230:B$415,1)</f>
        <v>0</v>
      </c>
      <c r="G319" s="28">
        <v>90</v>
      </c>
      <c r="H319" s="17">
        <f>F319*186+G319</f>
        <v>0</v>
      </c>
      <c r="I319" s="17">
        <f>RANK(H319,H$230:H$415,1)</f>
        <v>0</v>
      </c>
      <c r="J319" s="17">
        <f>MATCH(G319,I$230:I$415,0)</f>
        <v>0</v>
      </c>
      <c r="K319" s="6">
        <f>INDEX(B$230:B$415,J319,1)</f>
        <v>0</v>
      </c>
      <c r="L319" s="6">
        <f>L318+INDEX(C$230:C$415,J319,1)</f>
        <v>0</v>
      </c>
      <c r="M319" s="6">
        <f>M318+(K319-K318)*L318</f>
        <v>0</v>
      </c>
      <c r="N319" s="6">
        <f>IF((M318&gt;0)=(M319&gt;0),"",K319-M319/L318)</f>
        <v>0</v>
      </c>
      <c r="O319" s="10"/>
    </row>
    <row r="320" spans="1:15">
      <c r="A320" s="11" t="s">
        <v>1334</v>
      </c>
      <c r="B320" s="6">
        <f>D112</f>
        <v>0</v>
      </c>
      <c r="C320" s="6">
        <f>D164</f>
        <v>0</v>
      </c>
      <c r="D320" s="6">
        <f>IF(ISERROR(B320),C320,0)</f>
        <v>0</v>
      </c>
      <c r="E320" s="6">
        <f>MAX($B$194,B320)*C320</f>
        <v>0</v>
      </c>
      <c r="F320" s="17">
        <f>RANK(B320,B$230:B$415,1)</f>
        <v>0</v>
      </c>
      <c r="G320" s="28">
        <v>91</v>
      </c>
      <c r="H320" s="17">
        <f>F320*186+G320</f>
        <v>0</v>
      </c>
      <c r="I320" s="17">
        <f>RANK(H320,H$230:H$415,1)</f>
        <v>0</v>
      </c>
      <c r="J320" s="17">
        <f>MATCH(G320,I$230:I$415,0)</f>
        <v>0</v>
      </c>
      <c r="K320" s="6">
        <f>INDEX(B$230:B$415,J320,1)</f>
        <v>0</v>
      </c>
      <c r="L320" s="6">
        <f>L319+INDEX(C$230:C$415,J320,1)</f>
        <v>0</v>
      </c>
      <c r="M320" s="6">
        <f>M319+(K320-K319)*L319</f>
        <v>0</v>
      </c>
      <c r="N320" s="6">
        <f>IF((M319&gt;0)=(M320&gt;0),"",K320-M320/L319)</f>
        <v>0</v>
      </c>
      <c r="O320" s="10"/>
    </row>
    <row r="321" spans="1:15">
      <c r="A321" s="11" t="s">
        <v>1335</v>
      </c>
      <c r="B321" s="6">
        <f>D113</f>
        <v>0</v>
      </c>
      <c r="C321" s="6">
        <f>D165</f>
        <v>0</v>
      </c>
      <c r="D321" s="6">
        <f>IF(ISERROR(B321),C321,0)</f>
        <v>0</v>
      </c>
      <c r="E321" s="6">
        <f>MAX($B$194,B321)*C321</f>
        <v>0</v>
      </c>
      <c r="F321" s="17">
        <f>RANK(B321,B$230:B$415,1)</f>
        <v>0</v>
      </c>
      <c r="G321" s="28">
        <v>92</v>
      </c>
      <c r="H321" s="17">
        <f>F321*186+G321</f>
        <v>0</v>
      </c>
      <c r="I321" s="17">
        <f>RANK(H321,H$230:H$415,1)</f>
        <v>0</v>
      </c>
      <c r="J321" s="17">
        <f>MATCH(G321,I$230:I$415,0)</f>
        <v>0</v>
      </c>
      <c r="K321" s="6">
        <f>INDEX(B$230:B$415,J321,1)</f>
        <v>0</v>
      </c>
      <c r="L321" s="6">
        <f>L320+INDEX(C$230:C$415,J321,1)</f>
        <v>0</v>
      </c>
      <c r="M321" s="6">
        <f>M320+(K321-K320)*L320</f>
        <v>0</v>
      </c>
      <c r="N321" s="6">
        <f>IF((M320&gt;0)=(M321&gt;0),"",K321-M321/L320)</f>
        <v>0</v>
      </c>
      <c r="O321" s="10"/>
    </row>
    <row r="322" spans="1:15">
      <c r="A322" s="11" t="s">
        <v>1336</v>
      </c>
      <c r="B322" s="6">
        <f>D114</f>
        <v>0</v>
      </c>
      <c r="C322" s="6">
        <f>D166</f>
        <v>0</v>
      </c>
      <c r="D322" s="6">
        <f>IF(ISERROR(B322),C322,0)</f>
        <v>0</v>
      </c>
      <c r="E322" s="6">
        <f>MAX($B$194,B322)*C322</f>
        <v>0</v>
      </c>
      <c r="F322" s="17">
        <f>RANK(B322,B$230:B$415,1)</f>
        <v>0</v>
      </c>
      <c r="G322" s="28">
        <v>93</v>
      </c>
      <c r="H322" s="17">
        <f>F322*186+G322</f>
        <v>0</v>
      </c>
      <c r="I322" s="17">
        <f>RANK(H322,H$230:H$415,1)</f>
        <v>0</v>
      </c>
      <c r="J322" s="17">
        <f>MATCH(G322,I$230:I$415,0)</f>
        <v>0</v>
      </c>
      <c r="K322" s="6">
        <f>INDEX(B$230:B$415,J322,1)</f>
        <v>0</v>
      </c>
      <c r="L322" s="6">
        <f>L321+INDEX(C$230:C$415,J322,1)</f>
        <v>0</v>
      </c>
      <c r="M322" s="6">
        <f>M321+(K322-K321)*L321</f>
        <v>0</v>
      </c>
      <c r="N322" s="6">
        <f>IF((M321&gt;0)=(M322&gt;0),"",K322-M322/L321)</f>
        <v>0</v>
      </c>
      <c r="O322" s="10"/>
    </row>
    <row r="323" spans="1:15">
      <c r="A323" s="11" t="s">
        <v>1337</v>
      </c>
      <c r="B323" s="6">
        <f>E84</f>
        <v>0</v>
      </c>
      <c r="C323" s="6">
        <f>E136</f>
        <v>0</v>
      </c>
      <c r="D323" s="6">
        <f>IF(ISERROR(B323),C323,0)</f>
        <v>0</v>
      </c>
      <c r="E323" s="6">
        <f>MAX($B$194,B323)*C323</f>
        <v>0</v>
      </c>
      <c r="F323" s="17">
        <f>RANK(B323,B$230:B$415,1)</f>
        <v>0</v>
      </c>
      <c r="G323" s="28">
        <v>94</v>
      </c>
      <c r="H323" s="17">
        <f>F323*186+G323</f>
        <v>0</v>
      </c>
      <c r="I323" s="17">
        <f>RANK(H323,H$230:H$415,1)</f>
        <v>0</v>
      </c>
      <c r="J323" s="17">
        <f>MATCH(G323,I$230:I$415,0)</f>
        <v>0</v>
      </c>
      <c r="K323" s="6">
        <f>INDEX(B$230:B$415,J323,1)</f>
        <v>0</v>
      </c>
      <c r="L323" s="6">
        <f>L322+INDEX(C$230:C$415,J323,1)</f>
        <v>0</v>
      </c>
      <c r="M323" s="6">
        <f>M322+(K323-K322)*L322</f>
        <v>0</v>
      </c>
      <c r="N323" s="6">
        <f>IF((M322&gt;0)=(M323&gt;0),"",K323-M323/L322)</f>
        <v>0</v>
      </c>
      <c r="O323" s="10"/>
    </row>
    <row r="324" spans="1:15">
      <c r="A324" s="11" t="s">
        <v>1338</v>
      </c>
      <c r="B324" s="6">
        <f>E85</f>
        <v>0</v>
      </c>
      <c r="C324" s="6">
        <f>E137</f>
        <v>0</v>
      </c>
      <c r="D324" s="6">
        <f>IF(ISERROR(B324),C324,0)</f>
        <v>0</v>
      </c>
      <c r="E324" s="6">
        <f>MAX($B$194,B324)*C324</f>
        <v>0</v>
      </c>
      <c r="F324" s="17">
        <f>RANK(B324,B$230:B$415,1)</f>
        <v>0</v>
      </c>
      <c r="G324" s="28">
        <v>95</v>
      </c>
      <c r="H324" s="17">
        <f>F324*186+G324</f>
        <v>0</v>
      </c>
      <c r="I324" s="17">
        <f>RANK(H324,H$230:H$415,1)</f>
        <v>0</v>
      </c>
      <c r="J324" s="17">
        <f>MATCH(G324,I$230:I$415,0)</f>
        <v>0</v>
      </c>
      <c r="K324" s="6">
        <f>INDEX(B$230:B$415,J324,1)</f>
        <v>0</v>
      </c>
      <c r="L324" s="6">
        <f>L323+INDEX(C$230:C$415,J324,1)</f>
        <v>0</v>
      </c>
      <c r="M324" s="6">
        <f>M323+(K324-K323)*L323</f>
        <v>0</v>
      </c>
      <c r="N324" s="6">
        <f>IF((M323&gt;0)=(M324&gt;0),"",K324-M324/L323)</f>
        <v>0</v>
      </c>
      <c r="O324" s="10"/>
    </row>
    <row r="325" spans="1:15">
      <c r="A325" s="11" t="s">
        <v>1339</v>
      </c>
      <c r="B325" s="6">
        <f>E86</f>
        <v>0</v>
      </c>
      <c r="C325" s="6">
        <f>E138</f>
        <v>0</v>
      </c>
      <c r="D325" s="6">
        <f>IF(ISERROR(B325),C325,0)</f>
        <v>0</v>
      </c>
      <c r="E325" s="6">
        <f>MAX($B$194,B325)*C325</f>
        <v>0</v>
      </c>
      <c r="F325" s="17">
        <f>RANK(B325,B$230:B$415,1)</f>
        <v>0</v>
      </c>
      <c r="G325" s="28">
        <v>96</v>
      </c>
      <c r="H325" s="17">
        <f>F325*186+G325</f>
        <v>0</v>
      </c>
      <c r="I325" s="17">
        <f>RANK(H325,H$230:H$415,1)</f>
        <v>0</v>
      </c>
      <c r="J325" s="17">
        <f>MATCH(G325,I$230:I$415,0)</f>
        <v>0</v>
      </c>
      <c r="K325" s="6">
        <f>INDEX(B$230:B$415,J325,1)</f>
        <v>0</v>
      </c>
      <c r="L325" s="6">
        <f>L324+INDEX(C$230:C$415,J325,1)</f>
        <v>0</v>
      </c>
      <c r="M325" s="6">
        <f>M324+(K325-K324)*L324</f>
        <v>0</v>
      </c>
      <c r="N325" s="6">
        <f>IF((M324&gt;0)=(M325&gt;0),"",K325-M325/L324)</f>
        <v>0</v>
      </c>
      <c r="O325" s="10"/>
    </row>
    <row r="326" spans="1:15">
      <c r="A326" s="11" t="s">
        <v>1340</v>
      </c>
      <c r="B326" s="6">
        <f>E87</f>
        <v>0</v>
      </c>
      <c r="C326" s="6">
        <f>E139</f>
        <v>0</v>
      </c>
      <c r="D326" s="6">
        <f>IF(ISERROR(B326),C326,0)</f>
        <v>0</v>
      </c>
      <c r="E326" s="6">
        <f>MAX($B$194,B326)*C326</f>
        <v>0</v>
      </c>
      <c r="F326" s="17">
        <f>RANK(B326,B$230:B$415,1)</f>
        <v>0</v>
      </c>
      <c r="G326" s="28">
        <v>97</v>
      </c>
      <c r="H326" s="17">
        <f>F326*186+G326</f>
        <v>0</v>
      </c>
      <c r="I326" s="17">
        <f>RANK(H326,H$230:H$415,1)</f>
        <v>0</v>
      </c>
      <c r="J326" s="17">
        <f>MATCH(G326,I$230:I$415,0)</f>
        <v>0</v>
      </c>
      <c r="K326" s="6">
        <f>INDEX(B$230:B$415,J326,1)</f>
        <v>0</v>
      </c>
      <c r="L326" s="6">
        <f>L325+INDEX(C$230:C$415,J326,1)</f>
        <v>0</v>
      </c>
      <c r="M326" s="6">
        <f>M325+(K326-K325)*L325</f>
        <v>0</v>
      </c>
      <c r="N326" s="6">
        <f>IF((M325&gt;0)=(M326&gt;0),"",K326-M326/L325)</f>
        <v>0</v>
      </c>
      <c r="O326" s="10"/>
    </row>
    <row r="327" spans="1:15">
      <c r="A327" s="11" t="s">
        <v>1341</v>
      </c>
      <c r="B327" s="6">
        <f>E88</f>
        <v>0</v>
      </c>
      <c r="C327" s="6">
        <f>E140</f>
        <v>0</v>
      </c>
      <c r="D327" s="6">
        <f>IF(ISERROR(B327),C327,0)</f>
        <v>0</v>
      </c>
      <c r="E327" s="6">
        <f>MAX($B$194,B327)*C327</f>
        <v>0</v>
      </c>
      <c r="F327" s="17">
        <f>RANK(B327,B$230:B$415,1)</f>
        <v>0</v>
      </c>
      <c r="G327" s="28">
        <v>98</v>
      </c>
      <c r="H327" s="17">
        <f>F327*186+G327</f>
        <v>0</v>
      </c>
      <c r="I327" s="17">
        <f>RANK(H327,H$230:H$415,1)</f>
        <v>0</v>
      </c>
      <c r="J327" s="17">
        <f>MATCH(G327,I$230:I$415,0)</f>
        <v>0</v>
      </c>
      <c r="K327" s="6">
        <f>INDEX(B$230:B$415,J327,1)</f>
        <v>0</v>
      </c>
      <c r="L327" s="6">
        <f>L326+INDEX(C$230:C$415,J327,1)</f>
        <v>0</v>
      </c>
      <c r="M327" s="6">
        <f>M326+(K327-K326)*L326</f>
        <v>0</v>
      </c>
      <c r="N327" s="6">
        <f>IF((M326&gt;0)=(M327&gt;0),"",K327-M327/L326)</f>
        <v>0</v>
      </c>
      <c r="O327" s="10"/>
    </row>
    <row r="328" spans="1:15">
      <c r="A328" s="11" t="s">
        <v>1342</v>
      </c>
      <c r="B328" s="6">
        <f>E89</f>
        <v>0</v>
      </c>
      <c r="C328" s="6">
        <f>E141</f>
        <v>0</v>
      </c>
      <c r="D328" s="6">
        <f>IF(ISERROR(B328),C328,0)</f>
        <v>0</v>
      </c>
      <c r="E328" s="6">
        <f>MAX($B$194,B328)*C328</f>
        <v>0</v>
      </c>
      <c r="F328" s="17">
        <f>RANK(B328,B$230:B$415,1)</f>
        <v>0</v>
      </c>
      <c r="G328" s="28">
        <v>99</v>
      </c>
      <c r="H328" s="17">
        <f>F328*186+G328</f>
        <v>0</v>
      </c>
      <c r="I328" s="17">
        <f>RANK(H328,H$230:H$415,1)</f>
        <v>0</v>
      </c>
      <c r="J328" s="17">
        <f>MATCH(G328,I$230:I$415,0)</f>
        <v>0</v>
      </c>
      <c r="K328" s="6">
        <f>INDEX(B$230:B$415,J328,1)</f>
        <v>0</v>
      </c>
      <c r="L328" s="6">
        <f>L327+INDEX(C$230:C$415,J328,1)</f>
        <v>0</v>
      </c>
      <c r="M328" s="6">
        <f>M327+(K328-K327)*L327</f>
        <v>0</v>
      </c>
      <c r="N328" s="6">
        <f>IF((M327&gt;0)=(M328&gt;0),"",K328-M328/L327)</f>
        <v>0</v>
      </c>
      <c r="O328" s="10"/>
    </row>
    <row r="329" spans="1:15">
      <c r="A329" s="11" t="s">
        <v>1343</v>
      </c>
      <c r="B329" s="6">
        <f>E90</f>
        <v>0</v>
      </c>
      <c r="C329" s="6">
        <f>E142</f>
        <v>0</v>
      </c>
      <c r="D329" s="6">
        <f>IF(ISERROR(B329),C329,0)</f>
        <v>0</v>
      </c>
      <c r="E329" s="6">
        <f>MAX($B$194,B329)*C329</f>
        <v>0</v>
      </c>
      <c r="F329" s="17">
        <f>RANK(B329,B$230:B$415,1)</f>
        <v>0</v>
      </c>
      <c r="G329" s="28">
        <v>100</v>
      </c>
      <c r="H329" s="17">
        <f>F329*186+G329</f>
        <v>0</v>
      </c>
      <c r="I329" s="17">
        <f>RANK(H329,H$230:H$415,1)</f>
        <v>0</v>
      </c>
      <c r="J329" s="17">
        <f>MATCH(G329,I$230:I$415,0)</f>
        <v>0</v>
      </c>
      <c r="K329" s="6">
        <f>INDEX(B$230:B$415,J329,1)</f>
        <v>0</v>
      </c>
      <c r="L329" s="6">
        <f>L328+INDEX(C$230:C$415,J329,1)</f>
        <v>0</v>
      </c>
      <c r="M329" s="6">
        <f>M328+(K329-K328)*L328</f>
        <v>0</v>
      </c>
      <c r="N329" s="6">
        <f>IF((M328&gt;0)=(M329&gt;0),"",K329-M329/L328)</f>
        <v>0</v>
      </c>
      <c r="O329" s="10"/>
    </row>
    <row r="330" spans="1:15">
      <c r="A330" s="11" t="s">
        <v>1344</v>
      </c>
      <c r="B330" s="6">
        <f>E91</f>
        <v>0</v>
      </c>
      <c r="C330" s="6">
        <f>E143</f>
        <v>0</v>
      </c>
      <c r="D330" s="6">
        <f>IF(ISERROR(B330),C330,0)</f>
        <v>0</v>
      </c>
      <c r="E330" s="6">
        <f>MAX($B$194,B330)*C330</f>
        <v>0</v>
      </c>
      <c r="F330" s="17">
        <f>RANK(B330,B$230:B$415,1)</f>
        <v>0</v>
      </c>
      <c r="G330" s="28">
        <v>101</v>
      </c>
      <c r="H330" s="17">
        <f>F330*186+G330</f>
        <v>0</v>
      </c>
      <c r="I330" s="17">
        <f>RANK(H330,H$230:H$415,1)</f>
        <v>0</v>
      </c>
      <c r="J330" s="17">
        <f>MATCH(G330,I$230:I$415,0)</f>
        <v>0</v>
      </c>
      <c r="K330" s="6">
        <f>INDEX(B$230:B$415,J330,1)</f>
        <v>0</v>
      </c>
      <c r="L330" s="6">
        <f>L329+INDEX(C$230:C$415,J330,1)</f>
        <v>0</v>
      </c>
      <c r="M330" s="6">
        <f>M329+(K330-K329)*L329</f>
        <v>0</v>
      </c>
      <c r="N330" s="6">
        <f>IF((M329&gt;0)=(M330&gt;0),"",K330-M330/L329)</f>
        <v>0</v>
      </c>
      <c r="O330" s="10"/>
    </row>
    <row r="331" spans="1:15">
      <c r="A331" s="11" t="s">
        <v>1345</v>
      </c>
      <c r="B331" s="6">
        <f>E92</f>
        <v>0</v>
      </c>
      <c r="C331" s="6">
        <f>E144</f>
        <v>0</v>
      </c>
      <c r="D331" s="6">
        <f>IF(ISERROR(B331),C331,0)</f>
        <v>0</v>
      </c>
      <c r="E331" s="6">
        <f>MAX($B$194,B331)*C331</f>
        <v>0</v>
      </c>
      <c r="F331" s="17">
        <f>RANK(B331,B$230:B$415,1)</f>
        <v>0</v>
      </c>
      <c r="G331" s="28">
        <v>102</v>
      </c>
      <c r="H331" s="17">
        <f>F331*186+G331</f>
        <v>0</v>
      </c>
      <c r="I331" s="17">
        <f>RANK(H331,H$230:H$415,1)</f>
        <v>0</v>
      </c>
      <c r="J331" s="17">
        <f>MATCH(G331,I$230:I$415,0)</f>
        <v>0</v>
      </c>
      <c r="K331" s="6">
        <f>INDEX(B$230:B$415,J331,1)</f>
        <v>0</v>
      </c>
      <c r="L331" s="6">
        <f>L330+INDEX(C$230:C$415,J331,1)</f>
        <v>0</v>
      </c>
      <c r="M331" s="6">
        <f>M330+(K331-K330)*L330</f>
        <v>0</v>
      </c>
      <c r="N331" s="6">
        <f>IF((M330&gt;0)=(M331&gt;0),"",K331-M331/L330)</f>
        <v>0</v>
      </c>
      <c r="O331" s="10"/>
    </row>
    <row r="332" spans="1:15">
      <c r="A332" s="11" t="s">
        <v>1346</v>
      </c>
      <c r="B332" s="6">
        <f>E93</f>
        <v>0</v>
      </c>
      <c r="C332" s="6">
        <f>E145</f>
        <v>0</v>
      </c>
      <c r="D332" s="6">
        <f>IF(ISERROR(B332),C332,0)</f>
        <v>0</v>
      </c>
      <c r="E332" s="6">
        <f>MAX($B$194,B332)*C332</f>
        <v>0</v>
      </c>
      <c r="F332" s="17">
        <f>RANK(B332,B$230:B$415,1)</f>
        <v>0</v>
      </c>
      <c r="G332" s="28">
        <v>103</v>
      </c>
      <c r="H332" s="17">
        <f>F332*186+G332</f>
        <v>0</v>
      </c>
      <c r="I332" s="17">
        <f>RANK(H332,H$230:H$415,1)</f>
        <v>0</v>
      </c>
      <c r="J332" s="17">
        <f>MATCH(G332,I$230:I$415,0)</f>
        <v>0</v>
      </c>
      <c r="K332" s="6">
        <f>INDEX(B$230:B$415,J332,1)</f>
        <v>0</v>
      </c>
      <c r="L332" s="6">
        <f>L331+INDEX(C$230:C$415,J332,1)</f>
        <v>0</v>
      </c>
      <c r="M332" s="6">
        <f>M331+(K332-K331)*L331</f>
        <v>0</v>
      </c>
      <c r="N332" s="6">
        <f>IF((M331&gt;0)=(M332&gt;0),"",K332-M332/L331)</f>
        <v>0</v>
      </c>
      <c r="O332" s="10"/>
    </row>
    <row r="333" spans="1:15">
      <c r="A333" s="11" t="s">
        <v>1347</v>
      </c>
      <c r="B333" s="6">
        <f>E94</f>
        <v>0</v>
      </c>
      <c r="C333" s="6">
        <f>E146</f>
        <v>0</v>
      </c>
      <c r="D333" s="6">
        <f>IF(ISERROR(B333),C333,0)</f>
        <v>0</v>
      </c>
      <c r="E333" s="6">
        <f>MAX($B$194,B333)*C333</f>
        <v>0</v>
      </c>
      <c r="F333" s="17">
        <f>RANK(B333,B$230:B$415,1)</f>
        <v>0</v>
      </c>
      <c r="G333" s="28">
        <v>104</v>
      </c>
      <c r="H333" s="17">
        <f>F333*186+G333</f>
        <v>0</v>
      </c>
      <c r="I333" s="17">
        <f>RANK(H333,H$230:H$415,1)</f>
        <v>0</v>
      </c>
      <c r="J333" s="17">
        <f>MATCH(G333,I$230:I$415,0)</f>
        <v>0</v>
      </c>
      <c r="K333" s="6">
        <f>INDEX(B$230:B$415,J333,1)</f>
        <v>0</v>
      </c>
      <c r="L333" s="6">
        <f>L332+INDEX(C$230:C$415,J333,1)</f>
        <v>0</v>
      </c>
      <c r="M333" s="6">
        <f>M332+(K333-K332)*L332</f>
        <v>0</v>
      </c>
      <c r="N333" s="6">
        <f>IF((M332&gt;0)=(M333&gt;0),"",K333-M333/L332)</f>
        <v>0</v>
      </c>
      <c r="O333" s="10"/>
    </row>
    <row r="334" spans="1:15">
      <c r="A334" s="11" t="s">
        <v>1348</v>
      </c>
      <c r="B334" s="6">
        <f>E95</f>
        <v>0</v>
      </c>
      <c r="C334" s="6">
        <f>E147</f>
        <v>0</v>
      </c>
      <c r="D334" s="6">
        <f>IF(ISERROR(B334),C334,0)</f>
        <v>0</v>
      </c>
      <c r="E334" s="6">
        <f>MAX($B$194,B334)*C334</f>
        <v>0</v>
      </c>
      <c r="F334" s="17">
        <f>RANK(B334,B$230:B$415,1)</f>
        <v>0</v>
      </c>
      <c r="G334" s="28">
        <v>105</v>
      </c>
      <c r="H334" s="17">
        <f>F334*186+G334</f>
        <v>0</v>
      </c>
      <c r="I334" s="17">
        <f>RANK(H334,H$230:H$415,1)</f>
        <v>0</v>
      </c>
      <c r="J334" s="17">
        <f>MATCH(G334,I$230:I$415,0)</f>
        <v>0</v>
      </c>
      <c r="K334" s="6">
        <f>INDEX(B$230:B$415,J334,1)</f>
        <v>0</v>
      </c>
      <c r="L334" s="6">
        <f>L333+INDEX(C$230:C$415,J334,1)</f>
        <v>0</v>
      </c>
      <c r="M334" s="6">
        <f>M333+(K334-K333)*L333</f>
        <v>0</v>
      </c>
      <c r="N334" s="6">
        <f>IF((M333&gt;0)=(M334&gt;0),"",K334-M334/L333)</f>
        <v>0</v>
      </c>
      <c r="O334" s="10"/>
    </row>
    <row r="335" spans="1:15">
      <c r="A335" s="11" t="s">
        <v>1349</v>
      </c>
      <c r="B335" s="6">
        <f>E96</f>
        <v>0</v>
      </c>
      <c r="C335" s="6">
        <f>E148</f>
        <v>0</v>
      </c>
      <c r="D335" s="6">
        <f>IF(ISERROR(B335),C335,0)</f>
        <v>0</v>
      </c>
      <c r="E335" s="6">
        <f>MAX($B$194,B335)*C335</f>
        <v>0</v>
      </c>
      <c r="F335" s="17">
        <f>RANK(B335,B$230:B$415,1)</f>
        <v>0</v>
      </c>
      <c r="G335" s="28">
        <v>106</v>
      </c>
      <c r="H335" s="17">
        <f>F335*186+G335</f>
        <v>0</v>
      </c>
      <c r="I335" s="17">
        <f>RANK(H335,H$230:H$415,1)</f>
        <v>0</v>
      </c>
      <c r="J335" s="17">
        <f>MATCH(G335,I$230:I$415,0)</f>
        <v>0</v>
      </c>
      <c r="K335" s="6">
        <f>INDEX(B$230:B$415,J335,1)</f>
        <v>0</v>
      </c>
      <c r="L335" s="6">
        <f>L334+INDEX(C$230:C$415,J335,1)</f>
        <v>0</v>
      </c>
      <c r="M335" s="6">
        <f>M334+(K335-K334)*L334</f>
        <v>0</v>
      </c>
      <c r="N335" s="6">
        <f>IF((M334&gt;0)=(M335&gt;0),"",K335-M335/L334)</f>
        <v>0</v>
      </c>
      <c r="O335" s="10"/>
    </row>
    <row r="336" spans="1:15">
      <c r="A336" s="11" t="s">
        <v>1350</v>
      </c>
      <c r="B336" s="6">
        <f>E97</f>
        <v>0</v>
      </c>
      <c r="C336" s="6">
        <f>E149</f>
        <v>0</v>
      </c>
      <c r="D336" s="6">
        <f>IF(ISERROR(B336),C336,0)</f>
        <v>0</v>
      </c>
      <c r="E336" s="6">
        <f>MAX($B$194,B336)*C336</f>
        <v>0</v>
      </c>
      <c r="F336" s="17">
        <f>RANK(B336,B$230:B$415,1)</f>
        <v>0</v>
      </c>
      <c r="G336" s="28">
        <v>107</v>
      </c>
      <c r="H336" s="17">
        <f>F336*186+G336</f>
        <v>0</v>
      </c>
      <c r="I336" s="17">
        <f>RANK(H336,H$230:H$415,1)</f>
        <v>0</v>
      </c>
      <c r="J336" s="17">
        <f>MATCH(G336,I$230:I$415,0)</f>
        <v>0</v>
      </c>
      <c r="K336" s="6">
        <f>INDEX(B$230:B$415,J336,1)</f>
        <v>0</v>
      </c>
      <c r="L336" s="6">
        <f>L335+INDEX(C$230:C$415,J336,1)</f>
        <v>0</v>
      </c>
      <c r="M336" s="6">
        <f>M335+(K336-K335)*L335</f>
        <v>0</v>
      </c>
      <c r="N336" s="6">
        <f>IF((M335&gt;0)=(M336&gt;0),"",K336-M336/L335)</f>
        <v>0</v>
      </c>
      <c r="O336" s="10"/>
    </row>
    <row r="337" spans="1:15">
      <c r="A337" s="11" t="s">
        <v>1351</v>
      </c>
      <c r="B337" s="6">
        <f>E98</f>
        <v>0</v>
      </c>
      <c r="C337" s="6">
        <f>E150</f>
        <v>0</v>
      </c>
      <c r="D337" s="6">
        <f>IF(ISERROR(B337),C337,0)</f>
        <v>0</v>
      </c>
      <c r="E337" s="6">
        <f>MAX($B$194,B337)*C337</f>
        <v>0</v>
      </c>
      <c r="F337" s="17">
        <f>RANK(B337,B$230:B$415,1)</f>
        <v>0</v>
      </c>
      <c r="G337" s="28">
        <v>108</v>
      </c>
      <c r="H337" s="17">
        <f>F337*186+G337</f>
        <v>0</v>
      </c>
      <c r="I337" s="17">
        <f>RANK(H337,H$230:H$415,1)</f>
        <v>0</v>
      </c>
      <c r="J337" s="17">
        <f>MATCH(G337,I$230:I$415,0)</f>
        <v>0</v>
      </c>
      <c r="K337" s="6">
        <f>INDEX(B$230:B$415,J337,1)</f>
        <v>0</v>
      </c>
      <c r="L337" s="6">
        <f>L336+INDEX(C$230:C$415,J337,1)</f>
        <v>0</v>
      </c>
      <c r="M337" s="6">
        <f>M336+(K337-K336)*L336</f>
        <v>0</v>
      </c>
      <c r="N337" s="6">
        <f>IF((M336&gt;0)=(M337&gt;0),"",K337-M337/L336)</f>
        <v>0</v>
      </c>
      <c r="O337" s="10"/>
    </row>
    <row r="338" spans="1:15">
      <c r="A338" s="11" t="s">
        <v>1352</v>
      </c>
      <c r="B338" s="6">
        <f>E99</f>
        <v>0</v>
      </c>
      <c r="C338" s="6">
        <f>E151</f>
        <v>0</v>
      </c>
      <c r="D338" s="6">
        <f>IF(ISERROR(B338),C338,0)</f>
        <v>0</v>
      </c>
      <c r="E338" s="6">
        <f>MAX($B$194,B338)*C338</f>
        <v>0</v>
      </c>
      <c r="F338" s="17">
        <f>RANK(B338,B$230:B$415,1)</f>
        <v>0</v>
      </c>
      <c r="G338" s="28">
        <v>109</v>
      </c>
      <c r="H338" s="17">
        <f>F338*186+G338</f>
        <v>0</v>
      </c>
      <c r="I338" s="17">
        <f>RANK(H338,H$230:H$415,1)</f>
        <v>0</v>
      </c>
      <c r="J338" s="17">
        <f>MATCH(G338,I$230:I$415,0)</f>
        <v>0</v>
      </c>
      <c r="K338" s="6">
        <f>INDEX(B$230:B$415,J338,1)</f>
        <v>0</v>
      </c>
      <c r="L338" s="6">
        <f>L337+INDEX(C$230:C$415,J338,1)</f>
        <v>0</v>
      </c>
      <c r="M338" s="6">
        <f>M337+(K338-K337)*L337</f>
        <v>0</v>
      </c>
      <c r="N338" s="6">
        <f>IF((M337&gt;0)=(M338&gt;0),"",K338-M338/L337)</f>
        <v>0</v>
      </c>
      <c r="O338" s="10"/>
    </row>
    <row r="339" spans="1:15">
      <c r="A339" s="11" t="s">
        <v>1353</v>
      </c>
      <c r="B339" s="6">
        <f>E100</f>
        <v>0</v>
      </c>
      <c r="C339" s="6">
        <f>E152</f>
        <v>0</v>
      </c>
      <c r="D339" s="6">
        <f>IF(ISERROR(B339),C339,0)</f>
        <v>0</v>
      </c>
      <c r="E339" s="6">
        <f>MAX($B$194,B339)*C339</f>
        <v>0</v>
      </c>
      <c r="F339" s="17">
        <f>RANK(B339,B$230:B$415,1)</f>
        <v>0</v>
      </c>
      <c r="G339" s="28">
        <v>110</v>
      </c>
      <c r="H339" s="17">
        <f>F339*186+G339</f>
        <v>0</v>
      </c>
      <c r="I339" s="17">
        <f>RANK(H339,H$230:H$415,1)</f>
        <v>0</v>
      </c>
      <c r="J339" s="17">
        <f>MATCH(G339,I$230:I$415,0)</f>
        <v>0</v>
      </c>
      <c r="K339" s="6">
        <f>INDEX(B$230:B$415,J339,1)</f>
        <v>0</v>
      </c>
      <c r="L339" s="6">
        <f>L338+INDEX(C$230:C$415,J339,1)</f>
        <v>0</v>
      </c>
      <c r="M339" s="6">
        <f>M338+(K339-K338)*L338</f>
        <v>0</v>
      </c>
      <c r="N339" s="6">
        <f>IF((M338&gt;0)=(M339&gt;0),"",K339-M339/L338)</f>
        <v>0</v>
      </c>
      <c r="O339" s="10"/>
    </row>
    <row r="340" spans="1:15">
      <c r="A340" s="11" t="s">
        <v>1354</v>
      </c>
      <c r="B340" s="6">
        <f>E101</f>
        <v>0</v>
      </c>
      <c r="C340" s="6">
        <f>E153</f>
        <v>0</v>
      </c>
      <c r="D340" s="6">
        <f>IF(ISERROR(B340),C340,0)</f>
        <v>0</v>
      </c>
      <c r="E340" s="6">
        <f>MAX($B$194,B340)*C340</f>
        <v>0</v>
      </c>
      <c r="F340" s="17">
        <f>RANK(B340,B$230:B$415,1)</f>
        <v>0</v>
      </c>
      <c r="G340" s="28">
        <v>111</v>
      </c>
      <c r="H340" s="17">
        <f>F340*186+G340</f>
        <v>0</v>
      </c>
      <c r="I340" s="17">
        <f>RANK(H340,H$230:H$415,1)</f>
        <v>0</v>
      </c>
      <c r="J340" s="17">
        <f>MATCH(G340,I$230:I$415,0)</f>
        <v>0</v>
      </c>
      <c r="K340" s="6">
        <f>INDEX(B$230:B$415,J340,1)</f>
        <v>0</v>
      </c>
      <c r="L340" s="6">
        <f>L339+INDEX(C$230:C$415,J340,1)</f>
        <v>0</v>
      </c>
      <c r="M340" s="6">
        <f>M339+(K340-K339)*L339</f>
        <v>0</v>
      </c>
      <c r="N340" s="6">
        <f>IF((M339&gt;0)=(M340&gt;0),"",K340-M340/L339)</f>
        <v>0</v>
      </c>
      <c r="O340" s="10"/>
    </row>
    <row r="341" spans="1:15">
      <c r="A341" s="11" t="s">
        <v>1355</v>
      </c>
      <c r="B341" s="6">
        <f>E102</f>
        <v>0</v>
      </c>
      <c r="C341" s="6">
        <f>E154</f>
        <v>0</v>
      </c>
      <c r="D341" s="6">
        <f>IF(ISERROR(B341),C341,0)</f>
        <v>0</v>
      </c>
      <c r="E341" s="6">
        <f>MAX($B$194,B341)*C341</f>
        <v>0</v>
      </c>
      <c r="F341" s="17">
        <f>RANK(B341,B$230:B$415,1)</f>
        <v>0</v>
      </c>
      <c r="G341" s="28">
        <v>112</v>
      </c>
      <c r="H341" s="17">
        <f>F341*186+G341</f>
        <v>0</v>
      </c>
      <c r="I341" s="17">
        <f>RANK(H341,H$230:H$415,1)</f>
        <v>0</v>
      </c>
      <c r="J341" s="17">
        <f>MATCH(G341,I$230:I$415,0)</f>
        <v>0</v>
      </c>
      <c r="K341" s="6">
        <f>INDEX(B$230:B$415,J341,1)</f>
        <v>0</v>
      </c>
      <c r="L341" s="6">
        <f>L340+INDEX(C$230:C$415,J341,1)</f>
        <v>0</v>
      </c>
      <c r="M341" s="6">
        <f>M340+(K341-K340)*L340</f>
        <v>0</v>
      </c>
      <c r="N341" s="6">
        <f>IF((M340&gt;0)=(M341&gt;0),"",K341-M341/L340)</f>
        <v>0</v>
      </c>
      <c r="O341" s="10"/>
    </row>
    <row r="342" spans="1:15">
      <c r="A342" s="11" t="s">
        <v>1356</v>
      </c>
      <c r="B342" s="6">
        <f>E103</f>
        <v>0</v>
      </c>
      <c r="C342" s="6">
        <f>E155</f>
        <v>0</v>
      </c>
      <c r="D342" s="6">
        <f>IF(ISERROR(B342),C342,0)</f>
        <v>0</v>
      </c>
      <c r="E342" s="6">
        <f>MAX($B$194,B342)*C342</f>
        <v>0</v>
      </c>
      <c r="F342" s="17">
        <f>RANK(B342,B$230:B$415,1)</f>
        <v>0</v>
      </c>
      <c r="G342" s="28">
        <v>113</v>
      </c>
      <c r="H342" s="17">
        <f>F342*186+G342</f>
        <v>0</v>
      </c>
      <c r="I342" s="17">
        <f>RANK(H342,H$230:H$415,1)</f>
        <v>0</v>
      </c>
      <c r="J342" s="17">
        <f>MATCH(G342,I$230:I$415,0)</f>
        <v>0</v>
      </c>
      <c r="K342" s="6">
        <f>INDEX(B$230:B$415,J342,1)</f>
        <v>0</v>
      </c>
      <c r="L342" s="6">
        <f>L341+INDEX(C$230:C$415,J342,1)</f>
        <v>0</v>
      </c>
      <c r="M342" s="6">
        <f>M341+(K342-K341)*L341</f>
        <v>0</v>
      </c>
      <c r="N342" s="6">
        <f>IF((M341&gt;0)=(M342&gt;0),"",K342-M342/L341)</f>
        <v>0</v>
      </c>
      <c r="O342" s="10"/>
    </row>
    <row r="343" spans="1:15">
      <c r="A343" s="11" t="s">
        <v>1357</v>
      </c>
      <c r="B343" s="6">
        <f>E104</f>
        <v>0</v>
      </c>
      <c r="C343" s="6">
        <f>E156</f>
        <v>0</v>
      </c>
      <c r="D343" s="6">
        <f>IF(ISERROR(B343),C343,0)</f>
        <v>0</v>
      </c>
      <c r="E343" s="6">
        <f>MAX($B$194,B343)*C343</f>
        <v>0</v>
      </c>
      <c r="F343" s="17">
        <f>RANK(B343,B$230:B$415,1)</f>
        <v>0</v>
      </c>
      <c r="G343" s="28">
        <v>114</v>
      </c>
      <c r="H343" s="17">
        <f>F343*186+G343</f>
        <v>0</v>
      </c>
      <c r="I343" s="17">
        <f>RANK(H343,H$230:H$415,1)</f>
        <v>0</v>
      </c>
      <c r="J343" s="17">
        <f>MATCH(G343,I$230:I$415,0)</f>
        <v>0</v>
      </c>
      <c r="K343" s="6">
        <f>INDEX(B$230:B$415,J343,1)</f>
        <v>0</v>
      </c>
      <c r="L343" s="6">
        <f>L342+INDEX(C$230:C$415,J343,1)</f>
        <v>0</v>
      </c>
      <c r="M343" s="6">
        <f>M342+(K343-K342)*L342</f>
        <v>0</v>
      </c>
      <c r="N343" s="6">
        <f>IF((M342&gt;0)=(M343&gt;0),"",K343-M343/L342)</f>
        <v>0</v>
      </c>
      <c r="O343" s="10"/>
    </row>
    <row r="344" spans="1:15">
      <c r="A344" s="11" t="s">
        <v>1358</v>
      </c>
      <c r="B344" s="6">
        <f>E105</f>
        <v>0</v>
      </c>
      <c r="C344" s="6">
        <f>E157</f>
        <v>0</v>
      </c>
      <c r="D344" s="6">
        <f>IF(ISERROR(B344),C344,0)</f>
        <v>0</v>
      </c>
      <c r="E344" s="6">
        <f>MAX($B$194,B344)*C344</f>
        <v>0</v>
      </c>
      <c r="F344" s="17">
        <f>RANK(B344,B$230:B$415,1)</f>
        <v>0</v>
      </c>
      <c r="G344" s="28">
        <v>115</v>
      </c>
      <c r="H344" s="17">
        <f>F344*186+G344</f>
        <v>0</v>
      </c>
      <c r="I344" s="17">
        <f>RANK(H344,H$230:H$415,1)</f>
        <v>0</v>
      </c>
      <c r="J344" s="17">
        <f>MATCH(G344,I$230:I$415,0)</f>
        <v>0</v>
      </c>
      <c r="K344" s="6">
        <f>INDEX(B$230:B$415,J344,1)</f>
        <v>0</v>
      </c>
      <c r="L344" s="6">
        <f>L343+INDEX(C$230:C$415,J344,1)</f>
        <v>0</v>
      </c>
      <c r="M344" s="6">
        <f>M343+(K344-K343)*L343</f>
        <v>0</v>
      </c>
      <c r="N344" s="6">
        <f>IF((M343&gt;0)=(M344&gt;0),"",K344-M344/L343)</f>
        <v>0</v>
      </c>
      <c r="O344" s="10"/>
    </row>
    <row r="345" spans="1:15">
      <c r="A345" s="11" t="s">
        <v>1359</v>
      </c>
      <c r="B345" s="6">
        <f>E106</f>
        <v>0</v>
      </c>
      <c r="C345" s="6">
        <f>E158</f>
        <v>0</v>
      </c>
      <c r="D345" s="6">
        <f>IF(ISERROR(B345),C345,0)</f>
        <v>0</v>
      </c>
      <c r="E345" s="6">
        <f>MAX($B$194,B345)*C345</f>
        <v>0</v>
      </c>
      <c r="F345" s="17">
        <f>RANK(B345,B$230:B$415,1)</f>
        <v>0</v>
      </c>
      <c r="G345" s="28">
        <v>116</v>
      </c>
      <c r="H345" s="17">
        <f>F345*186+G345</f>
        <v>0</v>
      </c>
      <c r="I345" s="17">
        <f>RANK(H345,H$230:H$415,1)</f>
        <v>0</v>
      </c>
      <c r="J345" s="17">
        <f>MATCH(G345,I$230:I$415,0)</f>
        <v>0</v>
      </c>
      <c r="K345" s="6">
        <f>INDEX(B$230:B$415,J345,1)</f>
        <v>0</v>
      </c>
      <c r="L345" s="6">
        <f>L344+INDEX(C$230:C$415,J345,1)</f>
        <v>0</v>
      </c>
      <c r="M345" s="6">
        <f>M344+(K345-K344)*L344</f>
        <v>0</v>
      </c>
      <c r="N345" s="6">
        <f>IF((M344&gt;0)=(M345&gt;0),"",K345-M345/L344)</f>
        <v>0</v>
      </c>
      <c r="O345" s="10"/>
    </row>
    <row r="346" spans="1:15">
      <c r="A346" s="11" t="s">
        <v>1360</v>
      </c>
      <c r="B346" s="6">
        <f>E107</f>
        <v>0</v>
      </c>
      <c r="C346" s="6">
        <f>E159</f>
        <v>0</v>
      </c>
      <c r="D346" s="6">
        <f>IF(ISERROR(B346),C346,0)</f>
        <v>0</v>
      </c>
      <c r="E346" s="6">
        <f>MAX($B$194,B346)*C346</f>
        <v>0</v>
      </c>
      <c r="F346" s="17">
        <f>RANK(B346,B$230:B$415,1)</f>
        <v>0</v>
      </c>
      <c r="G346" s="28">
        <v>117</v>
      </c>
      <c r="H346" s="17">
        <f>F346*186+G346</f>
        <v>0</v>
      </c>
      <c r="I346" s="17">
        <f>RANK(H346,H$230:H$415,1)</f>
        <v>0</v>
      </c>
      <c r="J346" s="17">
        <f>MATCH(G346,I$230:I$415,0)</f>
        <v>0</v>
      </c>
      <c r="K346" s="6">
        <f>INDEX(B$230:B$415,J346,1)</f>
        <v>0</v>
      </c>
      <c r="L346" s="6">
        <f>L345+INDEX(C$230:C$415,J346,1)</f>
        <v>0</v>
      </c>
      <c r="M346" s="6">
        <f>M345+(K346-K345)*L345</f>
        <v>0</v>
      </c>
      <c r="N346" s="6">
        <f>IF((M345&gt;0)=(M346&gt;0),"",K346-M346/L345)</f>
        <v>0</v>
      </c>
      <c r="O346" s="10"/>
    </row>
    <row r="347" spans="1:15">
      <c r="A347" s="11" t="s">
        <v>1361</v>
      </c>
      <c r="B347" s="6">
        <f>E108</f>
        <v>0</v>
      </c>
      <c r="C347" s="6">
        <f>E160</f>
        <v>0</v>
      </c>
      <c r="D347" s="6">
        <f>IF(ISERROR(B347),C347,0)</f>
        <v>0</v>
      </c>
      <c r="E347" s="6">
        <f>MAX($B$194,B347)*C347</f>
        <v>0</v>
      </c>
      <c r="F347" s="17">
        <f>RANK(B347,B$230:B$415,1)</f>
        <v>0</v>
      </c>
      <c r="G347" s="28">
        <v>118</v>
      </c>
      <c r="H347" s="17">
        <f>F347*186+G347</f>
        <v>0</v>
      </c>
      <c r="I347" s="17">
        <f>RANK(H347,H$230:H$415,1)</f>
        <v>0</v>
      </c>
      <c r="J347" s="17">
        <f>MATCH(G347,I$230:I$415,0)</f>
        <v>0</v>
      </c>
      <c r="K347" s="6">
        <f>INDEX(B$230:B$415,J347,1)</f>
        <v>0</v>
      </c>
      <c r="L347" s="6">
        <f>L346+INDEX(C$230:C$415,J347,1)</f>
        <v>0</v>
      </c>
      <c r="M347" s="6">
        <f>M346+(K347-K346)*L346</f>
        <v>0</v>
      </c>
      <c r="N347" s="6">
        <f>IF((M346&gt;0)=(M347&gt;0),"",K347-M347/L346)</f>
        <v>0</v>
      </c>
      <c r="O347" s="10"/>
    </row>
    <row r="348" spans="1:15">
      <c r="A348" s="11" t="s">
        <v>1362</v>
      </c>
      <c r="B348" s="6">
        <f>E109</f>
        <v>0</v>
      </c>
      <c r="C348" s="6">
        <f>E161</f>
        <v>0</v>
      </c>
      <c r="D348" s="6">
        <f>IF(ISERROR(B348),C348,0)</f>
        <v>0</v>
      </c>
      <c r="E348" s="6">
        <f>MAX($B$194,B348)*C348</f>
        <v>0</v>
      </c>
      <c r="F348" s="17">
        <f>RANK(B348,B$230:B$415,1)</f>
        <v>0</v>
      </c>
      <c r="G348" s="28">
        <v>119</v>
      </c>
      <c r="H348" s="17">
        <f>F348*186+G348</f>
        <v>0</v>
      </c>
      <c r="I348" s="17">
        <f>RANK(H348,H$230:H$415,1)</f>
        <v>0</v>
      </c>
      <c r="J348" s="17">
        <f>MATCH(G348,I$230:I$415,0)</f>
        <v>0</v>
      </c>
      <c r="K348" s="6">
        <f>INDEX(B$230:B$415,J348,1)</f>
        <v>0</v>
      </c>
      <c r="L348" s="6">
        <f>L347+INDEX(C$230:C$415,J348,1)</f>
        <v>0</v>
      </c>
      <c r="M348" s="6">
        <f>M347+(K348-K347)*L347</f>
        <v>0</v>
      </c>
      <c r="N348" s="6">
        <f>IF((M347&gt;0)=(M348&gt;0),"",K348-M348/L347)</f>
        <v>0</v>
      </c>
      <c r="O348" s="10"/>
    </row>
    <row r="349" spans="1:15">
      <c r="A349" s="11" t="s">
        <v>1363</v>
      </c>
      <c r="B349" s="6">
        <f>E110</f>
        <v>0</v>
      </c>
      <c r="C349" s="6">
        <f>E162</f>
        <v>0</v>
      </c>
      <c r="D349" s="6">
        <f>IF(ISERROR(B349),C349,0)</f>
        <v>0</v>
      </c>
      <c r="E349" s="6">
        <f>MAX($B$194,B349)*C349</f>
        <v>0</v>
      </c>
      <c r="F349" s="17">
        <f>RANK(B349,B$230:B$415,1)</f>
        <v>0</v>
      </c>
      <c r="G349" s="28">
        <v>120</v>
      </c>
      <c r="H349" s="17">
        <f>F349*186+G349</f>
        <v>0</v>
      </c>
      <c r="I349" s="17">
        <f>RANK(H349,H$230:H$415,1)</f>
        <v>0</v>
      </c>
      <c r="J349" s="17">
        <f>MATCH(G349,I$230:I$415,0)</f>
        <v>0</v>
      </c>
      <c r="K349" s="6">
        <f>INDEX(B$230:B$415,J349,1)</f>
        <v>0</v>
      </c>
      <c r="L349" s="6">
        <f>L348+INDEX(C$230:C$415,J349,1)</f>
        <v>0</v>
      </c>
      <c r="M349" s="6">
        <f>M348+(K349-K348)*L348</f>
        <v>0</v>
      </c>
      <c r="N349" s="6">
        <f>IF((M348&gt;0)=(M349&gt;0),"",K349-M349/L348)</f>
        <v>0</v>
      </c>
      <c r="O349" s="10"/>
    </row>
    <row r="350" spans="1:15">
      <c r="A350" s="11" t="s">
        <v>1364</v>
      </c>
      <c r="B350" s="6">
        <f>E111</f>
        <v>0</v>
      </c>
      <c r="C350" s="6">
        <f>E163</f>
        <v>0</v>
      </c>
      <c r="D350" s="6">
        <f>IF(ISERROR(B350),C350,0)</f>
        <v>0</v>
      </c>
      <c r="E350" s="6">
        <f>MAX($B$194,B350)*C350</f>
        <v>0</v>
      </c>
      <c r="F350" s="17">
        <f>RANK(B350,B$230:B$415,1)</f>
        <v>0</v>
      </c>
      <c r="G350" s="28">
        <v>121</v>
      </c>
      <c r="H350" s="17">
        <f>F350*186+G350</f>
        <v>0</v>
      </c>
      <c r="I350" s="17">
        <f>RANK(H350,H$230:H$415,1)</f>
        <v>0</v>
      </c>
      <c r="J350" s="17">
        <f>MATCH(G350,I$230:I$415,0)</f>
        <v>0</v>
      </c>
      <c r="K350" s="6">
        <f>INDEX(B$230:B$415,J350,1)</f>
        <v>0</v>
      </c>
      <c r="L350" s="6">
        <f>L349+INDEX(C$230:C$415,J350,1)</f>
        <v>0</v>
      </c>
      <c r="M350" s="6">
        <f>M349+(K350-K349)*L349</f>
        <v>0</v>
      </c>
      <c r="N350" s="6">
        <f>IF((M349&gt;0)=(M350&gt;0),"",K350-M350/L349)</f>
        <v>0</v>
      </c>
      <c r="O350" s="10"/>
    </row>
    <row r="351" spans="1:15">
      <c r="A351" s="11" t="s">
        <v>1365</v>
      </c>
      <c r="B351" s="6">
        <f>E112</f>
        <v>0</v>
      </c>
      <c r="C351" s="6">
        <f>E164</f>
        <v>0</v>
      </c>
      <c r="D351" s="6">
        <f>IF(ISERROR(B351),C351,0)</f>
        <v>0</v>
      </c>
      <c r="E351" s="6">
        <f>MAX($B$194,B351)*C351</f>
        <v>0</v>
      </c>
      <c r="F351" s="17">
        <f>RANK(B351,B$230:B$415,1)</f>
        <v>0</v>
      </c>
      <c r="G351" s="28">
        <v>122</v>
      </c>
      <c r="H351" s="17">
        <f>F351*186+G351</f>
        <v>0</v>
      </c>
      <c r="I351" s="17">
        <f>RANK(H351,H$230:H$415,1)</f>
        <v>0</v>
      </c>
      <c r="J351" s="17">
        <f>MATCH(G351,I$230:I$415,0)</f>
        <v>0</v>
      </c>
      <c r="K351" s="6">
        <f>INDEX(B$230:B$415,J351,1)</f>
        <v>0</v>
      </c>
      <c r="L351" s="6">
        <f>L350+INDEX(C$230:C$415,J351,1)</f>
        <v>0</v>
      </c>
      <c r="M351" s="6">
        <f>M350+(K351-K350)*L350</f>
        <v>0</v>
      </c>
      <c r="N351" s="6">
        <f>IF((M350&gt;0)=(M351&gt;0),"",K351-M351/L350)</f>
        <v>0</v>
      </c>
      <c r="O351" s="10"/>
    </row>
    <row r="352" spans="1:15">
      <c r="A352" s="11" t="s">
        <v>1366</v>
      </c>
      <c r="B352" s="6">
        <f>E113</f>
        <v>0</v>
      </c>
      <c r="C352" s="6">
        <f>E165</f>
        <v>0</v>
      </c>
      <c r="D352" s="6">
        <f>IF(ISERROR(B352),C352,0)</f>
        <v>0</v>
      </c>
      <c r="E352" s="6">
        <f>MAX($B$194,B352)*C352</f>
        <v>0</v>
      </c>
      <c r="F352" s="17">
        <f>RANK(B352,B$230:B$415,1)</f>
        <v>0</v>
      </c>
      <c r="G352" s="28">
        <v>123</v>
      </c>
      <c r="H352" s="17">
        <f>F352*186+G352</f>
        <v>0</v>
      </c>
      <c r="I352" s="17">
        <f>RANK(H352,H$230:H$415,1)</f>
        <v>0</v>
      </c>
      <c r="J352" s="17">
        <f>MATCH(G352,I$230:I$415,0)</f>
        <v>0</v>
      </c>
      <c r="K352" s="6">
        <f>INDEX(B$230:B$415,J352,1)</f>
        <v>0</v>
      </c>
      <c r="L352" s="6">
        <f>L351+INDEX(C$230:C$415,J352,1)</f>
        <v>0</v>
      </c>
      <c r="M352" s="6">
        <f>M351+(K352-K351)*L351</f>
        <v>0</v>
      </c>
      <c r="N352" s="6">
        <f>IF((M351&gt;0)=(M352&gt;0),"",K352-M352/L351)</f>
        <v>0</v>
      </c>
      <c r="O352" s="10"/>
    </row>
    <row r="353" spans="1:15">
      <c r="A353" s="11" t="s">
        <v>1367</v>
      </c>
      <c r="B353" s="6">
        <f>E114</f>
        <v>0</v>
      </c>
      <c r="C353" s="6">
        <f>E166</f>
        <v>0</v>
      </c>
      <c r="D353" s="6">
        <f>IF(ISERROR(B353),C353,0)</f>
        <v>0</v>
      </c>
      <c r="E353" s="6">
        <f>MAX($B$194,B353)*C353</f>
        <v>0</v>
      </c>
      <c r="F353" s="17">
        <f>RANK(B353,B$230:B$415,1)</f>
        <v>0</v>
      </c>
      <c r="G353" s="28">
        <v>124</v>
      </c>
      <c r="H353" s="17">
        <f>F353*186+G353</f>
        <v>0</v>
      </c>
      <c r="I353" s="17">
        <f>RANK(H353,H$230:H$415,1)</f>
        <v>0</v>
      </c>
      <c r="J353" s="17">
        <f>MATCH(G353,I$230:I$415,0)</f>
        <v>0</v>
      </c>
      <c r="K353" s="6">
        <f>INDEX(B$230:B$415,J353,1)</f>
        <v>0</v>
      </c>
      <c r="L353" s="6">
        <f>L352+INDEX(C$230:C$415,J353,1)</f>
        <v>0</v>
      </c>
      <c r="M353" s="6">
        <f>M352+(K353-K352)*L352</f>
        <v>0</v>
      </c>
      <c r="N353" s="6">
        <f>IF((M352&gt;0)=(M353&gt;0),"",K353-M353/L352)</f>
        <v>0</v>
      </c>
      <c r="O353" s="10"/>
    </row>
    <row r="354" spans="1:15">
      <c r="A354" s="11" t="s">
        <v>1368</v>
      </c>
      <c r="B354" s="6">
        <f>F84</f>
        <v>0</v>
      </c>
      <c r="C354" s="6">
        <f>F136</f>
        <v>0</v>
      </c>
      <c r="D354" s="6">
        <f>IF(ISERROR(B354),C354,0)</f>
        <v>0</v>
      </c>
      <c r="E354" s="6">
        <f>MAX($B$194,B354)*C354</f>
        <v>0</v>
      </c>
      <c r="F354" s="17">
        <f>RANK(B354,B$230:B$415,1)</f>
        <v>0</v>
      </c>
      <c r="G354" s="28">
        <v>125</v>
      </c>
      <c r="H354" s="17">
        <f>F354*186+G354</f>
        <v>0</v>
      </c>
      <c r="I354" s="17">
        <f>RANK(H354,H$230:H$415,1)</f>
        <v>0</v>
      </c>
      <c r="J354" s="17">
        <f>MATCH(G354,I$230:I$415,0)</f>
        <v>0</v>
      </c>
      <c r="K354" s="6">
        <f>INDEX(B$230:B$415,J354,1)</f>
        <v>0</v>
      </c>
      <c r="L354" s="6">
        <f>L353+INDEX(C$230:C$415,J354,1)</f>
        <v>0</v>
      </c>
      <c r="M354" s="6">
        <f>M353+(K354-K353)*L353</f>
        <v>0</v>
      </c>
      <c r="N354" s="6">
        <f>IF((M353&gt;0)=(M354&gt;0),"",K354-M354/L353)</f>
        <v>0</v>
      </c>
      <c r="O354" s="10"/>
    </row>
    <row r="355" spans="1:15">
      <c r="A355" s="11" t="s">
        <v>1369</v>
      </c>
      <c r="B355" s="6">
        <f>F85</f>
        <v>0</v>
      </c>
      <c r="C355" s="6">
        <f>F137</f>
        <v>0</v>
      </c>
      <c r="D355" s="6">
        <f>IF(ISERROR(B355),C355,0)</f>
        <v>0</v>
      </c>
      <c r="E355" s="6">
        <f>MAX($B$194,B355)*C355</f>
        <v>0</v>
      </c>
      <c r="F355" s="17">
        <f>RANK(B355,B$230:B$415,1)</f>
        <v>0</v>
      </c>
      <c r="G355" s="28">
        <v>126</v>
      </c>
      <c r="H355" s="17">
        <f>F355*186+G355</f>
        <v>0</v>
      </c>
      <c r="I355" s="17">
        <f>RANK(H355,H$230:H$415,1)</f>
        <v>0</v>
      </c>
      <c r="J355" s="17">
        <f>MATCH(G355,I$230:I$415,0)</f>
        <v>0</v>
      </c>
      <c r="K355" s="6">
        <f>INDEX(B$230:B$415,J355,1)</f>
        <v>0</v>
      </c>
      <c r="L355" s="6">
        <f>L354+INDEX(C$230:C$415,J355,1)</f>
        <v>0</v>
      </c>
      <c r="M355" s="6">
        <f>M354+(K355-K354)*L354</f>
        <v>0</v>
      </c>
      <c r="N355" s="6">
        <f>IF((M354&gt;0)=(M355&gt;0),"",K355-M355/L354)</f>
        <v>0</v>
      </c>
      <c r="O355" s="10"/>
    </row>
    <row r="356" spans="1:15">
      <c r="A356" s="11" t="s">
        <v>1370</v>
      </c>
      <c r="B356" s="6">
        <f>F86</f>
        <v>0</v>
      </c>
      <c r="C356" s="6">
        <f>F138</f>
        <v>0</v>
      </c>
      <c r="D356" s="6">
        <f>IF(ISERROR(B356),C356,0)</f>
        <v>0</v>
      </c>
      <c r="E356" s="6">
        <f>MAX($B$194,B356)*C356</f>
        <v>0</v>
      </c>
      <c r="F356" s="17">
        <f>RANK(B356,B$230:B$415,1)</f>
        <v>0</v>
      </c>
      <c r="G356" s="28">
        <v>127</v>
      </c>
      <c r="H356" s="17">
        <f>F356*186+G356</f>
        <v>0</v>
      </c>
      <c r="I356" s="17">
        <f>RANK(H356,H$230:H$415,1)</f>
        <v>0</v>
      </c>
      <c r="J356" s="17">
        <f>MATCH(G356,I$230:I$415,0)</f>
        <v>0</v>
      </c>
      <c r="K356" s="6">
        <f>INDEX(B$230:B$415,J356,1)</f>
        <v>0</v>
      </c>
      <c r="L356" s="6">
        <f>L355+INDEX(C$230:C$415,J356,1)</f>
        <v>0</v>
      </c>
      <c r="M356" s="6">
        <f>M355+(K356-K355)*L355</f>
        <v>0</v>
      </c>
      <c r="N356" s="6">
        <f>IF((M355&gt;0)=(M356&gt;0),"",K356-M356/L355)</f>
        <v>0</v>
      </c>
      <c r="O356" s="10"/>
    </row>
    <row r="357" spans="1:15">
      <c r="A357" s="11" t="s">
        <v>1371</v>
      </c>
      <c r="B357" s="6">
        <f>F87</f>
        <v>0</v>
      </c>
      <c r="C357" s="6">
        <f>F139</f>
        <v>0</v>
      </c>
      <c r="D357" s="6">
        <f>IF(ISERROR(B357),C357,0)</f>
        <v>0</v>
      </c>
      <c r="E357" s="6">
        <f>MAX($B$194,B357)*C357</f>
        <v>0</v>
      </c>
      <c r="F357" s="17">
        <f>RANK(B357,B$230:B$415,1)</f>
        <v>0</v>
      </c>
      <c r="G357" s="28">
        <v>128</v>
      </c>
      <c r="H357" s="17">
        <f>F357*186+G357</f>
        <v>0</v>
      </c>
      <c r="I357" s="17">
        <f>RANK(H357,H$230:H$415,1)</f>
        <v>0</v>
      </c>
      <c r="J357" s="17">
        <f>MATCH(G357,I$230:I$415,0)</f>
        <v>0</v>
      </c>
      <c r="K357" s="6">
        <f>INDEX(B$230:B$415,J357,1)</f>
        <v>0</v>
      </c>
      <c r="L357" s="6">
        <f>L356+INDEX(C$230:C$415,J357,1)</f>
        <v>0</v>
      </c>
      <c r="M357" s="6">
        <f>M356+(K357-K356)*L356</f>
        <v>0</v>
      </c>
      <c r="N357" s="6">
        <f>IF((M356&gt;0)=(M357&gt;0),"",K357-M357/L356)</f>
        <v>0</v>
      </c>
      <c r="O357" s="10"/>
    </row>
    <row r="358" spans="1:15">
      <c r="A358" s="11" t="s">
        <v>1372</v>
      </c>
      <c r="B358" s="6">
        <f>F88</f>
        <v>0</v>
      </c>
      <c r="C358" s="6">
        <f>F140</f>
        <v>0</v>
      </c>
      <c r="D358" s="6">
        <f>IF(ISERROR(B358),C358,0)</f>
        <v>0</v>
      </c>
      <c r="E358" s="6">
        <f>MAX($B$194,B358)*C358</f>
        <v>0</v>
      </c>
      <c r="F358" s="17">
        <f>RANK(B358,B$230:B$415,1)</f>
        <v>0</v>
      </c>
      <c r="G358" s="28">
        <v>129</v>
      </c>
      <c r="H358" s="17">
        <f>F358*186+G358</f>
        <v>0</v>
      </c>
      <c r="I358" s="17">
        <f>RANK(H358,H$230:H$415,1)</f>
        <v>0</v>
      </c>
      <c r="J358" s="17">
        <f>MATCH(G358,I$230:I$415,0)</f>
        <v>0</v>
      </c>
      <c r="K358" s="6">
        <f>INDEX(B$230:B$415,J358,1)</f>
        <v>0</v>
      </c>
      <c r="L358" s="6">
        <f>L357+INDEX(C$230:C$415,J358,1)</f>
        <v>0</v>
      </c>
      <c r="M358" s="6">
        <f>M357+(K358-K357)*L357</f>
        <v>0</v>
      </c>
      <c r="N358" s="6">
        <f>IF((M357&gt;0)=(M358&gt;0),"",K358-M358/L357)</f>
        <v>0</v>
      </c>
      <c r="O358" s="10"/>
    </row>
    <row r="359" spans="1:15">
      <c r="A359" s="11" t="s">
        <v>1373</v>
      </c>
      <c r="B359" s="6">
        <f>F89</f>
        <v>0</v>
      </c>
      <c r="C359" s="6">
        <f>F141</f>
        <v>0</v>
      </c>
      <c r="D359" s="6">
        <f>IF(ISERROR(B359),C359,0)</f>
        <v>0</v>
      </c>
      <c r="E359" s="6">
        <f>MAX($B$194,B359)*C359</f>
        <v>0</v>
      </c>
      <c r="F359" s="17">
        <f>RANK(B359,B$230:B$415,1)</f>
        <v>0</v>
      </c>
      <c r="G359" s="28">
        <v>130</v>
      </c>
      <c r="H359" s="17">
        <f>F359*186+G359</f>
        <v>0</v>
      </c>
      <c r="I359" s="17">
        <f>RANK(H359,H$230:H$415,1)</f>
        <v>0</v>
      </c>
      <c r="J359" s="17">
        <f>MATCH(G359,I$230:I$415,0)</f>
        <v>0</v>
      </c>
      <c r="K359" s="6">
        <f>INDEX(B$230:B$415,J359,1)</f>
        <v>0</v>
      </c>
      <c r="L359" s="6">
        <f>L358+INDEX(C$230:C$415,J359,1)</f>
        <v>0</v>
      </c>
      <c r="M359" s="6">
        <f>M358+(K359-K358)*L358</f>
        <v>0</v>
      </c>
      <c r="N359" s="6">
        <f>IF((M358&gt;0)=(M359&gt;0),"",K359-M359/L358)</f>
        <v>0</v>
      </c>
      <c r="O359" s="10"/>
    </row>
    <row r="360" spans="1:15">
      <c r="A360" s="11" t="s">
        <v>1374</v>
      </c>
      <c r="B360" s="6">
        <f>F90</f>
        <v>0</v>
      </c>
      <c r="C360" s="6">
        <f>F142</f>
        <v>0</v>
      </c>
      <c r="D360" s="6">
        <f>IF(ISERROR(B360),C360,0)</f>
        <v>0</v>
      </c>
      <c r="E360" s="6">
        <f>MAX($B$194,B360)*C360</f>
        <v>0</v>
      </c>
      <c r="F360" s="17">
        <f>RANK(B360,B$230:B$415,1)</f>
        <v>0</v>
      </c>
      <c r="G360" s="28">
        <v>131</v>
      </c>
      <c r="H360" s="17">
        <f>F360*186+G360</f>
        <v>0</v>
      </c>
      <c r="I360" s="17">
        <f>RANK(H360,H$230:H$415,1)</f>
        <v>0</v>
      </c>
      <c r="J360" s="17">
        <f>MATCH(G360,I$230:I$415,0)</f>
        <v>0</v>
      </c>
      <c r="K360" s="6">
        <f>INDEX(B$230:B$415,J360,1)</f>
        <v>0</v>
      </c>
      <c r="L360" s="6">
        <f>L359+INDEX(C$230:C$415,J360,1)</f>
        <v>0</v>
      </c>
      <c r="M360" s="6">
        <f>M359+(K360-K359)*L359</f>
        <v>0</v>
      </c>
      <c r="N360" s="6">
        <f>IF((M359&gt;0)=(M360&gt;0),"",K360-M360/L359)</f>
        <v>0</v>
      </c>
      <c r="O360" s="10"/>
    </row>
    <row r="361" spans="1:15">
      <c r="A361" s="11" t="s">
        <v>1375</v>
      </c>
      <c r="B361" s="6">
        <f>F91</f>
        <v>0</v>
      </c>
      <c r="C361" s="6">
        <f>F143</f>
        <v>0</v>
      </c>
      <c r="D361" s="6">
        <f>IF(ISERROR(B361),C361,0)</f>
        <v>0</v>
      </c>
      <c r="E361" s="6">
        <f>MAX($B$194,B361)*C361</f>
        <v>0</v>
      </c>
      <c r="F361" s="17">
        <f>RANK(B361,B$230:B$415,1)</f>
        <v>0</v>
      </c>
      <c r="G361" s="28">
        <v>132</v>
      </c>
      <c r="H361" s="17">
        <f>F361*186+G361</f>
        <v>0</v>
      </c>
      <c r="I361" s="17">
        <f>RANK(H361,H$230:H$415,1)</f>
        <v>0</v>
      </c>
      <c r="J361" s="17">
        <f>MATCH(G361,I$230:I$415,0)</f>
        <v>0</v>
      </c>
      <c r="K361" s="6">
        <f>INDEX(B$230:B$415,J361,1)</f>
        <v>0</v>
      </c>
      <c r="L361" s="6">
        <f>L360+INDEX(C$230:C$415,J361,1)</f>
        <v>0</v>
      </c>
      <c r="M361" s="6">
        <f>M360+(K361-K360)*L360</f>
        <v>0</v>
      </c>
      <c r="N361" s="6">
        <f>IF((M360&gt;0)=(M361&gt;0),"",K361-M361/L360)</f>
        <v>0</v>
      </c>
      <c r="O361" s="10"/>
    </row>
    <row r="362" spans="1:15">
      <c r="A362" s="11" t="s">
        <v>1376</v>
      </c>
      <c r="B362" s="6">
        <f>F92</f>
        <v>0</v>
      </c>
      <c r="C362" s="6">
        <f>F144</f>
        <v>0</v>
      </c>
      <c r="D362" s="6">
        <f>IF(ISERROR(B362),C362,0)</f>
        <v>0</v>
      </c>
      <c r="E362" s="6">
        <f>MAX($B$194,B362)*C362</f>
        <v>0</v>
      </c>
      <c r="F362" s="17">
        <f>RANK(B362,B$230:B$415,1)</f>
        <v>0</v>
      </c>
      <c r="G362" s="28">
        <v>133</v>
      </c>
      <c r="H362" s="17">
        <f>F362*186+G362</f>
        <v>0</v>
      </c>
      <c r="I362" s="17">
        <f>RANK(H362,H$230:H$415,1)</f>
        <v>0</v>
      </c>
      <c r="J362" s="17">
        <f>MATCH(G362,I$230:I$415,0)</f>
        <v>0</v>
      </c>
      <c r="K362" s="6">
        <f>INDEX(B$230:B$415,J362,1)</f>
        <v>0</v>
      </c>
      <c r="L362" s="6">
        <f>L361+INDEX(C$230:C$415,J362,1)</f>
        <v>0</v>
      </c>
      <c r="M362" s="6">
        <f>M361+(K362-K361)*L361</f>
        <v>0</v>
      </c>
      <c r="N362" s="6">
        <f>IF((M361&gt;0)=(M362&gt;0),"",K362-M362/L361)</f>
        <v>0</v>
      </c>
      <c r="O362" s="10"/>
    </row>
    <row r="363" spans="1:15">
      <c r="A363" s="11" t="s">
        <v>1377</v>
      </c>
      <c r="B363" s="6">
        <f>F93</f>
        <v>0</v>
      </c>
      <c r="C363" s="6">
        <f>F145</f>
        <v>0</v>
      </c>
      <c r="D363" s="6">
        <f>IF(ISERROR(B363),C363,0)</f>
        <v>0</v>
      </c>
      <c r="E363" s="6">
        <f>MAX($B$194,B363)*C363</f>
        <v>0</v>
      </c>
      <c r="F363" s="17">
        <f>RANK(B363,B$230:B$415,1)</f>
        <v>0</v>
      </c>
      <c r="G363" s="28">
        <v>134</v>
      </c>
      <c r="H363" s="17">
        <f>F363*186+G363</f>
        <v>0</v>
      </c>
      <c r="I363" s="17">
        <f>RANK(H363,H$230:H$415,1)</f>
        <v>0</v>
      </c>
      <c r="J363" s="17">
        <f>MATCH(G363,I$230:I$415,0)</f>
        <v>0</v>
      </c>
      <c r="K363" s="6">
        <f>INDEX(B$230:B$415,J363,1)</f>
        <v>0</v>
      </c>
      <c r="L363" s="6">
        <f>L362+INDEX(C$230:C$415,J363,1)</f>
        <v>0</v>
      </c>
      <c r="M363" s="6">
        <f>M362+(K363-K362)*L362</f>
        <v>0</v>
      </c>
      <c r="N363" s="6">
        <f>IF((M362&gt;0)=(M363&gt;0),"",K363-M363/L362)</f>
        <v>0</v>
      </c>
      <c r="O363" s="10"/>
    </row>
    <row r="364" spans="1:15">
      <c r="A364" s="11" t="s">
        <v>1378</v>
      </c>
      <c r="B364" s="6">
        <f>F94</f>
        <v>0</v>
      </c>
      <c r="C364" s="6">
        <f>F146</f>
        <v>0</v>
      </c>
      <c r="D364" s="6">
        <f>IF(ISERROR(B364),C364,0)</f>
        <v>0</v>
      </c>
      <c r="E364" s="6">
        <f>MAX($B$194,B364)*C364</f>
        <v>0</v>
      </c>
      <c r="F364" s="17">
        <f>RANK(B364,B$230:B$415,1)</f>
        <v>0</v>
      </c>
      <c r="G364" s="28">
        <v>135</v>
      </c>
      <c r="H364" s="17">
        <f>F364*186+G364</f>
        <v>0</v>
      </c>
      <c r="I364" s="17">
        <f>RANK(H364,H$230:H$415,1)</f>
        <v>0</v>
      </c>
      <c r="J364" s="17">
        <f>MATCH(G364,I$230:I$415,0)</f>
        <v>0</v>
      </c>
      <c r="K364" s="6">
        <f>INDEX(B$230:B$415,J364,1)</f>
        <v>0</v>
      </c>
      <c r="L364" s="6">
        <f>L363+INDEX(C$230:C$415,J364,1)</f>
        <v>0</v>
      </c>
      <c r="M364" s="6">
        <f>M363+(K364-K363)*L363</f>
        <v>0</v>
      </c>
      <c r="N364" s="6">
        <f>IF((M363&gt;0)=(M364&gt;0),"",K364-M364/L363)</f>
        <v>0</v>
      </c>
      <c r="O364" s="10"/>
    </row>
    <row r="365" spans="1:15">
      <c r="A365" s="11" t="s">
        <v>1379</v>
      </c>
      <c r="B365" s="6">
        <f>F95</f>
        <v>0</v>
      </c>
      <c r="C365" s="6">
        <f>F147</f>
        <v>0</v>
      </c>
      <c r="D365" s="6">
        <f>IF(ISERROR(B365),C365,0)</f>
        <v>0</v>
      </c>
      <c r="E365" s="6">
        <f>MAX($B$194,B365)*C365</f>
        <v>0</v>
      </c>
      <c r="F365" s="17">
        <f>RANK(B365,B$230:B$415,1)</f>
        <v>0</v>
      </c>
      <c r="G365" s="28">
        <v>136</v>
      </c>
      <c r="H365" s="17">
        <f>F365*186+G365</f>
        <v>0</v>
      </c>
      <c r="I365" s="17">
        <f>RANK(H365,H$230:H$415,1)</f>
        <v>0</v>
      </c>
      <c r="J365" s="17">
        <f>MATCH(G365,I$230:I$415,0)</f>
        <v>0</v>
      </c>
      <c r="K365" s="6">
        <f>INDEX(B$230:B$415,J365,1)</f>
        <v>0</v>
      </c>
      <c r="L365" s="6">
        <f>L364+INDEX(C$230:C$415,J365,1)</f>
        <v>0</v>
      </c>
      <c r="M365" s="6">
        <f>M364+(K365-K364)*L364</f>
        <v>0</v>
      </c>
      <c r="N365" s="6">
        <f>IF((M364&gt;0)=(M365&gt;0),"",K365-M365/L364)</f>
        <v>0</v>
      </c>
      <c r="O365" s="10"/>
    </row>
    <row r="366" spans="1:15">
      <c r="A366" s="11" t="s">
        <v>1380</v>
      </c>
      <c r="B366" s="6">
        <f>F96</f>
        <v>0</v>
      </c>
      <c r="C366" s="6">
        <f>F148</f>
        <v>0</v>
      </c>
      <c r="D366" s="6">
        <f>IF(ISERROR(B366),C366,0)</f>
        <v>0</v>
      </c>
      <c r="E366" s="6">
        <f>MAX($B$194,B366)*C366</f>
        <v>0</v>
      </c>
      <c r="F366" s="17">
        <f>RANK(B366,B$230:B$415,1)</f>
        <v>0</v>
      </c>
      <c r="G366" s="28">
        <v>137</v>
      </c>
      <c r="H366" s="17">
        <f>F366*186+G366</f>
        <v>0</v>
      </c>
      <c r="I366" s="17">
        <f>RANK(H366,H$230:H$415,1)</f>
        <v>0</v>
      </c>
      <c r="J366" s="17">
        <f>MATCH(G366,I$230:I$415,0)</f>
        <v>0</v>
      </c>
      <c r="K366" s="6">
        <f>INDEX(B$230:B$415,J366,1)</f>
        <v>0</v>
      </c>
      <c r="L366" s="6">
        <f>L365+INDEX(C$230:C$415,J366,1)</f>
        <v>0</v>
      </c>
      <c r="M366" s="6">
        <f>M365+(K366-K365)*L365</f>
        <v>0</v>
      </c>
      <c r="N366" s="6">
        <f>IF((M365&gt;0)=(M366&gt;0),"",K366-M366/L365)</f>
        <v>0</v>
      </c>
      <c r="O366" s="10"/>
    </row>
    <row r="367" spans="1:15">
      <c r="A367" s="11" t="s">
        <v>1381</v>
      </c>
      <c r="B367" s="6">
        <f>F97</f>
        <v>0</v>
      </c>
      <c r="C367" s="6">
        <f>F149</f>
        <v>0</v>
      </c>
      <c r="D367" s="6">
        <f>IF(ISERROR(B367),C367,0)</f>
        <v>0</v>
      </c>
      <c r="E367" s="6">
        <f>MAX($B$194,B367)*C367</f>
        <v>0</v>
      </c>
      <c r="F367" s="17">
        <f>RANK(B367,B$230:B$415,1)</f>
        <v>0</v>
      </c>
      <c r="G367" s="28">
        <v>138</v>
      </c>
      <c r="H367" s="17">
        <f>F367*186+G367</f>
        <v>0</v>
      </c>
      <c r="I367" s="17">
        <f>RANK(H367,H$230:H$415,1)</f>
        <v>0</v>
      </c>
      <c r="J367" s="17">
        <f>MATCH(G367,I$230:I$415,0)</f>
        <v>0</v>
      </c>
      <c r="K367" s="6">
        <f>INDEX(B$230:B$415,J367,1)</f>
        <v>0</v>
      </c>
      <c r="L367" s="6">
        <f>L366+INDEX(C$230:C$415,J367,1)</f>
        <v>0</v>
      </c>
      <c r="M367" s="6">
        <f>M366+(K367-K366)*L366</f>
        <v>0</v>
      </c>
      <c r="N367" s="6">
        <f>IF((M366&gt;0)=(M367&gt;0),"",K367-M367/L366)</f>
        <v>0</v>
      </c>
      <c r="O367" s="10"/>
    </row>
    <row r="368" spans="1:15">
      <c r="A368" s="11" t="s">
        <v>1382</v>
      </c>
      <c r="B368" s="6">
        <f>F98</f>
        <v>0</v>
      </c>
      <c r="C368" s="6">
        <f>F150</f>
        <v>0</v>
      </c>
      <c r="D368" s="6">
        <f>IF(ISERROR(B368),C368,0)</f>
        <v>0</v>
      </c>
      <c r="E368" s="6">
        <f>MAX($B$194,B368)*C368</f>
        <v>0</v>
      </c>
      <c r="F368" s="17">
        <f>RANK(B368,B$230:B$415,1)</f>
        <v>0</v>
      </c>
      <c r="G368" s="28">
        <v>139</v>
      </c>
      <c r="H368" s="17">
        <f>F368*186+G368</f>
        <v>0</v>
      </c>
      <c r="I368" s="17">
        <f>RANK(H368,H$230:H$415,1)</f>
        <v>0</v>
      </c>
      <c r="J368" s="17">
        <f>MATCH(G368,I$230:I$415,0)</f>
        <v>0</v>
      </c>
      <c r="K368" s="6">
        <f>INDEX(B$230:B$415,J368,1)</f>
        <v>0</v>
      </c>
      <c r="L368" s="6">
        <f>L367+INDEX(C$230:C$415,J368,1)</f>
        <v>0</v>
      </c>
      <c r="M368" s="6">
        <f>M367+(K368-K367)*L367</f>
        <v>0</v>
      </c>
      <c r="N368" s="6">
        <f>IF((M367&gt;0)=(M368&gt;0),"",K368-M368/L367)</f>
        <v>0</v>
      </c>
      <c r="O368" s="10"/>
    </row>
    <row r="369" spans="1:15">
      <c r="A369" s="11" t="s">
        <v>1383</v>
      </c>
      <c r="B369" s="6">
        <f>F99</f>
        <v>0</v>
      </c>
      <c r="C369" s="6">
        <f>F151</f>
        <v>0</v>
      </c>
      <c r="D369" s="6">
        <f>IF(ISERROR(B369),C369,0)</f>
        <v>0</v>
      </c>
      <c r="E369" s="6">
        <f>MAX($B$194,B369)*C369</f>
        <v>0</v>
      </c>
      <c r="F369" s="17">
        <f>RANK(B369,B$230:B$415,1)</f>
        <v>0</v>
      </c>
      <c r="G369" s="28">
        <v>140</v>
      </c>
      <c r="H369" s="17">
        <f>F369*186+G369</f>
        <v>0</v>
      </c>
      <c r="I369" s="17">
        <f>RANK(H369,H$230:H$415,1)</f>
        <v>0</v>
      </c>
      <c r="J369" s="17">
        <f>MATCH(G369,I$230:I$415,0)</f>
        <v>0</v>
      </c>
      <c r="K369" s="6">
        <f>INDEX(B$230:B$415,J369,1)</f>
        <v>0</v>
      </c>
      <c r="L369" s="6">
        <f>L368+INDEX(C$230:C$415,J369,1)</f>
        <v>0</v>
      </c>
      <c r="M369" s="6">
        <f>M368+(K369-K368)*L368</f>
        <v>0</v>
      </c>
      <c r="N369" s="6">
        <f>IF((M368&gt;0)=(M369&gt;0),"",K369-M369/L368)</f>
        <v>0</v>
      </c>
      <c r="O369" s="10"/>
    </row>
    <row r="370" spans="1:15">
      <c r="A370" s="11" t="s">
        <v>1384</v>
      </c>
      <c r="B370" s="6">
        <f>F100</f>
        <v>0</v>
      </c>
      <c r="C370" s="6">
        <f>F152</f>
        <v>0</v>
      </c>
      <c r="D370" s="6">
        <f>IF(ISERROR(B370),C370,0)</f>
        <v>0</v>
      </c>
      <c r="E370" s="6">
        <f>MAX($B$194,B370)*C370</f>
        <v>0</v>
      </c>
      <c r="F370" s="17">
        <f>RANK(B370,B$230:B$415,1)</f>
        <v>0</v>
      </c>
      <c r="G370" s="28">
        <v>141</v>
      </c>
      <c r="H370" s="17">
        <f>F370*186+G370</f>
        <v>0</v>
      </c>
      <c r="I370" s="17">
        <f>RANK(H370,H$230:H$415,1)</f>
        <v>0</v>
      </c>
      <c r="J370" s="17">
        <f>MATCH(G370,I$230:I$415,0)</f>
        <v>0</v>
      </c>
      <c r="K370" s="6">
        <f>INDEX(B$230:B$415,J370,1)</f>
        <v>0</v>
      </c>
      <c r="L370" s="6">
        <f>L369+INDEX(C$230:C$415,J370,1)</f>
        <v>0</v>
      </c>
      <c r="M370" s="6">
        <f>M369+(K370-K369)*L369</f>
        <v>0</v>
      </c>
      <c r="N370" s="6">
        <f>IF((M369&gt;0)=(M370&gt;0),"",K370-M370/L369)</f>
        <v>0</v>
      </c>
      <c r="O370" s="10"/>
    </row>
    <row r="371" spans="1:15">
      <c r="A371" s="11" t="s">
        <v>1385</v>
      </c>
      <c r="B371" s="6">
        <f>F101</f>
        <v>0</v>
      </c>
      <c r="C371" s="6">
        <f>F153</f>
        <v>0</v>
      </c>
      <c r="D371" s="6">
        <f>IF(ISERROR(B371),C371,0)</f>
        <v>0</v>
      </c>
      <c r="E371" s="6">
        <f>MAX($B$194,B371)*C371</f>
        <v>0</v>
      </c>
      <c r="F371" s="17">
        <f>RANK(B371,B$230:B$415,1)</f>
        <v>0</v>
      </c>
      <c r="G371" s="28">
        <v>142</v>
      </c>
      <c r="H371" s="17">
        <f>F371*186+G371</f>
        <v>0</v>
      </c>
      <c r="I371" s="17">
        <f>RANK(H371,H$230:H$415,1)</f>
        <v>0</v>
      </c>
      <c r="J371" s="17">
        <f>MATCH(G371,I$230:I$415,0)</f>
        <v>0</v>
      </c>
      <c r="K371" s="6">
        <f>INDEX(B$230:B$415,J371,1)</f>
        <v>0</v>
      </c>
      <c r="L371" s="6">
        <f>L370+INDEX(C$230:C$415,J371,1)</f>
        <v>0</v>
      </c>
      <c r="M371" s="6">
        <f>M370+(K371-K370)*L370</f>
        <v>0</v>
      </c>
      <c r="N371" s="6">
        <f>IF((M370&gt;0)=(M371&gt;0),"",K371-M371/L370)</f>
        <v>0</v>
      </c>
      <c r="O371" s="10"/>
    </row>
    <row r="372" spans="1:15">
      <c r="A372" s="11" t="s">
        <v>1386</v>
      </c>
      <c r="B372" s="6">
        <f>F102</f>
        <v>0</v>
      </c>
      <c r="C372" s="6">
        <f>F154</f>
        <v>0</v>
      </c>
      <c r="D372" s="6">
        <f>IF(ISERROR(B372),C372,0)</f>
        <v>0</v>
      </c>
      <c r="E372" s="6">
        <f>MAX($B$194,B372)*C372</f>
        <v>0</v>
      </c>
      <c r="F372" s="17">
        <f>RANK(B372,B$230:B$415,1)</f>
        <v>0</v>
      </c>
      <c r="G372" s="28">
        <v>143</v>
      </c>
      <c r="H372" s="17">
        <f>F372*186+G372</f>
        <v>0</v>
      </c>
      <c r="I372" s="17">
        <f>RANK(H372,H$230:H$415,1)</f>
        <v>0</v>
      </c>
      <c r="J372" s="17">
        <f>MATCH(G372,I$230:I$415,0)</f>
        <v>0</v>
      </c>
      <c r="K372" s="6">
        <f>INDEX(B$230:B$415,J372,1)</f>
        <v>0</v>
      </c>
      <c r="L372" s="6">
        <f>L371+INDEX(C$230:C$415,J372,1)</f>
        <v>0</v>
      </c>
      <c r="M372" s="6">
        <f>M371+(K372-K371)*L371</f>
        <v>0</v>
      </c>
      <c r="N372" s="6">
        <f>IF((M371&gt;0)=(M372&gt;0),"",K372-M372/L371)</f>
        <v>0</v>
      </c>
      <c r="O372" s="10"/>
    </row>
    <row r="373" spans="1:15">
      <c r="A373" s="11" t="s">
        <v>1387</v>
      </c>
      <c r="B373" s="6">
        <f>F103</f>
        <v>0</v>
      </c>
      <c r="C373" s="6">
        <f>F155</f>
        <v>0</v>
      </c>
      <c r="D373" s="6">
        <f>IF(ISERROR(B373),C373,0)</f>
        <v>0</v>
      </c>
      <c r="E373" s="6">
        <f>MAX($B$194,B373)*C373</f>
        <v>0</v>
      </c>
      <c r="F373" s="17">
        <f>RANK(B373,B$230:B$415,1)</f>
        <v>0</v>
      </c>
      <c r="G373" s="28">
        <v>144</v>
      </c>
      <c r="H373" s="17">
        <f>F373*186+G373</f>
        <v>0</v>
      </c>
      <c r="I373" s="17">
        <f>RANK(H373,H$230:H$415,1)</f>
        <v>0</v>
      </c>
      <c r="J373" s="17">
        <f>MATCH(G373,I$230:I$415,0)</f>
        <v>0</v>
      </c>
      <c r="K373" s="6">
        <f>INDEX(B$230:B$415,J373,1)</f>
        <v>0</v>
      </c>
      <c r="L373" s="6">
        <f>L372+INDEX(C$230:C$415,J373,1)</f>
        <v>0</v>
      </c>
      <c r="M373" s="6">
        <f>M372+(K373-K372)*L372</f>
        <v>0</v>
      </c>
      <c r="N373" s="6">
        <f>IF((M372&gt;0)=(M373&gt;0),"",K373-M373/L372)</f>
        <v>0</v>
      </c>
      <c r="O373" s="10"/>
    </row>
    <row r="374" spans="1:15">
      <c r="A374" s="11" t="s">
        <v>1388</v>
      </c>
      <c r="B374" s="6">
        <f>F104</f>
        <v>0</v>
      </c>
      <c r="C374" s="6">
        <f>F156</f>
        <v>0</v>
      </c>
      <c r="D374" s="6">
        <f>IF(ISERROR(B374),C374,0)</f>
        <v>0</v>
      </c>
      <c r="E374" s="6">
        <f>MAX($B$194,B374)*C374</f>
        <v>0</v>
      </c>
      <c r="F374" s="17">
        <f>RANK(B374,B$230:B$415,1)</f>
        <v>0</v>
      </c>
      <c r="G374" s="28">
        <v>145</v>
      </c>
      <c r="H374" s="17">
        <f>F374*186+G374</f>
        <v>0</v>
      </c>
      <c r="I374" s="17">
        <f>RANK(H374,H$230:H$415,1)</f>
        <v>0</v>
      </c>
      <c r="J374" s="17">
        <f>MATCH(G374,I$230:I$415,0)</f>
        <v>0</v>
      </c>
      <c r="K374" s="6">
        <f>INDEX(B$230:B$415,J374,1)</f>
        <v>0</v>
      </c>
      <c r="L374" s="6">
        <f>L373+INDEX(C$230:C$415,J374,1)</f>
        <v>0</v>
      </c>
      <c r="M374" s="6">
        <f>M373+(K374-K373)*L373</f>
        <v>0</v>
      </c>
      <c r="N374" s="6">
        <f>IF((M373&gt;0)=(M374&gt;0),"",K374-M374/L373)</f>
        <v>0</v>
      </c>
      <c r="O374" s="10"/>
    </row>
    <row r="375" spans="1:15">
      <c r="A375" s="11" t="s">
        <v>1389</v>
      </c>
      <c r="B375" s="6">
        <f>F105</f>
        <v>0</v>
      </c>
      <c r="C375" s="6">
        <f>F157</f>
        <v>0</v>
      </c>
      <c r="D375" s="6">
        <f>IF(ISERROR(B375),C375,0)</f>
        <v>0</v>
      </c>
      <c r="E375" s="6">
        <f>MAX($B$194,B375)*C375</f>
        <v>0</v>
      </c>
      <c r="F375" s="17">
        <f>RANK(B375,B$230:B$415,1)</f>
        <v>0</v>
      </c>
      <c r="G375" s="28">
        <v>146</v>
      </c>
      <c r="H375" s="17">
        <f>F375*186+G375</f>
        <v>0</v>
      </c>
      <c r="I375" s="17">
        <f>RANK(H375,H$230:H$415,1)</f>
        <v>0</v>
      </c>
      <c r="J375" s="17">
        <f>MATCH(G375,I$230:I$415,0)</f>
        <v>0</v>
      </c>
      <c r="K375" s="6">
        <f>INDEX(B$230:B$415,J375,1)</f>
        <v>0</v>
      </c>
      <c r="L375" s="6">
        <f>L374+INDEX(C$230:C$415,J375,1)</f>
        <v>0</v>
      </c>
      <c r="M375" s="6">
        <f>M374+(K375-K374)*L374</f>
        <v>0</v>
      </c>
      <c r="N375" s="6">
        <f>IF((M374&gt;0)=(M375&gt;0),"",K375-M375/L374)</f>
        <v>0</v>
      </c>
      <c r="O375" s="10"/>
    </row>
    <row r="376" spans="1:15">
      <c r="A376" s="11" t="s">
        <v>1390</v>
      </c>
      <c r="B376" s="6">
        <f>F106</f>
        <v>0</v>
      </c>
      <c r="C376" s="6">
        <f>F158</f>
        <v>0</v>
      </c>
      <c r="D376" s="6">
        <f>IF(ISERROR(B376),C376,0)</f>
        <v>0</v>
      </c>
      <c r="E376" s="6">
        <f>MAX($B$194,B376)*C376</f>
        <v>0</v>
      </c>
      <c r="F376" s="17">
        <f>RANK(B376,B$230:B$415,1)</f>
        <v>0</v>
      </c>
      <c r="G376" s="28">
        <v>147</v>
      </c>
      <c r="H376" s="17">
        <f>F376*186+G376</f>
        <v>0</v>
      </c>
      <c r="I376" s="17">
        <f>RANK(H376,H$230:H$415,1)</f>
        <v>0</v>
      </c>
      <c r="J376" s="17">
        <f>MATCH(G376,I$230:I$415,0)</f>
        <v>0</v>
      </c>
      <c r="K376" s="6">
        <f>INDEX(B$230:B$415,J376,1)</f>
        <v>0</v>
      </c>
      <c r="L376" s="6">
        <f>L375+INDEX(C$230:C$415,J376,1)</f>
        <v>0</v>
      </c>
      <c r="M376" s="6">
        <f>M375+(K376-K375)*L375</f>
        <v>0</v>
      </c>
      <c r="N376" s="6">
        <f>IF((M375&gt;0)=(M376&gt;0),"",K376-M376/L375)</f>
        <v>0</v>
      </c>
      <c r="O376" s="10"/>
    </row>
    <row r="377" spans="1:15">
      <c r="A377" s="11" t="s">
        <v>1391</v>
      </c>
      <c r="B377" s="6">
        <f>F107</f>
        <v>0</v>
      </c>
      <c r="C377" s="6">
        <f>F159</f>
        <v>0</v>
      </c>
      <c r="D377" s="6">
        <f>IF(ISERROR(B377),C377,0)</f>
        <v>0</v>
      </c>
      <c r="E377" s="6">
        <f>MAX($B$194,B377)*C377</f>
        <v>0</v>
      </c>
      <c r="F377" s="17">
        <f>RANK(B377,B$230:B$415,1)</f>
        <v>0</v>
      </c>
      <c r="G377" s="28">
        <v>148</v>
      </c>
      <c r="H377" s="17">
        <f>F377*186+G377</f>
        <v>0</v>
      </c>
      <c r="I377" s="17">
        <f>RANK(H377,H$230:H$415,1)</f>
        <v>0</v>
      </c>
      <c r="J377" s="17">
        <f>MATCH(G377,I$230:I$415,0)</f>
        <v>0</v>
      </c>
      <c r="K377" s="6">
        <f>INDEX(B$230:B$415,J377,1)</f>
        <v>0</v>
      </c>
      <c r="L377" s="6">
        <f>L376+INDEX(C$230:C$415,J377,1)</f>
        <v>0</v>
      </c>
      <c r="M377" s="6">
        <f>M376+(K377-K376)*L376</f>
        <v>0</v>
      </c>
      <c r="N377" s="6">
        <f>IF((M376&gt;0)=(M377&gt;0),"",K377-M377/L376)</f>
        <v>0</v>
      </c>
      <c r="O377" s="10"/>
    </row>
    <row r="378" spans="1:15">
      <c r="A378" s="11" t="s">
        <v>1392</v>
      </c>
      <c r="B378" s="6">
        <f>F108</f>
        <v>0</v>
      </c>
      <c r="C378" s="6">
        <f>F160</f>
        <v>0</v>
      </c>
      <c r="D378" s="6">
        <f>IF(ISERROR(B378),C378,0)</f>
        <v>0</v>
      </c>
      <c r="E378" s="6">
        <f>MAX($B$194,B378)*C378</f>
        <v>0</v>
      </c>
      <c r="F378" s="17">
        <f>RANK(B378,B$230:B$415,1)</f>
        <v>0</v>
      </c>
      <c r="G378" s="28">
        <v>149</v>
      </c>
      <c r="H378" s="17">
        <f>F378*186+G378</f>
        <v>0</v>
      </c>
      <c r="I378" s="17">
        <f>RANK(H378,H$230:H$415,1)</f>
        <v>0</v>
      </c>
      <c r="J378" s="17">
        <f>MATCH(G378,I$230:I$415,0)</f>
        <v>0</v>
      </c>
      <c r="K378" s="6">
        <f>INDEX(B$230:B$415,J378,1)</f>
        <v>0</v>
      </c>
      <c r="L378" s="6">
        <f>L377+INDEX(C$230:C$415,J378,1)</f>
        <v>0</v>
      </c>
      <c r="M378" s="6">
        <f>M377+(K378-K377)*L377</f>
        <v>0</v>
      </c>
      <c r="N378" s="6">
        <f>IF((M377&gt;0)=(M378&gt;0),"",K378-M378/L377)</f>
        <v>0</v>
      </c>
      <c r="O378" s="10"/>
    </row>
    <row r="379" spans="1:15">
      <c r="A379" s="11" t="s">
        <v>1393</v>
      </c>
      <c r="B379" s="6">
        <f>F109</f>
        <v>0</v>
      </c>
      <c r="C379" s="6">
        <f>F161</f>
        <v>0</v>
      </c>
      <c r="D379" s="6">
        <f>IF(ISERROR(B379),C379,0)</f>
        <v>0</v>
      </c>
      <c r="E379" s="6">
        <f>MAX($B$194,B379)*C379</f>
        <v>0</v>
      </c>
      <c r="F379" s="17">
        <f>RANK(B379,B$230:B$415,1)</f>
        <v>0</v>
      </c>
      <c r="G379" s="28">
        <v>150</v>
      </c>
      <c r="H379" s="17">
        <f>F379*186+G379</f>
        <v>0</v>
      </c>
      <c r="I379" s="17">
        <f>RANK(H379,H$230:H$415,1)</f>
        <v>0</v>
      </c>
      <c r="J379" s="17">
        <f>MATCH(G379,I$230:I$415,0)</f>
        <v>0</v>
      </c>
      <c r="K379" s="6">
        <f>INDEX(B$230:B$415,J379,1)</f>
        <v>0</v>
      </c>
      <c r="L379" s="6">
        <f>L378+INDEX(C$230:C$415,J379,1)</f>
        <v>0</v>
      </c>
      <c r="M379" s="6">
        <f>M378+(K379-K378)*L378</f>
        <v>0</v>
      </c>
      <c r="N379" s="6">
        <f>IF((M378&gt;0)=(M379&gt;0),"",K379-M379/L378)</f>
        <v>0</v>
      </c>
      <c r="O379" s="10"/>
    </row>
    <row r="380" spans="1:15">
      <c r="A380" s="11" t="s">
        <v>1394</v>
      </c>
      <c r="B380" s="6">
        <f>F110</f>
        <v>0</v>
      </c>
      <c r="C380" s="6">
        <f>F162</f>
        <v>0</v>
      </c>
      <c r="D380" s="6">
        <f>IF(ISERROR(B380),C380,0)</f>
        <v>0</v>
      </c>
      <c r="E380" s="6">
        <f>MAX($B$194,B380)*C380</f>
        <v>0</v>
      </c>
      <c r="F380" s="17">
        <f>RANK(B380,B$230:B$415,1)</f>
        <v>0</v>
      </c>
      <c r="G380" s="28">
        <v>151</v>
      </c>
      <c r="H380" s="17">
        <f>F380*186+G380</f>
        <v>0</v>
      </c>
      <c r="I380" s="17">
        <f>RANK(H380,H$230:H$415,1)</f>
        <v>0</v>
      </c>
      <c r="J380" s="17">
        <f>MATCH(G380,I$230:I$415,0)</f>
        <v>0</v>
      </c>
      <c r="K380" s="6">
        <f>INDEX(B$230:B$415,J380,1)</f>
        <v>0</v>
      </c>
      <c r="L380" s="6">
        <f>L379+INDEX(C$230:C$415,J380,1)</f>
        <v>0</v>
      </c>
      <c r="M380" s="6">
        <f>M379+(K380-K379)*L379</f>
        <v>0</v>
      </c>
      <c r="N380" s="6">
        <f>IF((M379&gt;0)=(M380&gt;0),"",K380-M380/L379)</f>
        <v>0</v>
      </c>
      <c r="O380" s="10"/>
    </row>
    <row r="381" spans="1:15">
      <c r="A381" s="11" t="s">
        <v>1395</v>
      </c>
      <c r="B381" s="6">
        <f>F111</f>
        <v>0</v>
      </c>
      <c r="C381" s="6">
        <f>F163</f>
        <v>0</v>
      </c>
      <c r="D381" s="6">
        <f>IF(ISERROR(B381),C381,0)</f>
        <v>0</v>
      </c>
      <c r="E381" s="6">
        <f>MAX($B$194,B381)*C381</f>
        <v>0</v>
      </c>
      <c r="F381" s="17">
        <f>RANK(B381,B$230:B$415,1)</f>
        <v>0</v>
      </c>
      <c r="G381" s="28">
        <v>152</v>
      </c>
      <c r="H381" s="17">
        <f>F381*186+G381</f>
        <v>0</v>
      </c>
      <c r="I381" s="17">
        <f>RANK(H381,H$230:H$415,1)</f>
        <v>0</v>
      </c>
      <c r="J381" s="17">
        <f>MATCH(G381,I$230:I$415,0)</f>
        <v>0</v>
      </c>
      <c r="K381" s="6">
        <f>INDEX(B$230:B$415,J381,1)</f>
        <v>0</v>
      </c>
      <c r="L381" s="6">
        <f>L380+INDEX(C$230:C$415,J381,1)</f>
        <v>0</v>
      </c>
      <c r="M381" s="6">
        <f>M380+(K381-K380)*L380</f>
        <v>0</v>
      </c>
      <c r="N381" s="6">
        <f>IF((M380&gt;0)=(M381&gt;0),"",K381-M381/L380)</f>
        <v>0</v>
      </c>
      <c r="O381" s="10"/>
    </row>
    <row r="382" spans="1:15">
      <c r="A382" s="11" t="s">
        <v>1396</v>
      </c>
      <c r="B382" s="6">
        <f>F112</f>
        <v>0</v>
      </c>
      <c r="C382" s="6">
        <f>F164</f>
        <v>0</v>
      </c>
      <c r="D382" s="6">
        <f>IF(ISERROR(B382),C382,0)</f>
        <v>0</v>
      </c>
      <c r="E382" s="6">
        <f>MAX($B$194,B382)*C382</f>
        <v>0</v>
      </c>
      <c r="F382" s="17">
        <f>RANK(B382,B$230:B$415,1)</f>
        <v>0</v>
      </c>
      <c r="G382" s="28">
        <v>153</v>
      </c>
      <c r="H382" s="17">
        <f>F382*186+G382</f>
        <v>0</v>
      </c>
      <c r="I382" s="17">
        <f>RANK(H382,H$230:H$415,1)</f>
        <v>0</v>
      </c>
      <c r="J382" s="17">
        <f>MATCH(G382,I$230:I$415,0)</f>
        <v>0</v>
      </c>
      <c r="K382" s="6">
        <f>INDEX(B$230:B$415,J382,1)</f>
        <v>0</v>
      </c>
      <c r="L382" s="6">
        <f>L381+INDEX(C$230:C$415,J382,1)</f>
        <v>0</v>
      </c>
      <c r="M382" s="6">
        <f>M381+(K382-K381)*L381</f>
        <v>0</v>
      </c>
      <c r="N382" s="6">
        <f>IF((M381&gt;0)=(M382&gt;0),"",K382-M382/L381)</f>
        <v>0</v>
      </c>
      <c r="O382" s="10"/>
    </row>
    <row r="383" spans="1:15">
      <c r="A383" s="11" t="s">
        <v>1397</v>
      </c>
      <c r="B383" s="6">
        <f>F113</f>
        <v>0</v>
      </c>
      <c r="C383" s="6">
        <f>F165</f>
        <v>0</v>
      </c>
      <c r="D383" s="6">
        <f>IF(ISERROR(B383),C383,0)</f>
        <v>0</v>
      </c>
      <c r="E383" s="6">
        <f>MAX($B$194,B383)*C383</f>
        <v>0</v>
      </c>
      <c r="F383" s="17">
        <f>RANK(B383,B$230:B$415,1)</f>
        <v>0</v>
      </c>
      <c r="G383" s="28">
        <v>154</v>
      </c>
      <c r="H383" s="17">
        <f>F383*186+G383</f>
        <v>0</v>
      </c>
      <c r="I383" s="17">
        <f>RANK(H383,H$230:H$415,1)</f>
        <v>0</v>
      </c>
      <c r="J383" s="17">
        <f>MATCH(G383,I$230:I$415,0)</f>
        <v>0</v>
      </c>
      <c r="K383" s="6">
        <f>INDEX(B$230:B$415,J383,1)</f>
        <v>0</v>
      </c>
      <c r="L383" s="6">
        <f>L382+INDEX(C$230:C$415,J383,1)</f>
        <v>0</v>
      </c>
      <c r="M383" s="6">
        <f>M382+(K383-K382)*L382</f>
        <v>0</v>
      </c>
      <c r="N383" s="6">
        <f>IF((M382&gt;0)=(M383&gt;0),"",K383-M383/L382)</f>
        <v>0</v>
      </c>
      <c r="O383" s="10"/>
    </row>
    <row r="384" spans="1:15">
      <c r="A384" s="11" t="s">
        <v>1398</v>
      </c>
      <c r="B384" s="6">
        <f>F114</f>
        <v>0</v>
      </c>
      <c r="C384" s="6">
        <f>F166</f>
        <v>0</v>
      </c>
      <c r="D384" s="6">
        <f>IF(ISERROR(B384),C384,0)</f>
        <v>0</v>
      </c>
      <c r="E384" s="6">
        <f>MAX($B$194,B384)*C384</f>
        <v>0</v>
      </c>
      <c r="F384" s="17">
        <f>RANK(B384,B$230:B$415,1)</f>
        <v>0</v>
      </c>
      <c r="G384" s="28">
        <v>155</v>
      </c>
      <c r="H384" s="17">
        <f>F384*186+G384</f>
        <v>0</v>
      </c>
      <c r="I384" s="17">
        <f>RANK(H384,H$230:H$415,1)</f>
        <v>0</v>
      </c>
      <c r="J384" s="17">
        <f>MATCH(G384,I$230:I$415,0)</f>
        <v>0</v>
      </c>
      <c r="K384" s="6">
        <f>INDEX(B$230:B$415,J384,1)</f>
        <v>0</v>
      </c>
      <c r="L384" s="6">
        <f>L383+INDEX(C$230:C$415,J384,1)</f>
        <v>0</v>
      </c>
      <c r="M384" s="6">
        <f>M383+(K384-K383)*L383</f>
        <v>0</v>
      </c>
      <c r="N384" s="6">
        <f>IF((M383&gt;0)=(M384&gt;0),"",K384-M384/L383)</f>
        <v>0</v>
      </c>
      <c r="O384" s="10"/>
    </row>
    <row r="385" spans="1:15">
      <c r="A385" s="11" t="s">
        <v>1399</v>
      </c>
      <c r="B385" s="6">
        <f>G84</f>
        <v>0</v>
      </c>
      <c r="C385" s="6">
        <f>G136</f>
        <v>0</v>
      </c>
      <c r="D385" s="6">
        <f>IF(ISERROR(B385),C385,0)</f>
        <v>0</v>
      </c>
      <c r="E385" s="6">
        <f>MAX($B$194,B385)*C385</f>
        <v>0</v>
      </c>
      <c r="F385" s="17">
        <f>RANK(B385,B$230:B$415,1)</f>
        <v>0</v>
      </c>
      <c r="G385" s="28">
        <v>156</v>
      </c>
      <c r="H385" s="17">
        <f>F385*186+G385</f>
        <v>0</v>
      </c>
      <c r="I385" s="17">
        <f>RANK(H385,H$230:H$415,1)</f>
        <v>0</v>
      </c>
      <c r="J385" s="17">
        <f>MATCH(G385,I$230:I$415,0)</f>
        <v>0</v>
      </c>
      <c r="K385" s="6">
        <f>INDEX(B$230:B$415,J385,1)</f>
        <v>0</v>
      </c>
      <c r="L385" s="6">
        <f>L384+INDEX(C$230:C$415,J385,1)</f>
        <v>0</v>
      </c>
      <c r="M385" s="6">
        <f>M384+(K385-K384)*L384</f>
        <v>0</v>
      </c>
      <c r="N385" s="6">
        <f>IF((M384&gt;0)=(M385&gt;0),"",K385-M385/L384)</f>
        <v>0</v>
      </c>
      <c r="O385" s="10"/>
    </row>
    <row r="386" spans="1:15">
      <c r="A386" s="11" t="s">
        <v>1400</v>
      </c>
      <c r="B386" s="6">
        <f>G85</f>
        <v>0</v>
      </c>
      <c r="C386" s="6">
        <f>G137</f>
        <v>0</v>
      </c>
      <c r="D386" s="6">
        <f>IF(ISERROR(B386),C386,0)</f>
        <v>0</v>
      </c>
      <c r="E386" s="6">
        <f>MAX($B$194,B386)*C386</f>
        <v>0</v>
      </c>
      <c r="F386" s="17">
        <f>RANK(B386,B$230:B$415,1)</f>
        <v>0</v>
      </c>
      <c r="G386" s="28">
        <v>157</v>
      </c>
      <c r="H386" s="17">
        <f>F386*186+G386</f>
        <v>0</v>
      </c>
      <c r="I386" s="17">
        <f>RANK(H386,H$230:H$415,1)</f>
        <v>0</v>
      </c>
      <c r="J386" s="17">
        <f>MATCH(G386,I$230:I$415,0)</f>
        <v>0</v>
      </c>
      <c r="K386" s="6">
        <f>INDEX(B$230:B$415,J386,1)</f>
        <v>0</v>
      </c>
      <c r="L386" s="6">
        <f>L385+INDEX(C$230:C$415,J386,1)</f>
        <v>0</v>
      </c>
      <c r="M386" s="6">
        <f>M385+(K386-K385)*L385</f>
        <v>0</v>
      </c>
      <c r="N386" s="6">
        <f>IF((M385&gt;0)=(M386&gt;0),"",K386-M386/L385)</f>
        <v>0</v>
      </c>
      <c r="O386" s="10"/>
    </row>
    <row r="387" spans="1:15">
      <c r="A387" s="11" t="s">
        <v>1401</v>
      </c>
      <c r="B387" s="6">
        <f>G86</f>
        <v>0</v>
      </c>
      <c r="C387" s="6">
        <f>G138</f>
        <v>0</v>
      </c>
      <c r="D387" s="6">
        <f>IF(ISERROR(B387),C387,0)</f>
        <v>0</v>
      </c>
      <c r="E387" s="6">
        <f>MAX($B$194,B387)*C387</f>
        <v>0</v>
      </c>
      <c r="F387" s="17">
        <f>RANK(B387,B$230:B$415,1)</f>
        <v>0</v>
      </c>
      <c r="G387" s="28">
        <v>158</v>
      </c>
      <c r="H387" s="17">
        <f>F387*186+G387</f>
        <v>0</v>
      </c>
      <c r="I387" s="17">
        <f>RANK(H387,H$230:H$415,1)</f>
        <v>0</v>
      </c>
      <c r="J387" s="17">
        <f>MATCH(G387,I$230:I$415,0)</f>
        <v>0</v>
      </c>
      <c r="K387" s="6">
        <f>INDEX(B$230:B$415,J387,1)</f>
        <v>0</v>
      </c>
      <c r="L387" s="6">
        <f>L386+INDEX(C$230:C$415,J387,1)</f>
        <v>0</v>
      </c>
      <c r="M387" s="6">
        <f>M386+(K387-K386)*L386</f>
        <v>0</v>
      </c>
      <c r="N387" s="6">
        <f>IF((M386&gt;0)=(M387&gt;0),"",K387-M387/L386)</f>
        <v>0</v>
      </c>
      <c r="O387" s="10"/>
    </row>
    <row r="388" spans="1:15">
      <c r="A388" s="11" t="s">
        <v>1402</v>
      </c>
      <c r="B388" s="6">
        <f>G87</f>
        <v>0</v>
      </c>
      <c r="C388" s="6">
        <f>G139</f>
        <v>0</v>
      </c>
      <c r="D388" s="6">
        <f>IF(ISERROR(B388),C388,0)</f>
        <v>0</v>
      </c>
      <c r="E388" s="6">
        <f>MAX($B$194,B388)*C388</f>
        <v>0</v>
      </c>
      <c r="F388" s="17">
        <f>RANK(B388,B$230:B$415,1)</f>
        <v>0</v>
      </c>
      <c r="G388" s="28">
        <v>159</v>
      </c>
      <c r="H388" s="17">
        <f>F388*186+G388</f>
        <v>0</v>
      </c>
      <c r="I388" s="17">
        <f>RANK(H388,H$230:H$415,1)</f>
        <v>0</v>
      </c>
      <c r="J388" s="17">
        <f>MATCH(G388,I$230:I$415,0)</f>
        <v>0</v>
      </c>
      <c r="K388" s="6">
        <f>INDEX(B$230:B$415,J388,1)</f>
        <v>0</v>
      </c>
      <c r="L388" s="6">
        <f>L387+INDEX(C$230:C$415,J388,1)</f>
        <v>0</v>
      </c>
      <c r="M388" s="6">
        <f>M387+(K388-K387)*L387</f>
        <v>0</v>
      </c>
      <c r="N388" s="6">
        <f>IF((M387&gt;0)=(M388&gt;0),"",K388-M388/L387)</f>
        <v>0</v>
      </c>
      <c r="O388" s="10"/>
    </row>
    <row r="389" spans="1:15">
      <c r="A389" s="11" t="s">
        <v>1403</v>
      </c>
      <c r="B389" s="6">
        <f>G88</f>
        <v>0</v>
      </c>
      <c r="C389" s="6">
        <f>G140</f>
        <v>0</v>
      </c>
      <c r="D389" s="6">
        <f>IF(ISERROR(B389),C389,0)</f>
        <v>0</v>
      </c>
      <c r="E389" s="6">
        <f>MAX($B$194,B389)*C389</f>
        <v>0</v>
      </c>
      <c r="F389" s="17">
        <f>RANK(B389,B$230:B$415,1)</f>
        <v>0</v>
      </c>
      <c r="G389" s="28">
        <v>160</v>
      </c>
      <c r="H389" s="17">
        <f>F389*186+G389</f>
        <v>0</v>
      </c>
      <c r="I389" s="17">
        <f>RANK(H389,H$230:H$415,1)</f>
        <v>0</v>
      </c>
      <c r="J389" s="17">
        <f>MATCH(G389,I$230:I$415,0)</f>
        <v>0</v>
      </c>
      <c r="K389" s="6">
        <f>INDEX(B$230:B$415,J389,1)</f>
        <v>0</v>
      </c>
      <c r="L389" s="6">
        <f>L388+INDEX(C$230:C$415,J389,1)</f>
        <v>0</v>
      </c>
      <c r="M389" s="6">
        <f>M388+(K389-K388)*L388</f>
        <v>0</v>
      </c>
      <c r="N389" s="6">
        <f>IF((M388&gt;0)=(M389&gt;0),"",K389-M389/L388)</f>
        <v>0</v>
      </c>
      <c r="O389" s="10"/>
    </row>
    <row r="390" spans="1:15">
      <c r="A390" s="11" t="s">
        <v>1404</v>
      </c>
      <c r="B390" s="6">
        <f>G89</f>
        <v>0</v>
      </c>
      <c r="C390" s="6">
        <f>G141</f>
        <v>0</v>
      </c>
      <c r="D390" s="6">
        <f>IF(ISERROR(B390),C390,0)</f>
        <v>0</v>
      </c>
      <c r="E390" s="6">
        <f>MAX($B$194,B390)*C390</f>
        <v>0</v>
      </c>
      <c r="F390" s="17">
        <f>RANK(B390,B$230:B$415,1)</f>
        <v>0</v>
      </c>
      <c r="G390" s="28">
        <v>161</v>
      </c>
      <c r="H390" s="17">
        <f>F390*186+G390</f>
        <v>0</v>
      </c>
      <c r="I390" s="17">
        <f>RANK(H390,H$230:H$415,1)</f>
        <v>0</v>
      </c>
      <c r="J390" s="17">
        <f>MATCH(G390,I$230:I$415,0)</f>
        <v>0</v>
      </c>
      <c r="K390" s="6">
        <f>INDEX(B$230:B$415,J390,1)</f>
        <v>0</v>
      </c>
      <c r="L390" s="6">
        <f>L389+INDEX(C$230:C$415,J390,1)</f>
        <v>0</v>
      </c>
      <c r="M390" s="6">
        <f>M389+(K390-K389)*L389</f>
        <v>0</v>
      </c>
      <c r="N390" s="6">
        <f>IF((M389&gt;0)=(M390&gt;0),"",K390-M390/L389)</f>
        <v>0</v>
      </c>
      <c r="O390" s="10"/>
    </row>
    <row r="391" spans="1:15">
      <c r="A391" s="11" t="s">
        <v>1405</v>
      </c>
      <c r="B391" s="6">
        <f>G90</f>
        <v>0</v>
      </c>
      <c r="C391" s="6">
        <f>G142</f>
        <v>0</v>
      </c>
      <c r="D391" s="6">
        <f>IF(ISERROR(B391),C391,0)</f>
        <v>0</v>
      </c>
      <c r="E391" s="6">
        <f>MAX($B$194,B391)*C391</f>
        <v>0</v>
      </c>
      <c r="F391" s="17">
        <f>RANK(B391,B$230:B$415,1)</f>
        <v>0</v>
      </c>
      <c r="G391" s="28">
        <v>162</v>
      </c>
      <c r="H391" s="17">
        <f>F391*186+G391</f>
        <v>0</v>
      </c>
      <c r="I391" s="17">
        <f>RANK(H391,H$230:H$415,1)</f>
        <v>0</v>
      </c>
      <c r="J391" s="17">
        <f>MATCH(G391,I$230:I$415,0)</f>
        <v>0</v>
      </c>
      <c r="K391" s="6">
        <f>INDEX(B$230:B$415,J391,1)</f>
        <v>0</v>
      </c>
      <c r="L391" s="6">
        <f>L390+INDEX(C$230:C$415,J391,1)</f>
        <v>0</v>
      </c>
      <c r="M391" s="6">
        <f>M390+(K391-K390)*L390</f>
        <v>0</v>
      </c>
      <c r="N391" s="6">
        <f>IF((M390&gt;0)=(M391&gt;0),"",K391-M391/L390)</f>
        <v>0</v>
      </c>
      <c r="O391" s="10"/>
    </row>
    <row r="392" spans="1:15">
      <c r="A392" s="11" t="s">
        <v>1406</v>
      </c>
      <c r="B392" s="6">
        <f>G91</f>
        <v>0</v>
      </c>
      <c r="C392" s="6">
        <f>G143</f>
        <v>0</v>
      </c>
      <c r="D392" s="6">
        <f>IF(ISERROR(B392),C392,0)</f>
        <v>0</v>
      </c>
      <c r="E392" s="6">
        <f>MAX($B$194,B392)*C392</f>
        <v>0</v>
      </c>
      <c r="F392" s="17">
        <f>RANK(B392,B$230:B$415,1)</f>
        <v>0</v>
      </c>
      <c r="G392" s="28">
        <v>163</v>
      </c>
      <c r="H392" s="17">
        <f>F392*186+G392</f>
        <v>0</v>
      </c>
      <c r="I392" s="17">
        <f>RANK(H392,H$230:H$415,1)</f>
        <v>0</v>
      </c>
      <c r="J392" s="17">
        <f>MATCH(G392,I$230:I$415,0)</f>
        <v>0</v>
      </c>
      <c r="K392" s="6">
        <f>INDEX(B$230:B$415,J392,1)</f>
        <v>0</v>
      </c>
      <c r="L392" s="6">
        <f>L391+INDEX(C$230:C$415,J392,1)</f>
        <v>0</v>
      </c>
      <c r="M392" s="6">
        <f>M391+(K392-K391)*L391</f>
        <v>0</v>
      </c>
      <c r="N392" s="6">
        <f>IF((M391&gt;0)=(M392&gt;0),"",K392-M392/L391)</f>
        <v>0</v>
      </c>
      <c r="O392" s="10"/>
    </row>
    <row r="393" spans="1:15">
      <c r="A393" s="11" t="s">
        <v>1407</v>
      </c>
      <c r="B393" s="6">
        <f>G92</f>
        <v>0</v>
      </c>
      <c r="C393" s="6">
        <f>G144</f>
        <v>0</v>
      </c>
      <c r="D393" s="6">
        <f>IF(ISERROR(B393),C393,0)</f>
        <v>0</v>
      </c>
      <c r="E393" s="6">
        <f>MAX($B$194,B393)*C393</f>
        <v>0</v>
      </c>
      <c r="F393" s="17">
        <f>RANK(B393,B$230:B$415,1)</f>
        <v>0</v>
      </c>
      <c r="G393" s="28">
        <v>164</v>
      </c>
      <c r="H393" s="17">
        <f>F393*186+G393</f>
        <v>0</v>
      </c>
      <c r="I393" s="17">
        <f>RANK(H393,H$230:H$415,1)</f>
        <v>0</v>
      </c>
      <c r="J393" s="17">
        <f>MATCH(G393,I$230:I$415,0)</f>
        <v>0</v>
      </c>
      <c r="K393" s="6">
        <f>INDEX(B$230:B$415,J393,1)</f>
        <v>0</v>
      </c>
      <c r="L393" s="6">
        <f>L392+INDEX(C$230:C$415,J393,1)</f>
        <v>0</v>
      </c>
      <c r="M393" s="6">
        <f>M392+(K393-K392)*L392</f>
        <v>0</v>
      </c>
      <c r="N393" s="6">
        <f>IF((M392&gt;0)=(M393&gt;0),"",K393-M393/L392)</f>
        <v>0</v>
      </c>
      <c r="O393" s="10"/>
    </row>
    <row r="394" spans="1:15">
      <c r="A394" s="11" t="s">
        <v>1408</v>
      </c>
      <c r="B394" s="6">
        <f>G93</f>
        <v>0</v>
      </c>
      <c r="C394" s="6">
        <f>G145</f>
        <v>0</v>
      </c>
      <c r="D394" s="6">
        <f>IF(ISERROR(B394),C394,0)</f>
        <v>0</v>
      </c>
      <c r="E394" s="6">
        <f>MAX($B$194,B394)*C394</f>
        <v>0</v>
      </c>
      <c r="F394" s="17">
        <f>RANK(B394,B$230:B$415,1)</f>
        <v>0</v>
      </c>
      <c r="G394" s="28">
        <v>165</v>
      </c>
      <c r="H394" s="17">
        <f>F394*186+G394</f>
        <v>0</v>
      </c>
      <c r="I394" s="17">
        <f>RANK(H394,H$230:H$415,1)</f>
        <v>0</v>
      </c>
      <c r="J394" s="17">
        <f>MATCH(G394,I$230:I$415,0)</f>
        <v>0</v>
      </c>
      <c r="K394" s="6">
        <f>INDEX(B$230:B$415,J394,1)</f>
        <v>0</v>
      </c>
      <c r="L394" s="6">
        <f>L393+INDEX(C$230:C$415,J394,1)</f>
        <v>0</v>
      </c>
      <c r="M394" s="6">
        <f>M393+(K394-K393)*L393</f>
        <v>0</v>
      </c>
      <c r="N394" s="6">
        <f>IF((M393&gt;0)=(M394&gt;0),"",K394-M394/L393)</f>
        <v>0</v>
      </c>
      <c r="O394" s="10"/>
    </row>
    <row r="395" spans="1:15">
      <c r="A395" s="11" t="s">
        <v>1409</v>
      </c>
      <c r="B395" s="6">
        <f>G94</f>
        <v>0</v>
      </c>
      <c r="C395" s="6">
        <f>G146</f>
        <v>0</v>
      </c>
      <c r="D395" s="6">
        <f>IF(ISERROR(B395),C395,0)</f>
        <v>0</v>
      </c>
      <c r="E395" s="6">
        <f>MAX($B$194,B395)*C395</f>
        <v>0</v>
      </c>
      <c r="F395" s="17">
        <f>RANK(B395,B$230:B$415,1)</f>
        <v>0</v>
      </c>
      <c r="G395" s="28">
        <v>166</v>
      </c>
      <c r="H395" s="17">
        <f>F395*186+G395</f>
        <v>0</v>
      </c>
      <c r="I395" s="17">
        <f>RANK(H395,H$230:H$415,1)</f>
        <v>0</v>
      </c>
      <c r="J395" s="17">
        <f>MATCH(G395,I$230:I$415,0)</f>
        <v>0</v>
      </c>
      <c r="K395" s="6">
        <f>INDEX(B$230:B$415,J395,1)</f>
        <v>0</v>
      </c>
      <c r="L395" s="6">
        <f>L394+INDEX(C$230:C$415,J395,1)</f>
        <v>0</v>
      </c>
      <c r="M395" s="6">
        <f>M394+(K395-K394)*L394</f>
        <v>0</v>
      </c>
      <c r="N395" s="6">
        <f>IF((M394&gt;0)=(M395&gt;0),"",K395-M395/L394)</f>
        <v>0</v>
      </c>
      <c r="O395" s="10"/>
    </row>
    <row r="396" spans="1:15">
      <c r="A396" s="11" t="s">
        <v>1410</v>
      </c>
      <c r="B396" s="6">
        <f>G95</f>
        <v>0</v>
      </c>
      <c r="C396" s="6">
        <f>G147</f>
        <v>0</v>
      </c>
      <c r="D396" s="6">
        <f>IF(ISERROR(B396),C396,0)</f>
        <v>0</v>
      </c>
      <c r="E396" s="6">
        <f>MAX($B$194,B396)*C396</f>
        <v>0</v>
      </c>
      <c r="F396" s="17">
        <f>RANK(B396,B$230:B$415,1)</f>
        <v>0</v>
      </c>
      <c r="G396" s="28">
        <v>167</v>
      </c>
      <c r="H396" s="17">
        <f>F396*186+G396</f>
        <v>0</v>
      </c>
      <c r="I396" s="17">
        <f>RANK(H396,H$230:H$415,1)</f>
        <v>0</v>
      </c>
      <c r="J396" s="17">
        <f>MATCH(G396,I$230:I$415,0)</f>
        <v>0</v>
      </c>
      <c r="K396" s="6">
        <f>INDEX(B$230:B$415,J396,1)</f>
        <v>0</v>
      </c>
      <c r="L396" s="6">
        <f>L395+INDEX(C$230:C$415,J396,1)</f>
        <v>0</v>
      </c>
      <c r="M396" s="6">
        <f>M395+(K396-K395)*L395</f>
        <v>0</v>
      </c>
      <c r="N396" s="6">
        <f>IF((M395&gt;0)=(M396&gt;0),"",K396-M396/L395)</f>
        <v>0</v>
      </c>
      <c r="O396" s="10"/>
    </row>
    <row r="397" spans="1:15">
      <c r="A397" s="11" t="s">
        <v>1411</v>
      </c>
      <c r="B397" s="6">
        <f>G96</f>
        <v>0</v>
      </c>
      <c r="C397" s="6">
        <f>G148</f>
        <v>0</v>
      </c>
      <c r="D397" s="6">
        <f>IF(ISERROR(B397),C397,0)</f>
        <v>0</v>
      </c>
      <c r="E397" s="6">
        <f>MAX($B$194,B397)*C397</f>
        <v>0</v>
      </c>
      <c r="F397" s="17">
        <f>RANK(B397,B$230:B$415,1)</f>
        <v>0</v>
      </c>
      <c r="G397" s="28">
        <v>168</v>
      </c>
      <c r="H397" s="17">
        <f>F397*186+G397</f>
        <v>0</v>
      </c>
      <c r="I397" s="17">
        <f>RANK(H397,H$230:H$415,1)</f>
        <v>0</v>
      </c>
      <c r="J397" s="17">
        <f>MATCH(G397,I$230:I$415,0)</f>
        <v>0</v>
      </c>
      <c r="K397" s="6">
        <f>INDEX(B$230:B$415,J397,1)</f>
        <v>0</v>
      </c>
      <c r="L397" s="6">
        <f>L396+INDEX(C$230:C$415,J397,1)</f>
        <v>0</v>
      </c>
      <c r="M397" s="6">
        <f>M396+(K397-K396)*L396</f>
        <v>0</v>
      </c>
      <c r="N397" s="6">
        <f>IF((M396&gt;0)=(M397&gt;0),"",K397-M397/L396)</f>
        <v>0</v>
      </c>
      <c r="O397" s="10"/>
    </row>
    <row r="398" spans="1:15">
      <c r="A398" s="11" t="s">
        <v>1412</v>
      </c>
      <c r="B398" s="6">
        <f>G97</f>
        <v>0</v>
      </c>
      <c r="C398" s="6">
        <f>G149</f>
        <v>0</v>
      </c>
      <c r="D398" s="6">
        <f>IF(ISERROR(B398),C398,0)</f>
        <v>0</v>
      </c>
      <c r="E398" s="6">
        <f>MAX($B$194,B398)*C398</f>
        <v>0</v>
      </c>
      <c r="F398" s="17">
        <f>RANK(B398,B$230:B$415,1)</f>
        <v>0</v>
      </c>
      <c r="G398" s="28">
        <v>169</v>
      </c>
      <c r="H398" s="17">
        <f>F398*186+G398</f>
        <v>0</v>
      </c>
      <c r="I398" s="17">
        <f>RANK(H398,H$230:H$415,1)</f>
        <v>0</v>
      </c>
      <c r="J398" s="17">
        <f>MATCH(G398,I$230:I$415,0)</f>
        <v>0</v>
      </c>
      <c r="K398" s="6">
        <f>INDEX(B$230:B$415,J398,1)</f>
        <v>0</v>
      </c>
      <c r="L398" s="6">
        <f>L397+INDEX(C$230:C$415,J398,1)</f>
        <v>0</v>
      </c>
      <c r="M398" s="6">
        <f>M397+(K398-K397)*L397</f>
        <v>0</v>
      </c>
      <c r="N398" s="6">
        <f>IF((M397&gt;0)=(M398&gt;0),"",K398-M398/L397)</f>
        <v>0</v>
      </c>
      <c r="O398" s="10"/>
    </row>
    <row r="399" spans="1:15">
      <c r="A399" s="11" t="s">
        <v>1413</v>
      </c>
      <c r="B399" s="6">
        <f>G98</f>
        <v>0</v>
      </c>
      <c r="C399" s="6">
        <f>G150</f>
        <v>0</v>
      </c>
      <c r="D399" s="6">
        <f>IF(ISERROR(B399),C399,0)</f>
        <v>0</v>
      </c>
      <c r="E399" s="6">
        <f>MAX($B$194,B399)*C399</f>
        <v>0</v>
      </c>
      <c r="F399" s="17">
        <f>RANK(B399,B$230:B$415,1)</f>
        <v>0</v>
      </c>
      <c r="G399" s="28">
        <v>170</v>
      </c>
      <c r="H399" s="17">
        <f>F399*186+G399</f>
        <v>0</v>
      </c>
      <c r="I399" s="17">
        <f>RANK(H399,H$230:H$415,1)</f>
        <v>0</v>
      </c>
      <c r="J399" s="17">
        <f>MATCH(G399,I$230:I$415,0)</f>
        <v>0</v>
      </c>
      <c r="K399" s="6">
        <f>INDEX(B$230:B$415,J399,1)</f>
        <v>0</v>
      </c>
      <c r="L399" s="6">
        <f>L398+INDEX(C$230:C$415,J399,1)</f>
        <v>0</v>
      </c>
      <c r="M399" s="6">
        <f>M398+(K399-K398)*L398</f>
        <v>0</v>
      </c>
      <c r="N399" s="6">
        <f>IF((M398&gt;0)=(M399&gt;0),"",K399-M399/L398)</f>
        <v>0</v>
      </c>
      <c r="O399" s="10"/>
    </row>
    <row r="400" spans="1:15">
      <c r="A400" s="11" t="s">
        <v>1414</v>
      </c>
      <c r="B400" s="6">
        <f>G99</f>
        <v>0</v>
      </c>
      <c r="C400" s="6">
        <f>G151</f>
        <v>0</v>
      </c>
      <c r="D400" s="6">
        <f>IF(ISERROR(B400),C400,0)</f>
        <v>0</v>
      </c>
      <c r="E400" s="6">
        <f>MAX($B$194,B400)*C400</f>
        <v>0</v>
      </c>
      <c r="F400" s="17">
        <f>RANK(B400,B$230:B$415,1)</f>
        <v>0</v>
      </c>
      <c r="G400" s="28">
        <v>171</v>
      </c>
      <c r="H400" s="17">
        <f>F400*186+G400</f>
        <v>0</v>
      </c>
      <c r="I400" s="17">
        <f>RANK(H400,H$230:H$415,1)</f>
        <v>0</v>
      </c>
      <c r="J400" s="17">
        <f>MATCH(G400,I$230:I$415,0)</f>
        <v>0</v>
      </c>
      <c r="K400" s="6">
        <f>INDEX(B$230:B$415,J400,1)</f>
        <v>0</v>
      </c>
      <c r="L400" s="6">
        <f>L399+INDEX(C$230:C$415,J400,1)</f>
        <v>0</v>
      </c>
      <c r="M400" s="6">
        <f>M399+(K400-K399)*L399</f>
        <v>0</v>
      </c>
      <c r="N400" s="6">
        <f>IF((M399&gt;0)=(M400&gt;0),"",K400-M400/L399)</f>
        <v>0</v>
      </c>
      <c r="O400" s="10"/>
    </row>
    <row r="401" spans="1:15">
      <c r="A401" s="11" t="s">
        <v>1415</v>
      </c>
      <c r="B401" s="6">
        <f>G100</f>
        <v>0</v>
      </c>
      <c r="C401" s="6">
        <f>G152</f>
        <v>0</v>
      </c>
      <c r="D401" s="6">
        <f>IF(ISERROR(B401),C401,0)</f>
        <v>0</v>
      </c>
      <c r="E401" s="6">
        <f>MAX($B$194,B401)*C401</f>
        <v>0</v>
      </c>
      <c r="F401" s="17">
        <f>RANK(B401,B$230:B$415,1)</f>
        <v>0</v>
      </c>
      <c r="G401" s="28">
        <v>172</v>
      </c>
      <c r="H401" s="17">
        <f>F401*186+G401</f>
        <v>0</v>
      </c>
      <c r="I401" s="17">
        <f>RANK(H401,H$230:H$415,1)</f>
        <v>0</v>
      </c>
      <c r="J401" s="17">
        <f>MATCH(G401,I$230:I$415,0)</f>
        <v>0</v>
      </c>
      <c r="K401" s="6">
        <f>INDEX(B$230:B$415,J401,1)</f>
        <v>0</v>
      </c>
      <c r="L401" s="6">
        <f>L400+INDEX(C$230:C$415,J401,1)</f>
        <v>0</v>
      </c>
      <c r="M401" s="6">
        <f>M400+(K401-K400)*L400</f>
        <v>0</v>
      </c>
      <c r="N401" s="6">
        <f>IF((M400&gt;0)=(M401&gt;0),"",K401-M401/L400)</f>
        <v>0</v>
      </c>
      <c r="O401" s="10"/>
    </row>
    <row r="402" spans="1:15">
      <c r="A402" s="11" t="s">
        <v>1416</v>
      </c>
      <c r="B402" s="6">
        <f>G101</f>
        <v>0</v>
      </c>
      <c r="C402" s="6">
        <f>G153</f>
        <v>0</v>
      </c>
      <c r="D402" s="6">
        <f>IF(ISERROR(B402),C402,0)</f>
        <v>0</v>
      </c>
      <c r="E402" s="6">
        <f>MAX($B$194,B402)*C402</f>
        <v>0</v>
      </c>
      <c r="F402" s="17">
        <f>RANK(B402,B$230:B$415,1)</f>
        <v>0</v>
      </c>
      <c r="G402" s="28">
        <v>173</v>
      </c>
      <c r="H402" s="17">
        <f>F402*186+G402</f>
        <v>0</v>
      </c>
      <c r="I402" s="17">
        <f>RANK(H402,H$230:H$415,1)</f>
        <v>0</v>
      </c>
      <c r="J402" s="17">
        <f>MATCH(G402,I$230:I$415,0)</f>
        <v>0</v>
      </c>
      <c r="K402" s="6">
        <f>INDEX(B$230:B$415,J402,1)</f>
        <v>0</v>
      </c>
      <c r="L402" s="6">
        <f>L401+INDEX(C$230:C$415,J402,1)</f>
        <v>0</v>
      </c>
      <c r="M402" s="6">
        <f>M401+(K402-K401)*L401</f>
        <v>0</v>
      </c>
      <c r="N402" s="6">
        <f>IF((M401&gt;0)=(M402&gt;0),"",K402-M402/L401)</f>
        <v>0</v>
      </c>
      <c r="O402" s="10"/>
    </row>
    <row r="403" spans="1:15">
      <c r="A403" s="11" t="s">
        <v>1417</v>
      </c>
      <c r="B403" s="6">
        <f>G102</f>
        <v>0</v>
      </c>
      <c r="C403" s="6">
        <f>G154</f>
        <v>0</v>
      </c>
      <c r="D403" s="6">
        <f>IF(ISERROR(B403),C403,0)</f>
        <v>0</v>
      </c>
      <c r="E403" s="6">
        <f>MAX($B$194,B403)*C403</f>
        <v>0</v>
      </c>
      <c r="F403" s="17">
        <f>RANK(B403,B$230:B$415,1)</f>
        <v>0</v>
      </c>
      <c r="G403" s="28">
        <v>174</v>
      </c>
      <c r="H403" s="17">
        <f>F403*186+G403</f>
        <v>0</v>
      </c>
      <c r="I403" s="17">
        <f>RANK(H403,H$230:H$415,1)</f>
        <v>0</v>
      </c>
      <c r="J403" s="17">
        <f>MATCH(G403,I$230:I$415,0)</f>
        <v>0</v>
      </c>
      <c r="K403" s="6">
        <f>INDEX(B$230:B$415,J403,1)</f>
        <v>0</v>
      </c>
      <c r="L403" s="6">
        <f>L402+INDEX(C$230:C$415,J403,1)</f>
        <v>0</v>
      </c>
      <c r="M403" s="6">
        <f>M402+(K403-K402)*L402</f>
        <v>0</v>
      </c>
      <c r="N403" s="6">
        <f>IF((M402&gt;0)=(M403&gt;0),"",K403-M403/L402)</f>
        <v>0</v>
      </c>
      <c r="O403" s="10"/>
    </row>
    <row r="404" spans="1:15">
      <c r="A404" s="11" t="s">
        <v>1418</v>
      </c>
      <c r="B404" s="6">
        <f>G103</f>
        <v>0</v>
      </c>
      <c r="C404" s="6">
        <f>G155</f>
        <v>0</v>
      </c>
      <c r="D404" s="6">
        <f>IF(ISERROR(B404),C404,0)</f>
        <v>0</v>
      </c>
      <c r="E404" s="6">
        <f>MAX($B$194,B404)*C404</f>
        <v>0</v>
      </c>
      <c r="F404" s="17">
        <f>RANK(B404,B$230:B$415,1)</f>
        <v>0</v>
      </c>
      <c r="G404" s="28">
        <v>175</v>
      </c>
      <c r="H404" s="17">
        <f>F404*186+G404</f>
        <v>0</v>
      </c>
      <c r="I404" s="17">
        <f>RANK(H404,H$230:H$415,1)</f>
        <v>0</v>
      </c>
      <c r="J404" s="17">
        <f>MATCH(G404,I$230:I$415,0)</f>
        <v>0</v>
      </c>
      <c r="K404" s="6">
        <f>INDEX(B$230:B$415,J404,1)</f>
        <v>0</v>
      </c>
      <c r="L404" s="6">
        <f>L403+INDEX(C$230:C$415,J404,1)</f>
        <v>0</v>
      </c>
      <c r="M404" s="6">
        <f>M403+(K404-K403)*L403</f>
        <v>0</v>
      </c>
      <c r="N404" s="6">
        <f>IF((M403&gt;0)=(M404&gt;0),"",K404-M404/L403)</f>
        <v>0</v>
      </c>
      <c r="O404" s="10"/>
    </row>
    <row r="405" spans="1:15">
      <c r="A405" s="11" t="s">
        <v>1419</v>
      </c>
      <c r="B405" s="6">
        <f>G104</f>
        <v>0</v>
      </c>
      <c r="C405" s="6">
        <f>G156</f>
        <v>0</v>
      </c>
      <c r="D405" s="6">
        <f>IF(ISERROR(B405),C405,0)</f>
        <v>0</v>
      </c>
      <c r="E405" s="6">
        <f>MAX($B$194,B405)*C405</f>
        <v>0</v>
      </c>
      <c r="F405" s="17">
        <f>RANK(B405,B$230:B$415,1)</f>
        <v>0</v>
      </c>
      <c r="G405" s="28">
        <v>176</v>
      </c>
      <c r="H405" s="17">
        <f>F405*186+G405</f>
        <v>0</v>
      </c>
      <c r="I405" s="17">
        <f>RANK(H405,H$230:H$415,1)</f>
        <v>0</v>
      </c>
      <c r="J405" s="17">
        <f>MATCH(G405,I$230:I$415,0)</f>
        <v>0</v>
      </c>
      <c r="K405" s="6">
        <f>INDEX(B$230:B$415,J405,1)</f>
        <v>0</v>
      </c>
      <c r="L405" s="6">
        <f>L404+INDEX(C$230:C$415,J405,1)</f>
        <v>0</v>
      </c>
      <c r="M405" s="6">
        <f>M404+(K405-K404)*L404</f>
        <v>0</v>
      </c>
      <c r="N405" s="6">
        <f>IF((M404&gt;0)=(M405&gt;0),"",K405-M405/L404)</f>
        <v>0</v>
      </c>
      <c r="O405" s="10"/>
    </row>
    <row r="406" spans="1:15">
      <c r="A406" s="11" t="s">
        <v>1420</v>
      </c>
      <c r="B406" s="6">
        <f>G105</f>
        <v>0</v>
      </c>
      <c r="C406" s="6">
        <f>G157</f>
        <v>0</v>
      </c>
      <c r="D406" s="6">
        <f>IF(ISERROR(B406),C406,0)</f>
        <v>0</v>
      </c>
      <c r="E406" s="6">
        <f>MAX($B$194,B406)*C406</f>
        <v>0</v>
      </c>
      <c r="F406" s="17">
        <f>RANK(B406,B$230:B$415,1)</f>
        <v>0</v>
      </c>
      <c r="G406" s="28">
        <v>177</v>
      </c>
      <c r="H406" s="17">
        <f>F406*186+G406</f>
        <v>0</v>
      </c>
      <c r="I406" s="17">
        <f>RANK(H406,H$230:H$415,1)</f>
        <v>0</v>
      </c>
      <c r="J406" s="17">
        <f>MATCH(G406,I$230:I$415,0)</f>
        <v>0</v>
      </c>
      <c r="K406" s="6">
        <f>INDEX(B$230:B$415,J406,1)</f>
        <v>0</v>
      </c>
      <c r="L406" s="6">
        <f>L405+INDEX(C$230:C$415,J406,1)</f>
        <v>0</v>
      </c>
      <c r="M406" s="6">
        <f>M405+(K406-K405)*L405</f>
        <v>0</v>
      </c>
      <c r="N406" s="6">
        <f>IF((M405&gt;0)=(M406&gt;0),"",K406-M406/L405)</f>
        <v>0</v>
      </c>
      <c r="O406" s="10"/>
    </row>
    <row r="407" spans="1:15">
      <c r="A407" s="11" t="s">
        <v>1421</v>
      </c>
      <c r="B407" s="6">
        <f>G106</f>
        <v>0</v>
      </c>
      <c r="C407" s="6">
        <f>G158</f>
        <v>0</v>
      </c>
      <c r="D407" s="6">
        <f>IF(ISERROR(B407),C407,0)</f>
        <v>0</v>
      </c>
      <c r="E407" s="6">
        <f>MAX($B$194,B407)*C407</f>
        <v>0</v>
      </c>
      <c r="F407" s="17">
        <f>RANK(B407,B$230:B$415,1)</f>
        <v>0</v>
      </c>
      <c r="G407" s="28">
        <v>178</v>
      </c>
      <c r="H407" s="17">
        <f>F407*186+G407</f>
        <v>0</v>
      </c>
      <c r="I407" s="17">
        <f>RANK(H407,H$230:H$415,1)</f>
        <v>0</v>
      </c>
      <c r="J407" s="17">
        <f>MATCH(G407,I$230:I$415,0)</f>
        <v>0</v>
      </c>
      <c r="K407" s="6">
        <f>INDEX(B$230:B$415,J407,1)</f>
        <v>0</v>
      </c>
      <c r="L407" s="6">
        <f>L406+INDEX(C$230:C$415,J407,1)</f>
        <v>0</v>
      </c>
      <c r="M407" s="6">
        <f>M406+(K407-K406)*L406</f>
        <v>0</v>
      </c>
      <c r="N407" s="6">
        <f>IF((M406&gt;0)=(M407&gt;0),"",K407-M407/L406)</f>
        <v>0</v>
      </c>
      <c r="O407" s="10"/>
    </row>
    <row r="408" spans="1:15">
      <c r="A408" s="11" t="s">
        <v>1422</v>
      </c>
      <c r="B408" s="6">
        <f>G107</f>
        <v>0</v>
      </c>
      <c r="C408" s="6">
        <f>G159</f>
        <v>0</v>
      </c>
      <c r="D408" s="6">
        <f>IF(ISERROR(B408),C408,0)</f>
        <v>0</v>
      </c>
      <c r="E408" s="6">
        <f>MAX($B$194,B408)*C408</f>
        <v>0</v>
      </c>
      <c r="F408" s="17">
        <f>RANK(B408,B$230:B$415,1)</f>
        <v>0</v>
      </c>
      <c r="G408" s="28">
        <v>179</v>
      </c>
      <c r="H408" s="17">
        <f>F408*186+G408</f>
        <v>0</v>
      </c>
      <c r="I408" s="17">
        <f>RANK(H408,H$230:H$415,1)</f>
        <v>0</v>
      </c>
      <c r="J408" s="17">
        <f>MATCH(G408,I$230:I$415,0)</f>
        <v>0</v>
      </c>
      <c r="K408" s="6">
        <f>INDEX(B$230:B$415,J408,1)</f>
        <v>0</v>
      </c>
      <c r="L408" s="6">
        <f>L407+INDEX(C$230:C$415,J408,1)</f>
        <v>0</v>
      </c>
      <c r="M408" s="6">
        <f>M407+(K408-K407)*L407</f>
        <v>0</v>
      </c>
      <c r="N408" s="6">
        <f>IF((M407&gt;0)=(M408&gt;0),"",K408-M408/L407)</f>
        <v>0</v>
      </c>
      <c r="O408" s="10"/>
    </row>
    <row r="409" spans="1:15">
      <c r="A409" s="11" t="s">
        <v>1423</v>
      </c>
      <c r="B409" s="6">
        <f>G108</f>
        <v>0</v>
      </c>
      <c r="C409" s="6">
        <f>G160</f>
        <v>0</v>
      </c>
      <c r="D409" s="6">
        <f>IF(ISERROR(B409),C409,0)</f>
        <v>0</v>
      </c>
      <c r="E409" s="6">
        <f>MAX($B$194,B409)*C409</f>
        <v>0</v>
      </c>
      <c r="F409" s="17">
        <f>RANK(B409,B$230:B$415,1)</f>
        <v>0</v>
      </c>
      <c r="G409" s="28">
        <v>180</v>
      </c>
      <c r="H409" s="17">
        <f>F409*186+G409</f>
        <v>0</v>
      </c>
      <c r="I409" s="17">
        <f>RANK(H409,H$230:H$415,1)</f>
        <v>0</v>
      </c>
      <c r="J409" s="17">
        <f>MATCH(G409,I$230:I$415,0)</f>
        <v>0</v>
      </c>
      <c r="K409" s="6">
        <f>INDEX(B$230:B$415,J409,1)</f>
        <v>0</v>
      </c>
      <c r="L409" s="6">
        <f>L408+INDEX(C$230:C$415,J409,1)</f>
        <v>0</v>
      </c>
      <c r="M409" s="6">
        <f>M408+(K409-K408)*L408</f>
        <v>0</v>
      </c>
      <c r="N409" s="6">
        <f>IF((M408&gt;0)=(M409&gt;0),"",K409-M409/L408)</f>
        <v>0</v>
      </c>
      <c r="O409" s="10"/>
    </row>
    <row r="410" spans="1:15">
      <c r="A410" s="11" t="s">
        <v>1424</v>
      </c>
      <c r="B410" s="6">
        <f>G109</f>
        <v>0</v>
      </c>
      <c r="C410" s="6">
        <f>G161</f>
        <v>0</v>
      </c>
      <c r="D410" s="6">
        <f>IF(ISERROR(B410),C410,0)</f>
        <v>0</v>
      </c>
      <c r="E410" s="6">
        <f>MAX($B$194,B410)*C410</f>
        <v>0</v>
      </c>
      <c r="F410" s="17">
        <f>RANK(B410,B$230:B$415,1)</f>
        <v>0</v>
      </c>
      <c r="G410" s="28">
        <v>181</v>
      </c>
      <c r="H410" s="17">
        <f>F410*186+G410</f>
        <v>0</v>
      </c>
      <c r="I410" s="17">
        <f>RANK(H410,H$230:H$415,1)</f>
        <v>0</v>
      </c>
      <c r="J410" s="17">
        <f>MATCH(G410,I$230:I$415,0)</f>
        <v>0</v>
      </c>
      <c r="K410" s="6">
        <f>INDEX(B$230:B$415,J410,1)</f>
        <v>0</v>
      </c>
      <c r="L410" s="6">
        <f>L409+INDEX(C$230:C$415,J410,1)</f>
        <v>0</v>
      </c>
      <c r="M410" s="6">
        <f>M409+(K410-K409)*L409</f>
        <v>0</v>
      </c>
      <c r="N410" s="6">
        <f>IF((M409&gt;0)=(M410&gt;0),"",K410-M410/L409)</f>
        <v>0</v>
      </c>
      <c r="O410" s="10"/>
    </row>
    <row r="411" spans="1:15">
      <c r="A411" s="11" t="s">
        <v>1425</v>
      </c>
      <c r="B411" s="6">
        <f>G110</f>
        <v>0</v>
      </c>
      <c r="C411" s="6">
        <f>G162</f>
        <v>0</v>
      </c>
      <c r="D411" s="6">
        <f>IF(ISERROR(B411),C411,0)</f>
        <v>0</v>
      </c>
      <c r="E411" s="6">
        <f>MAX($B$194,B411)*C411</f>
        <v>0</v>
      </c>
      <c r="F411" s="17">
        <f>RANK(B411,B$230:B$415,1)</f>
        <v>0</v>
      </c>
      <c r="G411" s="28">
        <v>182</v>
      </c>
      <c r="H411" s="17">
        <f>F411*186+G411</f>
        <v>0</v>
      </c>
      <c r="I411" s="17">
        <f>RANK(H411,H$230:H$415,1)</f>
        <v>0</v>
      </c>
      <c r="J411" s="17">
        <f>MATCH(G411,I$230:I$415,0)</f>
        <v>0</v>
      </c>
      <c r="K411" s="6">
        <f>INDEX(B$230:B$415,J411,1)</f>
        <v>0</v>
      </c>
      <c r="L411" s="6">
        <f>L410+INDEX(C$230:C$415,J411,1)</f>
        <v>0</v>
      </c>
      <c r="M411" s="6">
        <f>M410+(K411-K410)*L410</f>
        <v>0</v>
      </c>
      <c r="N411" s="6">
        <f>IF((M410&gt;0)=(M411&gt;0),"",K411-M411/L410)</f>
        <v>0</v>
      </c>
      <c r="O411" s="10"/>
    </row>
    <row r="412" spans="1:15">
      <c r="A412" s="11" t="s">
        <v>1426</v>
      </c>
      <c r="B412" s="6">
        <f>G111</f>
        <v>0</v>
      </c>
      <c r="C412" s="6">
        <f>G163</f>
        <v>0</v>
      </c>
      <c r="D412" s="6">
        <f>IF(ISERROR(B412),C412,0)</f>
        <v>0</v>
      </c>
      <c r="E412" s="6">
        <f>MAX($B$194,B412)*C412</f>
        <v>0</v>
      </c>
      <c r="F412" s="17">
        <f>RANK(B412,B$230:B$415,1)</f>
        <v>0</v>
      </c>
      <c r="G412" s="28">
        <v>183</v>
      </c>
      <c r="H412" s="17">
        <f>F412*186+G412</f>
        <v>0</v>
      </c>
      <c r="I412" s="17">
        <f>RANK(H412,H$230:H$415,1)</f>
        <v>0</v>
      </c>
      <c r="J412" s="17">
        <f>MATCH(G412,I$230:I$415,0)</f>
        <v>0</v>
      </c>
      <c r="K412" s="6">
        <f>INDEX(B$230:B$415,J412,1)</f>
        <v>0</v>
      </c>
      <c r="L412" s="6">
        <f>L411+INDEX(C$230:C$415,J412,1)</f>
        <v>0</v>
      </c>
      <c r="M412" s="6">
        <f>M411+(K412-K411)*L411</f>
        <v>0</v>
      </c>
      <c r="N412" s="6">
        <f>IF((M411&gt;0)=(M412&gt;0),"",K412-M412/L411)</f>
        <v>0</v>
      </c>
      <c r="O412" s="10"/>
    </row>
    <row r="413" spans="1:15">
      <c r="A413" s="11" t="s">
        <v>1427</v>
      </c>
      <c r="B413" s="6">
        <f>G112</f>
        <v>0</v>
      </c>
      <c r="C413" s="6">
        <f>G164</f>
        <v>0</v>
      </c>
      <c r="D413" s="6">
        <f>IF(ISERROR(B413),C413,0)</f>
        <v>0</v>
      </c>
      <c r="E413" s="6">
        <f>MAX($B$194,B413)*C413</f>
        <v>0</v>
      </c>
      <c r="F413" s="17">
        <f>RANK(B413,B$230:B$415,1)</f>
        <v>0</v>
      </c>
      <c r="G413" s="28">
        <v>184</v>
      </c>
      <c r="H413" s="17">
        <f>F413*186+G413</f>
        <v>0</v>
      </c>
      <c r="I413" s="17">
        <f>RANK(H413,H$230:H$415,1)</f>
        <v>0</v>
      </c>
      <c r="J413" s="17">
        <f>MATCH(G413,I$230:I$415,0)</f>
        <v>0</v>
      </c>
      <c r="K413" s="6">
        <f>INDEX(B$230:B$415,J413,1)</f>
        <v>0</v>
      </c>
      <c r="L413" s="6">
        <f>L412+INDEX(C$230:C$415,J413,1)</f>
        <v>0</v>
      </c>
      <c r="M413" s="6">
        <f>M412+(K413-K412)*L412</f>
        <v>0</v>
      </c>
      <c r="N413" s="6">
        <f>IF((M412&gt;0)=(M413&gt;0),"",K413-M413/L412)</f>
        <v>0</v>
      </c>
      <c r="O413" s="10"/>
    </row>
    <row r="414" spans="1:15">
      <c r="A414" s="11" t="s">
        <v>1428</v>
      </c>
      <c r="B414" s="6">
        <f>G113</f>
        <v>0</v>
      </c>
      <c r="C414" s="6">
        <f>G165</f>
        <v>0</v>
      </c>
      <c r="D414" s="6">
        <f>IF(ISERROR(B414),C414,0)</f>
        <v>0</v>
      </c>
      <c r="E414" s="6">
        <f>MAX($B$194,B414)*C414</f>
        <v>0</v>
      </c>
      <c r="F414" s="17">
        <f>RANK(B414,B$230:B$415,1)</f>
        <v>0</v>
      </c>
      <c r="G414" s="28">
        <v>185</v>
      </c>
      <c r="H414" s="17">
        <f>F414*186+G414</f>
        <v>0</v>
      </c>
      <c r="I414" s="17">
        <f>RANK(H414,H$230:H$415,1)</f>
        <v>0</v>
      </c>
      <c r="J414" s="17">
        <f>MATCH(G414,I$230:I$415,0)</f>
        <v>0</v>
      </c>
      <c r="K414" s="6">
        <f>INDEX(B$230:B$415,J414,1)</f>
        <v>0</v>
      </c>
      <c r="L414" s="6">
        <f>L413+INDEX(C$230:C$415,J414,1)</f>
        <v>0</v>
      </c>
      <c r="M414" s="6">
        <f>M413+(K414-K413)*L413</f>
        <v>0</v>
      </c>
      <c r="N414" s="6">
        <f>IF((M413&gt;0)=(M414&gt;0),"",K414-M414/L413)</f>
        <v>0</v>
      </c>
      <c r="O414" s="10"/>
    </row>
    <row r="415" spans="1:15">
      <c r="A415" s="11" t="s">
        <v>1429</v>
      </c>
      <c r="B415" s="6">
        <f>G114</f>
        <v>0</v>
      </c>
      <c r="C415" s="6">
        <f>G166</f>
        <v>0</v>
      </c>
      <c r="D415" s="6">
        <f>IF(ISERROR(B415),C415,0)</f>
        <v>0</v>
      </c>
      <c r="E415" s="6">
        <f>MAX($B$194,B415)*C415</f>
        <v>0</v>
      </c>
      <c r="F415" s="17">
        <f>RANK(B415,B$230:B$415,1)</f>
        <v>0</v>
      </c>
      <c r="G415" s="28">
        <v>186</v>
      </c>
      <c r="H415" s="17">
        <f>F415*186+G415</f>
        <v>0</v>
      </c>
      <c r="I415" s="17">
        <f>RANK(H415,H$230:H$415,1)</f>
        <v>0</v>
      </c>
      <c r="J415" s="17">
        <f>MATCH(G415,I$230:I$415,0)</f>
        <v>0</v>
      </c>
      <c r="K415" s="6">
        <f>INDEX(B$230:B$415,J415,1)</f>
        <v>0</v>
      </c>
      <c r="L415" s="6">
        <f>L414+INDEX(C$230:C$415,J415,1)</f>
        <v>0</v>
      </c>
      <c r="M415" s="6">
        <f>M414+(K415-K414)*L414</f>
        <v>0</v>
      </c>
      <c r="N415" s="6">
        <f>IF((M414&gt;0)=(M415&gt;0),"",K415-M415/L414)</f>
        <v>0</v>
      </c>
      <c r="O415" s="10"/>
    </row>
    <row r="417" spans="1:3">
      <c r="A417" s="1" t="s">
        <v>1430</v>
      </c>
    </row>
    <row r="418" spans="1:3">
      <c r="A418" s="2" t="s">
        <v>367</v>
      </c>
    </row>
    <row r="419" spans="1:3">
      <c r="A419" s="12" t="s">
        <v>1431</v>
      </c>
    </row>
    <row r="420" spans="1:3">
      <c r="A420" s="2" t="s">
        <v>1432</v>
      </c>
    </row>
    <row r="422" spans="1:3">
      <c r="B422" s="3" t="s">
        <v>1433</v>
      </c>
    </row>
    <row r="423" spans="1:3">
      <c r="A423" s="11" t="s">
        <v>1433</v>
      </c>
      <c r="B423" s="6">
        <f>MIN($N$229:$N$415)</f>
        <v>0</v>
      </c>
      <c r="C423" s="10"/>
    </row>
    <row r="425" spans="1:3">
      <c r="A425" s="1" t="s">
        <v>1434</v>
      </c>
    </row>
    <row r="426" spans="1:3">
      <c r="A426" s="2" t="s">
        <v>367</v>
      </c>
    </row>
    <row r="427" spans="1:3">
      <c r="A427" s="12" t="s">
        <v>1030</v>
      </c>
    </row>
    <row r="428" spans="1:3">
      <c r="A428" s="12" t="s">
        <v>1164</v>
      </c>
    </row>
    <row r="429" spans="1:3">
      <c r="A429" s="12" t="s">
        <v>1435</v>
      </c>
    </row>
    <row r="430" spans="1:3">
      <c r="A430" s="12" t="s">
        <v>1436</v>
      </c>
    </row>
    <row r="431" spans="1:3">
      <c r="A431" s="12" t="s">
        <v>1437</v>
      </c>
    </row>
    <row r="432" spans="1:3">
      <c r="A432" s="12" t="s">
        <v>1438</v>
      </c>
    </row>
    <row r="433" spans="1:1">
      <c r="A433" s="12" t="s">
        <v>1439</v>
      </c>
    </row>
    <row r="434" spans="1:1">
      <c r="A434" s="12" t="s">
        <v>1440</v>
      </c>
    </row>
    <row r="435" spans="1:1">
      <c r="A435" s="12" t="s">
        <v>1441</v>
      </c>
    </row>
    <row r="436" spans="1:1">
      <c r="A436" s="12" t="s">
        <v>1442</v>
      </c>
    </row>
    <row r="437" spans="1:1">
      <c r="A437" s="12" t="s">
        <v>1173</v>
      </c>
    </row>
    <row r="438" spans="1:1">
      <c r="A438" s="12" t="s">
        <v>1443</v>
      </c>
    </row>
    <row r="439" spans="1:1">
      <c r="A439" s="12" t="s">
        <v>1175</v>
      </c>
    </row>
    <row r="440" spans="1:1">
      <c r="A440" s="12" t="s">
        <v>1444</v>
      </c>
    </row>
    <row r="441" spans="1:1">
      <c r="A441" s="12" t="s">
        <v>1445</v>
      </c>
    </row>
    <row r="442" spans="1:1">
      <c r="A442" s="12" t="s">
        <v>1446</v>
      </c>
    </row>
    <row r="443" spans="1:1">
      <c r="A443" s="12" t="s">
        <v>1447</v>
      </c>
    </row>
    <row r="444" spans="1:1">
      <c r="A444" s="12" t="s">
        <v>1448</v>
      </c>
    </row>
    <row r="445" spans="1:1">
      <c r="A445" s="12" t="s">
        <v>1449</v>
      </c>
    </row>
    <row r="446" spans="1:1">
      <c r="A446" s="12" t="s">
        <v>1450</v>
      </c>
    </row>
    <row r="447" spans="1:1">
      <c r="A447" s="12" t="s">
        <v>1451</v>
      </c>
    </row>
    <row r="448" spans="1:1">
      <c r="A448" s="12" t="s">
        <v>1452</v>
      </c>
    </row>
    <row r="449" spans="1:9">
      <c r="A449" s="12" t="s">
        <v>1453</v>
      </c>
    </row>
    <row r="450" spans="1:9">
      <c r="A450" s="12" t="s">
        <v>1454</v>
      </c>
    </row>
    <row r="451" spans="1:9">
      <c r="A451" s="12" t="s">
        <v>1455</v>
      </c>
    </row>
    <row r="452" spans="1:9">
      <c r="A452" s="12" t="s">
        <v>1456</v>
      </c>
    </row>
    <row r="453" spans="1:9">
      <c r="A453" s="12" t="s">
        <v>1457</v>
      </c>
    </row>
    <row r="454" spans="1:9">
      <c r="A454" s="26" t="s">
        <v>370</v>
      </c>
      <c r="B454" s="26" t="s">
        <v>500</v>
      </c>
      <c r="C454" s="26" t="s">
        <v>500</v>
      </c>
      <c r="D454" s="26" t="s">
        <v>500</v>
      </c>
      <c r="E454" s="26" t="s">
        <v>500</v>
      </c>
      <c r="F454" s="26" t="s">
        <v>500</v>
      </c>
      <c r="G454" s="26" t="s">
        <v>500</v>
      </c>
      <c r="H454" s="26" t="s">
        <v>500</v>
      </c>
    </row>
    <row r="455" spans="1:9">
      <c r="A455" s="26" t="s">
        <v>373</v>
      </c>
      <c r="B455" s="26" t="s">
        <v>1458</v>
      </c>
      <c r="C455" s="26" t="s">
        <v>1459</v>
      </c>
      <c r="D455" s="26" t="s">
        <v>1460</v>
      </c>
      <c r="E455" s="26" t="s">
        <v>1461</v>
      </c>
      <c r="F455" s="26" t="s">
        <v>1462</v>
      </c>
      <c r="G455" s="26" t="s">
        <v>1463</v>
      </c>
      <c r="H455" s="26" t="s">
        <v>1464</v>
      </c>
    </row>
    <row r="457" spans="1:9">
      <c r="B457" s="3" t="s">
        <v>1465</v>
      </c>
      <c r="C457" s="3" t="s">
        <v>1466</v>
      </c>
      <c r="D457" s="3" t="s">
        <v>1467</v>
      </c>
      <c r="E457" s="3" t="s">
        <v>1468</v>
      </c>
      <c r="F457" s="3" t="s">
        <v>1469</v>
      </c>
      <c r="G457" s="3" t="s">
        <v>1470</v>
      </c>
      <c r="H457" s="3" t="s">
        <v>1471</v>
      </c>
    </row>
    <row r="458" spans="1:9">
      <c r="A458" s="11" t="s">
        <v>172</v>
      </c>
      <c r="B458" s="6">
        <f>IF('Loads'!$B44&lt;0,0,IF($B34*$B$423+'Aggreg'!$B263&gt;0,$B34*$B$423,0-'Aggreg'!$B263))</f>
        <v>0</v>
      </c>
      <c r="C458" s="6">
        <f>IF('Loads'!$B44&lt;0,0,IF($C34*$B$423+'Aggreg'!$C263&gt;0,$C34*$B$423,0-'Aggreg'!$C263))</f>
        <v>0</v>
      </c>
      <c r="D458" s="6">
        <f>IF('Loads'!$B44&lt;0,0,IF($D34*$B$423+'Aggreg'!$D263&gt;0,$D34*$B$423,0-'Aggreg'!$D263))</f>
        <v>0</v>
      </c>
      <c r="E458" s="6">
        <f>IF('Loads'!$B44&lt;0,0,IF($E34*$B$423+'Aggreg'!$E263&gt;0,$E34*$B$423,0-'Aggreg'!$E263))</f>
        <v>0</v>
      </c>
      <c r="F458" s="6">
        <f>IF('Loads'!$B44&lt;0,0,IF($F34*$B$423+'Aggreg'!$F263&gt;0,$F34*$B$423,0-'Aggreg'!$F263))</f>
        <v>0</v>
      </c>
      <c r="G458" s="6">
        <f>IF('Loads'!$B44&lt;0,0,IF($G34*$B$423+'Aggreg'!$G263&gt;0,$G34*$B$423,0-'Aggreg'!$G263))</f>
        <v>0</v>
      </c>
      <c r="H458" s="17">
        <f>0.01*'Input'!$F$58*(E458*'Loads'!$E324+F458*'Loads'!$F324)+10*(B458*'Loads'!$B324+C458*'Loads'!$C324+D458*'Loads'!$D324+G458*'Loads'!$G324)</f>
        <v>0</v>
      </c>
      <c r="I458" s="10"/>
    </row>
    <row r="459" spans="1:9">
      <c r="A459" s="11" t="s">
        <v>173</v>
      </c>
      <c r="B459" s="6">
        <f>IF('Loads'!$B45&lt;0,0,IF($B35*$B$423+'Aggreg'!$B264&gt;0,$B35*$B$423,0-'Aggreg'!$B264))</f>
        <v>0</v>
      </c>
      <c r="C459" s="6">
        <f>IF('Loads'!$B45&lt;0,0,IF($C35*$B$423+'Aggreg'!$C264&gt;0,$C35*$B$423,0-'Aggreg'!$C264))</f>
        <v>0</v>
      </c>
      <c r="D459" s="6">
        <f>IF('Loads'!$B45&lt;0,0,IF($D35*$B$423+'Aggreg'!$D264&gt;0,$D35*$B$423,0-'Aggreg'!$D264))</f>
        <v>0</v>
      </c>
      <c r="E459" s="6">
        <f>IF('Loads'!$B45&lt;0,0,IF($E35*$B$423+'Aggreg'!$E264&gt;0,$E35*$B$423,0-'Aggreg'!$E264))</f>
        <v>0</v>
      </c>
      <c r="F459" s="6">
        <f>IF('Loads'!$B45&lt;0,0,IF($F35*$B$423+'Aggreg'!$F264&gt;0,$F35*$B$423,0-'Aggreg'!$F264))</f>
        <v>0</v>
      </c>
      <c r="G459" s="6">
        <f>IF('Loads'!$B45&lt;0,0,IF($G35*$B$423+'Aggreg'!$G264&gt;0,$G35*$B$423,0-'Aggreg'!$G264))</f>
        <v>0</v>
      </c>
      <c r="H459" s="17">
        <f>0.01*'Input'!$F$58*(E459*'Loads'!$E325+F459*'Loads'!$F325)+10*(B459*'Loads'!$B325+C459*'Loads'!$C325+D459*'Loads'!$D325+G459*'Loads'!$G325)</f>
        <v>0</v>
      </c>
      <c r="I459" s="10"/>
    </row>
    <row r="460" spans="1:9">
      <c r="A460" s="11" t="s">
        <v>216</v>
      </c>
      <c r="B460" s="6">
        <f>IF('Loads'!$B46&lt;0,0,IF($B36*$B$423+'Aggreg'!$B265&gt;0,$B36*$B$423,0-'Aggreg'!$B265))</f>
        <v>0</v>
      </c>
      <c r="C460" s="6">
        <f>IF('Loads'!$B46&lt;0,0,IF($C36*$B$423+'Aggreg'!$C265&gt;0,$C36*$B$423,0-'Aggreg'!$C265))</f>
        <v>0</v>
      </c>
      <c r="D460" s="6">
        <f>IF('Loads'!$B46&lt;0,0,IF($D36*$B$423+'Aggreg'!$D265&gt;0,$D36*$B$423,0-'Aggreg'!$D265))</f>
        <v>0</v>
      </c>
      <c r="E460" s="6">
        <f>IF('Loads'!$B46&lt;0,0,IF($E36*$B$423+'Aggreg'!$E265&gt;0,$E36*$B$423,0-'Aggreg'!$E265))</f>
        <v>0</v>
      </c>
      <c r="F460" s="6">
        <f>IF('Loads'!$B46&lt;0,0,IF($F36*$B$423+'Aggreg'!$F265&gt;0,$F36*$B$423,0-'Aggreg'!$F265))</f>
        <v>0</v>
      </c>
      <c r="G460" s="6">
        <f>IF('Loads'!$B46&lt;0,0,IF($G36*$B$423+'Aggreg'!$G265&gt;0,$G36*$B$423,0-'Aggreg'!$G265))</f>
        <v>0</v>
      </c>
      <c r="H460" s="17">
        <f>0.01*'Input'!$F$58*(E460*'Loads'!$E326+F460*'Loads'!$F326)+10*(B460*'Loads'!$B326+C460*'Loads'!$C326+D460*'Loads'!$D326+G460*'Loads'!$G326)</f>
        <v>0</v>
      </c>
      <c r="I460" s="10"/>
    </row>
    <row r="461" spans="1:9">
      <c r="A461" s="11" t="s">
        <v>174</v>
      </c>
      <c r="B461" s="6">
        <f>IF('Loads'!$B47&lt;0,0,IF($B37*$B$423+'Aggreg'!$B266&gt;0,$B37*$B$423,0-'Aggreg'!$B266))</f>
        <v>0</v>
      </c>
      <c r="C461" s="6">
        <f>IF('Loads'!$B47&lt;0,0,IF($C37*$B$423+'Aggreg'!$C266&gt;0,$C37*$B$423,0-'Aggreg'!$C266))</f>
        <v>0</v>
      </c>
      <c r="D461" s="6">
        <f>IF('Loads'!$B47&lt;0,0,IF($D37*$B$423+'Aggreg'!$D266&gt;0,$D37*$B$423,0-'Aggreg'!$D266))</f>
        <v>0</v>
      </c>
      <c r="E461" s="6">
        <f>IF('Loads'!$B47&lt;0,0,IF($E37*$B$423+'Aggreg'!$E266&gt;0,$E37*$B$423,0-'Aggreg'!$E266))</f>
        <v>0</v>
      </c>
      <c r="F461" s="6">
        <f>IF('Loads'!$B47&lt;0,0,IF($F37*$B$423+'Aggreg'!$F266&gt;0,$F37*$B$423,0-'Aggreg'!$F266))</f>
        <v>0</v>
      </c>
      <c r="G461" s="6">
        <f>IF('Loads'!$B47&lt;0,0,IF($G37*$B$423+'Aggreg'!$G266&gt;0,$G37*$B$423,0-'Aggreg'!$G266))</f>
        <v>0</v>
      </c>
      <c r="H461" s="17">
        <f>0.01*'Input'!$F$58*(E461*'Loads'!$E327+F461*'Loads'!$F327)+10*(B461*'Loads'!$B327+C461*'Loads'!$C327+D461*'Loads'!$D327+G461*'Loads'!$G327)</f>
        <v>0</v>
      </c>
      <c r="I461" s="10"/>
    </row>
    <row r="462" spans="1:9">
      <c r="A462" s="11" t="s">
        <v>175</v>
      </c>
      <c r="B462" s="6">
        <f>IF('Loads'!$B48&lt;0,0,IF($B38*$B$423+'Aggreg'!$B267&gt;0,$B38*$B$423,0-'Aggreg'!$B267))</f>
        <v>0</v>
      </c>
      <c r="C462" s="6">
        <f>IF('Loads'!$B48&lt;0,0,IF($C38*$B$423+'Aggreg'!$C267&gt;0,$C38*$B$423,0-'Aggreg'!$C267))</f>
        <v>0</v>
      </c>
      <c r="D462" s="6">
        <f>IF('Loads'!$B48&lt;0,0,IF($D38*$B$423+'Aggreg'!$D267&gt;0,$D38*$B$423,0-'Aggreg'!$D267))</f>
        <v>0</v>
      </c>
      <c r="E462" s="6">
        <f>IF('Loads'!$B48&lt;0,0,IF($E38*$B$423+'Aggreg'!$E267&gt;0,$E38*$B$423,0-'Aggreg'!$E267))</f>
        <v>0</v>
      </c>
      <c r="F462" s="6">
        <f>IF('Loads'!$B48&lt;0,0,IF($F38*$B$423+'Aggreg'!$F267&gt;0,$F38*$B$423,0-'Aggreg'!$F267))</f>
        <v>0</v>
      </c>
      <c r="G462" s="6">
        <f>IF('Loads'!$B48&lt;0,0,IF($G38*$B$423+'Aggreg'!$G267&gt;0,$G38*$B$423,0-'Aggreg'!$G267))</f>
        <v>0</v>
      </c>
      <c r="H462" s="17">
        <f>0.01*'Input'!$F$58*(E462*'Loads'!$E328+F462*'Loads'!$F328)+10*(B462*'Loads'!$B328+C462*'Loads'!$C328+D462*'Loads'!$D328+G462*'Loads'!$G328)</f>
        <v>0</v>
      </c>
      <c r="I462" s="10"/>
    </row>
    <row r="463" spans="1:9">
      <c r="A463" s="11" t="s">
        <v>217</v>
      </c>
      <c r="B463" s="6">
        <f>IF('Loads'!$B49&lt;0,0,IF($B39*$B$423+'Aggreg'!$B268&gt;0,$B39*$B$423,0-'Aggreg'!$B268))</f>
        <v>0</v>
      </c>
      <c r="C463" s="6">
        <f>IF('Loads'!$B49&lt;0,0,IF($C39*$B$423+'Aggreg'!$C268&gt;0,$C39*$B$423,0-'Aggreg'!$C268))</f>
        <v>0</v>
      </c>
      <c r="D463" s="6">
        <f>IF('Loads'!$B49&lt;0,0,IF($D39*$B$423+'Aggreg'!$D268&gt;0,$D39*$B$423,0-'Aggreg'!$D268))</f>
        <v>0</v>
      </c>
      <c r="E463" s="6">
        <f>IF('Loads'!$B49&lt;0,0,IF($E39*$B$423+'Aggreg'!$E268&gt;0,$E39*$B$423,0-'Aggreg'!$E268))</f>
        <v>0</v>
      </c>
      <c r="F463" s="6">
        <f>IF('Loads'!$B49&lt;0,0,IF($F39*$B$423+'Aggreg'!$F268&gt;0,$F39*$B$423,0-'Aggreg'!$F268))</f>
        <v>0</v>
      </c>
      <c r="G463" s="6">
        <f>IF('Loads'!$B49&lt;0,0,IF($G39*$B$423+'Aggreg'!$G268&gt;0,$G39*$B$423,0-'Aggreg'!$G268))</f>
        <v>0</v>
      </c>
      <c r="H463" s="17">
        <f>0.01*'Input'!$F$58*(E463*'Loads'!$E329+F463*'Loads'!$F329)+10*(B463*'Loads'!$B329+C463*'Loads'!$C329+D463*'Loads'!$D329+G463*'Loads'!$G329)</f>
        <v>0</v>
      </c>
      <c r="I463" s="10"/>
    </row>
    <row r="464" spans="1:9">
      <c r="A464" s="11" t="s">
        <v>176</v>
      </c>
      <c r="B464" s="6">
        <f>IF('Loads'!$B50&lt;0,0,IF($B40*$B$423+'Aggreg'!$B269&gt;0,$B40*$B$423,0-'Aggreg'!$B269))</f>
        <v>0</v>
      </c>
      <c r="C464" s="6">
        <f>IF('Loads'!$B50&lt;0,0,IF($C40*$B$423+'Aggreg'!$C269&gt;0,$C40*$B$423,0-'Aggreg'!$C269))</f>
        <v>0</v>
      </c>
      <c r="D464" s="6">
        <f>IF('Loads'!$B50&lt;0,0,IF($D40*$B$423+'Aggreg'!$D269&gt;0,$D40*$B$423,0-'Aggreg'!$D269))</f>
        <v>0</v>
      </c>
      <c r="E464" s="6">
        <f>IF('Loads'!$B50&lt;0,0,IF($E40*$B$423+'Aggreg'!$E269&gt;0,$E40*$B$423,0-'Aggreg'!$E269))</f>
        <v>0</v>
      </c>
      <c r="F464" s="6">
        <f>IF('Loads'!$B50&lt;0,0,IF($F40*$B$423+'Aggreg'!$F269&gt;0,$F40*$B$423,0-'Aggreg'!$F269))</f>
        <v>0</v>
      </c>
      <c r="G464" s="6">
        <f>IF('Loads'!$B50&lt;0,0,IF($G40*$B$423+'Aggreg'!$G269&gt;0,$G40*$B$423,0-'Aggreg'!$G269))</f>
        <v>0</v>
      </c>
      <c r="H464" s="17">
        <f>0.01*'Input'!$F$58*(E464*'Loads'!$E330+F464*'Loads'!$F330)+10*(B464*'Loads'!$B330+C464*'Loads'!$C330+D464*'Loads'!$D330+G464*'Loads'!$G330)</f>
        <v>0</v>
      </c>
      <c r="I464" s="10"/>
    </row>
    <row r="465" spans="1:9">
      <c r="A465" s="11" t="s">
        <v>177</v>
      </c>
      <c r="B465" s="6">
        <f>IF('Loads'!$B51&lt;0,0,IF($B41*$B$423+'Aggreg'!$B270&gt;0,$B41*$B$423,0-'Aggreg'!$B270))</f>
        <v>0</v>
      </c>
      <c r="C465" s="6">
        <f>IF('Loads'!$B51&lt;0,0,IF($C41*$B$423+'Aggreg'!$C270&gt;0,$C41*$B$423,0-'Aggreg'!$C270))</f>
        <v>0</v>
      </c>
      <c r="D465" s="6">
        <f>IF('Loads'!$B51&lt;0,0,IF($D41*$B$423+'Aggreg'!$D270&gt;0,$D41*$B$423,0-'Aggreg'!$D270))</f>
        <v>0</v>
      </c>
      <c r="E465" s="6">
        <f>IF('Loads'!$B51&lt;0,0,IF($E41*$B$423+'Aggreg'!$E270&gt;0,$E41*$B$423,0-'Aggreg'!$E270))</f>
        <v>0</v>
      </c>
      <c r="F465" s="6">
        <f>IF('Loads'!$B51&lt;0,0,IF($F41*$B$423+'Aggreg'!$F270&gt;0,$F41*$B$423,0-'Aggreg'!$F270))</f>
        <v>0</v>
      </c>
      <c r="G465" s="6">
        <f>IF('Loads'!$B51&lt;0,0,IF($G41*$B$423+'Aggreg'!$G270&gt;0,$G41*$B$423,0-'Aggreg'!$G270))</f>
        <v>0</v>
      </c>
      <c r="H465" s="17">
        <f>0.01*'Input'!$F$58*(E465*'Loads'!$E331+F465*'Loads'!$F331)+10*(B465*'Loads'!$B331+C465*'Loads'!$C331+D465*'Loads'!$D331+G465*'Loads'!$G331)</f>
        <v>0</v>
      </c>
      <c r="I465" s="10"/>
    </row>
    <row r="466" spans="1:9">
      <c r="A466" s="11" t="s">
        <v>191</v>
      </c>
      <c r="B466" s="6">
        <f>IF('Loads'!$B52&lt;0,0,IF($B42*$B$423+'Aggreg'!$B271&gt;0,$B42*$B$423,0-'Aggreg'!$B271))</f>
        <v>0</v>
      </c>
      <c r="C466" s="6">
        <f>IF('Loads'!$B52&lt;0,0,IF($C42*$B$423+'Aggreg'!$C271&gt;0,$C42*$B$423,0-'Aggreg'!$C271))</f>
        <v>0</v>
      </c>
      <c r="D466" s="6">
        <f>IF('Loads'!$B52&lt;0,0,IF($D42*$B$423+'Aggreg'!$D271&gt;0,$D42*$B$423,0-'Aggreg'!$D271))</f>
        <v>0</v>
      </c>
      <c r="E466" s="6">
        <f>IF('Loads'!$B52&lt;0,0,IF($E42*$B$423+'Aggreg'!$E271&gt;0,$E42*$B$423,0-'Aggreg'!$E271))</f>
        <v>0</v>
      </c>
      <c r="F466" s="6">
        <f>IF('Loads'!$B52&lt;0,0,IF($F42*$B$423+'Aggreg'!$F271&gt;0,$F42*$B$423,0-'Aggreg'!$F271))</f>
        <v>0</v>
      </c>
      <c r="G466" s="6">
        <f>IF('Loads'!$B52&lt;0,0,IF($G42*$B$423+'Aggreg'!$G271&gt;0,$G42*$B$423,0-'Aggreg'!$G271))</f>
        <v>0</v>
      </c>
      <c r="H466" s="17">
        <f>0.01*'Input'!$F$58*(E466*'Loads'!$E332+F466*'Loads'!$F332)+10*(B466*'Loads'!$B332+C466*'Loads'!$C332+D466*'Loads'!$D332+G466*'Loads'!$G332)</f>
        <v>0</v>
      </c>
      <c r="I466" s="10"/>
    </row>
    <row r="467" spans="1:9">
      <c r="A467" s="11" t="s">
        <v>178</v>
      </c>
      <c r="B467" s="6">
        <f>IF('Loads'!$B53&lt;0,0,IF($B43*$B$423+'Aggreg'!$B272&gt;0,$B43*$B$423,0-'Aggreg'!$B272))</f>
        <v>0</v>
      </c>
      <c r="C467" s="6">
        <f>IF('Loads'!$B53&lt;0,0,IF($C43*$B$423+'Aggreg'!$C272&gt;0,$C43*$B$423,0-'Aggreg'!$C272))</f>
        <v>0</v>
      </c>
      <c r="D467" s="6">
        <f>IF('Loads'!$B53&lt;0,0,IF($D43*$B$423+'Aggreg'!$D272&gt;0,$D43*$B$423,0-'Aggreg'!$D272))</f>
        <v>0</v>
      </c>
      <c r="E467" s="6">
        <f>IF('Loads'!$B53&lt;0,0,IF($E43*$B$423+'Aggreg'!$E272&gt;0,$E43*$B$423,0-'Aggreg'!$E272))</f>
        <v>0</v>
      </c>
      <c r="F467" s="6">
        <f>IF('Loads'!$B53&lt;0,0,IF($F43*$B$423+'Aggreg'!$F272&gt;0,$F43*$B$423,0-'Aggreg'!$F272))</f>
        <v>0</v>
      </c>
      <c r="G467" s="6">
        <f>IF('Loads'!$B53&lt;0,0,IF($G43*$B$423+'Aggreg'!$G272&gt;0,$G43*$B$423,0-'Aggreg'!$G272))</f>
        <v>0</v>
      </c>
      <c r="H467" s="17">
        <f>0.01*'Input'!$F$58*(E467*'Loads'!$E333+F467*'Loads'!$F333)+10*(B467*'Loads'!$B333+C467*'Loads'!$C333+D467*'Loads'!$D333+G467*'Loads'!$G333)</f>
        <v>0</v>
      </c>
      <c r="I467" s="10"/>
    </row>
    <row r="468" spans="1:9">
      <c r="A468" s="11" t="s">
        <v>179</v>
      </c>
      <c r="B468" s="6">
        <f>IF('Loads'!$B54&lt;0,0,IF($B44*$B$423+'Aggreg'!$B273&gt;0,$B44*$B$423,0-'Aggreg'!$B273))</f>
        <v>0</v>
      </c>
      <c r="C468" s="6">
        <f>IF('Loads'!$B54&lt;0,0,IF($C44*$B$423+'Aggreg'!$C273&gt;0,$C44*$B$423,0-'Aggreg'!$C273))</f>
        <v>0</v>
      </c>
      <c r="D468" s="6">
        <f>IF('Loads'!$B54&lt;0,0,IF($D44*$B$423+'Aggreg'!$D273&gt;0,$D44*$B$423,0-'Aggreg'!$D273))</f>
        <v>0</v>
      </c>
      <c r="E468" s="6">
        <f>IF('Loads'!$B54&lt;0,0,IF($E44*$B$423+'Aggreg'!$E273&gt;0,$E44*$B$423,0-'Aggreg'!$E273))</f>
        <v>0</v>
      </c>
      <c r="F468" s="6">
        <f>IF('Loads'!$B54&lt;0,0,IF($F44*$B$423+'Aggreg'!$F273&gt;0,$F44*$B$423,0-'Aggreg'!$F273))</f>
        <v>0</v>
      </c>
      <c r="G468" s="6">
        <f>IF('Loads'!$B54&lt;0,0,IF($G44*$B$423+'Aggreg'!$G273&gt;0,$G44*$B$423,0-'Aggreg'!$G273))</f>
        <v>0</v>
      </c>
      <c r="H468" s="17">
        <f>0.01*'Input'!$F$58*(E468*'Loads'!$E334+F468*'Loads'!$F334)+10*(B468*'Loads'!$B334+C468*'Loads'!$C334+D468*'Loads'!$D334+G468*'Loads'!$G334)</f>
        <v>0</v>
      </c>
      <c r="I468" s="10"/>
    </row>
    <row r="469" spans="1:9">
      <c r="A469" s="11" t="s">
        <v>192</v>
      </c>
      <c r="B469" s="6">
        <f>IF('Loads'!$B55&lt;0,0,IF($B45*$B$423+'Aggreg'!$B274&gt;0,$B45*$B$423,0-'Aggreg'!$B274))</f>
        <v>0</v>
      </c>
      <c r="C469" s="6">
        <f>IF('Loads'!$B55&lt;0,0,IF($C45*$B$423+'Aggreg'!$C274&gt;0,$C45*$B$423,0-'Aggreg'!$C274))</f>
        <v>0</v>
      </c>
      <c r="D469" s="6">
        <f>IF('Loads'!$B55&lt;0,0,IF($D45*$B$423+'Aggreg'!$D274&gt;0,$D45*$B$423,0-'Aggreg'!$D274))</f>
        <v>0</v>
      </c>
      <c r="E469" s="6">
        <f>IF('Loads'!$B55&lt;0,0,IF($E45*$B$423+'Aggreg'!$E274&gt;0,$E45*$B$423,0-'Aggreg'!$E274))</f>
        <v>0</v>
      </c>
      <c r="F469" s="6">
        <f>IF('Loads'!$B55&lt;0,0,IF($F45*$B$423+'Aggreg'!$F274&gt;0,$F45*$B$423,0-'Aggreg'!$F274))</f>
        <v>0</v>
      </c>
      <c r="G469" s="6">
        <f>IF('Loads'!$B55&lt;0,0,IF($G45*$B$423+'Aggreg'!$G274&gt;0,$G45*$B$423,0-'Aggreg'!$G274))</f>
        <v>0</v>
      </c>
      <c r="H469" s="17">
        <f>0.01*'Input'!$F$58*(E469*'Loads'!$E335+F469*'Loads'!$F335)+10*(B469*'Loads'!$B335+C469*'Loads'!$C335+D469*'Loads'!$D335+G469*'Loads'!$G335)</f>
        <v>0</v>
      </c>
      <c r="I469" s="10"/>
    </row>
    <row r="470" spans="1:9">
      <c r="A470" s="11" t="s">
        <v>218</v>
      </c>
      <c r="B470" s="6">
        <f>IF('Loads'!$B56&lt;0,0,IF($B46*$B$423+'Aggreg'!$B275&gt;0,$B46*$B$423,0-'Aggreg'!$B275))</f>
        <v>0</v>
      </c>
      <c r="C470" s="6">
        <f>IF('Loads'!$B56&lt;0,0,IF($C46*$B$423+'Aggreg'!$C275&gt;0,$C46*$B$423,0-'Aggreg'!$C275))</f>
        <v>0</v>
      </c>
      <c r="D470" s="6">
        <f>IF('Loads'!$B56&lt;0,0,IF($D46*$B$423+'Aggreg'!$D275&gt;0,$D46*$B$423,0-'Aggreg'!$D275))</f>
        <v>0</v>
      </c>
      <c r="E470" s="6">
        <f>IF('Loads'!$B56&lt;0,0,IF($E46*$B$423+'Aggreg'!$E275&gt;0,$E46*$B$423,0-'Aggreg'!$E275))</f>
        <v>0</v>
      </c>
      <c r="F470" s="6">
        <f>IF('Loads'!$B56&lt;0,0,IF($F46*$B$423+'Aggreg'!$F275&gt;0,$F46*$B$423,0-'Aggreg'!$F275))</f>
        <v>0</v>
      </c>
      <c r="G470" s="6">
        <f>IF('Loads'!$B56&lt;0,0,IF($G46*$B$423+'Aggreg'!$G275&gt;0,$G46*$B$423,0-'Aggreg'!$G275))</f>
        <v>0</v>
      </c>
      <c r="H470" s="17">
        <f>0.01*'Input'!$F$58*(E470*'Loads'!$E336+F470*'Loads'!$F336)+10*(B470*'Loads'!$B336+C470*'Loads'!$C336+D470*'Loads'!$D336+G470*'Loads'!$G336)</f>
        <v>0</v>
      </c>
      <c r="I470" s="10"/>
    </row>
    <row r="471" spans="1:9">
      <c r="A471" s="11" t="s">
        <v>219</v>
      </c>
      <c r="B471" s="6">
        <f>IF('Loads'!$B57&lt;0,0,IF($B47*$B$423+'Aggreg'!$B276&gt;0,$B47*$B$423,0-'Aggreg'!$B276))</f>
        <v>0</v>
      </c>
      <c r="C471" s="6">
        <f>IF('Loads'!$B57&lt;0,0,IF($C47*$B$423+'Aggreg'!$C276&gt;0,$C47*$B$423,0-'Aggreg'!$C276))</f>
        <v>0</v>
      </c>
      <c r="D471" s="6">
        <f>IF('Loads'!$B57&lt;0,0,IF($D47*$B$423+'Aggreg'!$D276&gt;0,$D47*$B$423,0-'Aggreg'!$D276))</f>
        <v>0</v>
      </c>
      <c r="E471" s="6">
        <f>IF('Loads'!$B57&lt;0,0,IF($E47*$B$423+'Aggreg'!$E276&gt;0,$E47*$B$423,0-'Aggreg'!$E276))</f>
        <v>0</v>
      </c>
      <c r="F471" s="6">
        <f>IF('Loads'!$B57&lt;0,0,IF($F47*$B$423+'Aggreg'!$F276&gt;0,$F47*$B$423,0-'Aggreg'!$F276))</f>
        <v>0</v>
      </c>
      <c r="G471" s="6">
        <f>IF('Loads'!$B57&lt;0,0,IF($G47*$B$423+'Aggreg'!$G276&gt;0,$G47*$B$423,0-'Aggreg'!$G276))</f>
        <v>0</v>
      </c>
      <c r="H471" s="17">
        <f>0.01*'Input'!$F$58*(E471*'Loads'!$E337+F471*'Loads'!$F337)+10*(B471*'Loads'!$B337+C471*'Loads'!$C337+D471*'Loads'!$D337+G471*'Loads'!$G337)</f>
        <v>0</v>
      </c>
      <c r="I471" s="10"/>
    </row>
    <row r="472" spans="1:9">
      <c r="A472" s="11" t="s">
        <v>220</v>
      </c>
      <c r="B472" s="6">
        <f>IF('Loads'!$B58&lt;0,0,IF($B48*$B$423+'Aggreg'!$B277&gt;0,$B48*$B$423,0-'Aggreg'!$B277))</f>
        <v>0</v>
      </c>
      <c r="C472" s="6">
        <f>IF('Loads'!$B58&lt;0,0,IF($C48*$B$423+'Aggreg'!$C277&gt;0,$C48*$B$423,0-'Aggreg'!$C277))</f>
        <v>0</v>
      </c>
      <c r="D472" s="6">
        <f>IF('Loads'!$B58&lt;0,0,IF($D48*$B$423+'Aggreg'!$D277&gt;0,$D48*$B$423,0-'Aggreg'!$D277))</f>
        <v>0</v>
      </c>
      <c r="E472" s="6">
        <f>IF('Loads'!$B58&lt;0,0,IF($E48*$B$423+'Aggreg'!$E277&gt;0,$E48*$B$423,0-'Aggreg'!$E277))</f>
        <v>0</v>
      </c>
      <c r="F472" s="6">
        <f>IF('Loads'!$B58&lt;0,0,IF($F48*$B$423+'Aggreg'!$F277&gt;0,$F48*$B$423,0-'Aggreg'!$F277))</f>
        <v>0</v>
      </c>
      <c r="G472" s="6">
        <f>IF('Loads'!$B58&lt;0,0,IF($G48*$B$423+'Aggreg'!$G277&gt;0,$G48*$B$423,0-'Aggreg'!$G277))</f>
        <v>0</v>
      </c>
      <c r="H472" s="17">
        <f>0.01*'Input'!$F$58*(E472*'Loads'!$E338+F472*'Loads'!$F338)+10*(B472*'Loads'!$B338+C472*'Loads'!$C338+D472*'Loads'!$D338+G472*'Loads'!$G338)</f>
        <v>0</v>
      </c>
      <c r="I472" s="10"/>
    </row>
    <row r="473" spans="1:9">
      <c r="A473" s="11" t="s">
        <v>221</v>
      </c>
      <c r="B473" s="6">
        <f>IF('Loads'!$B59&lt;0,0,IF($B49*$B$423+'Aggreg'!$B278&gt;0,$B49*$B$423,0-'Aggreg'!$B278))</f>
        <v>0</v>
      </c>
      <c r="C473" s="6">
        <f>IF('Loads'!$B59&lt;0,0,IF($C49*$B$423+'Aggreg'!$C278&gt;0,$C49*$B$423,0-'Aggreg'!$C278))</f>
        <v>0</v>
      </c>
      <c r="D473" s="6">
        <f>IF('Loads'!$B59&lt;0,0,IF($D49*$B$423+'Aggreg'!$D278&gt;0,$D49*$B$423,0-'Aggreg'!$D278))</f>
        <v>0</v>
      </c>
      <c r="E473" s="6">
        <f>IF('Loads'!$B59&lt;0,0,IF($E49*$B$423+'Aggreg'!$E278&gt;0,$E49*$B$423,0-'Aggreg'!$E278))</f>
        <v>0</v>
      </c>
      <c r="F473" s="6">
        <f>IF('Loads'!$B59&lt;0,0,IF($F49*$B$423+'Aggreg'!$F278&gt;0,$F49*$B$423,0-'Aggreg'!$F278))</f>
        <v>0</v>
      </c>
      <c r="G473" s="6">
        <f>IF('Loads'!$B59&lt;0,0,IF($G49*$B$423+'Aggreg'!$G278&gt;0,$G49*$B$423,0-'Aggreg'!$G278))</f>
        <v>0</v>
      </c>
      <c r="H473" s="17">
        <f>0.01*'Input'!$F$58*(E473*'Loads'!$E339+F473*'Loads'!$F339)+10*(B473*'Loads'!$B339+C473*'Loads'!$C339+D473*'Loads'!$D339+G473*'Loads'!$G339)</f>
        <v>0</v>
      </c>
      <c r="I473" s="10"/>
    </row>
    <row r="474" spans="1:9">
      <c r="A474" s="11" t="s">
        <v>222</v>
      </c>
      <c r="B474" s="6">
        <f>IF('Loads'!$B60&lt;0,0,IF($B50*$B$423+'Aggreg'!$B279&gt;0,$B50*$B$423,0-'Aggreg'!$B279))</f>
        <v>0</v>
      </c>
      <c r="C474" s="6">
        <f>IF('Loads'!$B60&lt;0,0,IF($C50*$B$423+'Aggreg'!$C279&gt;0,$C50*$B$423,0-'Aggreg'!$C279))</f>
        <v>0</v>
      </c>
      <c r="D474" s="6">
        <f>IF('Loads'!$B60&lt;0,0,IF($D50*$B$423+'Aggreg'!$D279&gt;0,$D50*$B$423,0-'Aggreg'!$D279))</f>
        <v>0</v>
      </c>
      <c r="E474" s="6">
        <f>IF('Loads'!$B60&lt;0,0,IF($E50*$B$423+'Aggreg'!$E279&gt;0,$E50*$B$423,0-'Aggreg'!$E279))</f>
        <v>0</v>
      </c>
      <c r="F474" s="6">
        <f>IF('Loads'!$B60&lt;0,0,IF($F50*$B$423+'Aggreg'!$F279&gt;0,$F50*$B$423,0-'Aggreg'!$F279))</f>
        <v>0</v>
      </c>
      <c r="G474" s="6">
        <f>IF('Loads'!$B60&lt;0,0,IF($G50*$B$423+'Aggreg'!$G279&gt;0,$G50*$B$423,0-'Aggreg'!$G279))</f>
        <v>0</v>
      </c>
      <c r="H474" s="17">
        <f>0.01*'Input'!$F$58*(E474*'Loads'!$E340+F474*'Loads'!$F340)+10*(B474*'Loads'!$B340+C474*'Loads'!$C340+D474*'Loads'!$D340+G474*'Loads'!$G340)</f>
        <v>0</v>
      </c>
      <c r="I474" s="10"/>
    </row>
    <row r="475" spans="1:9">
      <c r="A475" s="11" t="s">
        <v>180</v>
      </c>
      <c r="B475" s="6">
        <f>IF('Loads'!$B61&lt;0,0,IF($B51*$B$423+'Aggreg'!$B280&gt;0,$B51*$B$423,0-'Aggreg'!$B280))</f>
        <v>0</v>
      </c>
      <c r="C475" s="6">
        <f>IF('Loads'!$B61&lt;0,0,IF($C51*$B$423+'Aggreg'!$C280&gt;0,$C51*$B$423,0-'Aggreg'!$C280))</f>
        <v>0</v>
      </c>
      <c r="D475" s="6">
        <f>IF('Loads'!$B61&lt;0,0,IF($D51*$B$423+'Aggreg'!$D280&gt;0,$D51*$B$423,0-'Aggreg'!$D280))</f>
        <v>0</v>
      </c>
      <c r="E475" s="6">
        <f>IF('Loads'!$B61&lt;0,0,IF($E51*$B$423+'Aggreg'!$E280&gt;0,$E51*$B$423,0-'Aggreg'!$E280))</f>
        <v>0</v>
      </c>
      <c r="F475" s="6">
        <f>IF('Loads'!$B61&lt;0,0,IF($F51*$B$423+'Aggreg'!$F280&gt;0,$F51*$B$423,0-'Aggreg'!$F280))</f>
        <v>0</v>
      </c>
      <c r="G475" s="6">
        <f>IF('Loads'!$B61&lt;0,0,IF($G51*$B$423+'Aggreg'!$G280&gt;0,$G51*$B$423,0-'Aggreg'!$G280))</f>
        <v>0</v>
      </c>
      <c r="H475" s="17">
        <f>0.01*'Input'!$F$58*(E475*'Loads'!$E341+F475*'Loads'!$F341)+10*(B475*'Loads'!$B341+C475*'Loads'!$C341+D475*'Loads'!$D341+G475*'Loads'!$G341)</f>
        <v>0</v>
      </c>
      <c r="I475" s="10"/>
    </row>
    <row r="476" spans="1:9">
      <c r="A476" s="11" t="s">
        <v>181</v>
      </c>
      <c r="B476" s="6">
        <f>IF('Loads'!$B62&lt;0,0,IF($B52*$B$423+'Aggreg'!$B281&gt;0,$B52*$B$423,0-'Aggreg'!$B281))</f>
        <v>0</v>
      </c>
      <c r="C476" s="6">
        <f>IF('Loads'!$B62&lt;0,0,IF($C52*$B$423+'Aggreg'!$C281&gt;0,$C52*$B$423,0-'Aggreg'!$C281))</f>
        <v>0</v>
      </c>
      <c r="D476" s="6">
        <f>IF('Loads'!$B62&lt;0,0,IF($D52*$B$423+'Aggreg'!$D281&gt;0,$D52*$B$423,0-'Aggreg'!$D281))</f>
        <v>0</v>
      </c>
      <c r="E476" s="6">
        <f>IF('Loads'!$B62&lt;0,0,IF($E52*$B$423+'Aggreg'!$E281&gt;0,$E52*$B$423,0-'Aggreg'!$E281))</f>
        <v>0</v>
      </c>
      <c r="F476" s="6">
        <f>IF('Loads'!$B62&lt;0,0,IF($F52*$B$423+'Aggreg'!$F281&gt;0,$F52*$B$423,0-'Aggreg'!$F281))</f>
        <v>0</v>
      </c>
      <c r="G476" s="6">
        <f>IF('Loads'!$B62&lt;0,0,IF($G52*$B$423+'Aggreg'!$G281&gt;0,$G52*$B$423,0-'Aggreg'!$G281))</f>
        <v>0</v>
      </c>
      <c r="H476" s="17">
        <f>0.01*'Input'!$F$58*(E476*'Loads'!$E342+F476*'Loads'!$F342)+10*(B476*'Loads'!$B342+C476*'Loads'!$C342+D476*'Loads'!$D342+G476*'Loads'!$G342)</f>
        <v>0</v>
      </c>
      <c r="I476" s="10"/>
    </row>
    <row r="477" spans="1:9">
      <c r="A477" s="11" t="s">
        <v>182</v>
      </c>
      <c r="B477" s="6">
        <f>IF('Loads'!$B63&lt;0,0,IF($B53*$B$423+'Aggreg'!$B282&gt;0,$B53*$B$423,0-'Aggreg'!$B282))</f>
        <v>0</v>
      </c>
      <c r="C477" s="6">
        <f>IF('Loads'!$B63&lt;0,0,IF($C53*$B$423+'Aggreg'!$C282&gt;0,$C53*$B$423,0-'Aggreg'!$C282))</f>
        <v>0</v>
      </c>
      <c r="D477" s="6">
        <f>IF('Loads'!$B63&lt;0,0,IF($D53*$B$423+'Aggreg'!$D282&gt;0,$D53*$B$423,0-'Aggreg'!$D282))</f>
        <v>0</v>
      </c>
      <c r="E477" s="6">
        <f>IF('Loads'!$B63&lt;0,0,IF($E53*$B$423+'Aggreg'!$E282&gt;0,$E53*$B$423,0-'Aggreg'!$E282))</f>
        <v>0</v>
      </c>
      <c r="F477" s="6">
        <f>IF('Loads'!$B63&lt;0,0,IF($F53*$B$423+'Aggreg'!$F282&gt;0,$F53*$B$423,0-'Aggreg'!$F282))</f>
        <v>0</v>
      </c>
      <c r="G477" s="6">
        <f>IF('Loads'!$B63&lt;0,0,IF($G53*$B$423+'Aggreg'!$G282&gt;0,$G53*$B$423,0-'Aggreg'!$G282))</f>
        <v>0</v>
      </c>
      <c r="H477" s="17">
        <f>0.01*'Input'!$F$58*(E477*'Loads'!$E343+F477*'Loads'!$F343)+10*(B477*'Loads'!$B343+C477*'Loads'!$C343+D477*'Loads'!$D343+G477*'Loads'!$G343)</f>
        <v>0</v>
      </c>
      <c r="I477" s="10"/>
    </row>
    <row r="478" spans="1:9">
      <c r="A478" s="11" t="s">
        <v>183</v>
      </c>
      <c r="B478" s="6">
        <f>IF('Loads'!$B64&lt;0,0,IF($B54*$B$423+'Aggreg'!$B283&gt;0,$B54*$B$423,0-'Aggreg'!$B283))</f>
        <v>0</v>
      </c>
      <c r="C478" s="6">
        <f>IF('Loads'!$B64&lt;0,0,IF($C54*$B$423+'Aggreg'!$C283&gt;0,$C54*$B$423,0-'Aggreg'!$C283))</f>
        <v>0</v>
      </c>
      <c r="D478" s="6">
        <f>IF('Loads'!$B64&lt;0,0,IF($D54*$B$423+'Aggreg'!$D283&gt;0,$D54*$B$423,0-'Aggreg'!$D283))</f>
        <v>0</v>
      </c>
      <c r="E478" s="6">
        <f>IF('Loads'!$B64&lt;0,0,IF($E54*$B$423+'Aggreg'!$E283&gt;0,$E54*$B$423,0-'Aggreg'!$E283))</f>
        <v>0</v>
      </c>
      <c r="F478" s="6">
        <f>IF('Loads'!$B64&lt;0,0,IF($F54*$B$423+'Aggreg'!$F283&gt;0,$F54*$B$423,0-'Aggreg'!$F283))</f>
        <v>0</v>
      </c>
      <c r="G478" s="6">
        <f>IF('Loads'!$B64&lt;0,0,IF($G54*$B$423+'Aggreg'!$G283&gt;0,$G54*$B$423,0-'Aggreg'!$G283))</f>
        <v>0</v>
      </c>
      <c r="H478" s="17">
        <f>0.01*'Input'!$F$58*(E478*'Loads'!$E344+F478*'Loads'!$F344)+10*(B478*'Loads'!$B344+C478*'Loads'!$C344+D478*'Loads'!$D344+G478*'Loads'!$G344)</f>
        <v>0</v>
      </c>
      <c r="I478" s="10"/>
    </row>
    <row r="479" spans="1:9">
      <c r="A479" s="11" t="s">
        <v>184</v>
      </c>
      <c r="B479" s="6">
        <f>IF('Loads'!$B65&lt;0,0,IF($B55*$B$423+'Aggreg'!$B284&gt;0,$B55*$B$423,0-'Aggreg'!$B284))</f>
        <v>0</v>
      </c>
      <c r="C479" s="6">
        <f>IF('Loads'!$B65&lt;0,0,IF($C55*$B$423+'Aggreg'!$C284&gt;0,$C55*$B$423,0-'Aggreg'!$C284))</f>
        <v>0</v>
      </c>
      <c r="D479" s="6">
        <f>IF('Loads'!$B65&lt;0,0,IF($D55*$B$423+'Aggreg'!$D284&gt;0,$D55*$B$423,0-'Aggreg'!$D284))</f>
        <v>0</v>
      </c>
      <c r="E479" s="6">
        <f>IF('Loads'!$B65&lt;0,0,IF($E55*$B$423+'Aggreg'!$E284&gt;0,$E55*$B$423,0-'Aggreg'!$E284))</f>
        <v>0</v>
      </c>
      <c r="F479" s="6">
        <f>IF('Loads'!$B65&lt;0,0,IF($F55*$B$423+'Aggreg'!$F284&gt;0,$F55*$B$423,0-'Aggreg'!$F284))</f>
        <v>0</v>
      </c>
      <c r="G479" s="6">
        <f>IF('Loads'!$B65&lt;0,0,IF($G55*$B$423+'Aggreg'!$G284&gt;0,$G55*$B$423,0-'Aggreg'!$G284))</f>
        <v>0</v>
      </c>
      <c r="H479" s="17">
        <f>0.01*'Input'!$F$58*(E479*'Loads'!$E345+F479*'Loads'!$F345)+10*(B479*'Loads'!$B345+C479*'Loads'!$C345+D479*'Loads'!$D345+G479*'Loads'!$G345)</f>
        <v>0</v>
      </c>
      <c r="I479" s="10"/>
    </row>
    <row r="480" spans="1:9">
      <c r="A480" s="11" t="s">
        <v>185</v>
      </c>
      <c r="B480" s="6">
        <f>IF('Loads'!$B66&lt;0,0,IF($B56*$B$423+'Aggreg'!$B285&gt;0,$B56*$B$423,0-'Aggreg'!$B285))</f>
        <v>0</v>
      </c>
      <c r="C480" s="6">
        <f>IF('Loads'!$B66&lt;0,0,IF($C56*$B$423+'Aggreg'!$C285&gt;0,$C56*$B$423,0-'Aggreg'!$C285))</f>
        <v>0</v>
      </c>
      <c r="D480" s="6">
        <f>IF('Loads'!$B66&lt;0,0,IF($D56*$B$423+'Aggreg'!$D285&gt;0,$D56*$B$423,0-'Aggreg'!$D285))</f>
        <v>0</v>
      </c>
      <c r="E480" s="6">
        <f>IF('Loads'!$B66&lt;0,0,IF($E56*$B$423+'Aggreg'!$E285&gt;0,$E56*$B$423,0-'Aggreg'!$E285))</f>
        <v>0</v>
      </c>
      <c r="F480" s="6">
        <f>IF('Loads'!$B66&lt;0,0,IF($F56*$B$423+'Aggreg'!$F285&gt;0,$F56*$B$423,0-'Aggreg'!$F285))</f>
        <v>0</v>
      </c>
      <c r="G480" s="6">
        <f>IF('Loads'!$B66&lt;0,0,IF($G56*$B$423+'Aggreg'!$G285&gt;0,$G56*$B$423,0-'Aggreg'!$G285))</f>
        <v>0</v>
      </c>
      <c r="H480" s="17">
        <f>0.01*'Input'!$F$58*(E480*'Loads'!$E346+F480*'Loads'!$F346)+10*(B480*'Loads'!$B346+C480*'Loads'!$C346+D480*'Loads'!$D346+G480*'Loads'!$G346)</f>
        <v>0</v>
      </c>
      <c r="I480" s="10"/>
    </row>
    <row r="481" spans="1:9">
      <c r="A481" s="11" t="s">
        <v>193</v>
      </c>
      <c r="B481" s="6">
        <f>IF('Loads'!$B67&lt;0,0,IF($B57*$B$423+'Aggreg'!$B286&gt;0,$B57*$B$423,0-'Aggreg'!$B286))</f>
        <v>0</v>
      </c>
      <c r="C481" s="6">
        <f>IF('Loads'!$B67&lt;0,0,IF($C57*$B$423+'Aggreg'!$C286&gt;0,$C57*$B$423,0-'Aggreg'!$C286))</f>
        <v>0</v>
      </c>
      <c r="D481" s="6">
        <f>IF('Loads'!$B67&lt;0,0,IF($D57*$B$423+'Aggreg'!$D286&gt;0,$D57*$B$423,0-'Aggreg'!$D286))</f>
        <v>0</v>
      </c>
      <c r="E481" s="6">
        <f>IF('Loads'!$B67&lt;0,0,IF($E57*$B$423+'Aggreg'!$E286&gt;0,$E57*$B$423,0-'Aggreg'!$E286))</f>
        <v>0</v>
      </c>
      <c r="F481" s="6">
        <f>IF('Loads'!$B67&lt;0,0,IF($F57*$B$423+'Aggreg'!$F286&gt;0,$F57*$B$423,0-'Aggreg'!$F286))</f>
        <v>0</v>
      </c>
      <c r="G481" s="6">
        <f>IF('Loads'!$B67&lt;0,0,IF($G57*$B$423+'Aggreg'!$G286&gt;0,$G57*$B$423,0-'Aggreg'!$G286))</f>
        <v>0</v>
      </c>
      <c r="H481" s="17">
        <f>0.01*'Input'!$F$58*(E481*'Loads'!$E347+F481*'Loads'!$F347)+10*(B481*'Loads'!$B347+C481*'Loads'!$C347+D481*'Loads'!$D347+G481*'Loads'!$G347)</f>
        <v>0</v>
      </c>
      <c r="I481" s="10"/>
    </row>
    <row r="482" spans="1:9">
      <c r="A482" s="11" t="s">
        <v>194</v>
      </c>
      <c r="B482" s="6">
        <f>IF('Loads'!$B68&lt;0,0,IF($B58*$B$423+'Aggreg'!$B287&gt;0,$B58*$B$423,0-'Aggreg'!$B287))</f>
        <v>0</v>
      </c>
      <c r="C482" s="6">
        <f>IF('Loads'!$B68&lt;0,0,IF($C58*$B$423+'Aggreg'!$C287&gt;0,$C58*$B$423,0-'Aggreg'!$C287))</f>
        <v>0</v>
      </c>
      <c r="D482" s="6">
        <f>IF('Loads'!$B68&lt;0,0,IF($D58*$B$423+'Aggreg'!$D287&gt;0,$D58*$B$423,0-'Aggreg'!$D287))</f>
        <v>0</v>
      </c>
      <c r="E482" s="6">
        <f>IF('Loads'!$B68&lt;0,0,IF($E58*$B$423+'Aggreg'!$E287&gt;0,$E58*$B$423,0-'Aggreg'!$E287))</f>
        <v>0</v>
      </c>
      <c r="F482" s="6">
        <f>IF('Loads'!$B68&lt;0,0,IF($F58*$B$423+'Aggreg'!$F287&gt;0,$F58*$B$423,0-'Aggreg'!$F287))</f>
        <v>0</v>
      </c>
      <c r="G482" s="6">
        <f>IF('Loads'!$B68&lt;0,0,IF($G58*$B$423+'Aggreg'!$G287&gt;0,$G58*$B$423,0-'Aggreg'!$G287))</f>
        <v>0</v>
      </c>
      <c r="H482" s="17">
        <f>0.01*'Input'!$F$58*(E482*'Loads'!$E348+F482*'Loads'!$F348)+10*(B482*'Loads'!$B348+C482*'Loads'!$C348+D482*'Loads'!$D348+G482*'Loads'!$G348)</f>
        <v>0</v>
      </c>
      <c r="I482" s="10"/>
    </row>
    <row r="483" spans="1:9">
      <c r="A483" s="11" t="s">
        <v>195</v>
      </c>
      <c r="B483" s="6">
        <f>IF('Loads'!$B69&lt;0,0,IF($B59*$B$423+'Aggreg'!$B288&gt;0,$B59*$B$423,0-'Aggreg'!$B288))</f>
        <v>0</v>
      </c>
      <c r="C483" s="6">
        <f>IF('Loads'!$B69&lt;0,0,IF($C59*$B$423+'Aggreg'!$C288&gt;0,$C59*$B$423,0-'Aggreg'!$C288))</f>
        <v>0</v>
      </c>
      <c r="D483" s="6">
        <f>IF('Loads'!$B69&lt;0,0,IF($D59*$B$423+'Aggreg'!$D288&gt;0,$D59*$B$423,0-'Aggreg'!$D288))</f>
        <v>0</v>
      </c>
      <c r="E483" s="6">
        <f>IF('Loads'!$B69&lt;0,0,IF($E59*$B$423+'Aggreg'!$E288&gt;0,$E59*$B$423,0-'Aggreg'!$E288))</f>
        <v>0</v>
      </c>
      <c r="F483" s="6">
        <f>IF('Loads'!$B69&lt;0,0,IF($F59*$B$423+'Aggreg'!$F288&gt;0,$F59*$B$423,0-'Aggreg'!$F288))</f>
        <v>0</v>
      </c>
      <c r="G483" s="6">
        <f>IF('Loads'!$B69&lt;0,0,IF($G59*$B$423+'Aggreg'!$G288&gt;0,$G59*$B$423,0-'Aggreg'!$G288))</f>
        <v>0</v>
      </c>
      <c r="H483" s="17">
        <f>0.01*'Input'!$F$58*(E483*'Loads'!$E349+F483*'Loads'!$F349)+10*(B483*'Loads'!$B349+C483*'Loads'!$C349+D483*'Loads'!$D349+G483*'Loads'!$G349)</f>
        <v>0</v>
      </c>
      <c r="I483" s="10"/>
    </row>
    <row r="484" spans="1:9">
      <c r="A484" s="11" t="s">
        <v>196</v>
      </c>
      <c r="B484" s="6">
        <f>IF('Loads'!$B70&lt;0,0,IF($B60*$B$423+'Aggreg'!$B289&gt;0,$B60*$B$423,0-'Aggreg'!$B289))</f>
        <v>0</v>
      </c>
      <c r="C484" s="6">
        <f>IF('Loads'!$B70&lt;0,0,IF($C60*$B$423+'Aggreg'!$C289&gt;0,$C60*$B$423,0-'Aggreg'!$C289))</f>
        <v>0</v>
      </c>
      <c r="D484" s="6">
        <f>IF('Loads'!$B70&lt;0,0,IF($D60*$B$423+'Aggreg'!$D289&gt;0,$D60*$B$423,0-'Aggreg'!$D289))</f>
        <v>0</v>
      </c>
      <c r="E484" s="6">
        <f>IF('Loads'!$B70&lt;0,0,IF($E60*$B$423+'Aggreg'!$E289&gt;0,$E60*$B$423,0-'Aggreg'!$E289))</f>
        <v>0</v>
      </c>
      <c r="F484" s="6">
        <f>IF('Loads'!$B70&lt;0,0,IF($F60*$B$423+'Aggreg'!$F289&gt;0,$F60*$B$423,0-'Aggreg'!$F289))</f>
        <v>0</v>
      </c>
      <c r="G484" s="6">
        <f>IF('Loads'!$B70&lt;0,0,IF($G60*$B$423+'Aggreg'!$G289&gt;0,$G60*$B$423,0-'Aggreg'!$G289))</f>
        <v>0</v>
      </c>
      <c r="H484" s="17">
        <f>0.01*'Input'!$F$58*(E484*'Loads'!$E350+F484*'Loads'!$F350)+10*(B484*'Loads'!$B350+C484*'Loads'!$C350+D484*'Loads'!$D350+G484*'Loads'!$G350)</f>
        <v>0</v>
      </c>
      <c r="I484" s="10"/>
    </row>
    <row r="485" spans="1:9">
      <c r="A485" s="11" t="s">
        <v>197</v>
      </c>
      <c r="B485" s="6">
        <f>IF('Loads'!$B71&lt;0,0,IF($B61*$B$423+'Aggreg'!$B290&gt;0,$B61*$B$423,0-'Aggreg'!$B290))</f>
        <v>0</v>
      </c>
      <c r="C485" s="6">
        <f>IF('Loads'!$B71&lt;0,0,IF($C61*$B$423+'Aggreg'!$C290&gt;0,$C61*$B$423,0-'Aggreg'!$C290))</f>
        <v>0</v>
      </c>
      <c r="D485" s="6">
        <f>IF('Loads'!$B71&lt;0,0,IF($D61*$B$423+'Aggreg'!$D290&gt;0,$D61*$B$423,0-'Aggreg'!$D290))</f>
        <v>0</v>
      </c>
      <c r="E485" s="6">
        <f>IF('Loads'!$B71&lt;0,0,IF($E61*$B$423+'Aggreg'!$E290&gt;0,$E61*$B$423,0-'Aggreg'!$E290))</f>
        <v>0</v>
      </c>
      <c r="F485" s="6">
        <f>IF('Loads'!$B71&lt;0,0,IF($F61*$B$423+'Aggreg'!$F290&gt;0,$F61*$B$423,0-'Aggreg'!$F290))</f>
        <v>0</v>
      </c>
      <c r="G485" s="6">
        <f>IF('Loads'!$B71&lt;0,0,IF($G61*$B$423+'Aggreg'!$G290&gt;0,$G61*$B$423,0-'Aggreg'!$G290))</f>
        <v>0</v>
      </c>
      <c r="H485" s="17">
        <f>0.01*'Input'!$F$58*(E485*'Loads'!$E351+F485*'Loads'!$F351)+10*(B485*'Loads'!$B351+C485*'Loads'!$C351+D485*'Loads'!$D351+G485*'Loads'!$G351)</f>
        <v>0</v>
      </c>
      <c r="I485" s="10"/>
    </row>
    <row r="486" spans="1:9">
      <c r="A486" s="11" t="s">
        <v>198</v>
      </c>
      <c r="B486" s="6">
        <f>IF('Loads'!$B72&lt;0,0,IF($B62*$B$423+'Aggreg'!$B291&gt;0,$B62*$B$423,0-'Aggreg'!$B291))</f>
        <v>0</v>
      </c>
      <c r="C486" s="6">
        <f>IF('Loads'!$B72&lt;0,0,IF($C62*$B$423+'Aggreg'!$C291&gt;0,$C62*$B$423,0-'Aggreg'!$C291))</f>
        <v>0</v>
      </c>
      <c r="D486" s="6">
        <f>IF('Loads'!$B72&lt;0,0,IF($D62*$B$423+'Aggreg'!$D291&gt;0,$D62*$B$423,0-'Aggreg'!$D291))</f>
        <v>0</v>
      </c>
      <c r="E486" s="6">
        <f>IF('Loads'!$B72&lt;0,0,IF($E62*$B$423+'Aggreg'!$E291&gt;0,$E62*$B$423,0-'Aggreg'!$E291))</f>
        <v>0</v>
      </c>
      <c r="F486" s="6">
        <f>IF('Loads'!$B72&lt;0,0,IF($F62*$B$423+'Aggreg'!$F291&gt;0,$F62*$B$423,0-'Aggreg'!$F291))</f>
        <v>0</v>
      </c>
      <c r="G486" s="6">
        <f>IF('Loads'!$B72&lt;0,0,IF($G62*$B$423+'Aggreg'!$G291&gt;0,$G62*$B$423,0-'Aggreg'!$G291))</f>
        <v>0</v>
      </c>
      <c r="H486" s="17">
        <f>0.01*'Input'!$F$58*(E486*'Loads'!$E352+F486*'Loads'!$F352)+10*(B486*'Loads'!$B352+C486*'Loads'!$C352+D486*'Loads'!$D352+G486*'Loads'!$G352)</f>
        <v>0</v>
      </c>
      <c r="I486" s="10"/>
    </row>
    <row r="487" spans="1:9">
      <c r="A487" s="11" t="s">
        <v>199</v>
      </c>
      <c r="B487" s="6">
        <f>IF('Loads'!$B73&lt;0,0,IF($B63*$B$423+'Aggreg'!$B292&gt;0,$B63*$B$423,0-'Aggreg'!$B292))</f>
        <v>0</v>
      </c>
      <c r="C487" s="6">
        <f>IF('Loads'!$B73&lt;0,0,IF($C63*$B$423+'Aggreg'!$C292&gt;0,$C63*$B$423,0-'Aggreg'!$C292))</f>
        <v>0</v>
      </c>
      <c r="D487" s="6">
        <f>IF('Loads'!$B73&lt;0,0,IF($D63*$B$423+'Aggreg'!$D292&gt;0,$D63*$B$423,0-'Aggreg'!$D292))</f>
        <v>0</v>
      </c>
      <c r="E487" s="6">
        <f>IF('Loads'!$B73&lt;0,0,IF($E63*$B$423+'Aggreg'!$E292&gt;0,$E63*$B$423,0-'Aggreg'!$E292))</f>
        <v>0</v>
      </c>
      <c r="F487" s="6">
        <f>IF('Loads'!$B73&lt;0,0,IF($F63*$B$423+'Aggreg'!$F292&gt;0,$F63*$B$423,0-'Aggreg'!$F292))</f>
        <v>0</v>
      </c>
      <c r="G487" s="6">
        <f>IF('Loads'!$B73&lt;0,0,IF($G63*$B$423+'Aggreg'!$G292&gt;0,$G63*$B$423,0-'Aggreg'!$G292))</f>
        <v>0</v>
      </c>
      <c r="H487" s="17">
        <f>0.01*'Input'!$F$58*(E487*'Loads'!$E353+F487*'Loads'!$F353)+10*(B487*'Loads'!$B353+C487*'Loads'!$C353+D487*'Loads'!$D353+G487*'Loads'!$G353)</f>
        <v>0</v>
      </c>
      <c r="I487" s="10"/>
    </row>
    <row r="488" spans="1:9">
      <c r="A488" s="11" t="s">
        <v>200</v>
      </c>
      <c r="B488" s="6">
        <f>IF('Loads'!$B74&lt;0,0,IF($B64*$B$423+'Aggreg'!$B293&gt;0,$B64*$B$423,0-'Aggreg'!$B293))</f>
        <v>0</v>
      </c>
      <c r="C488" s="6">
        <f>IF('Loads'!$B74&lt;0,0,IF($C64*$B$423+'Aggreg'!$C293&gt;0,$C64*$B$423,0-'Aggreg'!$C293))</f>
        <v>0</v>
      </c>
      <c r="D488" s="6">
        <f>IF('Loads'!$B74&lt;0,0,IF($D64*$B$423+'Aggreg'!$D293&gt;0,$D64*$B$423,0-'Aggreg'!$D293))</f>
        <v>0</v>
      </c>
      <c r="E488" s="6">
        <f>IF('Loads'!$B74&lt;0,0,IF($E64*$B$423+'Aggreg'!$E293&gt;0,$E64*$B$423,0-'Aggreg'!$E293))</f>
        <v>0</v>
      </c>
      <c r="F488" s="6">
        <f>IF('Loads'!$B74&lt;0,0,IF($F64*$B$423+'Aggreg'!$F293&gt;0,$F64*$B$423,0-'Aggreg'!$F293))</f>
        <v>0</v>
      </c>
      <c r="G488" s="6">
        <f>IF('Loads'!$B74&lt;0,0,IF($G64*$B$423+'Aggreg'!$G293&gt;0,$G64*$B$423,0-'Aggreg'!$G293))</f>
        <v>0</v>
      </c>
      <c r="H488" s="17">
        <f>0.01*'Input'!$F$58*(E488*'Loads'!$E354+F488*'Loads'!$F354)+10*(B488*'Loads'!$B354+C488*'Loads'!$C354+D488*'Loads'!$D354+G488*'Loads'!$G354)</f>
        <v>0</v>
      </c>
      <c r="I488" s="10"/>
    </row>
  </sheetData>
  <sheetProtection sheet="1" objects="1" scenarios="1"/>
  <hyperlinks>
    <hyperlink ref="A6" location="'Yard'!B10" display="x1 = 2901. Unit cost at each level, £/kW/year (relative to system simultaneous maximum load)"/>
    <hyperlink ref="A14" location="'Scaler'!B9" display="x1 = 3501. Factor to scale to £1/kW at transmission exit level"/>
    <hyperlink ref="A23" location="'Aggreg'!B15" display="x1 = 3301. Unit rate 1 p/kWh (elements)"/>
    <hyperlink ref="A24" location="'Scaler'!B18" display="x2 = 3502. Applicability factor for £1/kW scaler"/>
    <hyperlink ref="A25" location="'Aggreg'!B57" display="x3 = 3302. Unit rate 2 p/kWh (elements)"/>
    <hyperlink ref="A26" location="'Aggreg'!B99" display="x4 = 3303. Unit rate 3 p/kWh (elements)"/>
    <hyperlink ref="A27" location="'Aggreg'!B141" display="x5 = 3304. Fixed charge p/MPAN/day (elements)"/>
    <hyperlink ref="A28" location="'Aggreg'!B179" display="x6 = 3305. Capacity charge p/kVA/day (elements)"/>
    <hyperlink ref="A29" location="'Aggreg'!B218" display="x7 = 3306. Reactive power charge p/kVArh (elements)"/>
    <hyperlink ref="A68" location="'Scaler'!B33" display="x1 = 3503. Unit rate 1 p/kWh scalable part (in Scalable elements of tariff components)"/>
    <hyperlink ref="A69" location="'Aggreg'!B262" display="x2 = 3307. Unit rate 1 p/kWh (total) (in Summary of charges before revenue matching)"/>
    <hyperlink ref="A70" location="'Scaler'!C33" display="x3 = 3503. Unit rate 2 p/kWh scalable part (in Scalable elements of tariff components)"/>
    <hyperlink ref="A71" location="'Aggreg'!C262" display="x4 = 3307. Unit rate 2 p/kWh (total) (in Summary of charges before revenue matching)"/>
    <hyperlink ref="A72" location="'Scaler'!D33" display="x5 = 3503. Unit rate 3 p/kWh scalable part (in Scalable elements of tariff components)"/>
    <hyperlink ref="A73" location="'Aggreg'!D262" display="x6 = 3307. Unit rate 3 p/kWh (total) (in Summary of charges before revenue matching)"/>
    <hyperlink ref="A74" location="'Scaler'!E33" display="x7 = 3503. Fixed charge p/MPAN/day scalable part (in Scalable elements of tariff components)"/>
    <hyperlink ref="A75" location="'Aggreg'!E262" display="x8 = 3307. Fixed charge p/MPAN/day (total) (in Summary of charges before revenue matching)"/>
    <hyperlink ref="A76" location="'Scaler'!F33" display="x9 = 3503. Capacity charge p/kVA/day scalable part (in Scalable elements of tariff components)"/>
    <hyperlink ref="A77" location="'Aggreg'!F262" display="x10 = 3307. Capacity charge p/kVA/day (total) (in Summary of charges before revenue matching)"/>
    <hyperlink ref="A78" location="'Scaler'!G33" display="x11 = 3503. Reactive power charge p/kVArh scalable part (in Scalable elements of tariff components)"/>
    <hyperlink ref="A79" location="'Aggreg'!G262" display="x12 = 3307. Reactive power charge p/kVArh (in Summary of charges before revenue matching)"/>
    <hyperlink ref="A118" location="'Loads'!B43" display="x1 = 2302. Load coefficient"/>
    <hyperlink ref="A119" location="'Scaler'!B33" display="x2 = 3503. Unit rate 1 p/kWh scalable part (in Scalable elements of tariff components)"/>
    <hyperlink ref="A120" location="'Loads'!B323" display="x3 = 2305. Rate 1 units (MWh) (in Equivalent volume for each end user)"/>
    <hyperlink ref="A121" location="'Scaler'!C33" display="x4 = 3503. Unit rate 2 p/kWh scalable part (in Scalable elements of tariff components)"/>
    <hyperlink ref="A122" location="'Loads'!C323" display="x5 = 2305. Rate 2 units (MWh) (in Equivalent volume for each end user)"/>
    <hyperlink ref="A123" location="'Scaler'!D33" display="x6 = 3503. Unit rate 3 p/kWh scalable part (in Scalable elements of tariff components)"/>
    <hyperlink ref="A124" location="'Loads'!D323" display="x7 = 2305. Rate 3 units (MWh) (in Equivalent volume for each end user)"/>
    <hyperlink ref="A125" location="'Scaler'!E33" display="x8 = 3503. Fixed charge p/MPAN/day scalable part (in Scalable elements of tariff components)"/>
    <hyperlink ref="A126" location="'Input'!F57" display="x9 = 1010. Days in the charging year (in Financial and general assumptions)"/>
    <hyperlink ref="A127" location="'Loads'!E323" display="x10 = 2305. MPANs (in Equivalent volume for each end user)"/>
    <hyperlink ref="A128" location="'Scaler'!F33" display="x11 = 3503. Capacity charge p/kVA/day scalable part (in Scalable elements of tariff components)"/>
    <hyperlink ref="A129" location="'Loads'!F323" display="x12 = 2305. Import capacity (kVA) (in Equivalent volume for each end user)"/>
    <hyperlink ref="A130" location="'Scaler'!G33" display="x13 = 3503. Reactive power charge p/kVArh scalable part (in Scalable elements of tariff components)"/>
    <hyperlink ref="A131" location="'Loads'!G323" display="x14 = 2305. Reactive power units (MVArh) (in Equivalent volume for each end user)"/>
    <hyperlink ref="A170" location="'Revenue'!C69" display="x1 = 3403. Revenue shortfall (surplus) £ (in Revenue surplus or shortfall)"/>
    <hyperlink ref="A171" location="'Scaler'!B135" display="x2 = 3505. Effect through Unit rate 1 p/kWh (in Marginal revenue effect of scaler)"/>
    <hyperlink ref="A172" location="'Scaler'!C135" display="x3 = 3505. Effect through Unit rate 2 p/kWh (in Marginal revenue effect of scaler)"/>
    <hyperlink ref="A173" location="'Scaler'!D135" display="x4 = 3505. Effect through Unit rate 3 p/kWh (in Marginal revenue effect of scaler)"/>
    <hyperlink ref="A174" location="'Scaler'!E135" display="x5 = 3505. Effect through Fixed charge p/MPAN/day (in Marginal revenue effect of scaler)"/>
    <hyperlink ref="A175" location="'Scaler'!F135" display="x6 = 3505. Effect through Capacity charge p/kVA/day (in Marginal revenue effect of scaler)"/>
    <hyperlink ref="A176" location="'Scaler'!G135" display="x7 = 3505. Effect through Reactive power charge p/kVArh (in Marginal revenue effect of scaler)"/>
    <hyperlink ref="A184" location="'Scaler'!B179" display="x1 = 3506. Constraint-free solution"/>
    <hyperlink ref="A185" location="'Scaler'!B83" display="x2 = 3504. Scaler threshold for Unit rate 1 p/kWh (in Scaler value at which the minimum is breached)"/>
    <hyperlink ref="A186" location="'Scaler'!C83" display="x3 = 3504. Scaler threshold for Unit rate 2 p/kWh (in Scaler value at which the minimum is breached)"/>
    <hyperlink ref="A187" location="'Scaler'!D83" display="x4 = 3504. Scaler threshold for Unit rate 3 p/kWh (in Scaler value at which the minimum is breached)"/>
    <hyperlink ref="A188" location="'Scaler'!E83" display="x5 = 3504. Scaler threshold for Fixed charge p/MPAN/day (in Scaler value at which the minimum is breached)"/>
    <hyperlink ref="A189" location="'Scaler'!F83" display="x6 = 3504. Scaler threshold for Capacity charge p/kVA/day (in Scaler value at which the minimum is breached)"/>
    <hyperlink ref="A190" location="'Scaler'!G83" display="x7 = 3504. Scaler threshold for Reactive power charge p/kVArh (in Scaler value at which the minimum is breached)"/>
    <hyperlink ref="A198" location="'Scaler'!B193" display="x1 = 3507. Starting point"/>
    <hyperlink ref="A199" location="'Scaler'!B83" display="x2 = 3504. Scaler threshold for Unit rate 1 p/kWh (in Scaler value at which the minimum is breached)"/>
    <hyperlink ref="A200" location="'Scaler'!C83" display="x3 = 3504. Scaler threshold for Unit rate 2 p/kWh (in Scaler value at which the minimum is breached)"/>
    <hyperlink ref="A201" location="'Scaler'!D83" display="x4 = 3504. Scaler threshold for Unit rate 3 p/kWh (in Scaler value at which the minimum is breached)"/>
    <hyperlink ref="A202" location="'Scaler'!E83" display="x5 = 3504. Scaler threshold for Fixed charge p/MPAN/day (in Scaler value at which the minimum is breached)"/>
    <hyperlink ref="A203" location="'Scaler'!F83" display="x6 = 3504. Scaler threshold for Capacity charge p/kVA/day (in Scaler value at which the minimum is breached)"/>
    <hyperlink ref="A204" location="'Scaler'!G83" display="x7 = 3504. Scaler threshold for Reactive power charge p/kVArh (in Scaler value at which the minimum is breached)"/>
    <hyperlink ref="A205" location="'Scaler'!B135" display="x8 = 3505. Effect through Unit rate 1 p/kWh (in Marginal revenue effect of scaler)"/>
    <hyperlink ref="A206" location="'Scaler'!C135" display="x9 = 3505. Effect through Unit rate 2 p/kWh (in Marginal revenue effect of scaler)"/>
    <hyperlink ref="A207" location="'Scaler'!D135" display="x10 = 3505. Effect through Unit rate 3 p/kWh (in Marginal revenue effect of scaler)"/>
    <hyperlink ref="A208" location="'Scaler'!E135" display="x11 = 3505. Effect through Fixed charge p/MPAN/day (in Marginal revenue effect of scaler)"/>
    <hyperlink ref="A209" location="'Scaler'!F135" display="x12 = 3505. Effect through Capacity charge p/kVA/day (in Marginal revenue effect of scaler)"/>
    <hyperlink ref="A210" location="'Scaler'!G135" display="x13 = 3505. Effect through Reactive power charge p/kVArh (in Marginal revenue effect of scaler)"/>
    <hyperlink ref="A211" location="'Scaler'!B228" display="x14 = Location (in Solve for General scaler rate)"/>
    <hyperlink ref="A212" location="'Scaler'!C228" display="x15 = Kink (in Solve for General scaler rate)"/>
    <hyperlink ref="A213" location="'Scaler'!F228" display="x16 = Ranking before tie break (in Solve for General scaler rate)"/>
    <hyperlink ref="A214" location="'Scaler'!G228" display="x17 = Counter (in Solve for General scaler rate)"/>
    <hyperlink ref="A215" location="'Scaler'!H228" display="x18 = Tie breaker (in Solve for General scaler rate)"/>
    <hyperlink ref="A216" location="'Scaler'!I228" display="x19 = Ranking (in Solve for General scaler rate)"/>
    <hyperlink ref="A217" location="'Scaler'!J228" display="x20 = Kink reordering (in Solve for General scaler rate)"/>
    <hyperlink ref="A218" location="'Scaler'!D228" display="x21 = Starting slope contributions (in Solve for General scaler rate)"/>
    <hyperlink ref="A219" location="'Scaler'!L228" display="x22 = New slope (in Solve for General scaler rate)"/>
    <hyperlink ref="A220" location="'Scaler'!K228" display="x23 = Location (ordered) (in Solve for General scaler rate)"/>
    <hyperlink ref="A221" location="'Scaler'!E228" display="x24 = Starting values (in Solve for General scaler rate)"/>
    <hyperlink ref="A222" location="'Revenue'!C69" display="x25 = 3403. Revenue shortfall (surplus) £ (in Revenue surplus or shortfall)"/>
    <hyperlink ref="A223" location="'Scaler'!B179" display="x26 = 3506. Constraint-free solution"/>
    <hyperlink ref="A224" location="'Scaler'!M228" display="x27 = Value (in Solve for General scaler rate)"/>
    <hyperlink ref="A419" location="'Scaler'!N228" display="x1 = 3508. Root (in Solve for General scaler rate)"/>
    <hyperlink ref="A427" location="'Loads'!B43" display="x1 = 2302. Load coefficient"/>
    <hyperlink ref="A428" location="'Scaler'!B33" display="x2 = 3503. Unit rate 1 p/kWh scalable part (in Scalable elements of tariff components)"/>
    <hyperlink ref="A429" location="'Scaler'!B422" display="x3 = 3509. General scaler rate"/>
    <hyperlink ref="A430" location="'Aggreg'!B262" display="x4 = 3307. Unit rate 1 p/kWh (total) (in Summary of charges before revenue matching)"/>
    <hyperlink ref="A431" location="'Scaler'!C33" display="x5 = 3503. Unit rate 2 p/kWh scalable part (in Scalable elements of tariff components)"/>
    <hyperlink ref="A432" location="'Aggreg'!C262" display="x6 = 3307. Unit rate 2 p/kWh (total) (in Summary of charges before revenue matching)"/>
    <hyperlink ref="A433" location="'Scaler'!D33" display="x7 = 3503. Unit rate 3 p/kWh scalable part (in Scalable elements of tariff components)"/>
    <hyperlink ref="A434" location="'Aggreg'!D262" display="x8 = 3307. Unit rate 3 p/kWh (total) (in Summary of charges before revenue matching)"/>
    <hyperlink ref="A435" location="'Scaler'!E33" display="x9 = 3503. Fixed charge p/MPAN/day scalable part (in Scalable elements of tariff components)"/>
    <hyperlink ref="A436" location="'Aggreg'!E262" display="x10 = 3307. Fixed charge p/MPAN/day (total) (in Summary of charges before revenue matching)"/>
    <hyperlink ref="A437" location="'Scaler'!F33" display="x11 = 3503. Capacity charge p/kVA/day scalable part (in Scalable elements of tariff components)"/>
    <hyperlink ref="A438" location="'Aggreg'!F262" display="x12 = 3307. Capacity charge p/kVA/day (total) (in Summary of charges before revenue matching)"/>
    <hyperlink ref="A439" location="'Scaler'!G33" display="x13 = 3503. Reactive power charge p/kVArh scalable part (in Scalable elements of tariff components)"/>
    <hyperlink ref="A440" location="'Aggreg'!G262" display="x14 = 3307. Reactive power charge p/kVArh (in Summary of charges before revenue matching)"/>
    <hyperlink ref="A441" location="'Input'!F57" display="x15 = 1010. Days in the charging year (in Financial and general assumptions)"/>
    <hyperlink ref="A442" location="'Scaler'!E457" display="x16 = Fixed charge p/MPAN/day scaler (in Scaler)"/>
    <hyperlink ref="A443" location="'Loads'!E323" display="x17 = 2305. MPANs (in Equivalent volume for each end user)"/>
    <hyperlink ref="A444" location="'Scaler'!F457" display="x18 = Capacity charge p/kVA/day scaler (in Scaler)"/>
    <hyperlink ref="A445" location="'Loads'!F323" display="x19 = 2305. Import capacity (kVA) (in Equivalent volume for each end user)"/>
    <hyperlink ref="A446" location="'Scaler'!B457" display="x20 = Unit rate 1 p/kWh scaler (in Scaler)"/>
    <hyperlink ref="A447" location="'Loads'!B323" display="x21 = 2305. Rate 1 units (MWh) (in Equivalent volume for each end user)"/>
    <hyperlink ref="A448" location="'Scaler'!C457" display="x22 = Unit rate 2 p/kWh scaler (in Scaler)"/>
    <hyperlink ref="A449" location="'Loads'!C323" display="x23 = 2305. Rate 2 units (MWh) (in Equivalent volume for each end user)"/>
    <hyperlink ref="A450" location="'Scaler'!D457" display="x24 = Unit rate 3 p/kWh scaler (in Scaler)"/>
    <hyperlink ref="A451" location="'Loads'!D323" display="x25 = 2305. Rate 3 units (MWh) (in Equivalent volume for each end user)"/>
    <hyperlink ref="A452" location="'Scaler'!G457" display="x26 = Reactive power charge p/kVArh scaler (in Scaler)"/>
    <hyperlink ref="A453" location="'Loads'!G323" display="x27 = 2305. Reactive power units (MVArh) (in Equivalent volume for each end user)"/>
  </hyperlinks>
  <pageMargins left="0.7" right="0.7" top="0.75" bottom="0.75" header="0.3" footer="0.3"/>
  <pageSetup fitToHeight="0" orientation="landscape"/>
  <headerFooter>
    <oddHeader>&amp;L&amp;A&amp;Cr6409&amp;R&amp;P of &amp;N</oddHeader>
    <oddFooter>&amp;F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34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8.7109375" customWidth="1"/>
  </cols>
  <sheetData>
    <row r="1" spans="1:1">
      <c r="A1" s="1">
        <f>"Tariff component adjustment and rounding"&amp;" for "&amp;'Input'!B7&amp;" in "&amp;'Input'!C7&amp;" ("&amp;'Input'!D7&amp;")"</f>
        <v>0</v>
      </c>
    </row>
    <row r="3" spans="1:1">
      <c r="A3" s="1" t="s">
        <v>1472</v>
      </c>
    </row>
    <row r="4" spans="1:1">
      <c r="A4" s="2" t="s">
        <v>367</v>
      </c>
    </row>
    <row r="5" spans="1:1">
      <c r="A5" s="12" t="s">
        <v>1473</v>
      </c>
    </row>
    <row r="6" spans="1:1">
      <c r="A6" s="12" t="s">
        <v>1474</v>
      </c>
    </row>
    <row r="7" spans="1:1">
      <c r="A7" s="12" t="s">
        <v>1475</v>
      </c>
    </row>
    <row r="8" spans="1:1">
      <c r="A8" s="12" t="s">
        <v>1476</v>
      </c>
    </row>
    <row r="9" spans="1:1">
      <c r="A9" s="12" t="s">
        <v>1477</v>
      </c>
    </row>
    <row r="10" spans="1:1">
      <c r="A10" s="12" t="s">
        <v>1478</v>
      </c>
    </row>
    <row r="11" spans="1:1">
      <c r="A11" s="12" t="s">
        <v>1479</v>
      </c>
    </row>
    <row r="12" spans="1:1">
      <c r="A12" s="12" t="s">
        <v>1480</v>
      </c>
    </row>
    <row r="13" spans="1:1">
      <c r="A13" s="12" t="s">
        <v>1481</v>
      </c>
    </row>
    <row r="14" spans="1:1">
      <c r="A14" s="12" t="s">
        <v>1482</v>
      </c>
    </row>
    <row r="15" spans="1:1">
      <c r="A15" s="12" t="s">
        <v>1483</v>
      </c>
    </row>
    <row r="16" spans="1:1">
      <c r="A16" s="12" t="s">
        <v>1484</v>
      </c>
    </row>
    <row r="17" spans="1:8">
      <c r="A17" s="26" t="s">
        <v>370</v>
      </c>
      <c r="B17" s="26" t="s">
        <v>500</v>
      </c>
      <c r="C17" s="26" t="s">
        <v>500</v>
      </c>
      <c r="D17" s="26" t="s">
        <v>500</v>
      </c>
      <c r="E17" s="26" t="s">
        <v>500</v>
      </c>
      <c r="F17" s="26" t="s">
        <v>500</v>
      </c>
      <c r="G17" s="26" t="s">
        <v>500</v>
      </c>
    </row>
    <row r="18" spans="1:8">
      <c r="A18" s="26" t="s">
        <v>373</v>
      </c>
      <c r="B18" s="26" t="s">
        <v>1485</v>
      </c>
      <c r="C18" s="26" t="s">
        <v>1486</v>
      </c>
      <c r="D18" s="26" t="s">
        <v>1487</v>
      </c>
      <c r="E18" s="26" t="s">
        <v>1488</v>
      </c>
      <c r="F18" s="26" t="s">
        <v>1489</v>
      </c>
      <c r="G18" s="26" t="s">
        <v>1490</v>
      </c>
    </row>
    <row r="20" spans="1:8">
      <c r="B20" s="3" t="s">
        <v>1491</v>
      </c>
      <c r="C20" s="3" t="s">
        <v>1492</v>
      </c>
      <c r="D20" s="3" t="s">
        <v>1493</v>
      </c>
      <c r="E20" s="3" t="s">
        <v>1494</v>
      </c>
      <c r="F20" s="3" t="s">
        <v>1495</v>
      </c>
      <c r="G20" s="3" t="s">
        <v>1086</v>
      </c>
    </row>
    <row r="21" spans="1:8">
      <c r="A21" s="11" t="s">
        <v>172</v>
      </c>
      <c r="B21" s="34">
        <f>'Aggreg'!$B263+'Scaler'!$B458</f>
        <v>0</v>
      </c>
      <c r="C21" s="9"/>
      <c r="D21" s="9"/>
      <c r="E21" s="34">
        <f>'Aggreg'!$E263+'Scaler'!$E458</f>
        <v>0</v>
      </c>
      <c r="F21" s="9"/>
      <c r="G21" s="9"/>
      <c r="H21" s="10"/>
    </row>
    <row r="22" spans="1:8">
      <c r="A22" s="11" t="s">
        <v>173</v>
      </c>
      <c r="B22" s="34">
        <f>'Aggreg'!$B264+'Scaler'!$B459</f>
        <v>0</v>
      </c>
      <c r="C22" s="34">
        <f>'Aggreg'!$C264+'Scaler'!$C459</f>
        <v>0</v>
      </c>
      <c r="D22" s="9"/>
      <c r="E22" s="34">
        <f>'Aggreg'!$E264+'Scaler'!$E459</f>
        <v>0</v>
      </c>
      <c r="F22" s="9"/>
      <c r="G22" s="9"/>
      <c r="H22" s="10"/>
    </row>
    <row r="23" spans="1:8">
      <c r="A23" s="11" t="s">
        <v>216</v>
      </c>
      <c r="B23" s="34">
        <f>'Aggreg'!$B265+'Scaler'!$B460</f>
        <v>0</v>
      </c>
      <c r="C23" s="9"/>
      <c r="D23" s="9"/>
      <c r="E23" s="9"/>
      <c r="F23" s="9"/>
      <c r="G23" s="9"/>
      <c r="H23" s="10"/>
    </row>
    <row r="24" spans="1:8">
      <c r="A24" s="11" t="s">
        <v>174</v>
      </c>
      <c r="B24" s="34">
        <f>'Aggreg'!$B266+'Scaler'!$B461</f>
        <v>0</v>
      </c>
      <c r="C24" s="9"/>
      <c r="D24" s="9"/>
      <c r="E24" s="34">
        <f>'Aggreg'!$E266+'Scaler'!$E461</f>
        <v>0</v>
      </c>
      <c r="F24" s="9"/>
      <c r="G24" s="9"/>
      <c r="H24" s="10"/>
    </row>
    <row r="25" spans="1:8">
      <c r="A25" s="11" t="s">
        <v>175</v>
      </c>
      <c r="B25" s="34">
        <f>'Aggreg'!$B267+'Scaler'!$B462</f>
        <v>0</v>
      </c>
      <c r="C25" s="34">
        <f>'Aggreg'!$C267+'Scaler'!$C462</f>
        <v>0</v>
      </c>
      <c r="D25" s="9"/>
      <c r="E25" s="34">
        <f>'Aggreg'!$E267+'Scaler'!$E462</f>
        <v>0</v>
      </c>
      <c r="F25" s="9"/>
      <c r="G25" s="9"/>
      <c r="H25" s="10"/>
    </row>
    <row r="26" spans="1:8">
      <c r="A26" s="11" t="s">
        <v>217</v>
      </c>
      <c r="B26" s="34">
        <f>'Aggreg'!$B268+'Scaler'!$B463</f>
        <v>0</v>
      </c>
      <c r="C26" s="9"/>
      <c r="D26" s="9"/>
      <c r="E26" s="9"/>
      <c r="F26" s="9"/>
      <c r="G26" s="9"/>
      <c r="H26" s="10"/>
    </row>
    <row r="27" spans="1:8">
      <c r="A27" s="11" t="s">
        <v>176</v>
      </c>
      <c r="B27" s="34">
        <f>'Aggreg'!$B269+'Scaler'!$B464</f>
        <v>0</v>
      </c>
      <c r="C27" s="34">
        <f>'Aggreg'!$C269+'Scaler'!$C464</f>
        <v>0</v>
      </c>
      <c r="D27" s="9"/>
      <c r="E27" s="34">
        <f>'Aggreg'!$E269+'Scaler'!$E464</f>
        <v>0</v>
      </c>
      <c r="F27" s="9"/>
      <c r="G27" s="9"/>
      <c r="H27" s="10"/>
    </row>
    <row r="28" spans="1:8">
      <c r="A28" s="11" t="s">
        <v>177</v>
      </c>
      <c r="B28" s="34">
        <f>'Aggreg'!$B270+'Scaler'!$B465</f>
        <v>0</v>
      </c>
      <c r="C28" s="34">
        <f>'Aggreg'!$C270+'Scaler'!$C465</f>
        <v>0</v>
      </c>
      <c r="D28" s="9"/>
      <c r="E28" s="34">
        <f>'Aggreg'!$E270+'Scaler'!$E465</f>
        <v>0</v>
      </c>
      <c r="F28" s="9"/>
      <c r="G28" s="9"/>
      <c r="H28" s="10"/>
    </row>
    <row r="29" spans="1:8">
      <c r="A29" s="11" t="s">
        <v>191</v>
      </c>
      <c r="B29" s="34">
        <f>'Aggreg'!$B271+'Scaler'!$B466</f>
        <v>0</v>
      </c>
      <c r="C29" s="34">
        <f>'Aggreg'!$C271+'Scaler'!$C466</f>
        <v>0</v>
      </c>
      <c r="D29" s="9"/>
      <c r="E29" s="34">
        <f>'Aggreg'!$E271+'Scaler'!$E466</f>
        <v>0</v>
      </c>
      <c r="F29" s="9"/>
      <c r="G29" s="9"/>
      <c r="H29" s="10"/>
    </row>
    <row r="30" spans="1:8">
      <c r="A30" s="11" t="s">
        <v>178</v>
      </c>
      <c r="B30" s="34">
        <f>'Aggreg'!$B272+'Scaler'!$B467</f>
        <v>0</v>
      </c>
      <c r="C30" s="34">
        <f>'Aggreg'!$C272+'Scaler'!$C467</f>
        <v>0</v>
      </c>
      <c r="D30" s="34">
        <f>'Aggreg'!$D272+'Scaler'!$D467</f>
        <v>0</v>
      </c>
      <c r="E30" s="34">
        <f>'Aggreg'!$E272+'Scaler'!$E467</f>
        <v>0</v>
      </c>
      <c r="F30" s="34">
        <f>'Aggreg'!$F272+'Scaler'!$F467</f>
        <v>0</v>
      </c>
      <c r="G30" s="34">
        <f>'Aggreg'!$G272+'Scaler'!$G467</f>
        <v>0</v>
      </c>
      <c r="H30" s="10"/>
    </row>
    <row r="31" spans="1:8">
      <c r="A31" s="11" t="s">
        <v>179</v>
      </c>
      <c r="B31" s="34">
        <f>'Aggreg'!$B273+'Scaler'!$B468</f>
        <v>0</v>
      </c>
      <c r="C31" s="34">
        <f>'Aggreg'!$C273+'Scaler'!$C468</f>
        <v>0</v>
      </c>
      <c r="D31" s="34">
        <f>'Aggreg'!$D273+'Scaler'!$D468</f>
        <v>0</v>
      </c>
      <c r="E31" s="34">
        <f>'Aggreg'!$E273+'Scaler'!$E468</f>
        <v>0</v>
      </c>
      <c r="F31" s="34">
        <f>'Aggreg'!$F273+'Scaler'!$F468</f>
        <v>0</v>
      </c>
      <c r="G31" s="34">
        <f>'Aggreg'!$G273+'Scaler'!$G468</f>
        <v>0</v>
      </c>
      <c r="H31" s="10"/>
    </row>
    <row r="32" spans="1:8">
      <c r="A32" s="11" t="s">
        <v>192</v>
      </c>
      <c r="B32" s="34">
        <f>'Aggreg'!$B274+'Scaler'!$B469</f>
        <v>0</v>
      </c>
      <c r="C32" s="34">
        <f>'Aggreg'!$C274+'Scaler'!$C469</f>
        <v>0</v>
      </c>
      <c r="D32" s="34">
        <f>'Aggreg'!$D274+'Scaler'!$D469</f>
        <v>0</v>
      </c>
      <c r="E32" s="34">
        <f>'Aggreg'!$E274+'Scaler'!$E469</f>
        <v>0</v>
      </c>
      <c r="F32" s="34">
        <f>'Aggreg'!$F274+'Scaler'!$F469</f>
        <v>0</v>
      </c>
      <c r="G32" s="34">
        <f>'Aggreg'!$G274+'Scaler'!$G469</f>
        <v>0</v>
      </c>
      <c r="H32" s="10"/>
    </row>
    <row r="33" spans="1:8">
      <c r="A33" s="11" t="s">
        <v>218</v>
      </c>
      <c r="B33" s="34">
        <f>'Aggreg'!$B275+'Scaler'!$B470</f>
        <v>0</v>
      </c>
      <c r="C33" s="9"/>
      <c r="D33" s="9"/>
      <c r="E33" s="9"/>
      <c r="F33" s="9"/>
      <c r="G33" s="9"/>
      <c r="H33" s="10"/>
    </row>
    <row r="34" spans="1:8">
      <c r="A34" s="11" t="s">
        <v>219</v>
      </c>
      <c r="B34" s="34">
        <f>'Aggreg'!$B276+'Scaler'!$B471</f>
        <v>0</v>
      </c>
      <c r="C34" s="9"/>
      <c r="D34" s="9"/>
      <c r="E34" s="9"/>
      <c r="F34" s="9"/>
      <c r="G34" s="9"/>
      <c r="H34" s="10"/>
    </row>
    <row r="35" spans="1:8">
      <c r="A35" s="11" t="s">
        <v>220</v>
      </c>
      <c r="B35" s="34">
        <f>'Aggreg'!$B277+'Scaler'!$B472</f>
        <v>0</v>
      </c>
      <c r="C35" s="9"/>
      <c r="D35" s="9"/>
      <c r="E35" s="9"/>
      <c r="F35" s="9"/>
      <c r="G35" s="9"/>
      <c r="H35" s="10"/>
    </row>
    <row r="36" spans="1:8">
      <c r="A36" s="11" t="s">
        <v>221</v>
      </c>
      <c r="B36" s="34">
        <f>'Aggreg'!$B278+'Scaler'!$B473</f>
        <v>0</v>
      </c>
      <c r="C36" s="9"/>
      <c r="D36" s="9"/>
      <c r="E36" s="9"/>
      <c r="F36" s="9"/>
      <c r="G36" s="9"/>
      <c r="H36" s="10"/>
    </row>
    <row r="37" spans="1:8">
      <c r="A37" s="11" t="s">
        <v>222</v>
      </c>
      <c r="B37" s="34">
        <f>'Aggreg'!$B279+'Scaler'!$B474</f>
        <v>0</v>
      </c>
      <c r="C37" s="34">
        <f>'Aggreg'!$C279+'Scaler'!$C474</f>
        <v>0</v>
      </c>
      <c r="D37" s="34">
        <f>'Aggreg'!$D279+'Scaler'!$D474</f>
        <v>0</v>
      </c>
      <c r="E37" s="9"/>
      <c r="F37" s="9"/>
      <c r="G37" s="9"/>
      <c r="H37" s="10"/>
    </row>
    <row r="38" spans="1:8">
      <c r="A38" s="11" t="s">
        <v>180</v>
      </c>
      <c r="B38" s="34">
        <f>'Aggreg'!$B280+'Scaler'!$B475</f>
        <v>0</v>
      </c>
      <c r="C38" s="9"/>
      <c r="D38" s="9"/>
      <c r="E38" s="34">
        <f>'Aggreg'!$E280+'Scaler'!$E475</f>
        <v>0</v>
      </c>
      <c r="F38" s="9"/>
      <c r="G38" s="9"/>
      <c r="H38" s="10"/>
    </row>
    <row r="39" spans="1:8">
      <c r="A39" s="11" t="s">
        <v>181</v>
      </c>
      <c r="B39" s="34">
        <f>'Aggreg'!$B281+'Scaler'!$B476</f>
        <v>0</v>
      </c>
      <c r="C39" s="9"/>
      <c r="D39" s="9"/>
      <c r="E39" s="34">
        <f>'Aggreg'!$E281+'Scaler'!$E476</f>
        <v>0</v>
      </c>
      <c r="F39" s="9"/>
      <c r="G39" s="9"/>
      <c r="H39" s="10"/>
    </row>
    <row r="40" spans="1:8">
      <c r="A40" s="11" t="s">
        <v>182</v>
      </c>
      <c r="B40" s="34">
        <f>'Aggreg'!$B282+'Scaler'!$B477</f>
        <v>0</v>
      </c>
      <c r="C40" s="9"/>
      <c r="D40" s="9"/>
      <c r="E40" s="34">
        <f>'Aggreg'!$E282+'Scaler'!$E477</f>
        <v>0</v>
      </c>
      <c r="F40" s="9"/>
      <c r="G40" s="34">
        <f>'Aggreg'!$G282+'Scaler'!$G477</f>
        <v>0</v>
      </c>
      <c r="H40" s="10"/>
    </row>
    <row r="41" spans="1:8">
      <c r="A41" s="11" t="s">
        <v>183</v>
      </c>
      <c r="B41" s="34">
        <f>'Aggreg'!$B283+'Scaler'!$B478</f>
        <v>0</v>
      </c>
      <c r="C41" s="34">
        <f>'Aggreg'!$C283+'Scaler'!$C478</f>
        <v>0</v>
      </c>
      <c r="D41" s="34">
        <f>'Aggreg'!$D283+'Scaler'!$D478</f>
        <v>0</v>
      </c>
      <c r="E41" s="34">
        <f>'Aggreg'!$E283+'Scaler'!$E478</f>
        <v>0</v>
      </c>
      <c r="F41" s="9"/>
      <c r="G41" s="34">
        <f>'Aggreg'!$G283+'Scaler'!$G478</f>
        <v>0</v>
      </c>
      <c r="H41" s="10"/>
    </row>
    <row r="42" spans="1:8">
      <c r="A42" s="11" t="s">
        <v>184</v>
      </c>
      <c r="B42" s="34">
        <f>'Aggreg'!$B284+'Scaler'!$B479</f>
        <v>0</v>
      </c>
      <c r="C42" s="9"/>
      <c r="D42" s="9"/>
      <c r="E42" s="34">
        <f>'Aggreg'!$E284+'Scaler'!$E479</f>
        <v>0</v>
      </c>
      <c r="F42" s="9"/>
      <c r="G42" s="34">
        <f>'Aggreg'!$G284+'Scaler'!$G479</f>
        <v>0</v>
      </c>
      <c r="H42" s="10"/>
    </row>
    <row r="43" spans="1:8">
      <c r="A43" s="11" t="s">
        <v>185</v>
      </c>
      <c r="B43" s="34">
        <f>'Aggreg'!$B285+'Scaler'!$B480</f>
        <v>0</v>
      </c>
      <c r="C43" s="34">
        <f>'Aggreg'!$C285+'Scaler'!$C480</f>
        <v>0</v>
      </c>
      <c r="D43" s="34">
        <f>'Aggreg'!$D285+'Scaler'!$D480</f>
        <v>0</v>
      </c>
      <c r="E43" s="34">
        <f>'Aggreg'!$E285+'Scaler'!$E480</f>
        <v>0</v>
      </c>
      <c r="F43" s="9"/>
      <c r="G43" s="34">
        <f>'Aggreg'!$G285+'Scaler'!$G480</f>
        <v>0</v>
      </c>
      <c r="H43" s="10"/>
    </row>
    <row r="44" spans="1:8">
      <c r="A44" s="11" t="s">
        <v>193</v>
      </c>
      <c r="B44" s="34">
        <f>'Aggreg'!$B286+'Scaler'!$B481</f>
        <v>0</v>
      </c>
      <c r="C44" s="9"/>
      <c r="D44" s="9"/>
      <c r="E44" s="34">
        <f>'Aggreg'!$E286+'Scaler'!$E481</f>
        <v>0</v>
      </c>
      <c r="F44" s="9"/>
      <c r="G44" s="34">
        <f>'Aggreg'!$G286+'Scaler'!$G481</f>
        <v>0</v>
      </c>
      <c r="H44" s="10"/>
    </row>
    <row r="45" spans="1:8">
      <c r="A45" s="11" t="s">
        <v>194</v>
      </c>
      <c r="B45" s="34">
        <f>'Aggreg'!$B287+'Scaler'!$B482</f>
        <v>0</v>
      </c>
      <c r="C45" s="9"/>
      <c r="D45" s="9"/>
      <c r="E45" s="34">
        <f>'Aggreg'!$E287+'Scaler'!$E482</f>
        <v>0</v>
      </c>
      <c r="F45" s="9"/>
      <c r="G45" s="34">
        <f>'Aggreg'!$G287+'Scaler'!$G482</f>
        <v>0</v>
      </c>
      <c r="H45" s="10"/>
    </row>
    <row r="46" spans="1:8">
      <c r="A46" s="11" t="s">
        <v>195</v>
      </c>
      <c r="B46" s="34">
        <f>'Aggreg'!$B288+'Scaler'!$B483</f>
        <v>0</v>
      </c>
      <c r="C46" s="9"/>
      <c r="D46" s="9"/>
      <c r="E46" s="34">
        <f>'Aggreg'!$E288+'Scaler'!$E483</f>
        <v>0</v>
      </c>
      <c r="F46" s="9"/>
      <c r="G46" s="34">
        <f>'Aggreg'!$G288+'Scaler'!$G483</f>
        <v>0</v>
      </c>
      <c r="H46" s="10"/>
    </row>
    <row r="47" spans="1:8">
      <c r="A47" s="11" t="s">
        <v>196</v>
      </c>
      <c r="B47" s="34">
        <f>'Aggreg'!$B289+'Scaler'!$B484</f>
        <v>0</v>
      </c>
      <c r="C47" s="9"/>
      <c r="D47" s="9"/>
      <c r="E47" s="34">
        <f>'Aggreg'!$E289+'Scaler'!$E484</f>
        <v>0</v>
      </c>
      <c r="F47" s="9"/>
      <c r="G47" s="34">
        <f>'Aggreg'!$G289+'Scaler'!$G484</f>
        <v>0</v>
      </c>
      <c r="H47" s="10"/>
    </row>
    <row r="48" spans="1:8">
      <c r="A48" s="11" t="s">
        <v>197</v>
      </c>
      <c r="B48" s="34">
        <f>'Aggreg'!$B290+'Scaler'!$B485</f>
        <v>0</v>
      </c>
      <c r="C48" s="34">
        <f>'Aggreg'!$C290+'Scaler'!$C485</f>
        <v>0</v>
      </c>
      <c r="D48" s="34">
        <f>'Aggreg'!$D290+'Scaler'!$D485</f>
        <v>0</v>
      </c>
      <c r="E48" s="34">
        <f>'Aggreg'!$E290+'Scaler'!$E485</f>
        <v>0</v>
      </c>
      <c r="F48" s="9"/>
      <c r="G48" s="34">
        <f>'Aggreg'!$G290+'Scaler'!$G485</f>
        <v>0</v>
      </c>
      <c r="H48" s="10"/>
    </row>
    <row r="49" spans="1:8">
      <c r="A49" s="11" t="s">
        <v>198</v>
      </c>
      <c r="B49" s="34">
        <f>'Aggreg'!$B291+'Scaler'!$B486</f>
        <v>0</v>
      </c>
      <c r="C49" s="34">
        <f>'Aggreg'!$C291+'Scaler'!$C486</f>
        <v>0</v>
      </c>
      <c r="D49" s="34">
        <f>'Aggreg'!$D291+'Scaler'!$D486</f>
        <v>0</v>
      </c>
      <c r="E49" s="34">
        <f>'Aggreg'!$E291+'Scaler'!$E486</f>
        <v>0</v>
      </c>
      <c r="F49" s="9"/>
      <c r="G49" s="34">
        <f>'Aggreg'!$G291+'Scaler'!$G486</f>
        <v>0</v>
      </c>
      <c r="H49" s="10"/>
    </row>
    <row r="50" spans="1:8">
      <c r="A50" s="11" t="s">
        <v>199</v>
      </c>
      <c r="B50" s="34">
        <f>'Aggreg'!$B292+'Scaler'!$B487</f>
        <v>0</v>
      </c>
      <c r="C50" s="34">
        <f>'Aggreg'!$C292+'Scaler'!$C487</f>
        <v>0</v>
      </c>
      <c r="D50" s="34">
        <f>'Aggreg'!$D292+'Scaler'!$D487</f>
        <v>0</v>
      </c>
      <c r="E50" s="34">
        <f>'Aggreg'!$E292+'Scaler'!$E487</f>
        <v>0</v>
      </c>
      <c r="F50" s="9"/>
      <c r="G50" s="34">
        <f>'Aggreg'!$G292+'Scaler'!$G487</f>
        <v>0</v>
      </c>
      <c r="H50" s="10"/>
    </row>
    <row r="51" spans="1:8">
      <c r="A51" s="11" t="s">
        <v>200</v>
      </c>
      <c r="B51" s="34">
        <f>'Aggreg'!$B293+'Scaler'!$B488</f>
        <v>0</v>
      </c>
      <c r="C51" s="34">
        <f>'Aggreg'!$C293+'Scaler'!$C488</f>
        <v>0</v>
      </c>
      <c r="D51" s="34">
        <f>'Aggreg'!$D293+'Scaler'!$D488</f>
        <v>0</v>
      </c>
      <c r="E51" s="34">
        <f>'Aggreg'!$E293+'Scaler'!$E488</f>
        <v>0</v>
      </c>
      <c r="F51" s="9"/>
      <c r="G51" s="34">
        <f>'Aggreg'!$G293+'Scaler'!$G488</f>
        <v>0</v>
      </c>
      <c r="H51" s="10"/>
    </row>
    <row r="53" spans="1:8">
      <c r="A53" s="1" t="s">
        <v>1496</v>
      </c>
    </row>
    <row r="55" spans="1:8">
      <c r="B55" s="3" t="s">
        <v>1491</v>
      </c>
      <c r="C55" s="3" t="s">
        <v>1492</v>
      </c>
      <c r="D55" s="3" t="s">
        <v>1493</v>
      </c>
      <c r="E55" s="3" t="s">
        <v>1494</v>
      </c>
      <c r="F55" s="3" t="s">
        <v>1495</v>
      </c>
      <c r="G55" s="3" t="s">
        <v>1086</v>
      </c>
    </row>
    <row r="56" spans="1:8">
      <c r="A56" s="11" t="s">
        <v>1497</v>
      </c>
      <c r="B56" s="28">
        <v>3</v>
      </c>
      <c r="C56" s="28">
        <v>3</v>
      </c>
      <c r="D56" s="28">
        <v>3</v>
      </c>
      <c r="E56" s="28">
        <v>2</v>
      </c>
      <c r="F56" s="28">
        <v>2</v>
      </c>
      <c r="G56" s="28">
        <v>3</v>
      </c>
      <c r="H56" s="10"/>
    </row>
    <row r="58" spans="1:8">
      <c r="A58" s="1" t="s">
        <v>1498</v>
      </c>
    </row>
    <row r="59" spans="1:8">
      <c r="A59" s="2" t="s">
        <v>367</v>
      </c>
    </row>
    <row r="60" spans="1:8">
      <c r="A60" s="12" t="s">
        <v>1499</v>
      </c>
    </row>
    <row r="61" spans="1:8">
      <c r="A61" s="12" t="s">
        <v>1500</v>
      </c>
    </row>
    <row r="62" spans="1:8">
      <c r="A62" s="12" t="s">
        <v>1501</v>
      </c>
    </row>
    <row r="63" spans="1:8">
      <c r="A63" s="12" t="s">
        <v>1502</v>
      </c>
    </row>
    <row r="64" spans="1:8">
      <c r="A64" s="12" t="s">
        <v>1503</v>
      </c>
    </row>
    <row r="65" spans="1:8">
      <c r="A65" s="12" t="s">
        <v>1504</v>
      </c>
    </row>
    <row r="66" spans="1:8">
      <c r="A66" s="12" t="s">
        <v>1505</v>
      </c>
    </row>
    <row r="67" spans="1:8">
      <c r="A67" s="12" t="s">
        <v>1506</v>
      </c>
    </row>
    <row r="68" spans="1:8">
      <c r="A68" s="12" t="s">
        <v>1507</v>
      </c>
    </row>
    <row r="69" spans="1:8">
      <c r="A69" s="12" t="s">
        <v>1508</v>
      </c>
    </row>
    <row r="70" spans="1:8">
      <c r="A70" s="12" t="s">
        <v>1509</v>
      </c>
    </row>
    <row r="71" spans="1:8">
      <c r="A71" s="12" t="s">
        <v>1510</v>
      </c>
    </row>
    <row r="72" spans="1:8">
      <c r="A72" s="26" t="s">
        <v>370</v>
      </c>
      <c r="B72" s="26" t="s">
        <v>500</v>
      </c>
      <c r="C72" s="26" t="s">
        <v>500</v>
      </c>
      <c r="D72" s="26" t="s">
        <v>500</v>
      </c>
      <c r="E72" s="26" t="s">
        <v>500</v>
      </c>
      <c r="F72" s="26" t="s">
        <v>500</v>
      </c>
      <c r="G72" s="26" t="s">
        <v>500</v>
      </c>
    </row>
    <row r="73" spans="1:8">
      <c r="A73" s="26" t="s">
        <v>373</v>
      </c>
      <c r="B73" s="26" t="s">
        <v>1511</v>
      </c>
      <c r="C73" s="26" t="s">
        <v>1512</v>
      </c>
      <c r="D73" s="26" t="s">
        <v>1513</v>
      </c>
      <c r="E73" s="26" t="s">
        <v>1514</v>
      </c>
      <c r="F73" s="26" t="s">
        <v>1515</v>
      </c>
      <c r="G73" s="26" t="s">
        <v>1516</v>
      </c>
    </row>
    <row r="75" spans="1:8">
      <c r="B75" s="3" t="s">
        <v>1491</v>
      </c>
      <c r="C75" s="3" t="s">
        <v>1492</v>
      </c>
      <c r="D75" s="3" t="s">
        <v>1493</v>
      </c>
      <c r="E75" s="3" t="s">
        <v>1494</v>
      </c>
      <c r="F75" s="3" t="s">
        <v>1495</v>
      </c>
      <c r="G75" s="3" t="s">
        <v>1086</v>
      </c>
    </row>
    <row r="76" spans="1:8">
      <c r="A76" s="11" t="s">
        <v>172</v>
      </c>
      <c r="B76" s="34">
        <f>ROUND(B21,B$56)-B21</f>
        <v>0</v>
      </c>
      <c r="C76" s="9"/>
      <c r="D76" s="9"/>
      <c r="E76" s="34">
        <f>ROUND(E21,E$56)-E21</f>
        <v>0</v>
      </c>
      <c r="F76" s="9"/>
      <c r="G76" s="9"/>
      <c r="H76" s="10"/>
    </row>
    <row r="77" spans="1:8">
      <c r="A77" s="11" t="s">
        <v>173</v>
      </c>
      <c r="B77" s="34">
        <f>ROUND(B22,B$56)-B22</f>
        <v>0</v>
      </c>
      <c r="C77" s="34">
        <f>ROUND(C22,C$56)-C22</f>
        <v>0</v>
      </c>
      <c r="D77" s="9"/>
      <c r="E77" s="34">
        <f>ROUND(E22,E$56)-E22</f>
        <v>0</v>
      </c>
      <c r="F77" s="9"/>
      <c r="G77" s="9"/>
      <c r="H77" s="10"/>
    </row>
    <row r="78" spans="1:8">
      <c r="A78" s="11" t="s">
        <v>216</v>
      </c>
      <c r="B78" s="34">
        <f>ROUND(B23,B$56)-B23</f>
        <v>0</v>
      </c>
      <c r="C78" s="9"/>
      <c r="D78" s="9"/>
      <c r="E78" s="9"/>
      <c r="F78" s="9"/>
      <c r="G78" s="9"/>
      <c r="H78" s="10"/>
    </row>
    <row r="79" spans="1:8">
      <c r="A79" s="11" t="s">
        <v>174</v>
      </c>
      <c r="B79" s="34">
        <f>ROUND(B24,B$56)-B24</f>
        <v>0</v>
      </c>
      <c r="C79" s="9"/>
      <c r="D79" s="9"/>
      <c r="E79" s="34">
        <f>ROUND(E24,E$56)-E24</f>
        <v>0</v>
      </c>
      <c r="F79" s="9"/>
      <c r="G79" s="9"/>
      <c r="H79" s="10"/>
    </row>
    <row r="80" spans="1:8">
      <c r="A80" s="11" t="s">
        <v>175</v>
      </c>
      <c r="B80" s="34">
        <f>ROUND(B25,B$56)-B25</f>
        <v>0</v>
      </c>
      <c r="C80" s="34">
        <f>ROUND(C25,C$56)-C25</f>
        <v>0</v>
      </c>
      <c r="D80" s="9"/>
      <c r="E80" s="34">
        <f>ROUND(E25,E$56)-E25</f>
        <v>0</v>
      </c>
      <c r="F80" s="9"/>
      <c r="G80" s="9"/>
      <c r="H80" s="10"/>
    </row>
    <row r="81" spans="1:8">
      <c r="A81" s="11" t="s">
        <v>217</v>
      </c>
      <c r="B81" s="34">
        <f>ROUND(B26,B$56)-B26</f>
        <v>0</v>
      </c>
      <c r="C81" s="9"/>
      <c r="D81" s="9"/>
      <c r="E81" s="9"/>
      <c r="F81" s="9"/>
      <c r="G81" s="9"/>
      <c r="H81" s="10"/>
    </row>
    <row r="82" spans="1:8">
      <c r="A82" s="11" t="s">
        <v>176</v>
      </c>
      <c r="B82" s="34">
        <f>ROUND(B27,B$56)-B27</f>
        <v>0</v>
      </c>
      <c r="C82" s="34">
        <f>ROUND(C27,C$56)-C27</f>
        <v>0</v>
      </c>
      <c r="D82" s="9"/>
      <c r="E82" s="34">
        <f>ROUND(E27,E$56)-E27</f>
        <v>0</v>
      </c>
      <c r="F82" s="9"/>
      <c r="G82" s="9"/>
      <c r="H82" s="10"/>
    </row>
    <row r="83" spans="1:8">
      <c r="A83" s="11" t="s">
        <v>177</v>
      </c>
      <c r="B83" s="34">
        <f>ROUND(B28,B$56)-B28</f>
        <v>0</v>
      </c>
      <c r="C83" s="34">
        <f>ROUND(C28,C$56)-C28</f>
        <v>0</v>
      </c>
      <c r="D83" s="9"/>
      <c r="E83" s="34">
        <f>ROUND(E28,E$56)-E28</f>
        <v>0</v>
      </c>
      <c r="F83" s="9"/>
      <c r="G83" s="9"/>
      <c r="H83" s="10"/>
    </row>
    <row r="84" spans="1:8">
      <c r="A84" s="11" t="s">
        <v>191</v>
      </c>
      <c r="B84" s="34">
        <f>ROUND(B29,B$56)-B29</f>
        <v>0</v>
      </c>
      <c r="C84" s="34">
        <f>ROUND(C29,C$56)-C29</f>
        <v>0</v>
      </c>
      <c r="D84" s="9"/>
      <c r="E84" s="34">
        <f>ROUND(E29,E$56)-E29</f>
        <v>0</v>
      </c>
      <c r="F84" s="9"/>
      <c r="G84" s="9"/>
      <c r="H84" s="10"/>
    </row>
    <row r="85" spans="1:8">
      <c r="A85" s="11" t="s">
        <v>178</v>
      </c>
      <c r="B85" s="34">
        <f>ROUND(B30,B$56)-B30</f>
        <v>0</v>
      </c>
      <c r="C85" s="34">
        <f>ROUND(C30,C$56)-C30</f>
        <v>0</v>
      </c>
      <c r="D85" s="34">
        <f>ROUND(D30,D$56)-D30</f>
        <v>0</v>
      </c>
      <c r="E85" s="34">
        <f>ROUND(E30,E$56)-E30</f>
        <v>0</v>
      </c>
      <c r="F85" s="34">
        <f>ROUND(F30,F$56)-F30</f>
        <v>0</v>
      </c>
      <c r="G85" s="34">
        <f>ROUND(G30,G$56)-G30</f>
        <v>0</v>
      </c>
      <c r="H85" s="10"/>
    </row>
    <row r="86" spans="1:8">
      <c r="A86" s="11" t="s">
        <v>179</v>
      </c>
      <c r="B86" s="34">
        <f>ROUND(B31,B$56)-B31</f>
        <v>0</v>
      </c>
      <c r="C86" s="34">
        <f>ROUND(C31,C$56)-C31</f>
        <v>0</v>
      </c>
      <c r="D86" s="34">
        <f>ROUND(D31,D$56)-D31</f>
        <v>0</v>
      </c>
      <c r="E86" s="34">
        <f>ROUND(E31,E$56)-E31</f>
        <v>0</v>
      </c>
      <c r="F86" s="34">
        <f>ROUND(F31,F$56)-F31</f>
        <v>0</v>
      </c>
      <c r="G86" s="34">
        <f>ROUND(G31,G$56)-G31</f>
        <v>0</v>
      </c>
      <c r="H86" s="10"/>
    </row>
    <row r="87" spans="1:8">
      <c r="A87" s="11" t="s">
        <v>192</v>
      </c>
      <c r="B87" s="34">
        <f>ROUND(B32,B$56)-B32</f>
        <v>0</v>
      </c>
      <c r="C87" s="34">
        <f>ROUND(C32,C$56)-C32</f>
        <v>0</v>
      </c>
      <c r="D87" s="34">
        <f>ROUND(D32,D$56)-D32</f>
        <v>0</v>
      </c>
      <c r="E87" s="34">
        <f>ROUND(E32,E$56)-E32</f>
        <v>0</v>
      </c>
      <c r="F87" s="34">
        <f>ROUND(F32,F$56)-F32</f>
        <v>0</v>
      </c>
      <c r="G87" s="34">
        <f>ROUND(G32,G$56)-G32</f>
        <v>0</v>
      </c>
      <c r="H87" s="10"/>
    </row>
    <row r="88" spans="1:8">
      <c r="A88" s="11" t="s">
        <v>218</v>
      </c>
      <c r="B88" s="34">
        <f>ROUND(B33,B$56)-B33</f>
        <v>0</v>
      </c>
      <c r="C88" s="9"/>
      <c r="D88" s="9"/>
      <c r="E88" s="9"/>
      <c r="F88" s="9"/>
      <c r="G88" s="9"/>
      <c r="H88" s="10"/>
    </row>
    <row r="89" spans="1:8">
      <c r="A89" s="11" t="s">
        <v>219</v>
      </c>
      <c r="B89" s="34">
        <f>ROUND(B34,B$56)-B34</f>
        <v>0</v>
      </c>
      <c r="C89" s="9"/>
      <c r="D89" s="9"/>
      <c r="E89" s="9"/>
      <c r="F89" s="9"/>
      <c r="G89" s="9"/>
      <c r="H89" s="10"/>
    </row>
    <row r="90" spans="1:8">
      <c r="A90" s="11" t="s">
        <v>220</v>
      </c>
      <c r="B90" s="34">
        <f>ROUND(B35,B$56)-B35</f>
        <v>0</v>
      </c>
      <c r="C90" s="9"/>
      <c r="D90" s="9"/>
      <c r="E90" s="9"/>
      <c r="F90" s="9"/>
      <c r="G90" s="9"/>
      <c r="H90" s="10"/>
    </row>
    <row r="91" spans="1:8">
      <c r="A91" s="11" t="s">
        <v>221</v>
      </c>
      <c r="B91" s="34">
        <f>ROUND(B36,B$56)-B36</f>
        <v>0</v>
      </c>
      <c r="C91" s="9"/>
      <c r="D91" s="9"/>
      <c r="E91" s="9"/>
      <c r="F91" s="9"/>
      <c r="G91" s="9"/>
      <c r="H91" s="10"/>
    </row>
    <row r="92" spans="1:8">
      <c r="A92" s="11" t="s">
        <v>222</v>
      </c>
      <c r="B92" s="34">
        <f>ROUND(B37,B$56)-B37</f>
        <v>0</v>
      </c>
      <c r="C92" s="34">
        <f>ROUND(C37,C$56)-C37</f>
        <v>0</v>
      </c>
      <c r="D92" s="34">
        <f>ROUND(D37,D$56)-D37</f>
        <v>0</v>
      </c>
      <c r="E92" s="9"/>
      <c r="F92" s="9"/>
      <c r="G92" s="9"/>
      <c r="H92" s="10"/>
    </row>
    <row r="93" spans="1:8">
      <c r="A93" s="11" t="s">
        <v>180</v>
      </c>
      <c r="B93" s="34">
        <f>ROUND(B38,B$56)-B38</f>
        <v>0</v>
      </c>
      <c r="C93" s="9"/>
      <c r="D93" s="9"/>
      <c r="E93" s="34">
        <f>ROUND(E38,E$56)-E38</f>
        <v>0</v>
      </c>
      <c r="F93" s="9"/>
      <c r="G93" s="9"/>
      <c r="H93" s="10"/>
    </row>
    <row r="94" spans="1:8">
      <c r="A94" s="11" t="s">
        <v>181</v>
      </c>
      <c r="B94" s="34">
        <f>ROUND(B39,B$56)-B39</f>
        <v>0</v>
      </c>
      <c r="C94" s="9"/>
      <c r="D94" s="9"/>
      <c r="E94" s="34">
        <f>ROUND(E39,E$56)-E39</f>
        <v>0</v>
      </c>
      <c r="F94" s="9"/>
      <c r="G94" s="9"/>
      <c r="H94" s="10"/>
    </row>
    <row r="95" spans="1:8">
      <c r="A95" s="11" t="s">
        <v>182</v>
      </c>
      <c r="B95" s="34">
        <f>ROUND(B40,B$56)-B40</f>
        <v>0</v>
      </c>
      <c r="C95" s="9"/>
      <c r="D95" s="9"/>
      <c r="E95" s="34">
        <f>ROUND(E40,E$56)-E40</f>
        <v>0</v>
      </c>
      <c r="F95" s="9"/>
      <c r="G95" s="34">
        <f>ROUND(G40,G$56)-G40</f>
        <v>0</v>
      </c>
      <c r="H95" s="10"/>
    </row>
    <row r="96" spans="1:8">
      <c r="A96" s="11" t="s">
        <v>183</v>
      </c>
      <c r="B96" s="34">
        <f>ROUND(B41,B$56)-B41</f>
        <v>0</v>
      </c>
      <c r="C96" s="34">
        <f>ROUND(C41,C$56)-C41</f>
        <v>0</v>
      </c>
      <c r="D96" s="34">
        <f>ROUND(D41,D$56)-D41</f>
        <v>0</v>
      </c>
      <c r="E96" s="34">
        <f>ROUND(E41,E$56)-E41</f>
        <v>0</v>
      </c>
      <c r="F96" s="9"/>
      <c r="G96" s="34">
        <f>ROUND(G41,G$56)-G41</f>
        <v>0</v>
      </c>
      <c r="H96" s="10"/>
    </row>
    <row r="97" spans="1:8">
      <c r="A97" s="11" t="s">
        <v>184</v>
      </c>
      <c r="B97" s="34">
        <f>ROUND(B42,B$56)-B42</f>
        <v>0</v>
      </c>
      <c r="C97" s="9"/>
      <c r="D97" s="9"/>
      <c r="E97" s="34">
        <f>ROUND(E42,E$56)-E42</f>
        <v>0</v>
      </c>
      <c r="F97" s="9"/>
      <c r="G97" s="34">
        <f>ROUND(G42,G$56)-G42</f>
        <v>0</v>
      </c>
      <c r="H97" s="10"/>
    </row>
    <row r="98" spans="1:8">
      <c r="A98" s="11" t="s">
        <v>185</v>
      </c>
      <c r="B98" s="34">
        <f>ROUND(B43,B$56)-B43</f>
        <v>0</v>
      </c>
      <c r="C98" s="34">
        <f>ROUND(C43,C$56)-C43</f>
        <v>0</v>
      </c>
      <c r="D98" s="34">
        <f>ROUND(D43,D$56)-D43</f>
        <v>0</v>
      </c>
      <c r="E98" s="34">
        <f>ROUND(E43,E$56)-E43</f>
        <v>0</v>
      </c>
      <c r="F98" s="9"/>
      <c r="G98" s="34">
        <f>ROUND(G43,G$56)-G43</f>
        <v>0</v>
      </c>
      <c r="H98" s="10"/>
    </row>
    <row r="99" spans="1:8">
      <c r="A99" s="11" t="s">
        <v>193</v>
      </c>
      <c r="B99" s="34">
        <f>ROUND(B44,B$56)-B44</f>
        <v>0</v>
      </c>
      <c r="C99" s="9"/>
      <c r="D99" s="9"/>
      <c r="E99" s="34">
        <f>ROUND(E44,E$56)-E44</f>
        <v>0</v>
      </c>
      <c r="F99" s="9"/>
      <c r="G99" s="34">
        <f>ROUND(G44,G$56)-G44</f>
        <v>0</v>
      </c>
      <c r="H99" s="10"/>
    </row>
    <row r="100" spans="1:8">
      <c r="A100" s="11" t="s">
        <v>194</v>
      </c>
      <c r="B100" s="34">
        <f>ROUND(B45,B$56)-B45</f>
        <v>0</v>
      </c>
      <c r="C100" s="9"/>
      <c r="D100" s="9"/>
      <c r="E100" s="34">
        <f>ROUND(E45,E$56)-E45</f>
        <v>0</v>
      </c>
      <c r="F100" s="9"/>
      <c r="G100" s="34">
        <f>ROUND(G45,G$56)-G45</f>
        <v>0</v>
      </c>
      <c r="H100" s="10"/>
    </row>
    <row r="101" spans="1:8">
      <c r="A101" s="11" t="s">
        <v>195</v>
      </c>
      <c r="B101" s="34">
        <f>ROUND(B46,B$56)-B46</f>
        <v>0</v>
      </c>
      <c r="C101" s="9"/>
      <c r="D101" s="9"/>
      <c r="E101" s="34">
        <f>ROUND(E46,E$56)-E46</f>
        <v>0</v>
      </c>
      <c r="F101" s="9"/>
      <c r="G101" s="34">
        <f>ROUND(G46,G$56)-G46</f>
        <v>0</v>
      </c>
      <c r="H101" s="10"/>
    </row>
    <row r="102" spans="1:8">
      <c r="A102" s="11" t="s">
        <v>196</v>
      </c>
      <c r="B102" s="34">
        <f>ROUND(B47,B$56)-B47</f>
        <v>0</v>
      </c>
      <c r="C102" s="9"/>
      <c r="D102" s="9"/>
      <c r="E102" s="34">
        <f>ROUND(E47,E$56)-E47</f>
        <v>0</v>
      </c>
      <c r="F102" s="9"/>
      <c r="G102" s="34">
        <f>ROUND(G47,G$56)-G47</f>
        <v>0</v>
      </c>
      <c r="H102" s="10"/>
    </row>
    <row r="103" spans="1:8">
      <c r="A103" s="11" t="s">
        <v>197</v>
      </c>
      <c r="B103" s="34">
        <f>ROUND(B48,B$56)-B48</f>
        <v>0</v>
      </c>
      <c r="C103" s="34">
        <f>ROUND(C48,C$56)-C48</f>
        <v>0</v>
      </c>
      <c r="D103" s="34">
        <f>ROUND(D48,D$56)-D48</f>
        <v>0</v>
      </c>
      <c r="E103" s="34">
        <f>ROUND(E48,E$56)-E48</f>
        <v>0</v>
      </c>
      <c r="F103" s="9"/>
      <c r="G103" s="34">
        <f>ROUND(G48,G$56)-G48</f>
        <v>0</v>
      </c>
      <c r="H103" s="10"/>
    </row>
    <row r="104" spans="1:8">
      <c r="A104" s="11" t="s">
        <v>198</v>
      </c>
      <c r="B104" s="34">
        <f>ROUND(B49,B$56)-B49</f>
        <v>0</v>
      </c>
      <c r="C104" s="34">
        <f>ROUND(C49,C$56)-C49</f>
        <v>0</v>
      </c>
      <c r="D104" s="34">
        <f>ROUND(D49,D$56)-D49</f>
        <v>0</v>
      </c>
      <c r="E104" s="34">
        <f>ROUND(E49,E$56)-E49</f>
        <v>0</v>
      </c>
      <c r="F104" s="9"/>
      <c r="G104" s="34">
        <f>ROUND(G49,G$56)-G49</f>
        <v>0</v>
      </c>
      <c r="H104" s="10"/>
    </row>
    <row r="105" spans="1:8">
      <c r="A105" s="11" t="s">
        <v>199</v>
      </c>
      <c r="B105" s="34">
        <f>ROUND(B50,B$56)-B50</f>
        <v>0</v>
      </c>
      <c r="C105" s="34">
        <f>ROUND(C50,C$56)-C50</f>
        <v>0</v>
      </c>
      <c r="D105" s="34">
        <f>ROUND(D50,D$56)-D50</f>
        <v>0</v>
      </c>
      <c r="E105" s="34">
        <f>ROUND(E50,E$56)-E50</f>
        <v>0</v>
      </c>
      <c r="F105" s="9"/>
      <c r="G105" s="34">
        <f>ROUND(G50,G$56)-G50</f>
        <v>0</v>
      </c>
      <c r="H105" s="10"/>
    </row>
    <row r="106" spans="1:8">
      <c r="A106" s="11" t="s">
        <v>200</v>
      </c>
      <c r="B106" s="34">
        <f>ROUND(B51,B$56)-B51</f>
        <v>0</v>
      </c>
      <c r="C106" s="34">
        <f>ROUND(C51,C$56)-C51</f>
        <v>0</v>
      </c>
      <c r="D106" s="34">
        <f>ROUND(D51,D$56)-D51</f>
        <v>0</v>
      </c>
      <c r="E106" s="34">
        <f>ROUND(E51,E$56)-E51</f>
        <v>0</v>
      </c>
      <c r="F106" s="9"/>
      <c r="G106" s="34">
        <f>ROUND(G51,G$56)-G51</f>
        <v>0</v>
      </c>
      <c r="H106" s="10"/>
    </row>
    <row r="108" spans="1:8">
      <c r="A108" s="1" t="s">
        <v>1517</v>
      </c>
    </row>
    <row r="109" spans="1:8">
      <c r="A109" s="2" t="s">
        <v>367</v>
      </c>
    </row>
    <row r="110" spans="1:8">
      <c r="A110" s="12" t="s">
        <v>1499</v>
      </c>
    </row>
    <row r="111" spans="1:8">
      <c r="A111" s="12" t="s">
        <v>1518</v>
      </c>
    </row>
    <row r="112" spans="1:8">
      <c r="A112" s="12" t="s">
        <v>1501</v>
      </c>
    </row>
    <row r="113" spans="1:8">
      <c r="A113" s="12" t="s">
        <v>1519</v>
      </c>
    </row>
    <row r="114" spans="1:8">
      <c r="A114" s="12" t="s">
        <v>1503</v>
      </c>
    </row>
    <row r="115" spans="1:8">
      <c r="A115" s="12" t="s">
        <v>1520</v>
      </c>
    </row>
    <row r="116" spans="1:8">
      <c r="A116" s="12" t="s">
        <v>1505</v>
      </c>
    </row>
    <row r="117" spans="1:8">
      <c r="A117" s="12" t="s">
        <v>1521</v>
      </c>
    </row>
    <row r="118" spans="1:8">
      <c r="A118" s="12" t="s">
        <v>1507</v>
      </c>
    </row>
    <row r="119" spans="1:8">
      <c r="A119" s="12" t="s">
        <v>1522</v>
      </c>
    </row>
    <row r="120" spans="1:8">
      <c r="A120" s="12" t="s">
        <v>1509</v>
      </c>
    </row>
    <row r="121" spans="1:8">
      <c r="A121" s="12" t="s">
        <v>1523</v>
      </c>
    </row>
    <row r="122" spans="1:8">
      <c r="A122" s="26" t="s">
        <v>370</v>
      </c>
      <c r="B122" s="26" t="s">
        <v>500</v>
      </c>
      <c r="C122" s="26" t="s">
        <v>500</v>
      </c>
      <c r="D122" s="26" t="s">
        <v>500</v>
      </c>
      <c r="E122" s="26" t="s">
        <v>500</v>
      </c>
      <c r="F122" s="26" t="s">
        <v>500</v>
      </c>
      <c r="G122" s="26" t="s">
        <v>500</v>
      </c>
    </row>
    <row r="123" spans="1:8">
      <c r="A123" s="26" t="s">
        <v>373</v>
      </c>
      <c r="B123" s="26" t="s">
        <v>1485</v>
      </c>
      <c r="C123" s="26" t="s">
        <v>1486</v>
      </c>
      <c r="D123" s="26" t="s">
        <v>1487</v>
      </c>
      <c r="E123" s="26" t="s">
        <v>1488</v>
      </c>
      <c r="F123" s="26" t="s">
        <v>1489</v>
      </c>
      <c r="G123" s="26" t="s">
        <v>1490</v>
      </c>
    </row>
    <row r="125" spans="1:8">
      <c r="B125" s="3" t="s">
        <v>1491</v>
      </c>
      <c r="C125" s="3" t="s">
        <v>1492</v>
      </c>
      <c r="D125" s="3" t="s">
        <v>1493</v>
      </c>
      <c r="E125" s="3" t="s">
        <v>1494</v>
      </c>
      <c r="F125" s="3" t="s">
        <v>1495</v>
      </c>
      <c r="G125" s="3" t="s">
        <v>1086</v>
      </c>
    </row>
    <row r="126" spans="1:8">
      <c r="A126" s="11" t="s">
        <v>172</v>
      </c>
      <c r="B126" s="6">
        <f>B21+B76</f>
        <v>0</v>
      </c>
      <c r="C126" s="9"/>
      <c r="D126" s="9"/>
      <c r="E126" s="35">
        <f>E21+E76</f>
        <v>0</v>
      </c>
      <c r="F126" s="9"/>
      <c r="G126" s="9"/>
      <c r="H126" s="10"/>
    </row>
    <row r="127" spans="1:8">
      <c r="A127" s="11" t="s">
        <v>173</v>
      </c>
      <c r="B127" s="6">
        <f>B22+B77</f>
        <v>0</v>
      </c>
      <c r="C127" s="6">
        <f>C22+C77</f>
        <v>0</v>
      </c>
      <c r="D127" s="9"/>
      <c r="E127" s="35">
        <f>E22+E77</f>
        <v>0</v>
      </c>
      <c r="F127" s="9"/>
      <c r="G127" s="9"/>
      <c r="H127" s="10"/>
    </row>
    <row r="128" spans="1:8">
      <c r="A128" s="11" t="s">
        <v>216</v>
      </c>
      <c r="B128" s="6">
        <f>B23+B78</f>
        <v>0</v>
      </c>
      <c r="C128" s="9"/>
      <c r="D128" s="9"/>
      <c r="E128" s="9"/>
      <c r="F128" s="9"/>
      <c r="G128" s="9"/>
      <c r="H128" s="10"/>
    </row>
    <row r="129" spans="1:8">
      <c r="A129" s="11" t="s">
        <v>174</v>
      </c>
      <c r="B129" s="6">
        <f>B24+B79</f>
        <v>0</v>
      </c>
      <c r="C129" s="9"/>
      <c r="D129" s="9"/>
      <c r="E129" s="35">
        <f>E24+E79</f>
        <v>0</v>
      </c>
      <c r="F129" s="9"/>
      <c r="G129" s="9"/>
      <c r="H129" s="10"/>
    </row>
    <row r="130" spans="1:8">
      <c r="A130" s="11" t="s">
        <v>175</v>
      </c>
      <c r="B130" s="6">
        <f>B25+B80</f>
        <v>0</v>
      </c>
      <c r="C130" s="6">
        <f>C25+C80</f>
        <v>0</v>
      </c>
      <c r="D130" s="9"/>
      <c r="E130" s="35">
        <f>E25+E80</f>
        <v>0</v>
      </c>
      <c r="F130" s="9"/>
      <c r="G130" s="9"/>
      <c r="H130" s="10"/>
    </row>
    <row r="131" spans="1:8">
      <c r="A131" s="11" t="s">
        <v>217</v>
      </c>
      <c r="B131" s="6">
        <f>B26+B81</f>
        <v>0</v>
      </c>
      <c r="C131" s="9"/>
      <c r="D131" s="9"/>
      <c r="E131" s="9"/>
      <c r="F131" s="9"/>
      <c r="G131" s="9"/>
      <c r="H131" s="10"/>
    </row>
    <row r="132" spans="1:8">
      <c r="A132" s="11" t="s">
        <v>176</v>
      </c>
      <c r="B132" s="6">
        <f>B27+B82</f>
        <v>0</v>
      </c>
      <c r="C132" s="6">
        <f>C27+C82</f>
        <v>0</v>
      </c>
      <c r="D132" s="9"/>
      <c r="E132" s="35">
        <f>E27+E82</f>
        <v>0</v>
      </c>
      <c r="F132" s="9"/>
      <c r="G132" s="9"/>
      <c r="H132" s="10"/>
    </row>
    <row r="133" spans="1:8">
      <c r="A133" s="11" t="s">
        <v>177</v>
      </c>
      <c r="B133" s="6">
        <f>B28+B83</f>
        <v>0</v>
      </c>
      <c r="C133" s="6">
        <f>C28+C83</f>
        <v>0</v>
      </c>
      <c r="D133" s="9"/>
      <c r="E133" s="35">
        <f>E28+E83</f>
        <v>0</v>
      </c>
      <c r="F133" s="9"/>
      <c r="G133" s="9"/>
      <c r="H133" s="10"/>
    </row>
    <row r="134" spans="1:8">
      <c r="A134" s="11" t="s">
        <v>191</v>
      </c>
      <c r="B134" s="6">
        <f>B29+B84</f>
        <v>0</v>
      </c>
      <c r="C134" s="6">
        <f>C29+C84</f>
        <v>0</v>
      </c>
      <c r="D134" s="9"/>
      <c r="E134" s="35">
        <f>E29+E84</f>
        <v>0</v>
      </c>
      <c r="F134" s="9"/>
      <c r="G134" s="9"/>
      <c r="H134" s="10"/>
    </row>
    <row r="135" spans="1:8">
      <c r="A135" s="11" t="s">
        <v>178</v>
      </c>
      <c r="B135" s="6">
        <f>B30+B85</f>
        <v>0</v>
      </c>
      <c r="C135" s="6">
        <f>C30+C85</f>
        <v>0</v>
      </c>
      <c r="D135" s="6">
        <f>D30+D85</f>
        <v>0</v>
      </c>
      <c r="E135" s="35">
        <f>E30+E85</f>
        <v>0</v>
      </c>
      <c r="F135" s="35">
        <f>F30+F85</f>
        <v>0</v>
      </c>
      <c r="G135" s="6">
        <f>G30+G85</f>
        <v>0</v>
      </c>
      <c r="H135" s="10"/>
    </row>
    <row r="136" spans="1:8">
      <c r="A136" s="11" t="s">
        <v>179</v>
      </c>
      <c r="B136" s="6">
        <f>B31+B86</f>
        <v>0</v>
      </c>
      <c r="C136" s="6">
        <f>C31+C86</f>
        <v>0</v>
      </c>
      <c r="D136" s="6">
        <f>D31+D86</f>
        <v>0</v>
      </c>
      <c r="E136" s="35">
        <f>E31+E86</f>
        <v>0</v>
      </c>
      <c r="F136" s="35">
        <f>F31+F86</f>
        <v>0</v>
      </c>
      <c r="G136" s="6">
        <f>G31+G86</f>
        <v>0</v>
      </c>
      <c r="H136" s="10"/>
    </row>
    <row r="137" spans="1:8">
      <c r="A137" s="11" t="s">
        <v>192</v>
      </c>
      <c r="B137" s="6">
        <f>B32+B87</f>
        <v>0</v>
      </c>
      <c r="C137" s="6">
        <f>C32+C87</f>
        <v>0</v>
      </c>
      <c r="D137" s="6">
        <f>D32+D87</f>
        <v>0</v>
      </c>
      <c r="E137" s="35">
        <f>E32+E87</f>
        <v>0</v>
      </c>
      <c r="F137" s="35">
        <f>F32+F87</f>
        <v>0</v>
      </c>
      <c r="G137" s="6">
        <f>G32+G87</f>
        <v>0</v>
      </c>
      <c r="H137" s="10"/>
    </row>
    <row r="138" spans="1:8">
      <c r="A138" s="11" t="s">
        <v>218</v>
      </c>
      <c r="B138" s="6">
        <f>B33+B88</f>
        <v>0</v>
      </c>
      <c r="C138" s="9"/>
      <c r="D138" s="9"/>
      <c r="E138" s="9"/>
      <c r="F138" s="9"/>
      <c r="G138" s="9"/>
      <c r="H138" s="10"/>
    </row>
    <row r="139" spans="1:8">
      <c r="A139" s="11" t="s">
        <v>219</v>
      </c>
      <c r="B139" s="6">
        <f>B34+B89</f>
        <v>0</v>
      </c>
      <c r="C139" s="9"/>
      <c r="D139" s="9"/>
      <c r="E139" s="9"/>
      <c r="F139" s="9"/>
      <c r="G139" s="9"/>
      <c r="H139" s="10"/>
    </row>
    <row r="140" spans="1:8">
      <c r="A140" s="11" t="s">
        <v>220</v>
      </c>
      <c r="B140" s="6">
        <f>B35+B90</f>
        <v>0</v>
      </c>
      <c r="C140" s="9"/>
      <c r="D140" s="9"/>
      <c r="E140" s="9"/>
      <c r="F140" s="9"/>
      <c r="G140" s="9"/>
      <c r="H140" s="10"/>
    </row>
    <row r="141" spans="1:8">
      <c r="A141" s="11" t="s">
        <v>221</v>
      </c>
      <c r="B141" s="6">
        <f>B36+B91</f>
        <v>0</v>
      </c>
      <c r="C141" s="9"/>
      <c r="D141" s="9"/>
      <c r="E141" s="9"/>
      <c r="F141" s="9"/>
      <c r="G141" s="9"/>
      <c r="H141" s="10"/>
    </row>
    <row r="142" spans="1:8">
      <c r="A142" s="11" t="s">
        <v>222</v>
      </c>
      <c r="B142" s="6">
        <f>B37+B92</f>
        <v>0</v>
      </c>
      <c r="C142" s="6">
        <f>C37+C92</f>
        <v>0</v>
      </c>
      <c r="D142" s="6">
        <f>D37+D92</f>
        <v>0</v>
      </c>
      <c r="E142" s="9"/>
      <c r="F142" s="9"/>
      <c r="G142" s="9"/>
      <c r="H142" s="10"/>
    </row>
    <row r="143" spans="1:8">
      <c r="A143" s="11" t="s">
        <v>180</v>
      </c>
      <c r="B143" s="6">
        <f>B38+B93</f>
        <v>0</v>
      </c>
      <c r="C143" s="9"/>
      <c r="D143" s="9"/>
      <c r="E143" s="35">
        <f>E38+E93</f>
        <v>0</v>
      </c>
      <c r="F143" s="9"/>
      <c r="G143" s="9"/>
      <c r="H143" s="10"/>
    </row>
    <row r="144" spans="1:8">
      <c r="A144" s="11" t="s">
        <v>181</v>
      </c>
      <c r="B144" s="6">
        <f>B39+B94</f>
        <v>0</v>
      </c>
      <c r="C144" s="9"/>
      <c r="D144" s="9"/>
      <c r="E144" s="35">
        <f>E39+E94</f>
        <v>0</v>
      </c>
      <c r="F144" s="9"/>
      <c r="G144" s="9"/>
      <c r="H144" s="10"/>
    </row>
    <row r="145" spans="1:8">
      <c r="A145" s="11" t="s">
        <v>182</v>
      </c>
      <c r="B145" s="6">
        <f>B40+B95</f>
        <v>0</v>
      </c>
      <c r="C145" s="9"/>
      <c r="D145" s="9"/>
      <c r="E145" s="35">
        <f>E40+E95</f>
        <v>0</v>
      </c>
      <c r="F145" s="9"/>
      <c r="G145" s="6">
        <f>G40+G95</f>
        <v>0</v>
      </c>
      <c r="H145" s="10"/>
    </row>
    <row r="146" spans="1:8">
      <c r="A146" s="11" t="s">
        <v>183</v>
      </c>
      <c r="B146" s="6">
        <f>B41+B96</f>
        <v>0</v>
      </c>
      <c r="C146" s="6">
        <f>C41+C96</f>
        <v>0</v>
      </c>
      <c r="D146" s="6">
        <f>D41+D96</f>
        <v>0</v>
      </c>
      <c r="E146" s="35">
        <f>E41+E96</f>
        <v>0</v>
      </c>
      <c r="F146" s="9"/>
      <c r="G146" s="6">
        <f>G41+G96</f>
        <v>0</v>
      </c>
      <c r="H146" s="10"/>
    </row>
    <row r="147" spans="1:8">
      <c r="A147" s="11" t="s">
        <v>184</v>
      </c>
      <c r="B147" s="6">
        <f>B42+B97</f>
        <v>0</v>
      </c>
      <c r="C147" s="9"/>
      <c r="D147" s="9"/>
      <c r="E147" s="35">
        <f>E42+E97</f>
        <v>0</v>
      </c>
      <c r="F147" s="9"/>
      <c r="G147" s="6">
        <f>G42+G97</f>
        <v>0</v>
      </c>
      <c r="H147" s="10"/>
    </row>
    <row r="148" spans="1:8">
      <c r="A148" s="11" t="s">
        <v>185</v>
      </c>
      <c r="B148" s="6">
        <f>B43+B98</f>
        <v>0</v>
      </c>
      <c r="C148" s="6">
        <f>C43+C98</f>
        <v>0</v>
      </c>
      <c r="D148" s="6">
        <f>D43+D98</f>
        <v>0</v>
      </c>
      <c r="E148" s="35">
        <f>E43+E98</f>
        <v>0</v>
      </c>
      <c r="F148" s="9"/>
      <c r="G148" s="6">
        <f>G43+G98</f>
        <v>0</v>
      </c>
      <c r="H148" s="10"/>
    </row>
    <row r="149" spans="1:8">
      <c r="A149" s="11" t="s">
        <v>193</v>
      </c>
      <c r="B149" s="6">
        <f>B44+B99</f>
        <v>0</v>
      </c>
      <c r="C149" s="9"/>
      <c r="D149" s="9"/>
      <c r="E149" s="35">
        <f>E44+E99</f>
        <v>0</v>
      </c>
      <c r="F149" s="9"/>
      <c r="G149" s="6">
        <f>G44+G99</f>
        <v>0</v>
      </c>
      <c r="H149" s="10"/>
    </row>
    <row r="150" spans="1:8">
      <c r="A150" s="11" t="s">
        <v>194</v>
      </c>
      <c r="B150" s="6">
        <f>B45+B100</f>
        <v>0</v>
      </c>
      <c r="C150" s="9"/>
      <c r="D150" s="9"/>
      <c r="E150" s="35">
        <f>E45+E100</f>
        <v>0</v>
      </c>
      <c r="F150" s="9"/>
      <c r="G150" s="6">
        <f>G45+G100</f>
        <v>0</v>
      </c>
      <c r="H150" s="10"/>
    </row>
    <row r="151" spans="1:8">
      <c r="A151" s="11" t="s">
        <v>195</v>
      </c>
      <c r="B151" s="6">
        <f>B46+B101</f>
        <v>0</v>
      </c>
      <c r="C151" s="9"/>
      <c r="D151" s="9"/>
      <c r="E151" s="35">
        <f>E46+E101</f>
        <v>0</v>
      </c>
      <c r="F151" s="9"/>
      <c r="G151" s="6">
        <f>G46+G101</f>
        <v>0</v>
      </c>
      <c r="H151" s="10"/>
    </row>
    <row r="152" spans="1:8">
      <c r="A152" s="11" t="s">
        <v>196</v>
      </c>
      <c r="B152" s="6">
        <f>B47+B102</f>
        <v>0</v>
      </c>
      <c r="C152" s="9"/>
      <c r="D152" s="9"/>
      <c r="E152" s="35">
        <f>E47+E102</f>
        <v>0</v>
      </c>
      <c r="F152" s="9"/>
      <c r="G152" s="6">
        <f>G47+G102</f>
        <v>0</v>
      </c>
      <c r="H152" s="10"/>
    </row>
    <row r="153" spans="1:8">
      <c r="A153" s="11" t="s">
        <v>197</v>
      </c>
      <c r="B153" s="6">
        <f>B48+B103</f>
        <v>0</v>
      </c>
      <c r="C153" s="6">
        <f>C48+C103</f>
        <v>0</v>
      </c>
      <c r="D153" s="6">
        <f>D48+D103</f>
        <v>0</v>
      </c>
      <c r="E153" s="35">
        <f>E48+E103</f>
        <v>0</v>
      </c>
      <c r="F153" s="9"/>
      <c r="G153" s="6">
        <f>G48+G103</f>
        <v>0</v>
      </c>
      <c r="H153" s="10"/>
    </row>
    <row r="154" spans="1:8">
      <c r="A154" s="11" t="s">
        <v>198</v>
      </c>
      <c r="B154" s="6">
        <f>B49+B104</f>
        <v>0</v>
      </c>
      <c r="C154" s="6">
        <f>C49+C104</f>
        <v>0</v>
      </c>
      <c r="D154" s="6">
        <f>D49+D104</f>
        <v>0</v>
      </c>
      <c r="E154" s="35">
        <f>E49+E104</f>
        <v>0</v>
      </c>
      <c r="F154" s="9"/>
      <c r="G154" s="6">
        <f>G49+G104</f>
        <v>0</v>
      </c>
      <c r="H154" s="10"/>
    </row>
    <row r="155" spans="1:8">
      <c r="A155" s="11" t="s">
        <v>199</v>
      </c>
      <c r="B155" s="6">
        <f>B50+B105</f>
        <v>0</v>
      </c>
      <c r="C155" s="6">
        <f>C50+C105</f>
        <v>0</v>
      </c>
      <c r="D155" s="6">
        <f>D50+D105</f>
        <v>0</v>
      </c>
      <c r="E155" s="35">
        <f>E50+E105</f>
        <v>0</v>
      </c>
      <c r="F155" s="9"/>
      <c r="G155" s="6">
        <f>G50+G105</f>
        <v>0</v>
      </c>
      <c r="H155" s="10"/>
    </row>
    <row r="156" spans="1:8">
      <c r="A156" s="11" t="s">
        <v>200</v>
      </c>
      <c r="B156" s="6">
        <f>B51+B106</f>
        <v>0</v>
      </c>
      <c r="C156" s="6">
        <f>C51+C106</f>
        <v>0</v>
      </c>
      <c r="D156" s="6">
        <f>D51+D106</f>
        <v>0</v>
      </c>
      <c r="E156" s="35">
        <f>E51+E106</f>
        <v>0</v>
      </c>
      <c r="F156" s="9"/>
      <c r="G156" s="6">
        <f>G51+G106</f>
        <v>0</v>
      </c>
      <c r="H156" s="10"/>
    </row>
    <row r="158" spans="1:8">
      <c r="A158" s="1" t="s">
        <v>1524</v>
      </c>
    </row>
    <row r="159" spans="1:8">
      <c r="A159" s="2" t="s">
        <v>367</v>
      </c>
    </row>
    <row r="160" spans="1:8">
      <c r="A160" s="12" t="s">
        <v>496</v>
      </c>
    </row>
    <row r="161" spans="1:3">
      <c r="A161" s="12" t="s">
        <v>1525</v>
      </c>
    </row>
    <row r="162" spans="1:3">
      <c r="A162" s="12" t="s">
        <v>1089</v>
      </c>
    </row>
    <row r="163" spans="1:3">
      <c r="A163" s="12" t="s">
        <v>1526</v>
      </c>
    </row>
    <row r="164" spans="1:3">
      <c r="A164" s="12" t="s">
        <v>1091</v>
      </c>
    </row>
    <row r="165" spans="1:3">
      <c r="A165" s="12" t="s">
        <v>1527</v>
      </c>
    </row>
    <row r="166" spans="1:3">
      <c r="A166" s="12" t="s">
        <v>1093</v>
      </c>
    </row>
    <row r="167" spans="1:3">
      <c r="A167" s="12" t="s">
        <v>1528</v>
      </c>
    </row>
    <row r="168" spans="1:3">
      <c r="A168" s="12" t="s">
        <v>1095</v>
      </c>
    </row>
    <row r="169" spans="1:3">
      <c r="A169" s="12" t="s">
        <v>1529</v>
      </c>
    </row>
    <row r="170" spans="1:3">
      <c r="A170" s="12" t="s">
        <v>1097</v>
      </c>
    </row>
    <row r="171" spans="1:3">
      <c r="A171" s="12" t="s">
        <v>1523</v>
      </c>
    </row>
    <row r="172" spans="1:3">
      <c r="A172" s="12" t="s">
        <v>1099</v>
      </c>
    </row>
    <row r="173" spans="1:3">
      <c r="A173" s="2" t="s">
        <v>1100</v>
      </c>
    </row>
    <row r="175" spans="1:3">
      <c r="B175" s="3" t="s">
        <v>1530</v>
      </c>
    </row>
    <row r="176" spans="1:3">
      <c r="A176" s="11" t="s">
        <v>172</v>
      </c>
      <c r="B176" s="17">
        <f>0.01*'Input'!F$58*($E76*'Loads'!E324+$F76*'Loads'!F324)+10*($B76*'Loads'!B324+$C76*'Loads'!C324+$D76*'Loads'!D324+$G76*'Loads'!G324)</f>
        <v>0</v>
      </c>
      <c r="C176" s="10"/>
    </row>
    <row r="177" spans="1:3">
      <c r="A177" s="11" t="s">
        <v>173</v>
      </c>
      <c r="B177" s="17">
        <f>0.01*'Input'!F$58*($E77*'Loads'!E325+$F77*'Loads'!F325)+10*($B77*'Loads'!B325+$C77*'Loads'!C325+$D77*'Loads'!D325+$G77*'Loads'!G325)</f>
        <v>0</v>
      </c>
      <c r="C177" s="10"/>
    </row>
    <row r="178" spans="1:3">
      <c r="A178" s="11" t="s">
        <v>216</v>
      </c>
      <c r="B178" s="17">
        <f>0.01*'Input'!F$58*($E78*'Loads'!E326+$F78*'Loads'!F326)+10*($B78*'Loads'!B326+$C78*'Loads'!C326+$D78*'Loads'!D326+$G78*'Loads'!G326)</f>
        <v>0</v>
      </c>
      <c r="C178" s="10"/>
    </row>
    <row r="179" spans="1:3">
      <c r="A179" s="11" t="s">
        <v>174</v>
      </c>
      <c r="B179" s="17">
        <f>0.01*'Input'!F$58*($E79*'Loads'!E327+$F79*'Loads'!F327)+10*($B79*'Loads'!B327+$C79*'Loads'!C327+$D79*'Loads'!D327+$G79*'Loads'!G327)</f>
        <v>0</v>
      </c>
      <c r="C179" s="10"/>
    </row>
    <row r="180" spans="1:3">
      <c r="A180" s="11" t="s">
        <v>175</v>
      </c>
      <c r="B180" s="17">
        <f>0.01*'Input'!F$58*($E80*'Loads'!E328+$F80*'Loads'!F328)+10*($B80*'Loads'!B328+$C80*'Loads'!C328+$D80*'Loads'!D328+$G80*'Loads'!G328)</f>
        <v>0</v>
      </c>
      <c r="C180" s="10"/>
    </row>
    <row r="181" spans="1:3">
      <c r="A181" s="11" t="s">
        <v>217</v>
      </c>
      <c r="B181" s="17">
        <f>0.01*'Input'!F$58*($E81*'Loads'!E329+$F81*'Loads'!F329)+10*($B81*'Loads'!B329+$C81*'Loads'!C329+$D81*'Loads'!D329+$G81*'Loads'!G329)</f>
        <v>0</v>
      </c>
      <c r="C181" s="10"/>
    </row>
    <row r="182" spans="1:3">
      <c r="A182" s="11" t="s">
        <v>176</v>
      </c>
      <c r="B182" s="17">
        <f>0.01*'Input'!F$58*($E82*'Loads'!E330+$F82*'Loads'!F330)+10*($B82*'Loads'!B330+$C82*'Loads'!C330+$D82*'Loads'!D330+$G82*'Loads'!G330)</f>
        <v>0</v>
      </c>
      <c r="C182" s="10"/>
    </row>
    <row r="183" spans="1:3">
      <c r="A183" s="11" t="s">
        <v>177</v>
      </c>
      <c r="B183" s="17">
        <f>0.01*'Input'!F$58*($E83*'Loads'!E331+$F83*'Loads'!F331)+10*($B83*'Loads'!B331+$C83*'Loads'!C331+$D83*'Loads'!D331+$G83*'Loads'!G331)</f>
        <v>0</v>
      </c>
      <c r="C183" s="10"/>
    </row>
    <row r="184" spans="1:3">
      <c r="A184" s="11" t="s">
        <v>191</v>
      </c>
      <c r="B184" s="17">
        <f>0.01*'Input'!F$58*($E84*'Loads'!E332+$F84*'Loads'!F332)+10*($B84*'Loads'!B332+$C84*'Loads'!C332+$D84*'Loads'!D332+$G84*'Loads'!G332)</f>
        <v>0</v>
      </c>
      <c r="C184" s="10"/>
    </row>
    <row r="185" spans="1:3">
      <c r="A185" s="11" t="s">
        <v>178</v>
      </c>
      <c r="B185" s="17">
        <f>0.01*'Input'!F$58*($E85*'Loads'!E333+$F85*'Loads'!F333)+10*($B85*'Loads'!B333+$C85*'Loads'!C333+$D85*'Loads'!D333+$G85*'Loads'!G333)</f>
        <v>0</v>
      </c>
      <c r="C185" s="10"/>
    </row>
    <row r="186" spans="1:3">
      <c r="A186" s="11" t="s">
        <v>179</v>
      </c>
      <c r="B186" s="17">
        <f>0.01*'Input'!F$58*($E86*'Loads'!E334+$F86*'Loads'!F334)+10*($B86*'Loads'!B334+$C86*'Loads'!C334+$D86*'Loads'!D334+$G86*'Loads'!G334)</f>
        <v>0</v>
      </c>
      <c r="C186" s="10"/>
    </row>
    <row r="187" spans="1:3">
      <c r="A187" s="11" t="s">
        <v>192</v>
      </c>
      <c r="B187" s="17">
        <f>0.01*'Input'!F$58*($E87*'Loads'!E335+$F87*'Loads'!F335)+10*($B87*'Loads'!B335+$C87*'Loads'!C335+$D87*'Loads'!D335+$G87*'Loads'!G335)</f>
        <v>0</v>
      </c>
      <c r="C187" s="10"/>
    </row>
    <row r="188" spans="1:3">
      <c r="A188" s="11" t="s">
        <v>218</v>
      </c>
      <c r="B188" s="17">
        <f>0.01*'Input'!F$58*($E88*'Loads'!E336+$F88*'Loads'!F336)+10*($B88*'Loads'!B336+$C88*'Loads'!C336+$D88*'Loads'!D336+$G88*'Loads'!G336)</f>
        <v>0</v>
      </c>
      <c r="C188" s="10"/>
    </row>
    <row r="189" spans="1:3">
      <c r="A189" s="11" t="s">
        <v>219</v>
      </c>
      <c r="B189" s="17">
        <f>0.01*'Input'!F$58*($E89*'Loads'!E337+$F89*'Loads'!F337)+10*($B89*'Loads'!B337+$C89*'Loads'!C337+$D89*'Loads'!D337+$G89*'Loads'!G337)</f>
        <v>0</v>
      </c>
      <c r="C189" s="10"/>
    </row>
    <row r="190" spans="1:3">
      <c r="A190" s="11" t="s">
        <v>220</v>
      </c>
      <c r="B190" s="17">
        <f>0.01*'Input'!F$58*($E90*'Loads'!E338+$F90*'Loads'!F338)+10*($B90*'Loads'!B338+$C90*'Loads'!C338+$D90*'Loads'!D338+$G90*'Loads'!G338)</f>
        <v>0</v>
      </c>
      <c r="C190" s="10"/>
    </row>
    <row r="191" spans="1:3">
      <c r="A191" s="11" t="s">
        <v>221</v>
      </c>
      <c r="B191" s="17">
        <f>0.01*'Input'!F$58*($E91*'Loads'!E339+$F91*'Loads'!F339)+10*($B91*'Loads'!B339+$C91*'Loads'!C339+$D91*'Loads'!D339+$G91*'Loads'!G339)</f>
        <v>0</v>
      </c>
      <c r="C191" s="10"/>
    </row>
    <row r="192" spans="1:3">
      <c r="A192" s="11" t="s">
        <v>222</v>
      </c>
      <c r="B192" s="17">
        <f>0.01*'Input'!F$58*($E92*'Loads'!E340+$F92*'Loads'!F340)+10*($B92*'Loads'!B340+$C92*'Loads'!C340+$D92*'Loads'!D340+$G92*'Loads'!G340)</f>
        <v>0</v>
      </c>
      <c r="C192" s="10"/>
    </row>
    <row r="193" spans="1:3">
      <c r="A193" s="11" t="s">
        <v>180</v>
      </c>
      <c r="B193" s="17">
        <f>0.01*'Input'!F$58*($E93*'Loads'!E341+$F93*'Loads'!F341)+10*($B93*'Loads'!B341+$C93*'Loads'!C341+$D93*'Loads'!D341+$G93*'Loads'!G341)</f>
        <v>0</v>
      </c>
      <c r="C193" s="10"/>
    </row>
    <row r="194" spans="1:3">
      <c r="A194" s="11" t="s">
        <v>181</v>
      </c>
      <c r="B194" s="17">
        <f>0.01*'Input'!F$58*($E94*'Loads'!E342+$F94*'Loads'!F342)+10*($B94*'Loads'!B342+$C94*'Loads'!C342+$D94*'Loads'!D342+$G94*'Loads'!G342)</f>
        <v>0</v>
      </c>
      <c r="C194" s="10"/>
    </row>
    <row r="195" spans="1:3">
      <c r="A195" s="11" t="s">
        <v>182</v>
      </c>
      <c r="B195" s="17">
        <f>0.01*'Input'!F$58*($E95*'Loads'!E343+$F95*'Loads'!F343)+10*($B95*'Loads'!B343+$C95*'Loads'!C343+$D95*'Loads'!D343+$G95*'Loads'!G343)</f>
        <v>0</v>
      </c>
      <c r="C195" s="10"/>
    </row>
    <row r="196" spans="1:3">
      <c r="A196" s="11" t="s">
        <v>183</v>
      </c>
      <c r="B196" s="17">
        <f>0.01*'Input'!F$58*($E96*'Loads'!E344+$F96*'Loads'!F344)+10*($B96*'Loads'!B344+$C96*'Loads'!C344+$D96*'Loads'!D344+$G96*'Loads'!G344)</f>
        <v>0</v>
      </c>
      <c r="C196" s="10"/>
    </row>
    <row r="197" spans="1:3">
      <c r="A197" s="11" t="s">
        <v>184</v>
      </c>
      <c r="B197" s="17">
        <f>0.01*'Input'!F$58*($E97*'Loads'!E345+$F97*'Loads'!F345)+10*($B97*'Loads'!B345+$C97*'Loads'!C345+$D97*'Loads'!D345+$G97*'Loads'!G345)</f>
        <v>0</v>
      </c>
      <c r="C197" s="10"/>
    </row>
    <row r="198" spans="1:3">
      <c r="A198" s="11" t="s">
        <v>185</v>
      </c>
      <c r="B198" s="17">
        <f>0.01*'Input'!F$58*($E98*'Loads'!E346+$F98*'Loads'!F346)+10*($B98*'Loads'!B346+$C98*'Loads'!C346+$D98*'Loads'!D346+$G98*'Loads'!G346)</f>
        <v>0</v>
      </c>
      <c r="C198" s="10"/>
    </row>
    <row r="199" spans="1:3">
      <c r="A199" s="11" t="s">
        <v>193</v>
      </c>
      <c r="B199" s="17">
        <f>0.01*'Input'!F$58*($E99*'Loads'!E347+$F99*'Loads'!F347)+10*($B99*'Loads'!B347+$C99*'Loads'!C347+$D99*'Loads'!D347+$G99*'Loads'!G347)</f>
        <v>0</v>
      </c>
      <c r="C199" s="10"/>
    </row>
    <row r="200" spans="1:3">
      <c r="A200" s="11" t="s">
        <v>194</v>
      </c>
      <c r="B200" s="17">
        <f>0.01*'Input'!F$58*($E100*'Loads'!E348+$F100*'Loads'!F348)+10*($B100*'Loads'!B348+$C100*'Loads'!C348+$D100*'Loads'!D348+$G100*'Loads'!G348)</f>
        <v>0</v>
      </c>
      <c r="C200" s="10"/>
    </row>
    <row r="201" spans="1:3">
      <c r="A201" s="11" t="s">
        <v>195</v>
      </c>
      <c r="B201" s="17">
        <f>0.01*'Input'!F$58*($E101*'Loads'!E349+$F101*'Loads'!F349)+10*($B101*'Loads'!B349+$C101*'Loads'!C349+$D101*'Loads'!D349+$G101*'Loads'!G349)</f>
        <v>0</v>
      </c>
      <c r="C201" s="10"/>
    </row>
    <row r="202" spans="1:3">
      <c r="A202" s="11" t="s">
        <v>196</v>
      </c>
      <c r="B202" s="17">
        <f>0.01*'Input'!F$58*($E102*'Loads'!E350+$F102*'Loads'!F350)+10*($B102*'Loads'!B350+$C102*'Loads'!C350+$D102*'Loads'!D350+$G102*'Loads'!G350)</f>
        <v>0</v>
      </c>
      <c r="C202" s="10"/>
    </row>
    <row r="203" spans="1:3">
      <c r="A203" s="11" t="s">
        <v>197</v>
      </c>
      <c r="B203" s="17">
        <f>0.01*'Input'!F$58*($E103*'Loads'!E351+$F103*'Loads'!F351)+10*($B103*'Loads'!B351+$C103*'Loads'!C351+$D103*'Loads'!D351+$G103*'Loads'!G351)</f>
        <v>0</v>
      </c>
      <c r="C203" s="10"/>
    </row>
    <row r="204" spans="1:3">
      <c r="A204" s="11" t="s">
        <v>198</v>
      </c>
      <c r="B204" s="17">
        <f>0.01*'Input'!F$58*($E104*'Loads'!E352+$F104*'Loads'!F352)+10*($B104*'Loads'!B352+$C104*'Loads'!C352+$D104*'Loads'!D352+$G104*'Loads'!G352)</f>
        <v>0</v>
      </c>
      <c r="C204" s="10"/>
    </row>
    <row r="205" spans="1:3">
      <c r="A205" s="11" t="s">
        <v>199</v>
      </c>
      <c r="B205" s="17">
        <f>0.01*'Input'!F$58*($E105*'Loads'!E353+$F105*'Loads'!F353)+10*($B105*'Loads'!B353+$C105*'Loads'!C353+$D105*'Loads'!D353+$G105*'Loads'!G353)</f>
        <v>0</v>
      </c>
      <c r="C205" s="10"/>
    </row>
    <row r="206" spans="1:3">
      <c r="A206" s="11" t="s">
        <v>200</v>
      </c>
      <c r="B206" s="17">
        <f>0.01*'Input'!F$58*($E106*'Loads'!E354+$F106*'Loads'!F354)+10*($B106*'Loads'!B354+$C106*'Loads'!C354+$D106*'Loads'!D354+$G106*'Loads'!G354)</f>
        <v>0</v>
      </c>
      <c r="C206" s="10"/>
    </row>
    <row r="208" spans="1:3">
      <c r="A208" s="1" t="s">
        <v>1531</v>
      </c>
    </row>
    <row r="209" spans="1:7">
      <c r="A209" s="2" t="s">
        <v>367</v>
      </c>
    </row>
    <row r="210" spans="1:7">
      <c r="A210" s="12" t="s">
        <v>1532</v>
      </c>
    </row>
    <row r="211" spans="1:7">
      <c r="A211" s="12" t="s">
        <v>1533</v>
      </c>
    </row>
    <row r="212" spans="1:7">
      <c r="A212" s="12" t="s">
        <v>1534</v>
      </c>
    </row>
    <row r="213" spans="1:7">
      <c r="A213" s="12" t="s">
        <v>1535</v>
      </c>
    </row>
    <row r="214" spans="1:7">
      <c r="A214" s="12" t="s">
        <v>1536</v>
      </c>
    </row>
    <row r="215" spans="1:7">
      <c r="A215" s="12" t="s">
        <v>1537</v>
      </c>
    </row>
    <row r="216" spans="1:7">
      <c r="A216" s="12" t="s">
        <v>1538</v>
      </c>
    </row>
    <row r="217" spans="1:7">
      <c r="A217" s="12" t="s">
        <v>1539</v>
      </c>
    </row>
    <row r="218" spans="1:7">
      <c r="A218" s="26" t="s">
        <v>370</v>
      </c>
      <c r="B218" s="26" t="s">
        <v>429</v>
      </c>
      <c r="C218" s="26" t="s">
        <v>501</v>
      </c>
      <c r="D218" s="26" t="s">
        <v>501</v>
      </c>
      <c r="E218" s="26" t="s">
        <v>500</v>
      </c>
      <c r="F218" s="26" t="s">
        <v>500</v>
      </c>
    </row>
    <row r="219" spans="1:7">
      <c r="A219" s="26" t="s">
        <v>373</v>
      </c>
      <c r="B219" s="26" t="s">
        <v>431</v>
      </c>
      <c r="C219" s="26" t="s">
        <v>552</v>
      </c>
      <c r="D219" s="26" t="s">
        <v>553</v>
      </c>
      <c r="E219" s="26" t="s">
        <v>1540</v>
      </c>
      <c r="F219" s="26" t="s">
        <v>1541</v>
      </c>
    </row>
    <row r="221" spans="1:7">
      <c r="B221" s="3" t="s">
        <v>1110</v>
      </c>
      <c r="C221" s="3" t="s">
        <v>1542</v>
      </c>
      <c r="D221" s="3" t="s">
        <v>1543</v>
      </c>
      <c r="E221" s="3" t="s">
        <v>1544</v>
      </c>
      <c r="F221" s="3" t="s">
        <v>1545</v>
      </c>
    </row>
    <row r="222" spans="1:7">
      <c r="A222" s="11" t="s">
        <v>1546</v>
      </c>
      <c r="B222" s="17">
        <f>'Revenue'!B70</f>
        <v>0</v>
      </c>
      <c r="C222" s="17">
        <f>SUM('Scaler'!$H$458:$H$488)</f>
        <v>0</v>
      </c>
      <c r="D222" s="17">
        <f>SUM(B$176:B$206)</f>
        <v>0</v>
      </c>
      <c r="E222" s="17">
        <f>B222+C222+D222</f>
        <v>0</v>
      </c>
      <c r="F222" s="17">
        <f>E222-'Revenue'!B$59</f>
        <v>0</v>
      </c>
      <c r="G222" s="10"/>
    </row>
    <row r="224" spans="1:7">
      <c r="A224" s="1" t="s">
        <v>1547</v>
      </c>
    </row>
    <row r="225" spans="1:8">
      <c r="A225" s="2" t="s">
        <v>367</v>
      </c>
    </row>
    <row r="226" spans="1:8">
      <c r="A226" s="12" t="s">
        <v>1548</v>
      </c>
    </row>
    <row r="227" spans="1:8">
      <c r="A227" s="12" t="s">
        <v>1549</v>
      </c>
    </row>
    <row r="228" spans="1:8">
      <c r="A228" s="12" t="s">
        <v>1550</v>
      </c>
    </row>
    <row r="229" spans="1:8">
      <c r="A229" s="12" t="s">
        <v>1551</v>
      </c>
    </row>
    <row r="230" spans="1:8">
      <c r="A230" s="12" t="s">
        <v>1552</v>
      </c>
    </row>
    <row r="231" spans="1:8">
      <c r="A231" s="12" t="s">
        <v>1553</v>
      </c>
    </row>
    <row r="232" spans="1:8">
      <c r="A232" s="12" t="s">
        <v>1554</v>
      </c>
    </row>
    <row r="233" spans="1:8">
      <c r="A233" s="12" t="s">
        <v>1555</v>
      </c>
    </row>
    <row r="234" spans="1:8">
      <c r="A234" s="26" t="s">
        <v>370</v>
      </c>
      <c r="B234" s="26" t="s">
        <v>500</v>
      </c>
      <c r="C234" s="26" t="s">
        <v>500</v>
      </c>
      <c r="D234" s="26" t="s">
        <v>500</v>
      </c>
      <c r="E234" s="26" t="s">
        <v>500</v>
      </c>
      <c r="F234" s="26" t="s">
        <v>500</v>
      </c>
      <c r="G234" s="26" t="s">
        <v>500</v>
      </c>
    </row>
    <row r="235" spans="1:8">
      <c r="A235" s="26" t="s">
        <v>373</v>
      </c>
      <c r="B235" s="26" t="s">
        <v>1556</v>
      </c>
      <c r="C235" s="26" t="s">
        <v>1557</v>
      </c>
      <c r="D235" s="26" t="s">
        <v>1558</v>
      </c>
      <c r="E235" s="26" t="s">
        <v>1559</v>
      </c>
      <c r="F235" s="26" t="s">
        <v>1560</v>
      </c>
      <c r="G235" s="26" t="s">
        <v>1561</v>
      </c>
    </row>
    <row r="237" spans="1:8">
      <c r="B237" s="3" t="s">
        <v>1491</v>
      </c>
      <c r="C237" s="3" t="s">
        <v>1492</v>
      </c>
      <c r="D237" s="3" t="s">
        <v>1493</v>
      </c>
      <c r="E237" s="3" t="s">
        <v>1494</v>
      </c>
      <c r="F237" s="3" t="s">
        <v>1495</v>
      </c>
      <c r="G237" s="3" t="s">
        <v>1086</v>
      </c>
    </row>
    <row r="238" spans="1:8">
      <c r="A238" s="22" t="s">
        <v>233</v>
      </c>
      <c r="H238" s="10"/>
    </row>
    <row r="239" spans="1:8">
      <c r="A239" s="11" t="s">
        <v>172</v>
      </c>
      <c r="B239" s="6">
        <f>ROUND(B$126*(1-'Loads'!$B205),3)</f>
        <v>0</v>
      </c>
      <c r="C239" s="6">
        <f>ROUND(C$126*(1-'Loads'!$B205),3)</f>
        <v>0</v>
      </c>
      <c r="D239" s="6">
        <f>ROUND(D$126*(1-'Loads'!$B205),3)</f>
        <v>0</v>
      </c>
      <c r="E239" s="35">
        <f>ROUND(E$126*(1-'Loads'!$C205),2)</f>
        <v>0</v>
      </c>
      <c r="F239" s="35">
        <f>ROUND(F$126*(1-'Loads'!$B205),2)</f>
        <v>0</v>
      </c>
      <c r="G239" s="6">
        <f>ROUND(G$126*(1-'Loads'!$B205),3)</f>
        <v>0</v>
      </c>
      <c r="H239" s="10"/>
    </row>
    <row r="240" spans="1:8">
      <c r="A240" s="11" t="s">
        <v>234</v>
      </c>
      <c r="B240" s="6">
        <f>ROUND(B$126*(1-'Loads'!$B206),3)</f>
        <v>0</v>
      </c>
      <c r="C240" s="6">
        <f>ROUND(C$126*(1-'Loads'!$B206),3)</f>
        <v>0</v>
      </c>
      <c r="D240" s="6">
        <f>ROUND(D$126*(1-'Loads'!$B206),3)</f>
        <v>0</v>
      </c>
      <c r="E240" s="35">
        <f>ROUND(E$126*(1-'Loads'!$C206),2)</f>
        <v>0</v>
      </c>
      <c r="F240" s="35">
        <f>ROUND(F$126*(1-'Loads'!$B206),2)</f>
        <v>0</v>
      </c>
      <c r="G240" s="6">
        <f>ROUND(G$126*(1-'Loads'!$B206),3)</f>
        <v>0</v>
      </c>
      <c r="H240" s="10"/>
    </row>
    <row r="241" spans="1:8">
      <c r="A241" s="11" t="s">
        <v>235</v>
      </c>
      <c r="B241" s="6">
        <f>ROUND(B$126*(1-'Loads'!$B207),3)</f>
        <v>0</v>
      </c>
      <c r="C241" s="6">
        <f>ROUND(C$126*(1-'Loads'!$B207),3)</f>
        <v>0</v>
      </c>
      <c r="D241" s="6">
        <f>ROUND(D$126*(1-'Loads'!$B207),3)</f>
        <v>0</v>
      </c>
      <c r="E241" s="35">
        <f>ROUND(E$126*(1-'Loads'!$C207),2)</f>
        <v>0</v>
      </c>
      <c r="F241" s="35">
        <f>ROUND(F$126*(1-'Loads'!$B207),2)</f>
        <v>0</v>
      </c>
      <c r="G241" s="6">
        <f>ROUND(G$126*(1-'Loads'!$B207),3)</f>
        <v>0</v>
      </c>
      <c r="H241" s="10"/>
    </row>
    <row r="242" spans="1:8">
      <c r="A242" s="22" t="s">
        <v>236</v>
      </c>
      <c r="H242" s="10"/>
    </row>
    <row r="243" spans="1:8">
      <c r="A243" s="11" t="s">
        <v>173</v>
      </c>
      <c r="B243" s="6">
        <f>ROUND(B$127*(1-'Loads'!$B209),3)</f>
        <v>0</v>
      </c>
      <c r="C243" s="6">
        <f>ROUND(C$127*(1-'Loads'!$B209),3)</f>
        <v>0</v>
      </c>
      <c r="D243" s="6">
        <f>ROUND(D$127*(1-'Loads'!$B209),3)</f>
        <v>0</v>
      </c>
      <c r="E243" s="35">
        <f>ROUND(E$127*(1-'Loads'!$C209),2)</f>
        <v>0</v>
      </c>
      <c r="F243" s="35">
        <f>ROUND(F$127*(1-'Loads'!$B209),2)</f>
        <v>0</v>
      </c>
      <c r="G243" s="6">
        <f>ROUND(G$127*(1-'Loads'!$B209),3)</f>
        <v>0</v>
      </c>
      <c r="H243" s="10"/>
    </row>
    <row r="244" spans="1:8">
      <c r="A244" s="11" t="s">
        <v>237</v>
      </c>
      <c r="B244" s="6">
        <f>ROUND(B$127*(1-'Loads'!$B210),3)</f>
        <v>0</v>
      </c>
      <c r="C244" s="6">
        <f>ROUND(C$127*(1-'Loads'!$B210),3)</f>
        <v>0</v>
      </c>
      <c r="D244" s="6">
        <f>ROUND(D$127*(1-'Loads'!$B210),3)</f>
        <v>0</v>
      </c>
      <c r="E244" s="35">
        <f>ROUND(E$127*(1-'Loads'!$C210),2)</f>
        <v>0</v>
      </c>
      <c r="F244" s="35">
        <f>ROUND(F$127*(1-'Loads'!$B210),2)</f>
        <v>0</v>
      </c>
      <c r="G244" s="6">
        <f>ROUND(G$127*(1-'Loads'!$B210),3)</f>
        <v>0</v>
      </c>
      <c r="H244" s="10"/>
    </row>
    <row r="245" spans="1:8">
      <c r="A245" s="11" t="s">
        <v>238</v>
      </c>
      <c r="B245" s="6">
        <f>ROUND(B$127*(1-'Loads'!$B211),3)</f>
        <v>0</v>
      </c>
      <c r="C245" s="6">
        <f>ROUND(C$127*(1-'Loads'!$B211),3)</f>
        <v>0</v>
      </c>
      <c r="D245" s="6">
        <f>ROUND(D$127*(1-'Loads'!$B211),3)</f>
        <v>0</v>
      </c>
      <c r="E245" s="35">
        <f>ROUND(E$127*(1-'Loads'!$C211),2)</f>
        <v>0</v>
      </c>
      <c r="F245" s="35">
        <f>ROUND(F$127*(1-'Loads'!$B211),2)</f>
        <v>0</v>
      </c>
      <c r="G245" s="6">
        <f>ROUND(G$127*(1-'Loads'!$B211),3)</f>
        <v>0</v>
      </c>
      <c r="H245" s="10"/>
    </row>
    <row r="246" spans="1:8">
      <c r="A246" s="22" t="s">
        <v>239</v>
      </c>
      <c r="H246" s="10"/>
    </row>
    <row r="247" spans="1:8">
      <c r="A247" s="11" t="s">
        <v>216</v>
      </c>
      <c r="B247" s="6">
        <f>ROUND(B$128*(1-'Loads'!$B213),3)</f>
        <v>0</v>
      </c>
      <c r="C247" s="6">
        <f>ROUND(C$128*(1-'Loads'!$B213),3)</f>
        <v>0</v>
      </c>
      <c r="D247" s="6">
        <f>ROUND(D$128*(1-'Loads'!$B213),3)</f>
        <v>0</v>
      </c>
      <c r="E247" s="35">
        <f>ROUND(E$128*(1-'Loads'!$C213),2)</f>
        <v>0</v>
      </c>
      <c r="F247" s="35">
        <f>ROUND(F$128*(1-'Loads'!$B213),2)</f>
        <v>0</v>
      </c>
      <c r="G247" s="6">
        <f>ROUND(G$128*(1-'Loads'!$B213),3)</f>
        <v>0</v>
      </c>
      <c r="H247" s="10"/>
    </row>
    <row r="248" spans="1:8">
      <c r="A248" s="11" t="s">
        <v>240</v>
      </c>
      <c r="B248" s="6">
        <f>ROUND(B$128*(1-'Loads'!$B214),3)</f>
        <v>0</v>
      </c>
      <c r="C248" s="6">
        <f>ROUND(C$128*(1-'Loads'!$B214),3)</f>
        <v>0</v>
      </c>
      <c r="D248" s="6">
        <f>ROUND(D$128*(1-'Loads'!$B214),3)</f>
        <v>0</v>
      </c>
      <c r="E248" s="35">
        <f>ROUND(E$128*(1-'Loads'!$C214),2)</f>
        <v>0</v>
      </c>
      <c r="F248" s="35">
        <f>ROUND(F$128*(1-'Loads'!$B214),2)</f>
        <v>0</v>
      </c>
      <c r="G248" s="6">
        <f>ROUND(G$128*(1-'Loads'!$B214),3)</f>
        <v>0</v>
      </c>
      <c r="H248" s="10"/>
    </row>
    <row r="249" spans="1:8">
      <c r="A249" s="11" t="s">
        <v>241</v>
      </c>
      <c r="B249" s="6">
        <f>ROUND(B$128*(1-'Loads'!$B215),3)</f>
        <v>0</v>
      </c>
      <c r="C249" s="6">
        <f>ROUND(C$128*(1-'Loads'!$B215),3)</f>
        <v>0</v>
      </c>
      <c r="D249" s="6">
        <f>ROUND(D$128*(1-'Loads'!$B215),3)</f>
        <v>0</v>
      </c>
      <c r="E249" s="35">
        <f>ROUND(E$128*(1-'Loads'!$C215),2)</f>
        <v>0</v>
      </c>
      <c r="F249" s="35">
        <f>ROUND(F$128*(1-'Loads'!$B215),2)</f>
        <v>0</v>
      </c>
      <c r="G249" s="6">
        <f>ROUND(G$128*(1-'Loads'!$B215),3)</f>
        <v>0</v>
      </c>
      <c r="H249" s="10"/>
    </row>
    <row r="250" spans="1:8">
      <c r="A250" s="22" t="s">
        <v>242</v>
      </c>
      <c r="H250" s="10"/>
    </row>
    <row r="251" spans="1:8">
      <c r="A251" s="11" t="s">
        <v>174</v>
      </c>
      <c r="B251" s="6">
        <f>ROUND(B$129*(1-'Loads'!$B217),3)</f>
        <v>0</v>
      </c>
      <c r="C251" s="6">
        <f>ROUND(C$129*(1-'Loads'!$B217),3)</f>
        <v>0</v>
      </c>
      <c r="D251" s="6">
        <f>ROUND(D$129*(1-'Loads'!$B217),3)</f>
        <v>0</v>
      </c>
      <c r="E251" s="35">
        <f>ROUND(E$129*(1-'Loads'!$C217),2)</f>
        <v>0</v>
      </c>
      <c r="F251" s="35">
        <f>ROUND(F$129*(1-'Loads'!$B217),2)</f>
        <v>0</v>
      </c>
      <c r="G251" s="6">
        <f>ROUND(G$129*(1-'Loads'!$B217),3)</f>
        <v>0</v>
      </c>
      <c r="H251" s="10"/>
    </row>
    <row r="252" spans="1:8">
      <c r="A252" s="11" t="s">
        <v>243</v>
      </c>
      <c r="B252" s="6">
        <f>ROUND(B$129*(1-'Loads'!$B218),3)</f>
        <v>0</v>
      </c>
      <c r="C252" s="6">
        <f>ROUND(C$129*(1-'Loads'!$B218),3)</f>
        <v>0</v>
      </c>
      <c r="D252" s="6">
        <f>ROUND(D$129*(1-'Loads'!$B218),3)</f>
        <v>0</v>
      </c>
      <c r="E252" s="35">
        <f>ROUND(E$129*(1-'Loads'!$C218),2)</f>
        <v>0</v>
      </c>
      <c r="F252" s="35">
        <f>ROUND(F$129*(1-'Loads'!$B218),2)</f>
        <v>0</v>
      </c>
      <c r="G252" s="6">
        <f>ROUND(G$129*(1-'Loads'!$B218),3)</f>
        <v>0</v>
      </c>
      <c r="H252" s="10"/>
    </row>
    <row r="253" spans="1:8">
      <c r="A253" s="11" t="s">
        <v>244</v>
      </c>
      <c r="B253" s="6">
        <f>ROUND(B$129*(1-'Loads'!$B219),3)</f>
        <v>0</v>
      </c>
      <c r="C253" s="6">
        <f>ROUND(C$129*(1-'Loads'!$B219),3)</f>
        <v>0</v>
      </c>
      <c r="D253" s="6">
        <f>ROUND(D$129*(1-'Loads'!$B219),3)</f>
        <v>0</v>
      </c>
      <c r="E253" s="35">
        <f>ROUND(E$129*(1-'Loads'!$C219),2)</f>
        <v>0</v>
      </c>
      <c r="F253" s="35">
        <f>ROUND(F$129*(1-'Loads'!$B219),2)</f>
        <v>0</v>
      </c>
      <c r="G253" s="6">
        <f>ROUND(G$129*(1-'Loads'!$B219),3)</f>
        <v>0</v>
      </c>
      <c r="H253" s="10"/>
    </row>
    <row r="254" spans="1:8">
      <c r="A254" s="22" t="s">
        <v>245</v>
      </c>
      <c r="H254" s="10"/>
    </row>
    <row r="255" spans="1:8">
      <c r="A255" s="11" t="s">
        <v>175</v>
      </c>
      <c r="B255" s="6">
        <f>ROUND(B$130*(1-'Loads'!$B221),3)</f>
        <v>0</v>
      </c>
      <c r="C255" s="6">
        <f>ROUND(C$130*(1-'Loads'!$B221),3)</f>
        <v>0</v>
      </c>
      <c r="D255" s="6">
        <f>ROUND(D$130*(1-'Loads'!$B221),3)</f>
        <v>0</v>
      </c>
      <c r="E255" s="35">
        <f>ROUND(E$130*(1-'Loads'!$C221),2)</f>
        <v>0</v>
      </c>
      <c r="F255" s="35">
        <f>ROUND(F$130*(1-'Loads'!$B221),2)</f>
        <v>0</v>
      </c>
      <c r="G255" s="6">
        <f>ROUND(G$130*(1-'Loads'!$B221),3)</f>
        <v>0</v>
      </c>
      <c r="H255" s="10"/>
    </row>
    <row r="256" spans="1:8">
      <c r="A256" s="11" t="s">
        <v>246</v>
      </c>
      <c r="B256" s="6">
        <f>ROUND(B$130*(1-'Loads'!$B222),3)</f>
        <v>0</v>
      </c>
      <c r="C256" s="6">
        <f>ROUND(C$130*(1-'Loads'!$B222),3)</f>
        <v>0</v>
      </c>
      <c r="D256" s="6">
        <f>ROUND(D$130*(1-'Loads'!$B222),3)</f>
        <v>0</v>
      </c>
      <c r="E256" s="35">
        <f>ROUND(E$130*(1-'Loads'!$C222),2)</f>
        <v>0</v>
      </c>
      <c r="F256" s="35">
        <f>ROUND(F$130*(1-'Loads'!$B222),2)</f>
        <v>0</v>
      </c>
      <c r="G256" s="6">
        <f>ROUND(G$130*(1-'Loads'!$B222),3)</f>
        <v>0</v>
      </c>
      <c r="H256" s="10"/>
    </row>
    <row r="257" spans="1:8">
      <c r="A257" s="11" t="s">
        <v>247</v>
      </c>
      <c r="B257" s="6">
        <f>ROUND(B$130*(1-'Loads'!$B223),3)</f>
        <v>0</v>
      </c>
      <c r="C257" s="6">
        <f>ROUND(C$130*(1-'Loads'!$B223),3)</f>
        <v>0</v>
      </c>
      <c r="D257" s="6">
        <f>ROUND(D$130*(1-'Loads'!$B223),3)</f>
        <v>0</v>
      </c>
      <c r="E257" s="35">
        <f>ROUND(E$130*(1-'Loads'!$C223),2)</f>
        <v>0</v>
      </c>
      <c r="F257" s="35">
        <f>ROUND(F$130*(1-'Loads'!$B223),2)</f>
        <v>0</v>
      </c>
      <c r="G257" s="6">
        <f>ROUND(G$130*(1-'Loads'!$B223),3)</f>
        <v>0</v>
      </c>
      <c r="H257" s="10"/>
    </row>
    <row r="258" spans="1:8">
      <c r="A258" s="22" t="s">
        <v>248</v>
      </c>
      <c r="H258" s="10"/>
    </row>
    <row r="259" spans="1:8">
      <c r="A259" s="11" t="s">
        <v>217</v>
      </c>
      <c r="B259" s="6">
        <f>ROUND(B$131*(1-'Loads'!$B225),3)</f>
        <v>0</v>
      </c>
      <c r="C259" s="6">
        <f>ROUND(C$131*(1-'Loads'!$B225),3)</f>
        <v>0</v>
      </c>
      <c r="D259" s="6">
        <f>ROUND(D$131*(1-'Loads'!$B225),3)</f>
        <v>0</v>
      </c>
      <c r="E259" s="35">
        <f>ROUND(E$131*(1-'Loads'!$C225),2)</f>
        <v>0</v>
      </c>
      <c r="F259" s="35">
        <f>ROUND(F$131*(1-'Loads'!$B225),2)</f>
        <v>0</v>
      </c>
      <c r="G259" s="6">
        <f>ROUND(G$131*(1-'Loads'!$B225),3)</f>
        <v>0</v>
      </c>
      <c r="H259" s="10"/>
    </row>
    <row r="260" spans="1:8">
      <c r="A260" s="11" t="s">
        <v>249</v>
      </c>
      <c r="B260" s="6">
        <f>ROUND(B$131*(1-'Loads'!$B226),3)</f>
        <v>0</v>
      </c>
      <c r="C260" s="6">
        <f>ROUND(C$131*(1-'Loads'!$B226),3)</f>
        <v>0</v>
      </c>
      <c r="D260" s="6">
        <f>ROUND(D$131*(1-'Loads'!$B226),3)</f>
        <v>0</v>
      </c>
      <c r="E260" s="35">
        <f>ROUND(E$131*(1-'Loads'!$C226),2)</f>
        <v>0</v>
      </c>
      <c r="F260" s="35">
        <f>ROUND(F$131*(1-'Loads'!$B226),2)</f>
        <v>0</v>
      </c>
      <c r="G260" s="6">
        <f>ROUND(G$131*(1-'Loads'!$B226),3)</f>
        <v>0</v>
      </c>
      <c r="H260" s="10"/>
    </row>
    <row r="261" spans="1:8">
      <c r="A261" s="11" t="s">
        <v>250</v>
      </c>
      <c r="B261" s="6">
        <f>ROUND(B$131*(1-'Loads'!$B227),3)</f>
        <v>0</v>
      </c>
      <c r="C261" s="6">
        <f>ROUND(C$131*(1-'Loads'!$B227),3)</f>
        <v>0</v>
      </c>
      <c r="D261" s="6">
        <f>ROUND(D$131*(1-'Loads'!$B227),3)</f>
        <v>0</v>
      </c>
      <c r="E261" s="35">
        <f>ROUND(E$131*(1-'Loads'!$C227),2)</f>
        <v>0</v>
      </c>
      <c r="F261" s="35">
        <f>ROUND(F$131*(1-'Loads'!$B227),2)</f>
        <v>0</v>
      </c>
      <c r="G261" s="6">
        <f>ROUND(G$131*(1-'Loads'!$B227),3)</f>
        <v>0</v>
      </c>
      <c r="H261" s="10"/>
    </row>
    <row r="262" spans="1:8">
      <c r="A262" s="22" t="s">
        <v>251</v>
      </c>
      <c r="H262" s="10"/>
    </row>
    <row r="263" spans="1:8">
      <c r="A263" s="11" t="s">
        <v>176</v>
      </c>
      <c r="B263" s="6">
        <f>ROUND(B$132*(1-'Loads'!$B229),3)</f>
        <v>0</v>
      </c>
      <c r="C263" s="6">
        <f>ROUND(C$132*(1-'Loads'!$B229),3)</f>
        <v>0</v>
      </c>
      <c r="D263" s="6">
        <f>ROUND(D$132*(1-'Loads'!$B229),3)</f>
        <v>0</v>
      </c>
      <c r="E263" s="35">
        <f>ROUND(E$132*(1-'Loads'!$C229),2)</f>
        <v>0</v>
      </c>
      <c r="F263" s="35">
        <f>ROUND(F$132*(1-'Loads'!$B229),2)</f>
        <v>0</v>
      </c>
      <c r="G263" s="6">
        <f>ROUND(G$132*(1-'Loads'!$B229),3)</f>
        <v>0</v>
      </c>
      <c r="H263" s="10"/>
    </row>
    <row r="264" spans="1:8">
      <c r="A264" s="11" t="s">
        <v>252</v>
      </c>
      <c r="B264" s="6">
        <f>ROUND(B$132*(1-'Loads'!$B230),3)</f>
        <v>0</v>
      </c>
      <c r="C264" s="6">
        <f>ROUND(C$132*(1-'Loads'!$B230),3)</f>
        <v>0</v>
      </c>
      <c r="D264" s="6">
        <f>ROUND(D$132*(1-'Loads'!$B230),3)</f>
        <v>0</v>
      </c>
      <c r="E264" s="35">
        <f>ROUND(E$132*(1-'Loads'!$C230),2)</f>
        <v>0</v>
      </c>
      <c r="F264" s="35">
        <f>ROUND(F$132*(1-'Loads'!$B230),2)</f>
        <v>0</v>
      </c>
      <c r="G264" s="6">
        <f>ROUND(G$132*(1-'Loads'!$B230),3)</f>
        <v>0</v>
      </c>
      <c r="H264" s="10"/>
    </row>
    <row r="265" spans="1:8">
      <c r="A265" s="11" t="s">
        <v>253</v>
      </c>
      <c r="B265" s="6">
        <f>ROUND(B$132*(1-'Loads'!$B231),3)</f>
        <v>0</v>
      </c>
      <c r="C265" s="6">
        <f>ROUND(C$132*(1-'Loads'!$B231),3)</f>
        <v>0</v>
      </c>
      <c r="D265" s="6">
        <f>ROUND(D$132*(1-'Loads'!$B231),3)</f>
        <v>0</v>
      </c>
      <c r="E265" s="35">
        <f>ROUND(E$132*(1-'Loads'!$C231),2)</f>
        <v>0</v>
      </c>
      <c r="F265" s="35">
        <f>ROUND(F$132*(1-'Loads'!$B231),2)</f>
        <v>0</v>
      </c>
      <c r="G265" s="6">
        <f>ROUND(G$132*(1-'Loads'!$B231),3)</f>
        <v>0</v>
      </c>
      <c r="H265" s="10"/>
    </row>
    <row r="266" spans="1:8">
      <c r="A266" s="22" t="s">
        <v>254</v>
      </c>
      <c r="H266" s="10"/>
    </row>
    <row r="267" spans="1:8">
      <c r="A267" s="11" t="s">
        <v>177</v>
      </c>
      <c r="B267" s="6">
        <f>ROUND(B$133*(1-'Loads'!$B233),3)</f>
        <v>0</v>
      </c>
      <c r="C267" s="6">
        <f>ROUND(C$133*(1-'Loads'!$B233),3)</f>
        <v>0</v>
      </c>
      <c r="D267" s="6">
        <f>ROUND(D$133*(1-'Loads'!$B233),3)</f>
        <v>0</v>
      </c>
      <c r="E267" s="35">
        <f>ROUND(E$133*(1-'Loads'!$C233),2)</f>
        <v>0</v>
      </c>
      <c r="F267" s="35">
        <f>ROUND(F$133*(1-'Loads'!$B233),2)</f>
        <v>0</v>
      </c>
      <c r="G267" s="6">
        <f>ROUND(G$133*(1-'Loads'!$B233),3)</f>
        <v>0</v>
      </c>
      <c r="H267" s="10"/>
    </row>
    <row r="268" spans="1:8">
      <c r="A268" s="22" t="s">
        <v>255</v>
      </c>
      <c r="H268" s="10"/>
    </row>
    <row r="269" spans="1:8">
      <c r="A269" s="11" t="s">
        <v>191</v>
      </c>
      <c r="B269" s="6">
        <f>ROUND(B$134*(1-'Loads'!$B235),3)</f>
        <v>0</v>
      </c>
      <c r="C269" s="6">
        <f>ROUND(C$134*(1-'Loads'!$B235),3)</f>
        <v>0</v>
      </c>
      <c r="D269" s="6">
        <f>ROUND(D$134*(1-'Loads'!$B235),3)</f>
        <v>0</v>
      </c>
      <c r="E269" s="35">
        <f>ROUND(E$134*(1-'Loads'!$C235),2)</f>
        <v>0</v>
      </c>
      <c r="F269" s="35">
        <f>ROUND(F$134*(1-'Loads'!$B235),2)</f>
        <v>0</v>
      </c>
      <c r="G269" s="6">
        <f>ROUND(G$134*(1-'Loads'!$B235),3)</f>
        <v>0</v>
      </c>
      <c r="H269" s="10"/>
    </row>
    <row r="270" spans="1:8">
      <c r="A270" s="22" t="s">
        <v>256</v>
      </c>
      <c r="H270" s="10"/>
    </row>
    <row r="271" spans="1:8">
      <c r="A271" s="11" t="s">
        <v>178</v>
      </c>
      <c r="B271" s="6">
        <f>ROUND(B$135*(1-'Loads'!$B237),3)</f>
        <v>0</v>
      </c>
      <c r="C271" s="6">
        <f>ROUND(C$135*(1-'Loads'!$B237),3)</f>
        <v>0</v>
      </c>
      <c r="D271" s="6">
        <f>ROUND(D$135*(1-'Loads'!$B237),3)</f>
        <v>0</v>
      </c>
      <c r="E271" s="35">
        <f>ROUND(E$135*(1-'Loads'!$C237),2)</f>
        <v>0</v>
      </c>
      <c r="F271" s="35">
        <f>ROUND(F$135*(1-'Loads'!$B237),2)</f>
        <v>0</v>
      </c>
      <c r="G271" s="6">
        <f>ROUND(G$135*(1-'Loads'!$B237),3)</f>
        <v>0</v>
      </c>
      <c r="H271" s="10"/>
    </row>
    <row r="272" spans="1:8">
      <c r="A272" s="11" t="s">
        <v>257</v>
      </c>
      <c r="B272" s="6">
        <f>ROUND(B$135*(1-'Loads'!$B238),3)</f>
        <v>0</v>
      </c>
      <c r="C272" s="6">
        <f>ROUND(C$135*(1-'Loads'!$B238),3)</f>
        <v>0</v>
      </c>
      <c r="D272" s="6">
        <f>ROUND(D$135*(1-'Loads'!$B238),3)</f>
        <v>0</v>
      </c>
      <c r="E272" s="35">
        <f>ROUND(E$135*(1-'Loads'!$C238),2)</f>
        <v>0</v>
      </c>
      <c r="F272" s="35">
        <f>ROUND(F$135*(1-'Loads'!$B238),2)</f>
        <v>0</v>
      </c>
      <c r="G272" s="6">
        <f>ROUND(G$135*(1-'Loads'!$B238),3)</f>
        <v>0</v>
      </c>
      <c r="H272" s="10"/>
    </row>
    <row r="273" spans="1:8">
      <c r="A273" s="11" t="s">
        <v>258</v>
      </c>
      <c r="B273" s="6">
        <f>ROUND(B$135*(1-'Loads'!$B239),3)</f>
        <v>0</v>
      </c>
      <c r="C273" s="6">
        <f>ROUND(C$135*(1-'Loads'!$B239),3)</f>
        <v>0</v>
      </c>
      <c r="D273" s="6">
        <f>ROUND(D$135*(1-'Loads'!$B239),3)</f>
        <v>0</v>
      </c>
      <c r="E273" s="35">
        <f>ROUND(E$135*(1-'Loads'!$C239),2)</f>
        <v>0</v>
      </c>
      <c r="F273" s="35">
        <f>ROUND(F$135*(1-'Loads'!$B239),2)</f>
        <v>0</v>
      </c>
      <c r="G273" s="6">
        <f>ROUND(G$135*(1-'Loads'!$B239),3)</f>
        <v>0</v>
      </c>
      <c r="H273" s="10"/>
    </row>
    <row r="274" spans="1:8">
      <c r="A274" s="22" t="s">
        <v>259</v>
      </c>
      <c r="H274" s="10"/>
    </row>
    <row r="275" spans="1:8">
      <c r="A275" s="11" t="s">
        <v>179</v>
      </c>
      <c r="B275" s="6">
        <f>ROUND(B$136*(1-'Loads'!$B241),3)</f>
        <v>0</v>
      </c>
      <c r="C275" s="6">
        <f>ROUND(C$136*(1-'Loads'!$B241),3)</f>
        <v>0</v>
      </c>
      <c r="D275" s="6">
        <f>ROUND(D$136*(1-'Loads'!$B241),3)</f>
        <v>0</v>
      </c>
      <c r="E275" s="35">
        <f>ROUND(E$136*(1-'Loads'!$C241),2)</f>
        <v>0</v>
      </c>
      <c r="F275" s="35">
        <f>ROUND(F$136*(1-'Loads'!$B241),2)</f>
        <v>0</v>
      </c>
      <c r="G275" s="6">
        <f>ROUND(G$136*(1-'Loads'!$B241),3)</f>
        <v>0</v>
      </c>
      <c r="H275" s="10"/>
    </row>
    <row r="276" spans="1:8">
      <c r="A276" s="11" t="s">
        <v>260</v>
      </c>
      <c r="B276" s="6">
        <f>ROUND(B$136*(1-'Loads'!$B242),3)</f>
        <v>0</v>
      </c>
      <c r="C276" s="6">
        <f>ROUND(C$136*(1-'Loads'!$B242),3)</f>
        <v>0</v>
      </c>
      <c r="D276" s="6">
        <f>ROUND(D$136*(1-'Loads'!$B242),3)</f>
        <v>0</v>
      </c>
      <c r="E276" s="35">
        <f>ROUND(E$136*(1-'Loads'!$C242),2)</f>
        <v>0</v>
      </c>
      <c r="F276" s="35">
        <f>ROUND(F$136*(1-'Loads'!$B242),2)</f>
        <v>0</v>
      </c>
      <c r="G276" s="6">
        <f>ROUND(G$136*(1-'Loads'!$B242),3)</f>
        <v>0</v>
      </c>
      <c r="H276" s="10"/>
    </row>
    <row r="277" spans="1:8">
      <c r="A277" s="22" t="s">
        <v>261</v>
      </c>
      <c r="H277" s="10"/>
    </row>
    <row r="278" spans="1:8">
      <c r="A278" s="11" t="s">
        <v>192</v>
      </c>
      <c r="B278" s="6">
        <f>ROUND(B$137*(1-'Loads'!$B244),3)</f>
        <v>0</v>
      </c>
      <c r="C278" s="6">
        <f>ROUND(C$137*(1-'Loads'!$B244),3)</f>
        <v>0</v>
      </c>
      <c r="D278" s="6">
        <f>ROUND(D$137*(1-'Loads'!$B244),3)</f>
        <v>0</v>
      </c>
      <c r="E278" s="35">
        <f>ROUND(E$137*(1-'Loads'!$C244),2)</f>
        <v>0</v>
      </c>
      <c r="F278" s="35">
        <f>ROUND(F$137*(1-'Loads'!$B244),2)</f>
        <v>0</v>
      </c>
      <c r="G278" s="6">
        <f>ROUND(G$137*(1-'Loads'!$B244),3)</f>
        <v>0</v>
      </c>
      <c r="H278" s="10"/>
    </row>
    <row r="279" spans="1:8">
      <c r="A279" s="11" t="s">
        <v>262</v>
      </c>
      <c r="B279" s="6">
        <f>ROUND(B$137*(1-'Loads'!$B245),3)</f>
        <v>0</v>
      </c>
      <c r="C279" s="6">
        <f>ROUND(C$137*(1-'Loads'!$B245),3)</f>
        <v>0</v>
      </c>
      <c r="D279" s="6">
        <f>ROUND(D$137*(1-'Loads'!$B245),3)</f>
        <v>0</v>
      </c>
      <c r="E279" s="35">
        <f>ROUND(E$137*(1-'Loads'!$C245),2)</f>
        <v>0</v>
      </c>
      <c r="F279" s="35">
        <f>ROUND(F$137*(1-'Loads'!$B245),2)</f>
        <v>0</v>
      </c>
      <c r="G279" s="6">
        <f>ROUND(G$137*(1-'Loads'!$B245),3)</f>
        <v>0</v>
      </c>
      <c r="H279" s="10"/>
    </row>
    <row r="280" spans="1:8">
      <c r="A280" s="22" t="s">
        <v>263</v>
      </c>
      <c r="H280" s="10"/>
    </row>
    <row r="281" spans="1:8">
      <c r="A281" s="11" t="s">
        <v>218</v>
      </c>
      <c r="B281" s="6">
        <f>ROUND(B$138*(1-'Loads'!$B247),3)</f>
        <v>0</v>
      </c>
      <c r="C281" s="6">
        <f>ROUND(C$138*(1-'Loads'!$B247),3)</f>
        <v>0</v>
      </c>
      <c r="D281" s="6">
        <f>ROUND(D$138*(1-'Loads'!$B247),3)</f>
        <v>0</v>
      </c>
      <c r="E281" s="35">
        <f>ROUND(E$138*(1-'Loads'!$C247),2)</f>
        <v>0</v>
      </c>
      <c r="F281" s="35">
        <f>ROUND(F$138*(1-'Loads'!$B247),2)</f>
        <v>0</v>
      </c>
      <c r="G281" s="6">
        <f>ROUND(G$138*(1-'Loads'!$B247),3)</f>
        <v>0</v>
      </c>
      <c r="H281" s="10"/>
    </row>
    <row r="282" spans="1:8">
      <c r="A282" s="11" t="s">
        <v>264</v>
      </c>
      <c r="B282" s="6">
        <f>ROUND(B$138*(1-'Loads'!$B248),3)</f>
        <v>0</v>
      </c>
      <c r="C282" s="6">
        <f>ROUND(C$138*(1-'Loads'!$B248),3)</f>
        <v>0</v>
      </c>
      <c r="D282" s="6">
        <f>ROUND(D$138*(1-'Loads'!$B248),3)</f>
        <v>0</v>
      </c>
      <c r="E282" s="35">
        <f>ROUND(E$138*(1-'Loads'!$C248),2)</f>
        <v>0</v>
      </c>
      <c r="F282" s="35">
        <f>ROUND(F$138*(1-'Loads'!$B248),2)</f>
        <v>0</v>
      </c>
      <c r="G282" s="6">
        <f>ROUND(G$138*(1-'Loads'!$B248),3)</f>
        <v>0</v>
      </c>
      <c r="H282" s="10"/>
    </row>
    <row r="283" spans="1:8">
      <c r="A283" s="11" t="s">
        <v>265</v>
      </c>
      <c r="B283" s="6">
        <f>ROUND(B$138*(1-'Loads'!$B249),3)</f>
        <v>0</v>
      </c>
      <c r="C283" s="6">
        <f>ROUND(C$138*(1-'Loads'!$B249),3)</f>
        <v>0</v>
      </c>
      <c r="D283" s="6">
        <f>ROUND(D$138*(1-'Loads'!$B249),3)</f>
        <v>0</v>
      </c>
      <c r="E283" s="35">
        <f>ROUND(E$138*(1-'Loads'!$C249),2)</f>
        <v>0</v>
      </c>
      <c r="F283" s="35">
        <f>ROUND(F$138*(1-'Loads'!$B249),2)</f>
        <v>0</v>
      </c>
      <c r="G283" s="6">
        <f>ROUND(G$138*(1-'Loads'!$B249),3)</f>
        <v>0</v>
      </c>
      <c r="H283" s="10"/>
    </row>
    <row r="284" spans="1:8">
      <c r="A284" s="22" t="s">
        <v>266</v>
      </c>
      <c r="H284" s="10"/>
    </row>
    <row r="285" spans="1:8">
      <c r="A285" s="11" t="s">
        <v>219</v>
      </c>
      <c r="B285" s="6">
        <f>ROUND(B$139*(1-'Loads'!$B251),3)</f>
        <v>0</v>
      </c>
      <c r="C285" s="6">
        <f>ROUND(C$139*(1-'Loads'!$B251),3)</f>
        <v>0</v>
      </c>
      <c r="D285" s="6">
        <f>ROUND(D$139*(1-'Loads'!$B251),3)</f>
        <v>0</v>
      </c>
      <c r="E285" s="35">
        <f>ROUND(E$139*(1-'Loads'!$C251),2)</f>
        <v>0</v>
      </c>
      <c r="F285" s="35">
        <f>ROUND(F$139*(1-'Loads'!$B251),2)</f>
        <v>0</v>
      </c>
      <c r="G285" s="6">
        <f>ROUND(G$139*(1-'Loads'!$B251),3)</f>
        <v>0</v>
      </c>
      <c r="H285" s="10"/>
    </row>
    <row r="286" spans="1:8">
      <c r="A286" s="11" t="s">
        <v>267</v>
      </c>
      <c r="B286" s="6">
        <f>ROUND(B$139*(1-'Loads'!$B252),3)</f>
        <v>0</v>
      </c>
      <c r="C286" s="6">
        <f>ROUND(C$139*(1-'Loads'!$B252),3)</f>
        <v>0</v>
      </c>
      <c r="D286" s="6">
        <f>ROUND(D$139*(1-'Loads'!$B252),3)</f>
        <v>0</v>
      </c>
      <c r="E286" s="35">
        <f>ROUND(E$139*(1-'Loads'!$C252),2)</f>
        <v>0</v>
      </c>
      <c r="F286" s="35">
        <f>ROUND(F$139*(1-'Loads'!$B252),2)</f>
        <v>0</v>
      </c>
      <c r="G286" s="6">
        <f>ROUND(G$139*(1-'Loads'!$B252),3)</f>
        <v>0</v>
      </c>
      <c r="H286" s="10"/>
    </row>
    <row r="287" spans="1:8">
      <c r="A287" s="11" t="s">
        <v>268</v>
      </c>
      <c r="B287" s="6">
        <f>ROUND(B$139*(1-'Loads'!$B253),3)</f>
        <v>0</v>
      </c>
      <c r="C287" s="6">
        <f>ROUND(C$139*(1-'Loads'!$B253),3)</f>
        <v>0</v>
      </c>
      <c r="D287" s="6">
        <f>ROUND(D$139*(1-'Loads'!$B253),3)</f>
        <v>0</v>
      </c>
      <c r="E287" s="35">
        <f>ROUND(E$139*(1-'Loads'!$C253),2)</f>
        <v>0</v>
      </c>
      <c r="F287" s="35">
        <f>ROUND(F$139*(1-'Loads'!$B253),2)</f>
        <v>0</v>
      </c>
      <c r="G287" s="6">
        <f>ROUND(G$139*(1-'Loads'!$B253),3)</f>
        <v>0</v>
      </c>
      <c r="H287" s="10"/>
    </row>
    <row r="288" spans="1:8">
      <c r="A288" s="22" t="s">
        <v>269</v>
      </c>
      <c r="H288" s="10"/>
    </row>
    <row r="289" spans="1:8">
      <c r="A289" s="11" t="s">
        <v>220</v>
      </c>
      <c r="B289" s="6">
        <f>ROUND(B$140*(1-'Loads'!$B255),3)</f>
        <v>0</v>
      </c>
      <c r="C289" s="6">
        <f>ROUND(C$140*(1-'Loads'!$B255),3)</f>
        <v>0</v>
      </c>
      <c r="D289" s="6">
        <f>ROUND(D$140*(1-'Loads'!$B255),3)</f>
        <v>0</v>
      </c>
      <c r="E289" s="35">
        <f>ROUND(E$140*(1-'Loads'!$C255),2)</f>
        <v>0</v>
      </c>
      <c r="F289" s="35">
        <f>ROUND(F$140*(1-'Loads'!$B255),2)</f>
        <v>0</v>
      </c>
      <c r="G289" s="6">
        <f>ROUND(G$140*(1-'Loads'!$B255),3)</f>
        <v>0</v>
      </c>
      <c r="H289" s="10"/>
    </row>
    <row r="290" spans="1:8">
      <c r="A290" s="11" t="s">
        <v>270</v>
      </c>
      <c r="B290" s="6">
        <f>ROUND(B$140*(1-'Loads'!$B256),3)</f>
        <v>0</v>
      </c>
      <c r="C290" s="6">
        <f>ROUND(C$140*(1-'Loads'!$B256),3)</f>
        <v>0</v>
      </c>
      <c r="D290" s="6">
        <f>ROUND(D$140*(1-'Loads'!$B256),3)</f>
        <v>0</v>
      </c>
      <c r="E290" s="35">
        <f>ROUND(E$140*(1-'Loads'!$C256),2)</f>
        <v>0</v>
      </c>
      <c r="F290" s="35">
        <f>ROUND(F$140*(1-'Loads'!$B256),2)</f>
        <v>0</v>
      </c>
      <c r="G290" s="6">
        <f>ROUND(G$140*(1-'Loads'!$B256),3)</f>
        <v>0</v>
      </c>
      <c r="H290" s="10"/>
    </row>
    <row r="291" spans="1:8">
      <c r="A291" s="11" t="s">
        <v>271</v>
      </c>
      <c r="B291" s="6">
        <f>ROUND(B$140*(1-'Loads'!$B257),3)</f>
        <v>0</v>
      </c>
      <c r="C291" s="6">
        <f>ROUND(C$140*(1-'Loads'!$B257),3)</f>
        <v>0</v>
      </c>
      <c r="D291" s="6">
        <f>ROUND(D$140*(1-'Loads'!$B257),3)</f>
        <v>0</v>
      </c>
      <c r="E291" s="35">
        <f>ROUND(E$140*(1-'Loads'!$C257),2)</f>
        <v>0</v>
      </c>
      <c r="F291" s="35">
        <f>ROUND(F$140*(1-'Loads'!$B257),2)</f>
        <v>0</v>
      </c>
      <c r="G291" s="6">
        <f>ROUND(G$140*(1-'Loads'!$B257),3)</f>
        <v>0</v>
      </c>
      <c r="H291" s="10"/>
    </row>
    <row r="292" spans="1:8">
      <c r="A292" s="22" t="s">
        <v>272</v>
      </c>
      <c r="H292" s="10"/>
    </row>
    <row r="293" spans="1:8">
      <c r="A293" s="11" t="s">
        <v>221</v>
      </c>
      <c r="B293" s="6">
        <f>ROUND(B$141*(1-'Loads'!$B259),3)</f>
        <v>0</v>
      </c>
      <c r="C293" s="6">
        <f>ROUND(C$141*(1-'Loads'!$B259),3)</f>
        <v>0</v>
      </c>
      <c r="D293" s="6">
        <f>ROUND(D$141*(1-'Loads'!$B259),3)</f>
        <v>0</v>
      </c>
      <c r="E293" s="35">
        <f>ROUND(E$141*(1-'Loads'!$C259),2)</f>
        <v>0</v>
      </c>
      <c r="F293" s="35">
        <f>ROUND(F$141*(1-'Loads'!$B259),2)</f>
        <v>0</v>
      </c>
      <c r="G293" s="6">
        <f>ROUND(G$141*(1-'Loads'!$B259),3)</f>
        <v>0</v>
      </c>
      <c r="H293" s="10"/>
    </row>
    <row r="294" spans="1:8">
      <c r="A294" s="11" t="s">
        <v>273</v>
      </c>
      <c r="B294" s="6">
        <f>ROUND(B$141*(1-'Loads'!$B260),3)</f>
        <v>0</v>
      </c>
      <c r="C294" s="6">
        <f>ROUND(C$141*(1-'Loads'!$B260),3)</f>
        <v>0</v>
      </c>
      <c r="D294" s="6">
        <f>ROUND(D$141*(1-'Loads'!$B260),3)</f>
        <v>0</v>
      </c>
      <c r="E294" s="35">
        <f>ROUND(E$141*(1-'Loads'!$C260),2)</f>
        <v>0</v>
      </c>
      <c r="F294" s="35">
        <f>ROUND(F$141*(1-'Loads'!$B260),2)</f>
        <v>0</v>
      </c>
      <c r="G294" s="6">
        <f>ROUND(G$141*(1-'Loads'!$B260),3)</f>
        <v>0</v>
      </c>
      <c r="H294" s="10"/>
    </row>
    <row r="295" spans="1:8">
      <c r="A295" s="11" t="s">
        <v>274</v>
      </c>
      <c r="B295" s="6">
        <f>ROUND(B$141*(1-'Loads'!$B261),3)</f>
        <v>0</v>
      </c>
      <c r="C295" s="6">
        <f>ROUND(C$141*(1-'Loads'!$B261),3)</f>
        <v>0</v>
      </c>
      <c r="D295" s="6">
        <f>ROUND(D$141*(1-'Loads'!$B261),3)</f>
        <v>0</v>
      </c>
      <c r="E295" s="35">
        <f>ROUND(E$141*(1-'Loads'!$C261),2)</f>
        <v>0</v>
      </c>
      <c r="F295" s="35">
        <f>ROUND(F$141*(1-'Loads'!$B261),2)</f>
        <v>0</v>
      </c>
      <c r="G295" s="6">
        <f>ROUND(G$141*(1-'Loads'!$B261),3)</f>
        <v>0</v>
      </c>
      <c r="H295" s="10"/>
    </row>
    <row r="296" spans="1:8">
      <c r="A296" s="22" t="s">
        <v>275</v>
      </c>
      <c r="H296" s="10"/>
    </row>
    <row r="297" spans="1:8">
      <c r="A297" s="11" t="s">
        <v>222</v>
      </c>
      <c r="B297" s="6">
        <f>ROUND(B$142*(1-'Loads'!$B263),3)</f>
        <v>0</v>
      </c>
      <c r="C297" s="6">
        <f>ROUND(C$142*(1-'Loads'!$B263),3)</f>
        <v>0</v>
      </c>
      <c r="D297" s="6">
        <f>ROUND(D$142*(1-'Loads'!$B263),3)</f>
        <v>0</v>
      </c>
      <c r="E297" s="35">
        <f>ROUND(E$142*(1-'Loads'!$C263),2)</f>
        <v>0</v>
      </c>
      <c r="F297" s="35">
        <f>ROUND(F$142*(1-'Loads'!$B263),2)</f>
        <v>0</v>
      </c>
      <c r="G297" s="6">
        <f>ROUND(G$142*(1-'Loads'!$B263),3)</f>
        <v>0</v>
      </c>
      <c r="H297" s="10"/>
    </row>
    <row r="298" spans="1:8">
      <c r="A298" s="11" t="s">
        <v>276</v>
      </c>
      <c r="B298" s="6">
        <f>ROUND(B$142*(1-'Loads'!$B264),3)</f>
        <v>0</v>
      </c>
      <c r="C298" s="6">
        <f>ROUND(C$142*(1-'Loads'!$B264),3)</f>
        <v>0</v>
      </c>
      <c r="D298" s="6">
        <f>ROUND(D$142*(1-'Loads'!$B264),3)</f>
        <v>0</v>
      </c>
      <c r="E298" s="35">
        <f>ROUND(E$142*(1-'Loads'!$C264),2)</f>
        <v>0</v>
      </c>
      <c r="F298" s="35">
        <f>ROUND(F$142*(1-'Loads'!$B264),2)</f>
        <v>0</v>
      </c>
      <c r="G298" s="6">
        <f>ROUND(G$142*(1-'Loads'!$B264),3)</f>
        <v>0</v>
      </c>
      <c r="H298" s="10"/>
    </row>
    <row r="299" spans="1:8">
      <c r="A299" s="11" t="s">
        <v>277</v>
      </c>
      <c r="B299" s="6">
        <f>ROUND(B$142*(1-'Loads'!$B265),3)</f>
        <v>0</v>
      </c>
      <c r="C299" s="6">
        <f>ROUND(C$142*(1-'Loads'!$B265),3)</f>
        <v>0</v>
      </c>
      <c r="D299" s="6">
        <f>ROUND(D$142*(1-'Loads'!$B265),3)</f>
        <v>0</v>
      </c>
      <c r="E299" s="35">
        <f>ROUND(E$142*(1-'Loads'!$C265),2)</f>
        <v>0</v>
      </c>
      <c r="F299" s="35">
        <f>ROUND(F$142*(1-'Loads'!$B265),2)</f>
        <v>0</v>
      </c>
      <c r="G299" s="6">
        <f>ROUND(G$142*(1-'Loads'!$B265),3)</f>
        <v>0</v>
      </c>
      <c r="H299" s="10"/>
    </row>
    <row r="300" spans="1:8">
      <c r="A300" s="22" t="s">
        <v>278</v>
      </c>
      <c r="H300" s="10"/>
    </row>
    <row r="301" spans="1:8">
      <c r="A301" s="11" t="s">
        <v>180</v>
      </c>
      <c r="B301" s="6">
        <f>ROUND(B$143*(1-'Loads'!$B267),3)</f>
        <v>0</v>
      </c>
      <c r="C301" s="6">
        <f>ROUND(C$143*(1-'Loads'!$B267),3)</f>
        <v>0</v>
      </c>
      <c r="D301" s="6">
        <f>ROUND(D$143*(1-'Loads'!$B267),3)</f>
        <v>0</v>
      </c>
      <c r="E301" s="35">
        <f>ROUND(E$143*(1-'Loads'!$C267),2)</f>
        <v>0</v>
      </c>
      <c r="F301" s="35">
        <f>ROUND(F$143*(1-'Loads'!$B267),2)</f>
        <v>0</v>
      </c>
      <c r="G301" s="6">
        <f>ROUND(G$143*(1-'Loads'!$B267),3)</f>
        <v>0</v>
      </c>
      <c r="H301" s="10"/>
    </row>
    <row r="302" spans="1:8">
      <c r="A302" s="11" t="s">
        <v>279</v>
      </c>
      <c r="B302" s="6">
        <f>ROUND(B$143*(1-'Loads'!$B268),3)</f>
        <v>0</v>
      </c>
      <c r="C302" s="6">
        <f>ROUND(C$143*(1-'Loads'!$B268),3)</f>
        <v>0</v>
      </c>
      <c r="D302" s="6">
        <f>ROUND(D$143*(1-'Loads'!$B268),3)</f>
        <v>0</v>
      </c>
      <c r="E302" s="35">
        <f>ROUND(E$143*(1-'Loads'!$C268),2)</f>
        <v>0</v>
      </c>
      <c r="F302" s="35">
        <f>ROUND(F$143*(1-'Loads'!$B268),2)</f>
        <v>0</v>
      </c>
      <c r="G302" s="6">
        <f>ROUND(G$143*(1-'Loads'!$B268),3)</f>
        <v>0</v>
      </c>
      <c r="H302" s="10"/>
    </row>
    <row r="303" spans="1:8">
      <c r="A303" s="11" t="s">
        <v>280</v>
      </c>
      <c r="B303" s="6">
        <f>ROUND(B$143*(1-'Loads'!$B269),3)</f>
        <v>0</v>
      </c>
      <c r="C303" s="6">
        <f>ROUND(C$143*(1-'Loads'!$B269),3)</f>
        <v>0</v>
      </c>
      <c r="D303" s="6">
        <f>ROUND(D$143*(1-'Loads'!$B269),3)</f>
        <v>0</v>
      </c>
      <c r="E303" s="35">
        <f>ROUND(E$143*(1-'Loads'!$C269),2)</f>
        <v>0</v>
      </c>
      <c r="F303" s="35">
        <f>ROUND(F$143*(1-'Loads'!$B269),2)</f>
        <v>0</v>
      </c>
      <c r="G303" s="6">
        <f>ROUND(G$143*(1-'Loads'!$B269),3)</f>
        <v>0</v>
      </c>
      <c r="H303" s="10"/>
    </row>
    <row r="304" spans="1:8">
      <c r="A304" s="22" t="s">
        <v>281</v>
      </c>
      <c r="H304" s="10"/>
    </row>
    <row r="305" spans="1:8">
      <c r="A305" s="11" t="s">
        <v>181</v>
      </c>
      <c r="B305" s="6">
        <f>ROUND(B$144*(1-'Loads'!$B271),3)</f>
        <v>0</v>
      </c>
      <c r="C305" s="6">
        <f>ROUND(C$144*(1-'Loads'!$B271),3)</f>
        <v>0</v>
      </c>
      <c r="D305" s="6">
        <f>ROUND(D$144*(1-'Loads'!$B271),3)</f>
        <v>0</v>
      </c>
      <c r="E305" s="35">
        <f>ROUND(E$144*(1-'Loads'!$C271),2)</f>
        <v>0</v>
      </c>
      <c r="F305" s="35">
        <f>ROUND(F$144*(1-'Loads'!$B271),2)</f>
        <v>0</v>
      </c>
      <c r="G305" s="6">
        <f>ROUND(G$144*(1-'Loads'!$B271),3)</f>
        <v>0</v>
      </c>
      <c r="H305" s="10"/>
    </row>
    <row r="306" spans="1:8">
      <c r="A306" s="11" t="s">
        <v>282</v>
      </c>
      <c r="B306" s="6">
        <f>ROUND(B$144*(1-'Loads'!$B272),3)</f>
        <v>0</v>
      </c>
      <c r="C306" s="6">
        <f>ROUND(C$144*(1-'Loads'!$B272),3)</f>
        <v>0</v>
      </c>
      <c r="D306" s="6">
        <f>ROUND(D$144*(1-'Loads'!$B272),3)</f>
        <v>0</v>
      </c>
      <c r="E306" s="35">
        <f>ROUND(E$144*(1-'Loads'!$C272),2)</f>
        <v>0</v>
      </c>
      <c r="F306" s="35">
        <f>ROUND(F$144*(1-'Loads'!$B272),2)</f>
        <v>0</v>
      </c>
      <c r="G306" s="6">
        <f>ROUND(G$144*(1-'Loads'!$B272),3)</f>
        <v>0</v>
      </c>
      <c r="H306" s="10"/>
    </row>
    <row r="307" spans="1:8">
      <c r="A307" s="22" t="s">
        <v>283</v>
      </c>
      <c r="H307" s="10"/>
    </row>
    <row r="308" spans="1:8">
      <c r="A308" s="11" t="s">
        <v>182</v>
      </c>
      <c r="B308" s="6">
        <f>ROUND(B$145*(1-'Loads'!$B274),3)</f>
        <v>0</v>
      </c>
      <c r="C308" s="6">
        <f>ROUND(C$145*(1-'Loads'!$B274),3)</f>
        <v>0</v>
      </c>
      <c r="D308" s="6">
        <f>ROUND(D$145*(1-'Loads'!$B274),3)</f>
        <v>0</v>
      </c>
      <c r="E308" s="35">
        <f>ROUND(E$145*(1-'Loads'!$C274),2)</f>
        <v>0</v>
      </c>
      <c r="F308" s="35">
        <f>ROUND(F$145*(1-'Loads'!$B274),2)</f>
        <v>0</v>
      </c>
      <c r="G308" s="6">
        <f>ROUND(G$145*(1-'Loads'!$B274),3)</f>
        <v>0</v>
      </c>
      <c r="H308" s="10"/>
    </row>
    <row r="309" spans="1:8">
      <c r="A309" s="11" t="s">
        <v>284</v>
      </c>
      <c r="B309" s="6">
        <f>ROUND(B$145*(1-'Loads'!$B275),3)</f>
        <v>0</v>
      </c>
      <c r="C309" s="6">
        <f>ROUND(C$145*(1-'Loads'!$B275),3)</f>
        <v>0</v>
      </c>
      <c r="D309" s="6">
        <f>ROUND(D$145*(1-'Loads'!$B275),3)</f>
        <v>0</v>
      </c>
      <c r="E309" s="35">
        <f>ROUND(E$145*(1-'Loads'!$C275),2)</f>
        <v>0</v>
      </c>
      <c r="F309" s="35">
        <f>ROUND(F$145*(1-'Loads'!$B275),2)</f>
        <v>0</v>
      </c>
      <c r="G309" s="6">
        <f>ROUND(G$145*(1-'Loads'!$B275),3)</f>
        <v>0</v>
      </c>
      <c r="H309" s="10"/>
    </row>
    <row r="310" spans="1:8">
      <c r="A310" s="11" t="s">
        <v>285</v>
      </c>
      <c r="B310" s="6">
        <f>ROUND(B$145*(1-'Loads'!$B276),3)</f>
        <v>0</v>
      </c>
      <c r="C310" s="6">
        <f>ROUND(C$145*(1-'Loads'!$B276),3)</f>
        <v>0</v>
      </c>
      <c r="D310" s="6">
        <f>ROUND(D$145*(1-'Loads'!$B276),3)</f>
        <v>0</v>
      </c>
      <c r="E310" s="35">
        <f>ROUND(E$145*(1-'Loads'!$C276),2)</f>
        <v>0</v>
      </c>
      <c r="F310" s="35">
        <f>ROUND(F$145*(1-'Loads'!$B276),2)</f>
        <v>0</v>
      </c>
      <c r="G310" s="6">
        <f>ROUND(G$145*(1-'Loads'!$B276),3)</f>
        <v>0</v>
      </c>
      <c r="H310" s="10"/>
    </row>
    <row r="311" spans="1:8">
      <c r="A311" s="22" t="s">
        <v>286</v>
      </c>
      <c r="H311" s="10"/>
    </row>
    <row r="312" spans="1:8">
      <c r="A312" s="11" t="s">
        <v>183</v>
      </c>
      <c r="B312" s="6">
        <f>ROUND(B$146*(1-'Loads'!$B278),3)</f>
        <v>0</v>
      </c>
      <c r="C312" s="6">
        <f>ROUND(C$146*(1-'Loads'!$B278),3)</f>
        <v>0</v>
      </c>
      <c r="D312" s="6">
        <f>ROUND(D$146*(1-'Loads'!$B278),3)</f>
        <v>0</v>
      </c>
      <c r="E312" s="35">
        <f>ROUND(E$146*(1-'Loads'!$C278),2)</f>
        <v>0</v>
      </c>
      <c r="F312" s="35">
        <f>ROUND(F$146*(1-'Loads'!$B278),2)</f>
        <v>0</v>
      </c>
      <c r="G312" s="6">
        <f>ROUND(G$146*(1-'Loads'!$B278),3)</f>
        <v>0</v>
      </c>
      <c r="H312" s="10"/>
    </row>
    <row r="313" spans="1:8">
      <c r="A313" s="11" t="s">
        <v>287</v>
      </c>
      <c r="B313" s="6">
        <f>ROUND(B$146*(1-'Loads'!$B279),3)</f>
        <v>0</v>
      </c>
      <c r="C313" s="6">
        <f>ROUND(C$146*(1-'Loads'!$B279),3)</f>
        <v>0</v>
      </c>
      <c r="D313" s="6">
        <f>ROUND(D$146*(1-'Loads'!$B279),3)</f>
        <v>0</v>
      </c>
      <c r="E313" s="35">
        <f>ROUND(E$146*(1-'Loads'!$C279),2)</f>
        <v>0</v>
      </c>
      <c r="F313" s="35">
        <f>ROUND(F$146*(1-'Loads'!$B279),2)</f>
        <v>0</v>
      </c>
      <c r="G313" s="6">
        <f>ROUND(G$146*(1-'Loads'!$B279),3)</f>
        <v>0</v>
      </c>
      <c r="H313" s="10"/>
    </row>
    <row r="314" spans="1:8">
      <c r="A314" s="11" t="s">
        <v>288</v>
      </c>
      <c r="B314" s="6">
        <f>ROUND(B$146*(1-'Loads'!$B280),3)</f>
        <v>0</v>
      </c>
      <c r="C314" s="6">
        <f>ROUND(C$146*(1-'Loads'!$B280),3)</f>
        <v>0</v>
      </c>
      <c r="D314" s="6">
        <f>ROUND(D$146*(1-'Loads'!$B280),3)</f>
        <v>0</v>
      </c>
      <c r="E314" s="35">
        <f>ROUND(E$146*(1-'Loads'!$C280),2)</f>
        <v>0</v>
      </c>
      <c r="F314" s="35">
        <f>ROUND(F$146*(1-'Loads'!$B280),2)</f>
        <v>0</v>
      </c>
      <c r="G314" s="6">
        <f>ROUND(G$146*(1-'Loads'!$B280),3)</f>
        <v>0</v>
      </c>
      <c r="H314" s="10"/>
    </row>
    <row r="315" spans="1:8">
      <c r="A315" s="22" t="s">
        <v>289</v>
      </c>
      <c r="H315" s="10"/>
    </row>
    <row r="316" spans="1:8">
      <c r="A316" s="11" t="s">
        <v>184</v>
      </c>
      <c r="B316" s="6">
        <f>ROUND(B$147*(1-'Loads'!$B282),3)</f>
        <v>0</v>
      </c>
      <c r="C316" s="6">
        <f>ROUND(C$147*(1-'Loads'!$B282),3)</f>
        <v>0</v>
      </c>
      <c r="D316" s="6">
        <f>ROUND(D$147*(1-'Loads'!$B282),3)</f>
        <v>0</v>
      </c>
      <c r="E316" s="35">
        <f>ROUND(E$147*(1-'Loads'!$C282),2)</f>
        <v>0</v>
      </c>
      <c r="F316" s="35">
        <f>ROUND(F$147*(1-'Loads'!$B282),2)</f>
        <v>0</v>
      </c>
      <c r="G316" s="6">
        <f>ROUND(G$147*(1-'Loads'!$B282),3)</f>
        <v>0</v>
      </c>
      <c r="H316" s="10"/>
    </row>
    <row r="317" spans="1:8">
      <c r="A317" s="11" t="s">
        <v>290</v>
      </c>
      <c r="B317" s="6">
        <f>ROUND(B$147*(1-'Loads'!$B283),3)</f>
        <v>0</v>
      </c>
      <c r="C317" s="6">
        <f>ROUND(C$147*(1-'Loads'!$B283),3)</f>
        <v>0</v>
      </c>
      <c r="D317" s="6">
        <f>ROUND(D$147*(1-'Loads'!$B283),3)</f>
        <v>0</v>
      </c>
      <c r="E317" s="35">
        <f>ROUND(E$147*(1-'Loads'!$C283),2)</f>
        <v>0</v>
      </c>
      <c r="F317" s="35">
        <f>ROUND(F$147*(1-'Loads'!$B283),2)</f>
        <v>0</v>
      </c>
      <c r="G317" s="6">
        <f>ROUND(G$147*(1-'Loads'!$B283),3)</f>
        <v>0</v>
      </c>
      <c r="H317" s="10"/>
    </row>
    <row r="318" spans="1:8">
      <c r="A318" s="22" t="s">
        <v>291</v>
      </c>
      <c r="H318" s="10"/>
    </row>
    <row r="319" spans="1:8">
      <c r="A319" s="11" t="s">
        <v>185</v>
      </c>
      <c r="B319" s="6">
        <f>ROUND(B$148*(1-'Loads'!$B285),3)</f>
        <v>0</v>
      </c>
      <c r="C319" s="6">
        <f>ROUND(C$148*(1-'Loads'!$B285),3)</f>
        <v>0</v>
      </c>
      <c r="D319" s="6">
        <f>ROUND(D$148*(1-'Loads'!$B285),3)</f>
        <v>0</v>
      </c>
      <c r="E319" s="35">
        <f>ROUND(E$148*(1-'Loads'!$C285),2)</f>
        <v>0</v>
      </c>
      <c r="F319" s="35">
        <f>ROUND(F$148*(1-'Loads'!$B285),2)</f>
        <v>0</v>
      </c>
      <c r="G319" s="6">
        <f>ROUND(G$148*(1-'Loads'!$B285),3)</f>
        <v>0</v>
      </c>
      <c r="H319" s="10"/>
    </row>
    <row r="320" spans="1:8">
      <c r="A320" s="11" t="s">
        <v>292</v>
      </c>
      <c r="B320" s="6">
        <f>ROUND(B$148*(1-'Loads'!$B286),3)</f>
        <v>0</v>
      </c>
      <c r="C320" s="6">
        <f>ROUND(C$148*(1-'Loads'!$B286),3)</f>
        <v>0</v>
      </c>
      <c r="D320" s="6">
        <f>ROUND(D$148*(1-'Loads'!$B286),3)</f>
        <v>0</v>
      </c>
      <c r="E320" s="35">
        <f>ROUND(E$148*(1-'Loads'!$C286),2)</f>
        <v>0</v>
      </c>
      <c r="F320" s="35">
        <f>ROUND(F$148*(1-'Loads'!$B286),2)</f>
        <v>0</v>
      </c>
      <c r="G320" s="6">
        <f>ROUND(G$148*(1-'Loads'!$B286),3)</f>
        <v>0</v>
      </c>
      <c r="H320" s="10"/>
    </row>
    <row r="321" spans="1:8">
      <c r="A321" s="22" t="s">
        <v>293</v>
      </c>
      <c r="H321" s="10"/>
    </row>
    <row r="322" spans="1:8">
      <c r="A322" s="11" t="s">
        <v>193</v>
      </c>
      <c r="B322" s="6">
        <f>ROUND(B$149*(1-'Loads'!$B288),3)</f>
        <v>0</v>
      </c>
      <c r="C322" s="6">
        <f>ROUND(C$149*(1-'Loads'!$B288),3)</f>
        <v>0</v>
      </c>
      <c r="D322" s="6">
        <f>ROUND(D$149*(1-'Loads'!$B288),3)</f>
        <v>0</v>
      </c>
      <c r="E322" s="35">
        <f>ROUND(E$149*(1-'Loads'!$C288),2)</f>
        <v>0</v>
      </c>
      <c r="F322" s="35">
        <f>ROUND(F$149*(1-'Loads'!$B288),2)</f>
        <v>0</v>
      </c>
      <c r="G322" s="6">
        <f>ROUND(G$149*(1-'Loads'!$B288),3)</f>
        <v>0</v>
      </c>
      <c r="H322" s="10"/>
    </row>
    <row r="323" spans="1:8">
      <c r="A323" s="11" t="s">
        <v>294</v>
      </c>
      <c r="B323" s="6">
        <f>ROUND(B$149*(1-'Loads'!$B289),3)</f>
        <v>0</v>
      </c>
      <c r="C323" s="6">
        <f>ROUND(C$149*(1-'Loads'!$B289),3)</f>
        <v>0</v>
      </c>
      <c r="D323" s="6">
        <f>ROUND(D$149*(1-'Loads'!$B289),3)</f>
        <v>0</v>
      </c>
      <c r="E323" s="35">
        <f>ROUND(E$149*(1-'Loads'!$C289),2)</f>
        <v>0</v>
      </c>
      <c r="F323" s="35">
        <f>ROUND(F$149*(1-'Loads'!$B289),2)</f>
        <v>0</v>
      </c>
      <c r="G323" s="6">
        <f>ROUND(G$149*(1-'Loads'!$B289),3)</f>
        <v>0</v>
      </c>
      <c r="H323" s="10"/>
    </row>
    <row r="324" spans="1:8">
      <c r="A324" s="22" t="s">
        <v>295</v>
      </c>
      <c r="H324" s="10"/>
    </row>
    <row r="325" spans="1:8">
      <c r="A325" s="11" t="s">
        <v>194</v>
      </c>
      <c r="B325" s="6">
        <f>ROUND(B$150*(1-'Loads'!$B291),3)</f>
        <v>0</v>
      </c>
      <c r="C325" s="6">
        <f>ROUND(C$150*(1-'Loads'!$B291),3)</f>
        <v>0</v>
      </c>
      <c r="D325" s="6">
        <f>ROUND(D$150*(1-'Loads'!$B291),3)</f>
        <v>0</v>
      </c>
      <c r="E325" s="35">
        <f>ROUND(E$150*(1-'Loads'!$C291),2)</f>
        <v>0</v>
      </c>
      <c r="F325" s="35">
        <f>ROUND(F$150*(1-'Loads'!$B291),2)</f>
        <v>0</v>
      </c>
      <c r="G325" s="6">
        <f>ROUND(G$150*(1-'Loads'!$B291),3)</f>
        <v>0</v>
      </c>
      <c r="H325" s="10"/>
    </row>
    <row r="326" spans="1:8">
      <c r="A326" s="11" t="s">
        <v>296</v>
      </c>
      <c r="B326" s="6">
        <f>ROUND(B$150*(1-'Loads'!$B292),3)</f>
        <v>0</v>
      </c>
      <c r="C326" s="6">
        <f>ROUND(C$150*(1-'Loads'!$B292),3)</f>
        <v>0</v>
      </c>
      <c r="D326" s="6">
        <f>ROUND(D$150*(1-'Loads'!$B292),3)</f>
        <v>0</v>
      </c>
      <c r="E326" s="35">
        <f>ROUND(E$150*(1-'Loads'!$C292),2)</f>
        <v>0</v>
      </c>
      <c r="F326" s="35">
        <f>ROUND(F$150*(1-'Loads'!$B292),2)</f>
        <v>0</v>
      </c>
      <c r="G326" s="6">
        <f>ROUND(G$150*(1-'Loads'!$B292),3)</f>
        <v>0</v>
      </c>
      <c r="H326" s="10"/>
    </row>
    <row r="327" spans="1:8">
      <c r="A327" s="22" t="s">
        <v>297</v>
      </c>
      <c r="H327" s="10"/>
    </row>
    <row r="328" spans="1:8">
      <c r="A328" s="11" t="s">
        <v>195</v>
      </c>
      <c r="B328" s="6">
        <f>ROUND(B$151*(1-'Loads'!$B294),3)</f>
        <v>0</v>
      </c>
      <c r="C328" s="6">
        <f>ROUND(C$151*(1-'Loads'!$B294),3)</f>
        <v>0</v>
      </c>
      <c r="D328" s="6">
        <f>ROUND(D$151*(1-'Loads'!$B294),3)</f>
        <v>0</v>
      </c>
      <c r="E328" s="35">
        <f>ROUND(E$151*(1-'Loads'!$C294),2)</f>
        <v>0</v>
      </c>
      <c r="F328" s="35">
        <f>ROUND(F$151*(1-'Loads'!$B294),2)</f>
        <v>0</v>
      </c>
      <c r="G328" s="6">
        <f>ROUND(G$151*(1-'Loads'!$B294),3)</f>
        <v>0</v>
      </c>
      <c r="H328" s="10"/>
    </row>
    <row r="329" spans="1:8">
      <c r="A329" s="11" t="s">
        <v>298</v>
      </c>
      <c r="B329" s="6">
        <f>ROUND(B$151*(1-'Loads'!$B295),3)</f>
        <v>0</v>
      </c>
      <c r="C329" s="6">
        <f>ROUND(C$151*(1-'Loads'!$B295),3)</f>
        <v>0</v>
      </c>
      <c r="D329" s="6">
        <f>ROUND(D$151*(1-'Loads'!$B295),3)</f>
        <v>0</v>
      </c>
      <c r="E329" s="35">
        <f>ROUND(E$151*(1-'Loads'!$C295),2)</f>
        <v>0</v>
      </c>
      <c r="F329" s="35">
        <f>ROUND(F$151*(1-'Loads'!$B295),2)</f>
        <v>0</v>
      </c>
      <c r="G329" s="6">
        <f>ROUND(G$151*(1-'Loads'!$B295),3)</f>
        <v>0</v>
      </c>
      <c r="H329" s="10"/>
    </row>
    <row r="330" spans="1:8">
      <c r="A330" s="22" t="s">
        <v>299</v>
      </c>
      <c r="H330" s="10"/>
    </row>
    <row r="331" spans="1:8">
      <c r="A331" s="11" t="s">
        <v>196</v>
      </c>
      <c r="B331" s="6">
        <f>ROUND(B$152*(1-'Loads'!$B297),3)</f>
        <v>0</v>
      </c>
      <c r="C331" s="6">
        <f>ROUND(C$152*(1-'Loads'!$B297),3)</f>
        <v>0</v>
      </c>
      <c r="D331" s="6">
        <f>ROUND(D$152*(1-'Loads'!$B297),3)</f>
        <v>0</v>
      </c>
      <c r="E331" s="35">
        <f>ROUND(E$152*(1-'Loads'!$C297),2)</f>
        <v>0</v>
      </c>
      <c r="F331" s="35">
        <f>ROUND(F$152*(1-'Loads'!$B297),2)</f>
        <v>0</v>
      </c>
      <c r="G331" s="6">
        <f>ROUND(G$152*(1-'Loads'!$B297),3)</f>
        <v>0</v>
      </c>
      <c r="H331" s="10"/>
    </row>
    <row r="332" spans="1:8">
      <c r="A332" s="11" t="s">
        <v>300</v>
      </c>
      <c r="B332" s="6">
        <f>ROUND(B$152*(1-'Loads'!$B298),3)</f>
        <v>0</v>
      </c>
      <c r="C332" s="6">
        <f>ROUND(C$152*(1-'Loads'!$B298),3)</f>
        <v>0</v>
      </c>
      <c r="D332" s="6">
        <f>ROUND(D$152*(1-'Loads'!$B298),3)</f>
        <v>0</v>
      </c>
      <c r="E332" s="35">
        <f>ROUND(E$152*(1-'Loads'!$C298),2)</f>
        <v>0</v>
      </c>
      <c r="F332" s="35">
        <f>ROUND(F$152*(1-'Loads'!$B298),2)</f>
        <v>0</v>
      </c>
      <c r="G332" s="6">
        <f>ROUND(G$152*(1-'Loads'!$B298),3)</f>
        <v>0</v>
      </c>
      <c r="H332" s="10"/>
    </row>
    <row r="333" spans="1:8">
      <c r="A333" s="22" t="s">
        <v>301</v>
      </c>
      <c r="H333" s="10"/>
    </row>
    <row r="334" spans="1:8">
      <c r="A334" s="11" t="s">
        <v>197</v>
      </c>
      <c r="B334" s="6">
        <f>ROUND(B$153*(1-'Loads'!$B300),3)</f>
        <v>0</v>
      </c>
      <c r="C334" s="6">
        <f>ROUND(C$153*(1-'Loads'!$B300),3)</f>
        <v>0</v>
      </c>
      <c r="D334" s="6">
        <f>ROUND(D$153*(1-'Loads'!$B300),3)</f>
        <v>0</v>
      </c>
      <c r="E334" s="35">
        <f>ROUND(E$153*(1-'Loads'!$C300),2)</f>
        <v>0</v>
      </c>
      <c r="F334" s="35">
        <f>ROUND(F$153*(1-'Loads'!$B300),2)</f>
        <v>0</v>
      </c>
      <c r="G334" s="6">
        <f>ROUND(G$153*(1-'Loads'!$B300),3)</f>
        <v>0</v>
      </c>
      <c r="H334" s="10"/>
    </row>
    <row r="335" spans="1:8">
      <c r="A335" s="11" t="s">
        <v>302</v>
      </c>
      <c r="B335" s="6">
        <f>ROUND(B$153*(1-'Loads'!$B301),3)</f>
        <v>0</v>
      </c>
      <c r="C335" s="6">
        <f>ROUND(C$153*(1-'Loads'!$B301),3)</f>
        <v>0</v>
      </c>
      <c r="D335" s="6">
        <f>ROUND(D$153*(1-'Loads'!$B301),3)</f>
        <v>0</v>
      </c>
      <c r="E335" s="35">
        <f>ROUND(E$153*(1-'Loads'!$C301),2)</f>
        <v>0</v>
      </c>
      <c r="F335" s="35">
        <f>ROUND(F$153*(1-'Loads'!$B301),2)</f>
        <v>0</v>
      </c>
      <c r="G335" s="6">
        <f>ROUND(G$153*(1-'Loads'!$B301),3)</f>
        <v>0</v>
      </c>
      <c r="H335" s="10"/>
    </row>
    <row r="336" spans="1:8">
      <c r="A336" s="22" t="s">
        <v>303</v>
      </c>
      <c r="H336" s="10"/>
    </row>
    <row r="337" spans="1:8">
      <c r="A337" s="11" t="s">
        <v>198</v>
      </c>
      <c r="B337" s="6">
        <f>ROUND(B$154*(1-'Loads'!$B303),3)</f>
        <v>0</v>
      </c>
      <c r="C337" s="6">
        <f>ROUND(C$154*(1-'Loads'!$B303),3)</f>
        <v>0</v>
      </c>
      <c r="D337" s="6">
        <f>ROUND(D$154*(1-'Loads'!$B303),3)</f>
        <v>0</v>
      </c>
      <c r="E337" s="35">
        <f>ROUND(E$154*(1-'Loads'!$C303),2)</f>
        <v>0</v>
      </c>
      <c r="F337" s="35">
        <f>ROUND(F$154*(1-'Loads'!$B303),2)</f>
        <v>0</v>
      </c>
      <c r="G337" s="6">
        <f>ROUND(G$154*(1-'Loads'!$B303),3)</f>
        <v>0</v>
      </c>
      <c r="H337" s="10"/>
    </row>
    <row r="338" spans="1:8">
      <c r="A338" s="11" t="s">
        <v>304</v>
      </c>
      <c r="B338" s="6">
        <f>ROUND(B$154*(1-'Loads'!$B304),3)</f>
        <v>0</v>
      </c>
      <c r="C338" s="6">
        <f>ROUND(C$154*(1-'Loads'!$B304),3)</f>
        <v>0</v>
      </c>
      <c r="D338" s="6">
        <f>ROUND(D$154*(1-'Loads'!$B304),3)</f>
        <v>0</v>
      </c>
      <c r="E338" s="35">
        <f>ROUND(E$154*(1-'Loads'!$C304),2)</f>
        <v>0</v>
      </c>
      <c r="F338" s="35">
        <f>ROUND(F$154*(1-'Loads'!$B304),2)</f>
        <v>0</v>
      </c>
      <c r="G338" s="6">
        <f>ROUND(G$154*(1-'Loads'!$B304),3)</f>
        <v>0</v>
      </c>
      <c r="H338" s="10"/>
    </row>
    <row r="339" spans="1:8">
      <c r="A339" s="22" t="s">
        <v>305</v>
      </c>
      <c r="H339" s="10"/>
    </row>
    <row r="340" spans="1:8">
      <c r="A340" s="11" t="s">
        <v>199</v>
      </c>
      <c r="B340" s="6">
        <f>ROUND(B$155*(1-'Loads'!$B306),3)</f>
        <v>0</v>
      </c>
      <c r="C340" s="6">
        <f>ROUND(C$155*(1-'Loads'!$B306),3)</f>
        <v>0</v>
      </c>
      <c r="D340" s="6">
        <f>ROUND(D$155*(1-'Loads'!$B306),3)</f>
        <v>0</v>
      </c>
      <c r="E340" s="35">
        <f>ROUND(E$155*(1-'Loads'!$C306),2)</f>
        <v>0</v>
      </c>
      <c r="F340" s="35">
        <f>ROUND(F$155*(1-'Loads'!$B306),2)</f>
        <v>0</v>
      </c>
      <c r="G340" s="6">
        <f>ROUND(G$155*(1-'Loads'!$B306),3)</f>
        <v>0</v>
      </c>
      <c r="H340" s="10"/>
    </row>
    <row r="341" spans="1:8">
      <c r="A341" s="11" t="s">
        <v>306</v>
      </c>
      <c r="B341" s="6">
        <f>ROUND(B$155*(1-'Loads'!$B307),3)</f>
        <v>0</v>
      </c>
      <c r="C341" s="6">
        <f>ROUND(C$155*(1-'Loads'!$B307),3)</f>
        <v>0</v>
      </c>
      <c r="D341" s="6">
        <f>ROUND(D$155*(1-'Loads'!$B307),3)</f>
        <v>0</v>
      </c>
      <c r="E341" s="35">
        <f>ROUND(E$155*(1-'Loads'!$C307),2)</f>
        <v>0</v>
      </c>
      <c r="F341" s="35">
        <f>ROUND(F$155*(1-'Loads'!$B307),2)</f>
        <v>0</v>
      </c>
      <c r="G341" s="6">
        <f>ROUND(G$155*(1-'Loads'!$B307),3)</f>
        <v>0</v>
      </c>
      <c r="H341" s="10"/>
    </row>
    <row r="342" spans="1:8">
      <c r="A342" s="22" t="s">
        <v>307</v>
      </c>
      <c r="H342" s="10"/>
    </row>
    <row r="343" spans="1:8">
      <c r="A343" s="11" t="s">
        <v>200</v>
      </c>
      <c r="B343" s="6">
        <f>ROUND(B$156*(1-'Loads'!$B309),3)</f>
        <v>0</v>
      </c>
      <c r="C343" s="6">
        <f>ROUND(C$156*(1-'Loads'!$B309),3)</f>
        <v>0</v>
      </c>
      <c r="D343" s="6">
        <f>ROUND(D$156*(1-'Loads'!$B309),3)</f>
        <v>0</v>
      </c>
      <c r="E343" s="35">
        <f>ROUND(E$156*(1-'Loads'!$C309),2)</f>
        <v>0</v>
      </c>
      <c r="F343" s="35">
        <f>ROUND(F$156*(1-'Loads'!$B309),2)</f>
        <v>0</v>
      </c>
      <c r="G343" s="6">
        <f>ROUND(G$156*(1-'Loads'!$B309),3)</f>
        <v>0</v>
      </c>
      <c r="H343" s="10"/>
    </row>
    <row r="344" spans="1:8">
      <c r="A344" s="11" t="s">
        <v>308</v>
      </c>
      <c r="B344" s="6">
        <f>ROUND(B$156*(1-'Loads'!$B310),3)</f>
        <v>0</v>
      </c>
      <c r="C344" s="6">
        <f>ROUND(C$156*(1-'Loads'!$B310),3)</f>
        <v>0</v>
      </c>
      <c r="D344" s="6">
        <f>ROUND(D$156*(1-'Loads'!$B310),3)</f>
        <v>0</v>
      </c>
      <c r="E344" s="35">
        <f>ROUND(E$156*(1-'Loads'!$C310),2)</f>
        <v>0</v>
      </c>
      <c r="F344" s="35">
        <f>ROUND(F$156*(1-'Loads'!$B310),2)</f>
        <v>0</v>
      </c>
      <c r="G344" s="6">
        <f>ROUND(G$156*(1-'Loads'!$B310),3)</f>
        <v>0</v>
      </c>
      <c r="H344" s="10"/>
    </row>
  </sheetData>
  <sheetProtection sheet="1" objects="1" scenarios="1"/>
  <hyperlinks>
    <hyperlink ref="A5" location="'Aggreg'!B262" display="x1 = 3307. Unit rate 1 p/kWh (total) (in Summary of charges before revenue matching)"/>
    <hyperlink ref="A6" location="'Scaler'!B457" display="x2 = 3510. Unit rate 1 p/kWh scaler (in Scaler)"/>
    <hyperlink ref="A7" location="'Aggreg'!C262" display="x3 = 3307. Unit rate 2 p/kWh (total) (in Summary of charges before revenue matching)"/>
    <hyperlink ref="A8" location="'Scaler'!C457" display="x4 = 3510. Unit rate 2 p/kWh scaler (in Scaler)"/>
    <hyperlink ref="A9" location="'Aggreg'!D262" display="x5 = 3307. Unit rate 3 p/kWh (total) (in Summary of charges before revenue matching)"/>
    <hyperlink ref="A10" location="'Scaler'!D457" display="x6 = 3510. Unit rate 3 p/kWh scaler (in Scaler)"/>
    <hyperlink ref="A11" location="'Aggreg'!E262" display="x7 = 3307. Fixed charge p/MPAN/day (total) (in Summary of charges before revenue matching)"/>
    <hyperlink ref="A12" location="'Scaler'!E457" display="x8 = 3510. Fixed charge p/MPAN/day scaler (in Scaler)"/>
    <hyperlink ref="A13" location="'Aggreg'!F262" display="x9 = 3307. Capacity charge p/kVA/day (total) (in Summary of charges before revenue matching)"/>
    <hyperlink ref="A14" location="'Scaler'!F457" display="x10 = 3510. Capacity charge p/kVA/day scaler (in Scaler)"/>
    <hyperlink ref="A15" location="'Aggreg'!G262" display="x11 = 3307. Reactive power charge p/kVArh (in Summary of charges before revenue matching)"/>
    <hyperlink ref="A16" location="'Scaler'!G457" display="x12 = 3510. Reactive power charge p/kVArh scaler (in Scaler)"/>
    <hyperlink ref="A60" location="'Adjust'!B20" display="x1 = 3601. Unit rate 1 p/kWh before rounding (in Tariffs before rounding)"/>
    <hyperlink ref="A61" location="'Adjust'!B55" display="x2 = 3602. Unit rate 1 p/kWh decimal places (in Decimal places)"/>
    <hyperlink ref="A62" location="'Adjust'!C20" display="x3 = 3601. Unit rate 2 p/kWh before rounding (in Tariffs before rounding)"/>
    <hyperlink ref="A63" location="'Adjust'!C55" display="x4 = 3602. Unit rate 2 p/kWh decimal places (in Decimal places)"/>
    <hyperlink ref="A64" location="'Adjust'!D20" display="x5 = 3601. Unit rate 3 p/kWh before rounding (in Tariffs before rounding)"/>
    <hyperlink ref="A65" location="'Adjust'!D55" display="x6 = 3602. Unit rate 3 p/kWh decimal places (in Decimal places)"/>
    <hyperlink ref="A66" location="'Adjust'!E20" display="x7 = 3601. Fixed charge p/MPAN/day before rounding (in Tariffs before rounding)"/>
    <hyperlink ref="A67" location="'Adjust'!E55" display="x8 = 3602. Fixed charge p/MPAN/day decimal places (in Decimal places)"/>
    <hyperlink ref="A68" location="'Adjust'!F20" display="x9 = 3601. Capacity charge p/kVA/day before rounding (in Tariffs before rounding)"/>
    <hyperlink ref="A69" location="'Adjust'!F55" display="x10 = 3602. Capacity charge p/kVA/day decimal places (in Decimal places)"/>
    <hyperlink ref="A70" location="'Adjust'!G20" display="x11 = 3601. Reactive power charge p/kVArh before rounding (in Tariffs before rounding)"/>
    <hyperlink ref="A71" location="'Adjust'!G55" display="x12 = 3602. Reactive power charge p/kVArh decimal places (in Decimal places)"/>
    <hyperlink ref="A110" location="'Adjust'!B20" display="x1 = 3601. Unit rate 1 p/kWh before rounding (in Tariffs before rounding)"/>
    <hyperlink ref="A111" location="'Adjust'!B75" display="x2 = 3603. Unit rate 1 p/kWh rounding (in Tariff rounding)"/>
    <hyperlink ref="A112" location="'Adjust'!C20" display="x3 = 3601. Unit rate 2 p/kWh before rounding (in Tariffs before rounding)"/>
    <hyperlink ref="A113" location="'Adjust'!C75" display="x4 = 3603. Unit rate 2 p/kWh rounding (in Tariff rounding)"/>
    <hyperlink ref="A114" location="'Adjust'!D20" display="x5 = 3601. Unit rate 3 p/kWh before rounding (in Tariffs before rounding)"/>
    <hyperlink ref="A115" location="'Adjust'!D75" display="x6 = 3603. Unit rate 3 p/kWh rounding (in Tariff rounding)"/>
    <hyperlink ref="A116" location="'Adjust'!E20" display="x7 = 3601. Fixed charge p/MPAN/day before rounding (in Tariffs before rounding)"/>
    <hyperlink ref="A117" location="'Adjust'!E75" display="x8 = 3603. Fixed charge p/MPAN/day rounding (in Tariff rounding)"/>
    <hyperlink ref="A118" location="'Adjust'!F20" display="x9 = 3601. Capacity charge p/kVA/day before rounding (in Tariffs before rounding)"/>
    <hyperlink ref="A119" location="'Adjust'!F75" display="x10 = 3603. Capacity charge p/kVA/day rounding (in Tariff rounding)"/>
    <hyperlink ref="A120" location="'Adjust'!G20" display="x11 = 3601. Reactive power charge p/kVArh before rounding (in Tariffs before rounding)"/>
    <hyperlink ref="A121" location="'Adjust'!G75" display="x12 = 3603. Reactive power charge p/kVArh rounding (in Tariff rounding)"/>
    <hyperlink ref="A160" location="'Input'!F57" display="x1 = 1010. Days in the charging year (in Financial and general assumptions)"/>
    <hyperlink ref="A161" location="'Adjust'!E75" display="x2 = 3603. Fixed charge p/MPAN/day rounding (in Tariff rounding)"/>
    <hyperlink ref="A162" location="'Loads'!E323" display="x3 = 2305. MPANs (in Equivalent volume for each end user)"/>
    <hyperlink ref="A163" location="'Adjust'!F75" display="x4 = 3603. Capacity charge p/kVA/day rounding (in Tariff rounding)"/>
    <hyperlink ref="A164" location="'Loads'!F323" display="x5 = 2305. Import capacity (kVA) (in Equivalent volume for each end user)"/>
    <hyperlink ref="A165" location="'Adjust'!B75" display="x6 = 3603. Unit rate 1 p/kWh rounding (in Tariff rounding)"/>
    <hyperlink ref="A166" location="'Loads'!B323" display="x7 = 2305. Rate 1 units (MWh) (in Equivalent volume for each end user)"/>
    <hyperlink ref="A167" location="'Adjust'!C75" display="x8 = 3603. Unit rate 2 p/kWh rounding (in Tariff rounding)"/>
    <hyperlink ref="A168" location="'Loads'!C323" display="x9 = 2305. Rate 2 units (MWh) (in Equivalent volume for each end user)"/>
    <hyperlink ref="A169" location="'Adjust'!D75" display="x10 = 3603. Unit rate 3 p/kWh rounding (in Tariff rounding)"/>
    <hyperlink ref="A170" location="'Loads'!D323" display="x11 = 2305. Rate 3 units (MWh) (in Equivalent volume for each end user)"/>
    <hyperlink ref="A171" location="'Adjust'!G75" display="x12 = 3603. Reactive power charge p/kVArh rounding (in Tariff rounding)"/>
    <hyperlink ref="A172" location="'Loads'!G323" display="x13 = 2305. Reactive power units (MVArh) (in Equivalent volume for each end user)"/>
    <hyperlink ref="A210" location="'Revenue'!B69" display="x1 = 3403. Total net revenues before matching (£) (in Revenue surplus or shortfall)"/>
    <hyperlink ref="A211" location="'Scaler'!H457" display="x2 = 3510. Net revenues by tariff from scaler (in Scaler)"/>
    <hyperlink ref="A212" location="'Adjust'!B175" display="x3 = 3605. Net revenues by tariff from rounding"/>
    <hyperlink ref="A213" location="'Adjust'!B221" display="x4 = Total net revenues before matching (£) (in Revenue forecast summary)"/>
    <hyperlink ref="A214" location="'Adjust'!C221" display="x5 = Total net revenues from scaler (£) (in Revenue forecast summary)"/>
    <hyperlink ref="A215" location="'Adjust'!D221" display="x6 = Total net revenues from rounding (£) (in Revenue forecast summary)"/>
    <hyperlink ref="A216" location="'Adjust'!E221" display="x7 = Total net revenues (£) (in Revenue forecast summary)"/>
    <hyperlink ref="A217" location="'Revenue'!B58" display="x8 = 3402. Target CDCM revenue (£/year)"/>
    <hyperlink ref="A226" location="'Adjust'!B125" display="x1 = 3604. Unit rate 1 p/kWh (in All the way tariffs)"/>
    <hyperlink ref="A227" location="'Loads'!B203" display="x2 = 2304. Discount for each tariff (except for fixed charges) (in LDNO discounts and volumes adjusted for discount)"/>
    <hyperlink ref="A228" location="'Adjust'!C125" display="x3 = 3604. Unit rate 2 p/kWh (in All the way tariffs)"/>
    <hyperlink ref="A229" location="'Adjust'!D125" display="x4 = 3604. Unit rate 3 p/kWh (in All the way tariffs)"/>
    <hyperlink ref="A230" location="'Adjust'!E125" display="x5 = 3604. Fixed charge p/MPAN/day (in All the way tariffs)"/>
    <hyperlink ref="A231" location="'Loads'!C203" display="x6 = 2304. Discount for each tariff for fixed charges only (in LDNO discounts and volumes adjusted for discount)"/>
    <hyperlink ref="A232" location="'Adjust'!F125" display="x7 = 3604. Capacity charge p/kVA/day (in All the way tariffs)"/>
    <hyperlink ref="A233" location="'Adjust'!G125" display="x8 = 3604. Reactive power charge p/kVArh (in All the way tariffs)"/>
  </hyperlinks>
  <pageMargins left="0.7" right="0.7" top="0.75" bottom="0.75" header="0.3" footer="0.3"/>
  <pageSetup fitToHeight="0" orientation="portrait"/>
  <headerFooter>
    <oddHeader>&amp;L&amp;A&amp;Cr6409&amp;R&amp;P of &amp;N</oddHeader>
    <oddFooter>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401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64.7109375" customWidth="1"/>
    <col min="2" max="251" width="24.7109375" customWidth="1"/>
  </cols>
  <sheetData>
    <row r="1" spans="1:7">
      <c r="A1" s="1">
        <f>"Input data"&amp;" for "&amp;'Input'!B7&amp;" in "&amp;'Input'!C7&amp;" ("&amp;'Input'!D7&amp;")"</f>
        <v>0</v>
      </c>
    </row>
    <row r="2" spans="1:7">
      <c r="A2" s="2" t="s">
        <v>363</v>
      </c>
    </row>
    <row r="4" spans="1:7">
      <c r="A4" s="1" t="s">
        <v>0</v>
      </c>
    </row>
    <row r="6" spans="1:7">
      <c r="B6" s="3" t="s">
        <v>1</v>
      </c>
      <c r="C6" s="3" t="s">
        <v>2</v>
      </c>
      <c r="D6" s="3" t="s">
        <v>3</v>
      </c>
    </row>
    <row r="7" spans="1:7">
      <c r="A7" s="11" t="s">
        <v>4</v>
      </c>
      <c r="B7" s="13" t="s">
        <v>5</v>
      </c>
      <c r="C7" s="13" t="s">
        <v>5</v>
      </c>
      <c r="D7" s="13" t="s">
        <v>5</v>
      </c>
      <c r="E7" s="10"/>
    </row>
    <row r="9" spans="1:7">
      <c r="A9" s="1" t="s">
        <v>6</v>
      </c>
    </row>
    <row r="11" spans="1:7">
      <c r="B11" s="3" t="s">
        <v>7</v>
      </c>
      <c r="C11" s="3" t="s">
        <v>8</v>
      </c>
      <c r="D11" s="3" t="s">
        <v>9</v>
      </c>
      <c r="E11" s="3" t="s">
        <v>10</v>
      </c>
      <c r="F11" s="3" t="s">
        <v>11</v>
      </c>
    </row>
    <row r="12" spans="1:7">
      <c r="A12" s="11" t="s">
        <v>12</v>
      </c>
      <c r="B12" s="14" t="s">
        <v>51</v>
      </c>
      <c r="C12" s="15" t="s">
        <v>85</v>
      </c>
      <c r="D12" s="15" t="s">
        <v>113</v>
      </c>
      <c r="E12" s="16" t="s">
        <v>5</v>
      </c>
      <c r="F12" s="17">
        <f>E12</f>
        <v>0</v>
      </c>
      <c r="G12" s="10"/>
    </row>
    <row r="13" spans="1:7">
      <c r="A13" s="11" t="s">
        <v>13</v>
      </c>
      <c r="B13" s="14" t="s">
        <v>52</v>
      </c>
      <c r="C13" s="15" t="s">
        <v>86</v>
      </c>
      <c r="D13" s="15" t="s">
        <v>113</v>
      </c>
      <c r="E13" s="4" t="s">
        <v>5</v>
      </c>
      <c r="F13" s="17">
        <f>E$12*(E$13-1)</f>
        <v>0</v>
      </c>
      <c r="G13" s="10"/>
    </row>
    <row r="14" spans="1:7">
      <c r="A14" s="11" t="s">
        <v>14</v>
      </c>
      <c r="B14" s="14" t="s">
        <v>53</v>
      </c>
      <c r="C14" s="15" t="s">
        <v>87</v>
      </c>
      <c r="D14" s="15" t="s">
        <v>113</v>
      </c>
      <c r="E14" s="16" t="s">
        <v>5</v>
      </c>
      <c r="F14" s="17">
        <f>0-E14</f>
        <v>0</v>
      </c>
      <c r="G14" s="10"/>
    </row>
    <row r="15" spans="1:7">
      <c r="A15" s="11" t="s">
        <v>15</v>
      </c>
      <c r="B15" s="18" t="s">
        <v>54</v>
      </c>
      <c r="C15" s="19" t="s">
        <v>88</v>
      </c>
      <c r="D15" s="19" t="s">
        <v>113</v>
      </c>
      <c r="E15" s="8"/>
      <c r="F15" s="20">
        <f>F12+F13+F14</f>
        <v>0</v>
      </c>
      <c r="G15" s="10"/>
    </row>
    <row r="16" spans="1:7">
      <c r="A16" s="11" t="s">
        <v>16</v>
      </c>
      <c r="B16" s="14" t="s">
        <v>55</v>
      </c>
      <c r="C16" s="15" t="s">
        <v>89</v>
      </c>
      <c r="D16" s="15" t="s">
        <v>114</v>
      </c>
      <c r="E16" s="16" t="s">
        <v>5</v>
      </c>
      <c r="F16" s="17">
        <f>E16</f>
        <v>0</v>
      </c>
      <c r="G16" s="10"/>
    </row>
    <row r="17" spans="1:7">
      <c r="A17" s="11" t="s">
        <v>17</v>
      </c>
      <c r="B17" s="14" t="s">
        <v>56</v>
      </c>
      <c r="C17" s="15" t="s">
        <v>90</v>
      </c>
      <c r="D17" s="15" t="s">
        <v>114</v>
      </c>
      <c r="E17" s="16" t="s">
        <v>5</v>
      </c>
      <c r="F17" s="17">
        <f>E17</f>
        <v>0</v>
      </c>
      <c r="G17" s="10"/>
    </row>
    <row r="18" spans="1:7">
      <c r="A18" s="11" t="s">
        <v>18</v>
      </c>
      <c r="B18" s="14" t="s">
        <v>57</v>
      </c>
      <c r="C18" s="15" t="s">
        <v>91</v>
      </c>
      <c r="D18" s="15" t="s">
        <v>114</v>
      </c>
      <c r="E18" s="16" t="s">
        <v>5</v>
      </c>
      <c r="F18" s="17">
        <f>E18</f>
        <v>0</v>
      </c>
      <c r="G18" s="10"/>
    </row>
    <row r="19" spans="1:7">
      <c r="A19" s="11" t="s">
        <v>19</v>
      </c>
      <c r="B19" s="14" t="s">
        <v>58</v>
      </c>
      <c r="C19" s="15" t="s">
        <v>92</v>
      </c>
      <c r="D19" s="15" t="s">
        <v>114</v>
      </c>
      <c r="E19" s="16" t="s">
        <v>5</v>
      </c>
      <c r="F19" s="17">
        <f>E19</f>
        <v>0</v>
      </c>
      <c r="G19" s="10"/>
    </row>
    <row r="20" spans="1:7">
      <c r="A20" s="11" t="s">
        <v>20</v>
      </c>
      <c r="B20" s="14" t="s">
        <v>59</v>
      </c>
      <c r="C20" s="15" t="s">
        <v>93</v>
      </c>
      <c r="D20" s="15" t="s">
        <v>114</v>
      </c>
      <c r="E20" s="16" t="s">
        <v>5</v>
      </c>
      <c r="F20" s="17">
        <f>E20</f>
        <v>0</v>
      </c>
      <c r="G20" s="10"/>
    </row>
    <row r="21" spans="1:7">
      <c r="A21" s="11" t="s">
        <v>21</v>
      </c>
      <c r="B21" s="18" t="s">
        <v>60</v>
      </c>
      <c r="C21" s="19" t="s">
        <v>94</v>
      </c>
      <c r="D21" s="19" t="s">
        <v>113</v>
      </c>
      <c r="E21" s="8"/>
      <c r="F21" s="20">
        <f>F16+F17+F18+F19+F20</f>
        <v>0</v>
      </c>
      <c r="G21" s="10"/>
    </row>
    <row r="22" spans="1:7">
      <c r="A22" s="11" t="s">
        <v>22</v>
      </c>
      <c r="B22" s="14" t="s">
        <v>61</v>
      </c>
      <c r="C22" s="15" t="s">
        <v>95</v>
      </c>
      <c r="D22" s="15" t="s">
        <v>115</v>
      </c>
      <c r="E22" s="16" t="s">
        <v>5</v>
      </c>
      <c r="F22" s="17">
        <f>E22</f>
        <v>0</v>
      </c>
      <c r="G22" s="10"/>
    </row>
    <row r="23" spans="1:7">
      <c r="A23" s="11" t="s">
        <v>23</v>
      </c>
      <c r="B23" s="14" t="s">
        <v>61</v>
      </c>
      <c r="C23" s="15" t="s">
        <v>96</v>
      </c>
      <c r="D23" s="15" t="s">
        <v>115</v>
      </c>
      <c r="E23" s="16" t="s">
        <v>5</v>
      </c>
      <c r="F23" s="17">
        <f>E23</f>
        <v>0</v>
      </c>
      <c r="G23" s="10"/>
    </row>
    <row r="24" spans="1:7">
      <c r="A24" s="11" t="s">
        <v>24</v>
      </c>
      <c r="B24" s="14" t="s">
        <v>61</v>
      </c>
      <c r="C24" s="15" t="s">
        <v>97</v>
      </c>
      <c r="D24" s="15" t="s">
        <v>115</v>
      </c>
      <c r="E24" s="16" t="s">
        <v>5</v>
      </c>
      <c r="F24" s="17">
        <f>E24</f>
        <v>0</v>
      </c>
      <c r="G24" s="10"/>
    </row>
    <row r="25" spans="1:7">
      <c r="A25" s="11" t="s">
        <v>25</v>
      </c>
      <c r="B25" s="14" t="s">
        <v>61</v>
      </c>
      <c r="C25" s="15" t="s">
        <v>98</v>
      </c>
      <c r="D25" s="15" t="s">
        <v>115</v>
      </c>
      <c r="E25" s="16" t="s">
        <v>5</v>
      </c>
      <c r="F25" s="17">
        <f>E25</f>
        <v>0</v>
      </c>
      <c r="G25" s="10"/>
    </row>
    <row r="26" spans="1:7">
      <c r="A26" s="11" t="s">
        <v>26</v>
      </c>
      <c r="B26" s="14" t="s">
        <v>62</v>
      </c>
      <c r="C26" s="15" t="s">
        <v>99</v>
      </c>
      <c r="D26" s="15" t="s">
        <v>116</v>
      </c>
      <c r="E26" s="16" t="s">
        <v>5</v>
      </c>
      <c r="F26" s="17">
        <f>E26</f>
        <v>0</v>
      </c>
      <c r="G26" s="10"/>
    </row>
    <row r="27" spans="1:7">
      <c r="A27" s="11" t="s">
        <v>27</v>
      </c>
      <c r="B27" s="14" t="s">
        <v>63</v>
      </c>
      <c r="C27" s="15" t="s">
        <v>100</v>
      </c>
      <c r="D27" s="15" t="s">
        <v>117</v>
      </c>
      <c r="E27" s="16" t="s">
        <v>5</v>
      </c>
      <c r="F27" s="17">
        <f>E27</f>
        <v>0</v>
      </c>
      <c r="G27" s="10"/>
    </row>
    <row r="28" spans="1:7">
      <c r="A28" s="11" t="s">
        <v>28</v>
      </c>
      <c r="B28" s="14" t="s">
        <v>64</v>
      </c>
      <c r="C28" s="15" t="s">
        <v>101</v>
      </c>
      <c r="D28" s="15" t="s">
        <v>118</v>
      </c>
      <c r="E28" s="16" t="s">
        <v>5</v>
      </c>
      <c r="F28" s="17">
        <f>E28</f>
        <v>0</v>
      </c>
      <c r="G28" s="10"/>
    </row>
    <row r="29" spans="1:7">
      <c r="A29" s="11" t="s">
        <v>29</v>
      </c>
      <c r="B29" s="14" t="s">
        <v>65</v>
      </c>
      <c r="C29" s="15" t="s">
        <v>102</v>
      </c>
      <c r="D29" s="15" t="s">
        <v>119</v>
      </c>
      <c r="E29" s="16" t="s">
        <v>5</v>
      </c>
      <c r="F29" s="17">
        <f>E29</f>
        <v>0</v>
      </c>
      <c r="G29" s="10"/>
    </row>
    <row r="30" spans="1:7">
      <c r="A30" s="11" t="s">
        <v>30</v>
      </c>
      <c r="B30" s="14" t="s">
        <v>66</v>
      </c>
      <c r="C30" s="15" t="s">
        <v>103</v>
      </c>
      <c r="D30" s="15" t="s">
        <v>120</v>
      </c>
      <c r="E30" s="16" t="s">
        <v>5</v>
      </c>
      <c r="F30" s="17">
        <f>E30</f>
        <v>0</v>
      </c>
      <c r="G30" s="10"/>
    </row>
    <row r="31" spans="1:7">
      <c r="A31" s="11" t="s">
        <v>31</v>
      </c>
      <c r="B31" s="14" t="s">
        <v>67</v>
      </c>
      <c r="C31" s="15" t="s">
        <v>104</v>
      </c>
      <c r="D31" s="15" t="s">
        <v>121</v>
      </c>
      <c r="E31" s="16" t="s">
        <v>5</v>
      </c>
      <c r="F31" s="17">
        <f>E31</f>
        <v>0</v>
      </c>
      <c r="G31" s="10"/>
    </row>
    <row r="32" spans="1:7">
      <c r="A32" s="11" t="s">
        <v>32</v>
      </c>
      <c r="B32" s="14" t="s">
        <v>67</v>
      </c>
      <c r="C32" s="15" t="s">
        <v>105</v>
      </c>
      <c r="D32" s="15" t="s">
        <v>121</v>
      </c>
      <c r="E32" s="16" t="s">
        <v>5</v>
      </c>
      <c r="F32" s="17">
        <f>E32</f>
        <v>0</v>
      </c>
      <c r="G32" s="10"/>
    </row>
    <row r="33" spans="1:7">
      <c r="A33" s="11" t="s">
        <v>33</v>
      </c>
      <c r="B33" s="14" t="s">
        <v>67</v>
      </c>
      <c r="C33" s="15" t="s">
        <v>106</v>
      </c>
      <c r="D33" s="15" t="s">
        <v>121</v>
      </c>
      <c r="E33" s="16" t="s">
        <v>5</v>
      </c>
      <c r="F33" s="17">
        <f>E33</f>
        <v>0</v>
      </c>
      <c r="G33" s="10"/>
    </row>
    <row r="34" spans="1:7">
      <c r="A34" s="11" t="s">
        <v>34</v>
      </c>
      <c r="B34" s="18" t="s">
        <v>68</v>
      </c>
      <c r="C34" s="19"/>
      <c r="D34" s="19"/>
      <c r="E34" s="8"/>
      <c r="F34" s="20">
        <f>F22+F23+F24+F25+F26+F27+F28+F29+F30+F31+F32+F33</f>
        <v>0</v>
      </c>
      <c r="G34" s="10"/>
    </row>
    <row r="35" spans="1:7">
      <c r="A35" s="11" t="s">
        <v>35</v>
      </c>
      <c r="B35" s="14" t="s">
        <v>69</v>
      </c>
      <c r="C35" s="15" t="s">
        <v>107</v>
      </c>
      <c r="D35" s="15" t="s">
        <v>113</v>
      </c>
      <c r="E35" s="16" t="s">
        <v>5</v>
      </c>
      <c r="F35" s="17">
        <f>E35</f>
        <v>0</v>
      </c>
      <c r="G35" s="10"/>
    </row>
    <row r="36" spans="1:7">
      <c r="A36" s="11" t="s">
        <v>36</v>
      </c>
      <c r="B36" s="14" t="s">
        <v>70</v>
      </c>
      <c r="C36" s="15" t="s">
        <v>108</v>
      </c>
      <c r="D36" s="15" t="s">
        <v>113</v>
      </c>
      <c r="E36" s="16" t="s">
        <v>5</v>
      </c>
      <c r="F36" s="17">
        <f>E36</f>
        <v>0</v>
      </c>
      <c r="G36" s="10"/>
    </row>
    <row r="37" spans="1:7">
      <c r="A37" s="11" t="s">
        <v>37</v>
      </c>
      <c r="B37" s="18" t="s">
        <v>71</v>
      </c>
      <c r="C37" s="19" t="s">
        <v>109</v>
      </c>
      <c r="D37" s="19"/>
      <c r="E37" s="8"/>
      <c r="F37" s="20">
        <f>F12+F13+F14+F16+F17+F18+F19+F20+F22+F23+F24+F25+F26+F27+F28+F29+F30+F31+F32+F33+F35+F36</f>
        <v>0</v>
      </c>
      <c r="G37" s="10"/>
    </row>
    <row r="38" spans="1:7">
      <c r="A38" s="11" t="s">
        <v>38</v>
      </c>
      <c r="B38" s="14" t="s">
        <v>72</v>
      </c>
      <c r="C38" s="15" t="s">
        <v>110</v>
      </c>
      <c r="D38" s="15" t="s">
        <v>122</v>
      </c>
      <c r="E38" s="16" t="s">
        <v>5</v>
      </c>
      <c r="F38" s="17">
        <f>E38</f>
        <v>0</v>
      </c>
      <c r="G38" s="10"/>
    </row>
    <row r="39" spans="1:7">
      <c r="A39" s="11" t="s">
        <v>39</v>
      </c>
      <c r="B39" s="14" t="s">
        <v>73</v>
      </c>
      <c r="C39" s="15" t="s">
        <v>111</v>
      </c>
      <c r="D39" s="15" t="s">
        <v>122</v>
      </c>
      <c r="E39" s="16" t="s">
        <v>5</v>
      </c>
      <c r="F39" s="17">
        <f>E39</f>
        <v>0</v>
      </c>
      <c r="G39" s="10"/>
    </row>
    <row r="40" spans="1:7">
      <c r="A40" s="11" t="s">
        <v>40</v>
      </c>
      <c r="B40" s="14" t="s">
        <v>74</v>
      </c>
      <c r="C40" s="15" t="s">
        <v>112</v>
      </c>
      <c r="D40" s="15" t="s">
        <v>122</v>
      </c>
      <c r="E40" s="16" t="s">
        <v>5</v>
      </c>
      <c r="F40" s="17">
        <f>E40</f>
        <v>0</v>
      </c>
      <c r="G40" s="10"/>
    </row>
    <row r="41" spans="1:7">
      <c r="A41" s="11" t="s">
        <v>41</v>
      </c>
      <c r="B41" s="14" t="s">
        <v>75</v>
      </c>
      <c r="C41" s="15"/>
      <c r="D41" s="15"/>
      <c r="E41" s="16" t="s">
        <v>5</v>
      </c>
      <c r="F41" s="17">
        <f>E41</f>
        <v>0</v>
      </c>
      <c r="G41" s="10"/>
    </row>
    <row r="42" spans="1:7">
      <c r="A42" s="11" t="s">
        <v>42</v>
      </c>
      <c r="B42" s="14" t="s">
        <v>76</v>
      </c>
      <c r="C42" s="15"/>
      <c r="D42" s="15"/>
      <c r="E42" s="16" t="s">
        <v>5</v>
      </c>
      <c r="F42" s="17">
        <f>E42</f>
        <v>0</v>
      </c>
      <c r="G42" s="10"/>
    </row>
    <row r="43" spans="1:7">
      <c r="A43" s="11" t="s">
        <v>43</v>
      </c>
      <c r="B43" s="18" t="s">
        <v>77</v>
      </c>
      <c r="C43" s="19"/>
      <c r="D43" s="19"/>
      <c r="E43" s="8"/>
      <c r="F43" s="20">
        <f>F38+F39+F40+F41+F42</f>
        <v>0</v>
      </c>
      <c r="G43" s="10"/>
    </row>
    <row r="44" spans="1:7">
      <c r="A44" s="11" t="s">
        <v>44</v>
      </c>
      <c r="B44" s="18" t="s">
        <v>78</v>
      </c>
      <c r="C44" s="19"/>
      <c r="D44" s="19"/>
      <c r="E44" s="8"/>
      <c r="F44" s="20">
        <f>F12+F13+F14+F16+F17+F18+F19+F20+F22+F23+F24+F25+F26+F27+F28+F29+F30+F31+F32+F33+F35+F36+F38+F39+F40+F41+F42</f>
        <v>0</v>
      </c>
      <c r="G44" s="10"/>
    </row>
    <row r="45" spans="1:7">
      <c r="A45" s="11" t="s">
        <v>45</v>
      </c>
      <c r="B45" s="14" t="s">
        <v>79</v>
      </c>
      <c r="C45" s="15"/>
      <c r="D45" s="15"/>
      <c r="E45" s="16" t="s">
        <v>5</v>
      </c>
      <c r="F45" s="17">
        <f>0-E45</f>
        <v>0</v>
      </c>
      <c r="G45" s="10"/>
    </row>
    <row r="46" spans="1:7">
      <c r="A46" s="11" t="s">
        <v>46</v>
      </c>
      <c r="B46" s="14" t="s">
        <v>80</v>
      </c>
      <c r="C46" s="15"/>
      <c r="D46" s="15"/>
      <c r="E46" s="16" t="s">
        <v>5</v>
      </c>
      <c r="F46" s="17">
        <f>0-E46</f>
        <v>0</v>
      </c>
      <c r="G46" s="10"/>
    </row>
    <row r="47" spans="1:7">
      <c r="A47" s="11" t="s">
        <v>47</v>
      </c>
      <c r="B47" s="14" t="s">
        <v>81</v>
      </c>
      <c r="C47" s="15"/>
      <c r="D47" s="15"/>
      <c r="E47" s="16" t="s">
        <v>5</v>
      </c>
      <c r="F47" s="17">
        <f>0-E47</f>
        <v>0</v>
      </c>
      <c r="G47" s="10"/>
    </row>
    <row r="48" spans="1:7">
      <c r="A48" s="11" t="s">
        <v>48</v>
      </c>
      <c r="B48" s="14" t="s">
        <v>82</v>
      </c>
      <c r="C48" s="15"/>
      <c r="D48" s="15"/>
      <c r="E48" s="16" t="s">
        <v>5</v>
      </c>
      <c r="F48" s="17">
        <f>0-E48</f>
        <v>0</v>
      </c>
      <c r="G48" s="10"/>
    </row>
    <row r="49" spans="1:7">
      <c r="A49" s="11" t="s">
        <v>49</v>
      </c>
      <c r="B49" s="18" t="s">
        <v>83</v>
      </c>
      <c r="C49" s="19"/>
      <c r="D49" s="19"/>
      <c r="E49" s="8"/>
      <c r="F49" s="20">
        <f>F45+F46+F47+F48</f>
        <v>0</v>
      </c>
      <c r="G49" s="10"/>
    </row>
    <row r="50" spans="1:7">
      <c r="A50" s="11" t="s">
        <v>50</v>
      </c>
      <c r="B50" s="18" t="s">
        <v>84</v>
      </c>
      <c r="C50" s="19"/>
      <c r="D50" s="19"/>
      <c r="E50" s="8"/>
      <c r="F50" s="20">
        <f>F12+F13+F14+F16+F17+F18+F19+F20+F22+F23+F24+F25+F26+F27+F28+F29+F30+F31+F32+F33+F35+F36+F38+F39+F40+F41+F42+F45+F46+F47+F48</f>
        <v>0</v>
      </c>
      <c r="G50" s="10"/>
    </row>
    <row r="51" spans="1:7">
      <c r="A51" s="2" t="s">
        <v>123</v>
      </c>
    </row>
    <row r="53" spans="1:7">
      <c r="A53" s="1" t="s">
        <v>124</v>
      </c>
    </row>
    <row r="54" spans="1:7">
      <c r="A54" s="2" t="s">
        <v>125</v>
      </c>
    </row>
    <row r="55" spans="1:7">
      <c r="A55" s="2" t="s">
        <v>126</v>
      </c>
    </row>
    <row r="57" spans="1:7">
      <c r="B57" s="3" t="s">
        <v>127</v>
      </c>
      <c r="C57" s="3" t="s">
        <v>128</v>
      </c>
      <c r="D57" s="3" t="s">
        <v>129</v>
      </c>
      <c r="E57" s="3" t="s">
        <v>130</v>
      </c>
      <c r="F57" s="3" t="s">
        <v>131</v>
      </c>
    </row>
    <row r="58" spans="1:7">
      <c r="A58" s="11" t="s">
        <v>132</v>
      </c>
      <c r="B58" s="21" t="s">
        <v>5</v>
      </c>
      <c r="C58" s="16" t="s">
        <v>5</v>
      </c>
      <c r="D58" s="5">
        <v>0</v>
      </c>
      <c r="E58" s="4" t="s">
        <v>5</v>
      </c>
      <c r="F58" s="16" t="s">
        <v>5</v>
      </c>
      <c r="G58" s="10"/>
    </row>
    <row r="60" spans="1:7">
      <c r="A60" s="1" t="s">
        <v>133</v>
      </c>
    </row>
    <row r="61" spans="1:7">
      <c r="A61" s="2" t="s">
        <v>134</v>
      </c>
    </row>
    <row r="62" spans="1:7">
      <c r="A62" s="2" t="s">
        <v>135</v>
      </c>
    </row>
    <row r="63" spans="1:7">
      <c r="A63" s="2" t="s">
        <v>136</v>
      </c>
    </row>
    <row r="64" spans="1:7">
      <c r="A64" s="2" t="s">
        <v>137</v>
      </c>
    </row>
    <row r="65" spans="1:3">
      <c r="A65" s="2" t="s">
        <v>138</v>
      </c>
    </row>
    <row r="67" spans="1:3">
      <c r="B67" s="3" t="s">
        <v>139</v>
      </c>
    </row>
    <row r="68" spans="1:3">
      <c r="A68" s="11" t="s">
        <v>140</v>
      </c>
      <c r="B68" s="21" t="s">
        <v>5</v>
      </c>
      <c r="C68" s="10"/>
    </row>
    <row r="69" spans="1:3">
      <c r="A69" s="11" t="s">
        <v>141</v>
      </c>
      <c r="B69" s="21" t="s">
        <v>5</v>
      </c>
      <c r="C69" s="10"/>
    </row>
    <row r="70" spans="1:3">
      <c r="A70" s="11" t="s">
        <v>142</v>
      </c>
      <c r="B70" s="8"/>
      <c r="C70" s="10"/>
    </row>
    <row r="71" spans="1:3">
      <c r="A71" s="11" t="s">
        <v>143</v>
      </c>
      <c r="B71" s="21" t="s">
        <v>5</v>
      </c>
      <c r="C71" s="10"/>
    </row>
    <row r="72" spans="1:3">
      <c r="A72" s="11" t="s">
        <v>144</v>
      </c>
      <c r="B72" s="8"/>
      <c r="C72" s="10"/>
    </row>
    <row r="73" spans="1:3">
      <c r="A73" s="11" t="s">
        <v>145</v>
      </c>
      <c r="B73" s="21" t="s">
        <v>5</v>
      </c>
      <c r="C73" s="10"/>
    </row>
    <row r="74" spans="1:3">
      <c r="A74" s="11" t="s">
        <v>146</v>
      </c>
      <c r="B74" s="8"/>
      <c r="C74" s="10"/>
    </row>
    <row r="75" spans="1:3">
      <c r="A75" s="11" t="s">
        <v>147</v>
      </c>
      <c r="B75" s="8"/>
      <c r="C75" s="10"/>
    </row>
    <row r="77" spans="1:3">
      <c r="A77" s="1" t="s">
        <v>148</v>
      </c>
    </row>
    <row r="79" spans="1:3">
      <c r="B79" s="3" t="s">
        <v>149</v>
      </c>
    </row>
    <row r="80" spans="1:3">
      <c r="A80" s="11" t="s">
        <v>144</v>
      </c>
      <c r="B80" s="21" t="s">
        <v>5</v>
      </c>
      <c r="C80" s="10"/>
    </row>
    <row r="82" spans="1:3">
      <c r="A82" s="1" t="s">
        <v>150</v>
      </c>
    </row>
    <row r="84" spans="1:3">
      <c r="B84" s="3" t="s">
        <v>151</v>
      </c>
    </row>
    <row r="85" spans="1:3">
      <c r="A85" s="11" t="s">
        <v>151</v>
      </c>
      <c r="B85" s="16" t="s">
        <v>5</v>
      </c>
      <c r="C85" s="10"/>
    </row>
    <row r="87" spans="1:3">
      <c r="A87" s="1" t="s">
        <v>152</v>
      </c>
    </row>
    <row r="89" spans="1:3">
      <c r="B89" s="3" t="s">
        <v>153</v>
      </c>
    </row>
    <row r="90" spans="1:3">
      <c r="A90" s="11" t="s">
        <v>141</v>
      </c>
      <c r="B90" s="16" t="s">
        <v>5</v>
      </c>
      <c r="C90" s="10"/>
    </row>
    <row r="91" spans="1:3">
      <c r="A91" s="11" t="s">
        <v>142</v>
      </c>
      <c r="B91" s="16" t="s">
        <v>5</v>
      </c>
      <c r="C91" s="10"/>
    </row>
    <row r="92" spans="1:3">
      <c r="A92" s="11" t="s">
        <v>143</v>
      </c>
      <c r="B92" s="16" t="s">
        <v>5</v>
      </c>
      <c r="C92" s="10"/>
    </row>
    <row r="93" spans="1:3">
      <c r="A93" s="11" t="s">
        <v>144</v>
      </c>
      <c r="B93" s="16" t="s">
        <v>5</v>
      </c>
      <c r="C93" s="10"/>
    </row>
    <row r="94" spans="1:3">
      <c r="A94" s="11" t="s">
        <v>149</v>
      </c>
      <c r="B94" s="16" t="s">
        <v>5</v>
      </c>
      <c r="C94" s="10"/>
    </row>
    <row r="95" spans="1:3">
      <c r="A95" s="11" t="s">
        <v>145</v>
      </c>
      <c r="B95" s="16" t="s">
        <v>5</v>
      </c>
      <c r="C95" s="10"/>
    </row>
    <row r="96" spans="1:3">
      <c r="A96" s="11" t="s">
        <v>146</v>
      </c>
      <c r="B96" s="16" t="s">
        <v>5</v>
      </c>
      <c r="C96" s="10"/>
    </row>
    <row r="97" spans="1:10">
      <c r="A97" s="11" t="s">
        <v>147</v>
      </c>
      <c r="B97" s="16" t="s">
        <v>5</v>
      </c>
      <c r="C97" s="10"/>
    </row>
    <row r="99" spans="1:10">
      <c r="A99" s="1" t="s">
        <v>154</v>
      </c>
    </row>
    <row r="101" spans="1:10">
      <c r="B101" s="3" t="s">
        <v>155</v>
      </c>
      <c r="C101" s="3" t="s">
        <v>156</v>
      </c>
      <c r="D101" s="3" t="s">
        <v>157</v>
      </c>
      <c r="E101" s="3" t="s">
        <v>158</v>
      </c>
      <c r="F101" s="3" t="s">
        <v>159</v>
      </c>
      <c r="G101" s="3" t="s">
        <v>160</v>
      </c>
      <c r="H101" s="3" t="s">
        <v>161</v>
      </c>
      <c r="I101" s="3" t="s">
        <v>162</v>
      </c>
    </row>
    <row r="102" spans="1:10">
      <c r="A102" s="11" t="s">
        <v>163</v>
      </c>
      <c r="B102" s="16" t="s">
        <v>5</v>
      </c>
      <c r="C102" s="16" t="s">
        <v>5</v>
      </c>
      <c r="D102" s="16" t="s">
        <v>5</v>
      </c>
      <c r="E102" s="16" t="s">
        <v>5</v>
      </c>
      <c r="F102" s="16" t="s">
        <v>5</v>
      </c>
      <c r="G102" s="16" t="s">
        <v>5</v>
      </c>
      <c r="H102" s="16" t="s">
        <v>5</v>
      </c>
      <c r="I102" s="16" t="s">
        <v>5</v>
      </c>
      <c r="J102" s="10"/>
    </row>
    <row r="104" spans="1:10">
      <c r="A104" s="1" t="s">
        <v>164</v>
      </c>
    </row>
    <row r="106" spans="1:10">
      <c r="B106" s="3" t="s">
        <v>165</v>
      </c>
      <c r="C106" s="3" t="s">
        <v>166</v>
      </c>
      <c r="D106" s="3" t="s">
        <v>167</v>
      </c>
      <c r="E106" s="3" t="s">
        <v>168</v>
      </c>
      <c r="F106" s="3" t="s">
        <v>169</v>
      </c>
    </row>
    <row r="107" spans="1:10">
      <c r="A107" s="11" t="s">
        <v>170</v>
      </c>
      <c r="B107" s="16" t="s">
        <v>5</v>
      </c>
      <c r="C107" s="16" t="s">
        <v>5</v>
      </c>
      <c r="D107" s="16" t="s">
        <v>5</v>
      </c>
      <c r="E107" s="16" t="s">
        <v>5</v>
      </c>
      <c r="F107" s="16" t="s">
        <v>5</v>
      </c>
      <c r="G107" s="10"/>
    </row>
    <row r="109" spans="1:10">
      <c r="A109" s="1" t="s">
        <v>171</v>
      </c>
    </row>
    <row r="111" spans="1:10">
      <c r="B111" s="3" t="s">
        <v>155</v>
      </c>
      <c r="C111" s="3" t="s">
        <v>156</v>
      </c>
      <c r="D111" s="3" t="s">
        <v>157</v>
      </c>
      <c r="E111" s="3" t="s">
        <v>158</v>
      </c>
      <c r="F111" s="3" t="s">
        <v>159</v>
      </c>
      <c r="G111" s="3" t="s">
        <v>160</v>
      </c>
      <c r="H111" s="3" t="s">
        <v>161</v>
      </c>
      <c r="I111" s="3" t="s">
        <v>162</v>
      </c>
    </row>
    <row r="112" spans="1:10">
      <c r="A112" s="11" t="s">
        <v>172</v>
      </c>
      <c r="B112" s="21" t="s">
        <v>5</v>
      </c>
      <c r="C112" s="21" t="s">
        <v>5</v>
      </c>
      <c r="D112" s="21" t="s">
        <v>5</v>
      </c>
      <c r="E112" s="21" t="s">
        <v>5</v>
      </c>
      <c r="F112" s="21" t="s">
        <v>5</v>
      </c>
      <c r="G112" s="21" t="s">
        <v>5</v>
      </c>
      <c r="H112" s="21" t="s">
        <v>5</v>
      </c>
      <c r="I112" s="21" t="s">
        <v>5</v>
      </c>
      <c r="J112" s="10"/>
    </row>
    <row r="113" spans="1:10">
      <c r="A113" s="11" t="s">
        <v>173</v>
      </c>
      <c r="B113" s="21" t="s">
        <v>5</v>
      </c>
      <c r="C113" s="21" t="s">
        <v>5</v>
      </c>
      <c r="D113" s="21" t="s">
        <v>5</v>
      </c>
      <c r="E113" s="21" t="s">
        <v>5</v>
      </c>
      <c r="F113" s="21" t="s">
        <v>5</v>
      </c>
      <c r="G113" s="21" t="s">
        <v>5</v>
      </c>
      <c r="H113" s="21" t="s">
        <v>5</v>
      </c>
      <c r="I113" s="21" t="s">
        <v>5</v>
      </c>
      <c r="J113" s="10"/>
    </row>
    <row r="114" spans="1:10">
      <c r="A114" s="11" t="s">
        <v>174</v>
      </c>
      <c r="B114" s="21" t="s">
        <v>5</v>
      </c>
      <c r="C114" s="21" t="s">
        <v>5</v>
      </c>
      <c r="D114" s="21" t="s">
        <v>5</v>
      </c>
      <c r="E114" s="21" t="s">
        <v>5</v>
      </c>
      <c r="F114" s="21" t="s">
        <v>5</v>
      </c>
      <c r="G114" s="21" t="s">
        <v>5</v>
      </c>
      <c r="H114" s="21" t="s">
        <v>5</v>
      </c>
      <c r="I114" s="21" t="s">
        <v>5</v>
      </c>
      <c r="J114" s="10"/>
    </row>
    <row r="115" spans="1:10">
      <c r="A115" s="11" t="s">
        <v>175</v>
      </c>
      <c r="B115" s="21" t="s">
        <v>5</v>
      </c>
      <c r="C115" s="21" t="s">
        <v>5</v>
      </c>
      <c r="D115" s="21" t="s">
        <v>5</v>
      </c>
      <c r="E115" s="21" t="s">
        <v>5</v>
      </c>
      <c r="F115" s="21" t="s">
        <v>5</v>
      </c>
      <c r="G115" s="21" t="s">
        <v>5</v>
      </c>
      <c r="H115" s="21" t="s">
        <v>5</v>
      </c>
      <c r="I115" s="21" t="s">
        <v>5</v>
      </c>
      <c r="J115" s="10"/>
    </row>
    <row r="116" spans="1:10">
      <c r="A116" s="11" t="s">
        <v>176</v>
      </c>
      <c r="B116" s="21" t="s">
        <v>5</v>
      </c>
      <c r="C116" s="21" t="s">
        <v>5</v>
      </c>
      <c r="D116" s="21" t="s">
        <v>5</v>
      </c>
      <c r="E116" s="21" t="s">
        <v>5</v>
      </c>
      <c r="F116" s="21" t="s">
        <v>5</v>
      </c>
      <c r="G116" s="21" t="s">
        <v>5</v>
      </c>
      <c r="H116" s="21" t="s">
        <v>5</v>
      </c>
      <c r="I116" s="21" t="s">
        <v>5</v>
      </c>
      <c r="J116" s="10"/>
    </row>
    <row r="117" spans="1:10">
      <c r="A117" s="11" t="s">
        <v>177</v>
      </c>
      <c r="B117" s="21" t="s">
        <v>5</v>
      </c>
      <c r="C117" s="21" t="s">
        <v>5</v>
      </c>
      <c r="D117" s="21" t="s">
        <v>5</v>
      </c>
      <c r="E117" s="21" t="s">
        <v>5</v>
      </c>
      <c r="F117" s="21" t="s">
        <v>5</v>
      </c>
      <c r="G117" s="21" t="s">
        <v>5</v>
      </c>
      <c r="H117" s="21" t="s">
        <v>5</v>
      </c>
      <c r="I117" s="21" t="s">
        <v>5</v>
      </c>
      <c r="J117" s="10"/>
    </row>
    <row r="118" spans="1:10">
      <c r="A118" s="11" t="s">
        <v>178</v>
      </c>
      <c r="B118" s="21" t="s">
        <v>5</v>
      </c>
      <c r="C118" s="21" t="s">
        <v>5</v>
      </c>
      <c r="D118" s="21" t="s">
        <v>5</v>
      </c>
      <c r="E118" s="21" t="s">
        <v>5</v>
      </c>
      <c r="F118" s="21" t="s">
        <v>5</v>
      </c>
      <c r="G118" s="21" t="s">
        <v>5</v>
      </c>
      <c r="H118" s="21" t="s">
        <v>5</v>
      </c>
      <c r="I118" s="21" t="s">
        <v>5</v>
      </c>
      <c r="J118" s="10"/>
    </row>
    <row r="119" spans="1:10">
      <c r="A119" s="11" t="s">
        <v>179</v>
      </c>
      <c r="B119" s="21" t="s">
        <v>5</v>
      </c>
      <c r="C119" s="21" t="s">
        <v>5</v>
      </c>
      <c r="D119" s="21" t="s">
        <v>5</v>
      </c>
      <c r="E119" s="21" t="s">
        <v>5</v>
      </c>
      <c r="F119" s="21" t="s">
        <v>5</v>
      </c>
      <c r="G119" s="21" t="s">
        <v>5</v>
      </c>
      <c r="H119" s="21" t="s">
        <v>5</v>
      </c>
      <c r="I119" s="21" t="s">
        <v>5</v>
      </c>
      <c r="J119" s="10"/>
    </row>
    <row r="120" spans="1:10">
      <c r="A120" s="11" t="s">
        <v>180</v>
      </c>
      <c r="B120" s="21" t="s">
        <v>5</v>
      </c>
      <c r="C120" s="21" t="s">
        <v>5</v>
      </c>
      <c r="D120" s="21" t="s">
        <v>5</v>
      </c>
      <c r="E120" s="21" t="s">
        <v>5</v>
      </c>
      <c r="F120" s="21" t="s">
        <v>5</v>
      </c>
      <c r="G120" s="21" t="s">
        <v>5</v>
      </c>
      <c r="H120" s="21" t="s">
        <v>5</v>
      </c>
      <c r="I120" s="21" t="s">
        <v>5</v>
      </c>
      <c r="J120" s="10"/>
    </row>
    <row r="121" spans="1:10">
      <c r="A121" s="11" t="s">
        <v>181</v>
      </c>
      <c r="B121" s="21" t="s">
        <v>5</v>
      </c>
      <c r="C121" s="21" t="s">
        <v>5</v>
      </c>
      <c r="D121" s="21" t="s">
        <v>5</v>
      </c>
      <c r="E121" s="21" t="s">
        <v>5</v>
      </c>
      <c r="F121" s="21" t="s">
        <v>5</v>
      </c>
      <c r="G121" s="21" t="s">
        <v>5</v>
      </c>
      <c r="H121" s="21" t="s">
        <v>5</v>
      </c>
      <c r="I121" s="21" t="s">
        <v>5</v>
      </c>
      <c r="J121" s="10"/>
    </row>
    <row r="122" spans="1:10">
      <c r="A122" s="11" t="s">
        <v>182</v>
      </c>
      <c r="B122" s="21" t="s">
        <v>5</v>
      </c>
      <c r="C122" s="21" t="s">
        <v>5</v>
      </c>
      <c r="D122" s="21" t="s">
        <v>5</v>
      </c>
      <c r="E122" s="21" t="s">
        <v>5</v>
      </c>
      <c r="F122" s="21" t="s">
        <v>5</v>
      </c>
      <c r="G122" s="21" t="s">
        <v>5</v>
      </c>
      <c r="H122" s="21" t="s">
        <v>5</v>
      </c>
      <c r="I122" s="21" t="s">
        <v>5</v>
      </c>
      <c r="J122" s="10"/>
    </row>
    <row r="123" spans="1:10">
      <c r="A123" s="11" t="s">
        <v>183</v>
      </c>
      <c r="B123" s="21" t="s">
        <v>5</v>
      </c>
      <c r="C123" s="21" t="s">
        <v>5</v>
      </c>
      <c r="D123" s="21" t="s">
        <v>5</v>
      </c>
      <c r="E123" s="21" t="s">
        <v>5</v>
      </c>
      <c r="F123" s="21" t="s">
        <v>5</v>
      </c>
      <c r="G123" s="21" t="s">
        <v>5</v>
      </c>
      <c r="H123" s="21" t="s">
        <v>5</v>
      </c>
      <c r="I123" s="21" t="s">
        <v>5</v>
      </c>
      <c r="J123" s="10"/>
    </row>
    <row r="124" spans="1:10">
      <c r="A124" s="11" t="s">
        <v>184</v>
      </c>
      <c r="B124" s="21" t="s">
        <v>5</v>
      </c>
      <c r="C124" s="21" t="s">
        <v>5</v>
      </c>
      <c r="D124" s="21" t="s">
        <v>5</v>
      </c>
      <c r="E124" s="21" t="s">
        <v>5</v>
      </c>
      <c r="F124" s="21" t="s">
        <v>5</v>
      </c>
      <c r="G124" s="21" t="s">
        <v>5</v>
      </c>
      <c r="H124" s="21" t="s">
        <v>5</v>
      </c>
      <c r="I124" s="21" t="s">
        <v>5</v>
      </c>
      <c r="J124" s="10"/>
    </row>
    <row r="125" spans="1:10">
      <c r="A125" s="11" t="s">
        <v>185</v>
      </c>
      <c r="B125" s="21" t="s">
        <v>5</v>
      </c>
      <c r="C125" s="21" t="s">
        <v>5</v>
      </c>
      <c r="D125" s="21" t="s">
        <v>5</v>
      </c>
      <c r="E125" s="21" t="s">
        <v>5</v>
      </c>
      <c r="F125" s="21" t="s">
        <v>5</v>
      </c>
      <c r="G125" s="21" t="s">
        <v>5</v>
      </c>
      <c r="H125" s="21" t="s">
        <v>5</v>
      </c>
      <c r="I125" s="21" t="s">
        <v>5</v>
      </c>
      <c r="J125" s="10"/>
    </row>
    <row r="127" spans="1:10">
      <c r="A127" s="1" t="s">
        <v>186</v>
      </c>
    </row>
    <row r="128" spans="1:10">
      <c r="A128" s="2" t="s">
        <v>187</v>
      </c>
    </row>
    <row r="129" spans="1:10">
      <c r="A129" s="2" t="s">
        <v>188</v>
      </c>
    </row>
    <row r="131" spans="1:10">
      <c r="B131" s="3" t="s">
        <v>155</v>
      </c>
      <c r="C131" s="3" t="s">
        <v>156</v>
      </c>
      <c r="D131" s="3" t="s">
        <v>157</v>
      </c>
      <c r="E131" s="3" t="s">
        <v>158</v>
      </c>
      <c r="F131" s="3" t="s">
        <v>159</v>
      </c>
      <c r="G131" s="3" t="s">
        <v>160</v>
      </c>
      <c r="H131" s="3" t="s">
        <v>161</v>
      </c>
      <c r="I131" s="3" t="s">
        <v>162</v>
      </c>
    </row>
    <row r="132" spans="1:10">
      <c r="A132" s="11" t="s">
        <v>189</v>
      </c>
      <c r="B132" s="4" t="s">
        <v>5</v>
      </c>
      <c r="C132" s="4" t="s">
        <v>5</v>
      </c>
      <c r="D132" s="4" t="s">
        <v>5</v>
      </c>
      <c r="E132" s="4" t="s">
        <v>5</v>
      </c>
      <c r="F132" s="4" t="s">
        <v>5</v>
      </c>
      <c r="G132" s="4" t="s">
        <v>5</v>
      </c>
      <c r="H132" s="4" t="s">
        <v>5</v>
      </c>
      <c r="I132" s="4" t="s">
        <v>5</v>
      </c>
      <c r="J132" s="10"/>
    </row>
    <row r="134" spans="1:10">
      <c r="A134" s="1" t="s">
        <v>190</v>
      </c>
    </row>
    <row r="136" spans="1:10">
      <c r="B136" s="3" t="s">
        <v>165</v>
      </c>
      <c r="C136" s="3" t="s">
        <v>166</v>
      </c>
      <c r="D136" s="3" t="s">
        <v>167</v>
      </c>
      <c r="E136" s="3" t="s">
        <v>168</v>
      </c>
      <c r="F136" s="3" t="s">
        <v>169</v>
      </c>
    </row>
    <row r="137" spans="1:10">
      <c r="A137" s="11" t="s">
        <v>191</v>
      </c>
      <c r="B137" s="21" t="s">
        <v>5</v>
      </c>
      <c r="C137" s="21" t="s">
        <v>5</v>
      </c>
      <c r="D137" s="21" t="s">
        <v>5</v>
      </c>
      <c r="E137" s="21" t="s">
        <v>5</v>
      </c>
      <c r="F137" s="21" t="s">
        <v>5</v>
      </c>
      <c r="G137" s="10"/>
    </row>
    <row r="138" spans="1:10">
      <c r="A138" s="11" t="s">
        <v>192</v>
      </c>
      <c r="B138" s="21" t="s">
        <v>5</v>
      </c>
      <c r="C138" s="21" t="s">
        <v>5</v>
      </c>
      <c r="D138" s="21" t="s">
        <v>5</v>
      </c>
      <c r="E138" s="21" t="s">
        <v>5</v>
      </c>
      <c r="F138" s="21" t="s">
        <v>5</v>
      </c>
      <c r="G138" s="10"/>
    </row>
    <row r="139" spans="1:10">
      <c r="A139" s="11" t="s">
        <v>193</v>
      </c>
      <c r="B139" s="21" t="s">
        <v>5</v>
      </c>
      <c r="C139" s="21" t="s">
        <v>5</v>
      </c>
      <c r="D139" s="21" t="s">
        <v>5</v>
      </c>
      <c r="E139" s="21" t="s">
        <v>5</v>
      </c>
      <c r="F139" s="21" t="s">
        <v>5</v>
      </c>
      <c r="G139" s="10"/>
    </row>
    <row r="140" spans="1:10">
      <c r="A140" s="11" t="s">
        <v>194</v>
      </c>
      <c r="B140" s="21" t="s">
        <v>5</v>
      </c>
      <c r="C140" s="21" t="s">
        <v>5</v>
      </c>
      <c r="D140" s="21" t="s">
        <v>5</v>
      </c>
      <c r="E140" s="21" t="s">
        <v>5</v>
      </c>
      <c r="F140" s="21" t="s">
        <v>5</v>
      </c>
      <c r="G140" s="10"/>
    </row>
    <row r="141" spans="1:10">
      <c r="A141" s="11" t="s">
        <v>195</v>
      </c>
      <c r="B141" s="21" t="s">
        <v>5</v>
      </c>
      <c r="C141" s="21" t="s">
        <v>5</v>
      </c>
      <c r="D141" s="21" t="s">
        <v>5</v>
      </c>
      <c r="E141" s="21" t="s">
        <v>5</v>
      </c>
      <c r="F141" s="21" t="s">
        <v>5</v>
      </c>
      <c r="G141" s="10"/>
    </row>
    <row r="142" spans="1:10">
      <c r="A142" s="11" t="s">
        <v>196</v>
      </c>
      <c r="B142" s="21" t="s">
        <v>5</v>
      </c>
      <c r="C142" s="21" t="s">
        <v>5</v>
      </c>
      <c r="D142" s="21" t="s">
        <v>5</v>
      </c>
      <c r="E142" s="21" t="s">
        <v>5</v>
      </c>
      <c r="F142" s="21" t="s">
        <v>5</v>
      </c>
      <c r="G142" s="10"/>
    </row>
    <row r="143" spans="1:10">
      <c r="A143" s="11" t="s">
        <v>197</v>
      </c>
      <c r="B143" s="21" t="s">
        <v>5</v>
      </c>
      <c r="C143" s="21" t="s">
        <v>5</v>
      </c>
      <c r="D143" s="21" t="s">
        <v>5</v>
      </c>
      <c r="E143" s="21" t="s">
        <v>5</v>
      </c>
      <c r="F143" s="21" t="s">
        <v>5</v>
      </c>
      <c r="G143" s="10"/>
    </row>
    <row r="144" spans="1:10">
      <c r="A144" s="11" t="s">
        <v>198</v>
      </c>
      <c r="B144" s="21" t="s">
        <v>5</v>
      </c>
      <c r="C144" s="21" t="s">
        <v>5</v>
      </c>
      <c r="D144" s="21" t="s">
        <v>5</v>
      </c>
      <c r="E144" s="21" t="s">
        <v>5</v>
      </c>
      <c r="F144" s="21" t="s">
        <v>5</v>
      </c>
      <c r="G144" s="10"/>
    </row>
    <row r="145" spans="1:9">
      <c r="A145" s="11" t="s">
        <v>199</v>
      </c>
      <c r="B145" s="21" t="s">
        <v>5</v>
      </c>
      <c r="C145" s="21" t="s">
        <v>5</v>
      </c>
      <c r="D145" s="21" t="s">
        <v>5</v>
      </c>
      <c r="E145" s="21" t="s">
        <v>5</v>
      </c>
      <c r="F145" s="21" t="s">
        <v>5</v>
      </c>
      <c r="G145" s="10"/>
    </row>
    <row r="146" spans="1:9">
      <c r="A146" s="11" t="s">
        <v>200</v>
      </c>
      <c r="B146" s="21" t="s">
        <v>5</v>
      </c>
      <c r="C146" s="21" t="s">
        <v>5</v>
      </c>
      <c r="D146" s="21" t="s">
        <v>5</v>
      </c>
      <c r="E146" s="21" t="s">
        <v>5</v>
      </c>
      <c r="F146" s="21" t="s">
        <v>5</v>
      </c>
      <c r="G146" s="10"/>
    </row>
    <row r="148" spans="1:9">
      <c r="A148" s="1" t="s">
        <v>201</v>
      </c>
    </row>
    <row r="149" spans="1:9">
      <c r="A149" s="2" t="s">
        <v>202</v>
      </c>
    </row>
    <row r="151" spans="1:9">
      <c r="B151" s="3" t="s">
        <v>141</v>
      </c>
      <c r="C151" s="3" t="s">
        <v>142</v>
      </c>
      <c r="D151" s="3" t="s">
        <v>143</v>
      </c>
      <c r="E151" s="3" t="s">
        <v>144</v>
      </c>
      <c r="F151" s="3" t="s">
        <v>145</v>
      </c>
      <c r="G151" s="3" t="s">
        <v>146</v>
      </c>
      <c r="H151" s="3" t="s">
        <v>147</v>
      </c>
    </row>
    <row r="152" spans="1:9">
      <c r="A152" s="11" t="s">
        <v>203</v>
      </c>
      <c r="B152" s="4" t="s">
        <v>5</v>
      </c>
      <c r="C152" s="4" t="s">
        <v>5</v>
      </c>
      <c r="D152" s="4" t="s">
        <v>5</v>
      </c>
      <c r="E152" s="4" t="s">
        <v>5</v>
      </c>
      <c r="F152" s="4" t="s">
        <v>5</v>
      </c>
      <c r="G152" s="4" t="s">
        <v>5</v>
      </c>
      <c r="H152" s="4" t="s">
        <v>5</v>
      </c>
      <c r="I152" s="10"/>
    </row>
    <row r="154" spans="1:9">
      <c r="A154" s="1" t="s">
        <v>204</v>
      </c>
    </row>
    <row r="155" spans="1:9">
      <c r="A155" s="2" t="s">
        <v>205</v>
      </c>
    </row>
    <row r="157" spans="1:9">
      <c r="B157" s="3" t="s">
        <v>206</v>
      </c>
      <c r="C157" s="3" t="s">
        <v>207</v>
      </c>
      <c r="D157" s="3" t="s">
        <v>208</v>
      </c>
      <c r="E157" s="3" t="s">
        <v>209</v>
      </c>
      <c r="F157" s="3" t="s">
        <v>210</v>
      </c>
    </row>
    <row r="158" spans="1:9">
      <c r="A158" s="11" t="s">
        <v>211</v>
      </c>
      <c r="B158" s="8"/>
      <c r="C158" s="21" t="s">
        <v>5</v>
      </c>
      <c r="D158" s="21" t="s">
        <v>5</v>
      </c>
      <c r="E158" s="21" t="s">
        <v>5</v>
      </c>
      <c r="F158" s="21" t="s">
        <v>5</v>
      </c>
      <c r="G158" s="10"/>
    </row>
    <row r="160" spans="1:9">
      <c r="A160" s="1" t="s">
        <v>212</v>
      </c>
    </row>
    <row r="161" spans="1:4">
      <c r="A161" s="2" t="s">
        <v>213</v>
      </c>
    </row>
    <row r="163" spans="1:4">
      <c r="B163" s="3" t="s">
        <v>214</v>
      </c>
      <c r="C163" s="3" t="s">
        <v>215</v>
      </c>
    </row>
    <row r="164" spans="1:4">
      <c r="A164" s="11" t="s">
        <v>172</v>
      </c>
      <c r="B164" s="4" t="s">
        <v>5</v>
      </c>
      <c r="C164" s="4" t="s">
        <v>5</v>
      </c>
      <c r="D164" s="10"/>
    </row>
    <row r="165" spans="1:4">
      <c r="A165" s="11" t="s">
        <v>173</v>
      </c>
      <c r="B165" s="4" t="s">
        <v>5</v>
      </c>
      <c r="C165" s="4" t="s">
        <v>5</v>
      </c>
      <c r="D165" s="10"/>
    </row>
    <row r="166" spans="1:4">
      <c r="A166" s="11" t="s">
        <v>216</v>
      </c>
      <c r="B166" s="8"/>
      <c r="C166" s="4" t="s">
        <v>5</v>
      </c>
      <c r="D166" s="10"/>
    </row>
    <row r="167" spans="1:4">
      <c r="A167" s="11" t="s">
        <v>174</v>
      </c>
      <c r="B167" s="4" t="s">
        <v>5</v>
      </c>
      <c r="C167" s="4" t="s">
        <v>5</v>
      </c>
      <c r="D167" s="10"/>
    </row>
    <row r="168" spans="1:4">
      <c r="A168" s="11" t="s">
        <v>175</v>
      </c>
      <c r="B168" s="4" t="s">
        <v>5</v>
      </c>
      <c r="C168" s="4" t="s">
        <v>5</v>
      </c>
      <c r="D168" s="10"/>
    </row>
    <row r="169" spans="1:4">
      <c r="A169" s="11" t="s">
        <v>217</v>
      </c>
      <c r="B169" s="8"/>
      <c r="C169" s="4" t="s">
        <v>5</v>
      </c>
      <c r="D169" s="10"/>
    </row>
    <row r="170" spans="1:4">
      <c r="A170" s="11" t="s">
        <v>176</v>
      </c>
      <c r="B170" s="4" t="s">
        <v>5</v>
      </c>
      <c r="C170" s="4" t="s">
        <v>5</v>
      </c>
      <c r="D170" s="10"/>
    </row>
    <row r="171" spans="1:4">
      <c r="A171" s="11" t="s">
        <v>177</v>
      </c>
      <c r="B171" s="4" t="s">
        <v>5</v>
      </c>
      <c r="C171" s="4" t="s">
        <v>5</v>
      </c>
      <c r="D171" s="10"/>
    </row>
    <row r="172" spans="1:4">
      <c r="A172" s="11" t="s">
        <v>191</v>
      </c>
      <c r="B172" s="4" t="s">
        <v>5</v>
      </c>
      <c r="C172" s="4" t="s">
        <v>5</v>
      </c>
      <c r="D172" s="10"/>
    </row>
    <row r="173" spans="1:4">
      <c r="A173" s="11" t="s">
        <v>178</v>
      </c>
      <c r="B173" s="4" t="s">
        <v>5</v>
      </c>
      <c r="C173" s="4" t="s">
        <v>5</v>
      </c>
      <c r="D173" s="10"/>
    </row>
    <row r="174" spans="1:4">
      <c r="A174" s="11" t="s">
        <v>179</v>
      </c>
      <c r="B174" s="4" t="s">
        <v>5</v>
      </c>
      <c r="C174" s="4" t="s">
        <v>5</v>
      </c>
      <c r="D174" s="10"/>
    </row>
    <row r="175" spans="1:4">
      <c r="A175" s="11" t="s">
        <v>192</v>
      </c>
      <c r="B175" s="4" t="s">
        <v>5</v>
      </c>
      <c r="C175" s="4" t="s">
        <v>5</v>
      </c>
      <c r="D175" s="10"/>
    </row>
    <row r="176" spans="1:4">
      <c r="A176" s="11" t="s">
        <v>218</v>
      </c>
      <c r="B176" s="4" t="s">
        <v>5</v>
      </c>
      <c r="C176" s="4" t="s">
        <v>5</v>
      </c>
      <c r="D176" s="10"/>
    </row>
    <row r="177" spans="1:8">
      <c r="A177" s="11" t="s">
        <v>219</v>
      </c>
      <c r="B177" s="4" t="s">
        <v>5</v>
      </c>
      <c r="C177" s="4" t="s">
        <v>5</v>
      </c>
      <c r="D177" s="10"/>
    </row>
    <row r="178" spans="1:8">
      <c r="A178" s="11" t="s">
        <v>220</v>
      </c>
      <c r="B178" s="4" t="s">
        <v>5</v>
      </c>
      <c r="C178" s="4" t="s">
        <v>5</v>
      </c>
      <c r="D178" s="10"/>
    </row>
    <row r="179" spans="1:8">
      <c r="A179" s="11" t="s">
        <v>221</v>
      </c>
      <c r="B179" s="4" t="s">
        <v>5</v>
      </c>
      <c r="C179" s="4" t="s">
        <v>5</v>
      </c>
      <c r="D179" s="10"/>
    </row>
    <row r="180" spans="1:8">
      <c r="A180" s="11" t="s">
        <v>222</v>
      </c>
      <c r="B180" s="4" t="s">
        <v>5</v>
      </c>
      <c r="C180" s="4" t="s">
        <v>5</v>
      </c>
      <c r="D180" s="10"/>
    </row>
    <row r="182" spans="1:8">
      <c r="A182" s="1" t="s">
        <v>223</v>
      </c>
    </row>
    <row r="183" spans="1:8">
      <c r="A183" s="2" t="s">
        <v>224</v>
      </c>
    </row>
    <row r="184" spans="1:8">
      <c r="A184" s="2" t="s">
        <v>225</v>
      </c>
    </row>
    <row r="185" spans="1:8">
      <c r="A185" s="2" t="s">
        <v>226</v>
      </c>
    </row>
    <row r="187" spans="1:8">
      <c r="B187" s="3" t="s">
        <v>227</v>
      </c>
      <c r="C187" s="3" t="s">
        <v>228</v>
      </c>
      <c r="D187" s="3" t="s">
        <v>229</v>
      </c>
      <c r="E187" s="3" t="s">
        <v>230</v>
      </c>
      <c r="F187" s="3" t="s">
        <v>231</v>
      </c>
      <c r="G187" s="3" t="s">
        <v>232</v>
      </c>
    </row>
    <row r="188" spans="1:8">
      <c r="A188" s="22" t="s">
        <v>233</v>
      </c>
      <c r="B188" s="23"/>
      <c r="C188" s="23"/>
      <c r="D188" s="23"/>
      <c r="E188" s="23"/>
      <c r="F188" s="23"/>
      <c r="G188" s="23"/>
      <c r="H188" s="10"/>
    </row>
    <row r="189" spans="1:8">
      <c r="A189" s="11" t="s">
        <v>172</v>
      </c>
      <c r="B189" s="4" t="s">
        <v>5</v>
      </c>
      <c r="C189" s="8"/>
      <c r="D189" s="8"/>
      <c r="E189" s="16" t="s">
        <v>5</v>
      </c>
      <c r="F189" s="8"/>
      <c r="G189" s="8"/>
      <c r="H189" s="10"/>
    </row>
    <row r="190" spans="1:8">
      <c r="A190" s="11" t="s">
        <v>234</v>
      </c>
      <c r="B190" s="4" t="s">
        <v>5</v>
      </c>
      <c r="C190" s="8"/>
      <c r="D190" s="8"/>
      <c r="E190" s="16" t="s">
        <v>5</v>
      </c>
      <c r="F190" s="8"/>
      <c r="G190" s="8"/>
      <c r="H190" s="10"/>
    </row>
    <row r="191" spans="1:8">
      <c r="A191" s="11" t="s">
        <v>235</v>
      </c>
      <c r="B191" s="4" t="s">
        <v>5</v>
      </c>
      <c r="C191" s="8"/>
      <c r="D191" s="8"/>
      <c r="E191" s="16" t="s">
        <v>5</v>
      </c>
      <c r="F191" s="8"/>
      <c r="G191" s="8"/>
      <c r="H191" s="10"/>
    </row>
    <row r="192" spans="1:8">
      <c r="A192" s="22" t="s">
        <v>236</v>
      </c>
      <c r="B192" s="23"/>
      <c r="C192" s="23"/>
      <c r="D192" s="23"/>
      <c r="E192" s="23"/>
      <c r="F192" s="23"/>
      <c r="G192" s="23"/>
      <c r="H192" s="10"/>
    </row>
    <row r="193" spans="1:8">
      <c r="A193" s="11" t="s">
        <v>173</v>
      </c>
      <c r="B193" s="4" t="s">
        <v>5</v>
      </c>
      <c r="C193" s="4" t="s">
        <v>5</v>
      </c>
      <c r="D193" s="8"/>
      <c r="E193" s="16" t="s">
        <v>5</v>
      </c>
      <c r="F193" s="8"/>
      <c r="G193" s="8"/>
      <c r="H193" s="10"/>
    </row>
    <row r="194" spans="1:8">
      <c r="A194" s="11" t="s">
        <v>237</v>
      </c>
      <c r="B194" s="4" t="s">
        <v>5</v>
      </c>
      <c r="C194" s="4" t="s">
        <v>5</v>
      </c>
      <c r="D194" s="8"/>
      <c r="E194" s="16" t="s">
        <v>5</v>
      </c>
      <c r="F194" s="8"/>
      <c r="G194" s="8"/>
      <c r="H194" s="10"/>
    </row>
    <row r="195" spans="1:8">
      <c r="A195" s="11" t="s">
        <v>238</v>
      </c>
      <c r="B195" s="4" t="s">
        <v>5</v>
      </c>
      <c r="C195" s="4" t="s">
        <v>5</v>
      </c>
      <c r="D195" s="8"/>
      <c r="E195" s="16" t="s">
        <v>5</v>
      </c>
      <c r="F195" s="8"/>
      <c r="G195" s="8"/>
      <c r="H195" s="10"/>
    </row>
    <row r="196" spans="1:8">
      <c r="A196" s="22" t="s">
        <v>239</v>
      </c>
      <c r="B196" s="23"/>
      <c r="C196" s="23"/>
      <c r="D196" s="23"/>
      <c r="E196" s="23"/>
      <c r="F196" s="23"/>
      <c r="G196" s="23"/>
      <c r="H196" s="10"/>
    </row>
    <row r="197" spans="1:8">
      <c r="A197" s="11" t="s">
        <v>216</v>
      </c>
      <c r="B197" s="4" t="s">
        <v>5</v>
      </c>
      <c r="C197" s="8"/>
      <c r="D197" s="8"/>
      <c r="E197" s="16" t="s">
        <v>5</v>
      </c>
      <c r="F197" s="8"/>
      <c r="G197" s="8"/>
      <c r="H197" s="10"/>
    </row>
    <row r="198" spans="1:8">
      <c r="A198" s="11" t="s">
        <v>240</v>
      </c>
      <c r="B198" s="4" t="s">
        <v>5</v>
      </c>
      <c r="C198" s="8"/>
      <c r="D198" s="8"/>
      <c r="E198" s="16" t="s">
        <v>5</v>
      </c>
      <c r="F198" s="8"/>
      <c r="G198" s="8"/>
      <c r="H198" s="10"/>
    </row>
    <row r="199" spans="1:8">
      <c r="A199" s="11" t="s">
        <v>241</v>
      </c>
      <c r="B199" s="4" t="s">
        <v>5</v>
      </c>
      <c r="C199" s="8"/>
      <c r="D199" s="8"/>
      <c r="E199" s="16" t="s">
        <v>5</v>
      </c>
      <c r="F199" s="8"/>
      <c r="G199" s="8"/>
      <c r="H199" s="10"/>
    </row>
    <row r="200" spans="1:8">
      <c r="A200" s="22" t="s">
        <v>242</v>
      </c>
      <c r="B200" s="23"/>
      <c r="C200" s="23"/>
      <c r="D200" s="23"/>
      <c r="E200" s="23"/>
      <c r="F200" s="23"/>
      <c r="G200" s="23"/>
      <c r="H200" s="10"/>
    </row>
    <row r="201" spans="1:8">
      <c r="A201" s="11" t="s">
        <v>174</v>
      </c>
      <c r="B201" s="4" t="s">
        <v>5</v>
      </c>
      <c r="C201" s="8"/>
      <c r="D201" s="8"/>
      <c r="E201" s="16" t="s">
        <v>5</v>
      </c>
      <c r="F201" s="8"/>
      <c r="G201" s="8"/>
      <c r="H201" s="10"/>
    </row>
    <row r="202" spans="1:8">
      <c r="A202" s="11" t="s">
        <v>243</v>
      </c>
      <c r="B202" s="4" t="s">
        <v>5</v>
      </c>
      <c r="C202" s="8"/>
      <c r="D202" s="8"/>
      <c r="E202" s="16" t="s">
        <v>5</v>
      </c>
      <c r="F202" s="8"/>
      <c r="G202" s="8"/>
      <c r="H202" s="10"/>
    </row>
    <row r="203" spans="1:8">
      <c r="A203" s="11" t="s">
        <v>244</v>
      </c>
      <c r="B203" s="4" t="s">
        <v>5</v>
      </c>
      <c r="C203" s="8"/>
      <c r="D203" s="8"/>
      <c r="E203" s="16" t="s">
        <v>5</v>
      </c>
      <c r="F203" s="8"/>
      <c r="G203" s="8"/>
      <c r="H203" s="10"/>
    </row>
    <row r="204" spans="1:8">
      <c r="A204" s="22" t="s">
        <v>245</v>
      </c>
      <c r="B204" s="23"/>
      <c r="C204" s="23"/>
      <c r="D204" s="23"/>
      <c r="E204" s="23"/>
      <c r="F204" s="23"/>
      <c r="G204" s="23"/>
      <c r="H204" s="10"/>
    </row>
    <row r="205" spans="1:8">
      <c r="A205" s="11" t="s">
        <v>175</v>
      </c>
      <c r="B205" s="4" t="s">
        <v>5</v>
      </c>
      <c r="C205" s="4" t="s">
        <v>5</v>
      </c>
      <c r="D205" s="8"/>
      <c r="E205" s="16" t="s">
        <v>5</v>
      </c>
      <c r="F205" s="8"/>
      <c r="G205" s="8"/>
      <c r="H205" s="10"/>
    </row>
    <row r="206" spans="1:8">
      <c r="A206" s="11" t="s">
        <v>246</v>
      </c>
      <c r="B206" s="4" t="s">
        <v>5</v>
      </c>
      <c r="C206" s="4" t="s">
        <v>5</v>
      </c>
      <c r="D206" s="8"/>
      <c r="E206" s="16" t="s">
        <v>5</v>
      </c>
      <c r="F206" s="8"/>
      <c r="G206" s="8"/>
      <c r="H206" s="10"/>
    </row>
    <row r="207" spans="1:8">
      <c r="A207" s="11" t="s">
        <v>247</v>
      </c>
      <c r="B207" s="4" t="s">
        <v>5</v>
      </c>
      <c r="C207" s="4" t="s">
        <v>5</v>
      </c>
      <c r="D207" s="8"/>
      <c r="E207" s="16" t="s">
        <v>5</v>
      </c>
      <c r="F207" s="8"/>
      <c r="G207" s="8"/>
      <c r="H207" s="10"/>
    </row>
    <row r="208" spans="1:8">
      <c r="A208" s="22" t="s">
        <v>248</v>
      </c>
      <c r="B208" s="23"/>
      <c r="C208" s="23"/>
      <c r="D208" s="23"/>
      <c r="E208" s="23"/>
      <c r="F208" s="23"/>
      <c r="G208" s="23"/>
      <c r="H208" s="10"/>
    </row>
    <row r="209" spans="1:8">
      <c r="A209" s="11" t="s">
        <v>217</v>
      </c>
      <c r="B209" s="4" t="s">
        <v>5</v>
      </c>
      <c r="C209" s="8"/>
      <c r="D209" s="8"/>
      <c r="E209" s="16" t="s">
        <v>5</v>
      </c>
      <c r="F209" s="8"/>
      <c r="G209" s="8"/>
      <c r="H209" s="10"/>
    </row>
    <row r="210" spans="1:8">
      <c r="A210" s="11" t="s">
        <v>249</v>
      </c>
      <c r="B210" s="4" t="s">
        <v>5</v>
      </c>
      <c r="C210" s="8"/>
      <c r="D210" s="8"/>
      <c r="E210" s="16" t="s">
        <v>5</v>
      </c>
      <c r="F210" s="8"/>
      <c r="G210" s="8"/>
      <c r="H210" s="10"/>
    </row>
    <row r="211" spans="1:8">
      <c r="A211" s="11" t="s">
        <v>250</v>
      </c>
      <c r="B211" s="4" t="s">
        <v>5</v>
      </c>
      <c r="C211" s="8"/>
      <c r="D211" s="8"/>
      <c r="E211" s="16" t="s">
        <v>5</v>
      </c>
      <c r="F211" s="8"/>
      <c r="G211" s="8"/>
      <c r="H211" s="10"/>
    </row>
    <row r="212" spans="1:8">
      <c r="A212" s="22" t="s">
        <v>251</v>
      </c>
      <c r="B212" s="23"/>
      <c r="C212" s="23"/>
      <c r="D212" s="23"/>
      <c r="E212" s="23"/>
      <c r="F212" s="23"/>
      <c r="G212" s="23"/>
      <c r="H212" s="10"/>
    </row>
    <row r="213" spans="1:8">
      <c r="A213" s="11" t="s">
        <v>176</v>
      </c>
      <c r="B213" s="4" t="s">
        <v>5</v>
      </c>
      <c r="C213" s="4" t="s">
        <v>5</v>
      </c>
      <c r="D213" s="8"/>
      <c r="E213" s="16" t="s">
        <v>5</v>
      </c>
      <c r="F213" s="8"/>
      <c r="G213" s="8"/>
      <c r="H213" s="10"/>
    </row>
    <row r="214" spans="1:8">
      <c r="A214" s="11" t="s">
        <v>252</v>
      </c>
      <c r="B214" s="4" t="s">
        <v>5</v>
      </c>
      <c r="C214" s="4" t="s">
        <v>5</v>
      </c>
      <c r="D214" s="8"/>
      <c r="E214" s="16" t="s">
        <v>5</v>
      </c>
      <c r="F214" s="8"/>
      <c r="G214" s="8"/>
      <c r="H214" s="10"/>
    </row>
    <row r="215" spans="1:8">
      <c r="A215" s="11" t="s">
        <v>253</v>
      </c>
      <c r="B215" s="4" t="s">
        <v>5</v>
      </c>
      <c r="C215" s="4" t="s">
        <v>5</v>
      </c>
      <c r="D215" s="8"/>
      <c r="E215" s="16" t="s">
        <v>5</v>
      </c>
      <c r="F215" s="8"/>
      <c r="G215" s="8"/>
      <c r="H215" s="10"/>
    </row>
    <row r="216" spans="1:8">
      <c r="A216" s="22" t="s">
        <v>254</v>
      </c>
      <c r="B216" s="23"/>
      <c r="C216" s="23"/>
      <c r="D216" s="23"/>
      <c r="E216" s="23"/>
      <c r="F216" s="23"/>
      <c r="G216" s="23"/>
      <c r="H216" s="10"/>
    </row>
    <row r="217" spans="1:8">
      <c r="A217" s="11" t="s">
        <v>177</v>
      </c>
      <c r="B217" s="4" t="s">
        <v>5</v>
      </c>
      <c r="C217" s="4" t="s">
        <v>5</v>
      </c>
      <c r="D217" s="8"/>
      <c r="E217" s="16" t="s">
        <v>5</v>
      </c>
      <c r="F217" s="8"/>
      <c r="G217" s="8"/>
      <c r="H217" s="10"/>
    </row>
    <row r="218" spans="1:8">
      <c r="A218" s="22" t="s">
        <v>255</v>
      </c>
      <c r="B218" s="23"/>
      <c r="C218" s="23"/>
      <c r="D218" s="23"/>
      <c r="E218" s="23"/>
      <c r="F218" s="23"/>
      <c r="G218" s="23"/>
      <c r="H218" s="10"/>
    </row>
    <row r="219" spans="1:8">
      <c r="A219" s="11" t="s">
        <v>191</v>
      </c>
      <c r="B219" s="4" t="s">
        <v>5</v>
      </c>
      <c r="C219" s="4" t="s">
        <v>5</v>
      </c>
      <c r="D219" s="8"/>
      <c r="E219" s="16" t="s">
        <v>5</v>
      </c>
      <c r="F219" s="8"/>
      <c r="G219" s="8"/>
      <c r="H219" s="10"/>
    </row>
    <row r="220" spans="1:8">
      <c r="A220" s="22" t="s">
        <v>256</v>
      </c>
      <c r="B220" s="23"/>
      <c r="C220" s="23"/>
      <c r="D220" s="23"/>
      <c r="E220" s="23"/>
      <c r="F220" s="23"/>
      <c r="G220" s="23"/>
      <c r="H220" s="10"/>
    </row>
    <row r="221" spans="1:8">
      <c r="A221" s="11" t="s">
        <v>178</v>
      </c>
      <c r="B221" s="4" t="s">
        <v>5</v>
      </c>
      <c r="C221" s="4" t="s">
        <v>5</v>
      </c>
      <c r="D221" s="4" t="s">
        <v>5</v>
      </c>
      <c r="E221" s="16" t="s">
        <v>5</v>
      </c>
      <c r="F221" s="16" t="s">
        <v>5</v>
      </c>
      <c r="G221" s="4" t="s">
        <v>5</v>
      </c>
      <c r="H221" s="10"/>
    </row>
    <row r="222" spans="1:8">
      <c r="A222" s="11" t="s">
        <v>257</v>
      </c>
      <c r="B222" s="4" t="s">
        <v>5</v>
      </c>
      <c r="C222" s="4" t="s">
        <v>5</v>
      </c>
      <c r="D222" s="4" t="s">
        <v>5</v>
      </c>
      <c r="E222" s="16" t="s">
        <v>5</v>
      </c>
      <c r="F222" s="16" t="s">
        <v>5</v>
      </c>
      <c r="G222" s="4" t="s">
        <v>5</v>
      </c>
      <c r="H222" s="10"/>
    </row>
    <row r="223" spans="1:8">
      <c r="A223" s="11" t="s">
        <v>258</v>
      </c>
      <c r="B223" s="4" t="s">
        <v>5</v>
      </c>
      <c r="C223" s="4" t="s">
        <v>5</v>
      </c>
      <c r="D223" s="4" t="s">
        <v>5</v>
      </c>
      <c r="E223" s="16" t="s">
        <v>5</v>
      </c>
      <c r="F223" s="16" t="s">
        <v>5</v>
      </c>
      <c r="G223" s="4" t="s">
        <v>5</v>
      </c>
      <c r="H223" s="10"/>
    </row>
    <row r="224" spans="1:8">
      <c r="A224" s="22" t="s">
        <v>259</v>
      </c>
      <c r="B224" s="23"/>
      <c r="C224" s="23"/>
      <c r="D224" s="23"/>
      <c r="E224" s="23"/>
      <c r="F224" s="23"/>
      <c r="G224" s="23"/>
      <c r="H224" s="10"/>
    </row>
    <row r="225" spans="1:8">
      <c r="A225" s="11" t="s">
        <v>179</v>
      </c>
      <c r="B225" s="4" t="s">
        <v>5</v>
      </c>
      <c r="C225" s="4" t="s">
        <v>5</v>
      </c>
      <c r="D225" s="4" t="s">
        <v>5</v>
      </c>
      <c r="E225" s="16" t="s">
        <v>5</v>
      </c>
      <c r="F225" s="16" t="s">
        <v>5</v>
      </c>
      <c r="G225" s="4" t="s">
        <v>5</v>
      </c>
      <c r="H225" s="10"/>
    </row>
    <row r="226" spans="1:8">
      <c r="A226" s="11" t="s">
        <v>260</v>
      </c>
      <c r="B226" s="4" t="s">
        <v>5</v>
      </c>
      <c r="C226" s="4" t="s">
        <v>5</v>
      </c>
      <c r="D226" s="4" t="s">
        <v>5</v>
      </c>
      <c r="E226" s="16" t="s">
        <v>5</v>
      </c>
      <c r="F226" s="16" t="s">
        <v>5</v>
      </c>
      <c r="G226" s="4" t="s">
        <v>5</v>
      </c>
      <c r="H226" s="10"/>
    </row>
    <row r="227" spans="1:8">
      <c r="A227" s="22" t="s">
        <v>261</v>
      </c>
      <c r="B227" s="23"/>
      <c r="C227" s="23"/>
      <c r="D227" s="23"/>
      <c r="E227" s="23"/>
      <c r="F227" s="23"/>
      <c r="G227" s="23"/>
      <c r="H227" s="10"/>
    </row>
    <row r="228" spans="1:8">
      <c r="A228" s="11" t="s">
        <v>192</v>
      </c>
      <c r="B228" s="4" t="s">
        <v>5</v>
      </c>
      <c r="C228" s="4" t="s">
        <v>5</v>
      </c>
      <c r="D228" s="4" t="s">
        <v>5</v>
      </c>
      <c r="E228" s="16" t="s">
        <v>5</v>
      </c>
      <c r="F228" s="16" t="s">
        <v>5</v>
      </c>
      <c r="G228" s="4" t="s">
        <v>5</v>
      </c>
      <c r="H228" s="10"/>
    </row>
    <row r="229" spans="1:8">
      <c r="A229" s="11" t="s">
        <v>262</v>
      </c>
      <c r="B229" s="4" t="s">
        <v>5</v>
      </c>
      <c r="C229" s="4" t="s">
        <v>5</v>
      </c>
      <c r="D229" s="4" t="s">
        <v>5</v>
      </c>
      <c r="E229" s="16" t="s">
        <v>5</v>
      </c>
      <c r="F229" s="16" t="s">
        <v>5</v>
      </c>
      <c r="G229" s="4" t="s">
        <v>5</v>
      </c>
      <c r="H229" s="10"/>
    </row>
    <row r="230" spans="1:8">
      <c r="A230" s="22" t="s">
        <v>263</v>
      </c>
      <c r="B230" s="23"/>
      <c r="C230" s="23"/>
      <c r="D230" s="23"/>
      <c r="E230" s="23"/>
      <c r="F230" s="23"/>
      <c r="G230" s="23"/>
      <c r="H230" s="10"/>
    </row>
    <row r="231" spans="1:8">
      <c r="A231" s="11" t="s">
        <v>218</v>
      </c>
      <c r="B231" s="4" t="s">
        <v>5</v>
      </c>
      <c r="C231" s="8"/>
      <c r="D231" s="8"/>
      <c r="E231" s="16" t="s">
        <v>5</v>
      </c>
      <c r="F231" s="8"/>
      <c r="G231" s="8"/>
      <c r="H231" s="10"/>
    </row>
    <row r="232" spans="1:8">
      <c r="A232" s="11" t="s">
        <v>264</v>
      </c>
      <c r="B232" s="4" t="s">
        <v>5</v>
      </c>
      <c r="C232" s="8"/>
      <c r="D232" s="8"/>
      <c r="E232" s="16" t="s">
        <v>5</v>
      </c>
      <c r="F232" s="8"/>
      <c r="G232" s="8"/>
      <c r="H232" s="10"/>
    </row>
    <row r="233" spans="1:8">
      <c r="A233" s="11" t="s">
        <v>265</v>
      </c>
      <c r="B233" s="4" t="s">
        <v>5</v>
      </c>
      <c r="C233" s="8"/>
      <c r="D233" s="8"/>
      <c r="E233" s="16" t="s">
        <v>5</v>
      </c>
      <c r="F233" s="8"/>
      <c r="G233" s="8"/>
      <c r="H233" s="10"/>
    </row>
    <row r="234" spans="1:8">
      <c r="A234" s="22" t="s">
        <v>266</v>
      </c>
      <c r="B234" s="23"/>
      <c r="C234" s="23"/>
      <c r="D234" s="23"/>
      <c r="E234" s="23"/>
      <c r="F234" s="23"/>
      <c r="G234" s="23"/>
      <c r="H234" s="10"/>
    </row>
    <row r="235" spans="1:8">
      <c r="A235" s="11" t="s">
        <v>219</v>
      </c>
      <c r="B235" s="4" t="s">
        <v>5</v>
      </c>
      <c r="C235" s="8"/>
      <c r="D235" s="8"/>
      <c r="E235" s="16" t="s">
        <v>5</v>
      </c>
      <c r="F235" s="8"/>
      <c r="G235" s="8"/>
      <c r="H235" s="10"/>
    </row>
    <row r="236" spans="1:8">
      <c r="A236" s="11" t="s">
        <v>267</v>
      </c>
      <c r="B236" s="4" t="s">
        <v>5</v>
      </c>
      <c r="C236" s="8"/>
      <c r="D236" s="8"/>
      <c r="E236" s="16" t="s">
        <v>5</v>
      </c>
      <c r="F236" s="8"/>
      <c r="G236" s="8"/>
      <c r="H236" s="10"/>
    </row>
    <row r="237" spans="1:8">
      <c r="A237" s="11" t="s">
        <v>268</v>
      </c>
      <c r="B237" s="4" t="s">
        <v>5</v>
      </c>
      <c r="C237" s="8"/>
      <c r="D237" s="8"/>
      <c r="E237" s="16" t="s">
        <v>5</v>
      </c>
      <c r="F237" s="8"/>
      <c r="G237" s="8"/>
      <c r="H237" s="10"/>
    </row>
    <row r="238" spans="1:8">
      <c r="A238" s="22" t="s">
        <v>269</v>
      </c>
      <c r="B238" s="23"/>
      <c r="C238" s="23"/>
      <c r="D238" s="23"/>
      <c r="E238" s="23"/>
      <c r="F238" s="23"/>
      <c r="G238" s="23"/>
      <c r="H238" s="10"/>
    </row>
    <row r="239" spans="1:8">
      <c r="A239" s="11" t="s">
        <v>220</v>
      </c>
      <c r="B239" s="4" t="s">
        <v>5</v>
      </c>
      <c r="C239" s="8"/>
      <c r="D239" s="8"/>
      <c r="E239" s="16" t="s">
        <v>5</v>
      </c>
      <c r="F239" s="8"/>
      <c r="G239" s="8"/>
      <c r="H239" s="10"/>
    </row>
    <row r="240" spans="1:8">
      <c r="A240" s="11" t="s">
        <v>270</v>
      </c>
      <c r="B240" s="4" t="s">
        <v>5</v>
      </c>
      <c r="C240" s="8"/>
      <c r="D240" s="8"/>
      <c r="E240" s="16" t="s">
        <v>5</v>
      </c>
      <c r="F240" s="8"/>
      <c r="G240" s="8"/>
      <c r="H240" s="10"/>
    </row>
    <row r="241" spans="1:8">
      <c r="A241" s="11" t="s">
        <v>271</v>
      </c>
      <c r="B241" s="4" t="s">
        <v>5</v>
      </c>
      <c r="C241" s="8"/>
      <c r="D241" s="8"/>
      <c r="E241" s="16" t="s">
        <v>5</v>
      </c>
      <c r="F241" s="8"/>
      <c r="G241" s="8"/>
      <c r="H241" s="10"/>
    </row>
    <row r="242" spans="1:8">
      <c r="A242" s="22" t="s">
        <v>272</v>
      </c>
      <c r="B242" s="23"/>
      <c r="C242" s="23"/>
      <c r="D242" s="23"/>
      <c r="E242" s="23"/>
      <c r="F242" s="23"/>
      <c r="G242" s="23"/>
      <c r="H242" s="10"/>
    </row>
    <row r="243" spans="1:8">
      <c r="A243" s="11" t="s">
        <v>221</v>
      </c>
      <c r="B243" s="4" t="s">
        <v>5</v>
      </c>
      <c r="C243" s="8"/>
      <c r="D243" s="8"/>
      <c r="E243" s="16" t="s">
        <v>5</v>
      </c>
      <c r="F243" s="8"/>
      <c r="G243" s="8"/>
      <c r="H243" s="10"/>
    </row>
    <row r="244" spans="1:8">
      <c r="A244" s="11" t="s">
        <v>273</v>
      </c>
      <c r="B244" s="4" t="s">
        <v>5</v>
      </c>
      <c r="C244" s="8"/>
      <c r="D244" s="8"/>
      <c r="E244" s="16" t="s">
        <v>5</v>
      </c>
      <c r="F244" s="8"/>
      <c r="G244" s="8"/>
      <c r="H244" s="10"/>
    </row>
    <row r="245" spans="1:8">
      <c r="A245" s="11" t="s">
        <v>274</v>
      </c>
      <c r="B245" s="4" t="s">
        <v>5</v>
      </c>
      <c r="C245" s="8"/>
      <c r="D245" s="8"/>
      <c r="E245" s="16" t="s">
        <v>5</v>
      </c>
      <c r="F245" s="8"/>
      <c r="G245" s="8"/>
      <c r="H245" s="10"/>
    </row>
    <row r="246" spans="1:8">
      <c r="A246" s="22" t="s">
        <v>275</v>
      </c>
      <c r="B246" s="23"/>
      <c r="C246" s="23"/>
      <c r="D246" s="23"/>
      <c r="E246" s="23"/>
      <c r="F246" s="23"/>
      <c r="G246" s="23"/>
      <c r="H246" s="10"/>
    </row>
    <row r="247" spans="1:8">
      <c r="A247" s="11" t="s">
        <v>222</v>
      </c>
      <c r="B247" s="4" t="s">
        <v>5</v>
      </c>
      <c r="C247" s="4" t="s">
        <v>5</v>
      </c>
      <c r="D247" s="4" t="s">
        <v>5</v>
      </c>
      <c r="E247" s="16" t="s">
        <v>5</v>
      </c>
      <c r="F247" s="8"/>
      <c r="G247" s="8"/>
      <c r="H247" s="10"/>
    </row>
    <row r="248" spans="1:8">
      <c r="A248" s="11" t="s">
        <v>276</v>
      </c>
      <c r="B248" s="4" t="s">
        <v>5</v>
      </c>
      <c r="C248" s="4" t="s">
        <v>5</v>
      </c>
      <c r="D248" s="4" t="s">
        <v>5</v>
      </c>
      <c r="E248" s="16" t="s">
        <v>5</v>
      </c>
      <c r="F248" s="8"/>
      <c r="G248" s="8"/>
      <c r="H248" s="10"/>
    </row>
    <row r="249" spans="1:8">
      <c r="A249" s="11" t="s">
        <v>277</v>
      </c>
      <c r="B249" s="4" t="s">
        <v>5</v>
      </c>
      <c r="C249" s="4" t="s">
        <v>5</v>
      </c>
      <c r="D249" s="4" t="s">
        <v>5</v>
      </c>
      <c r="E249" s="16" t="s">
        <v>5</v>
      </c>
      <c r="F249" s="8"/>
      <c r="G249" s="8"/>
      <c r="H249" s="10"/>
    </row>
    <row r="250" spans="1:8">
      <c r="A250" s="22" t="s">
        <v>278</v>
      </c>
      <c r="B250" s="23"/>
      <c r="C250" s="23"/>
      <c r="D250" s="23"/>
      <c r="E250" s="23"/>
      <c r="F250" s="23"/>
      <c r="G250" s="23"/>
      <c r="H250" s="10"/>
    </row>
    <row r="251" spans="1:8">
      <c r="A251" s="11" t="s">
        <v>180</v>
      </c>
      <c r="B251" s="4" t="s">
        <v>5</v>
      </c>
      <c r="C251" s="8"/>
      <c r="D251" s="8"/>
      <c r="E251" s="16" t="s">
        <v>5</v>
      </c>
      <c r="F251" s="8"/>
      <c r="G251" s="8"/>
      <c r="H251" s="10"/>
    </row>
    <row r="252" spans="1:8">
      <c r="A252" s="11" t="s">
        <v>279</v>
      </c>
      <c r="B252" s="4" t="s">
        <v>5</v>
      </c>
      <c r="C252" s="8"/>
      <c r="D252" s="8"/>
      <c r="E252" s="16" t="s">
        <v>5</v>
      </c>
      <c r="F252" s="8"/>
      <c r="G252" s="8"/>
      <c r="H252" s="10"/>
    </row>
    <row r="253" spans="1:8">
      <c r="A253" s="11" t="s">
        <v>280</v>
      </c>
      <c r="B253" s="4" t="s">
        <v>5</v>
      </c>
      <c r="C253" s="8"/>
      <c r="D253" s="8"/>
      <c r="E253" s="16" t="s">
        <v>5</v>
      </c>
      <c r="F253" s="8"/>
      <c r="G253" s="8"/>
      <c r="H253" s="10"/>
    </row>
    <row r="254" spans="1:8">
      <c r="A254" s="22" t="s">
        <v>281</v>
      </c>
      <c r="B254" s="23"/>
      <c r="C254" s="23"/>
      <c r="D254" s="23"/>
      <c r="E254" s="23"/>
      <c r="F254" s="23"/>
      <c r="G254" s="23"/>
      <c r="H254" s="10"/>
    </row>
    <row r="255" spans="1:8">
      <c r="A255" s="11" t="s">
        <v>181</v>
      </c>
      <c r="B255" s="4" t="s">
        <v>5</v>
      </c>
      <c r="C255" s="8"/>
      <c r="D255" s="8"/>
      <c r="E255" s="16" t="s">
        <v>5</v>
      </c>
      <c r="F255" s="8"/>
      <c r="G255" s="8"/>
      <c r="H255" s="10"/>
    </row>
    <row r="256" spans="1:8">
      <c r="A256" s="11" t="s">
        <v>282</v>
      </c>
      <c r="B256" s="4" t="s">
        <v>5</v>
      </c>
      <c r="C256" s="8"/>
      <c r="D256" s="8"/>
      <c r="E256" s="16" t="s">
        <v>5</v>
      </c>
      <c r="F256" s="8"/>
      <c r="G256" s="8"/>
      <c r="H256" s="10"/>
    </row>
    <row r="257" spans="1:8">
      <c r="A257" s="22" t="s">
        <v>283</v>
      </c>
      <c r="B257" s="23"/>
      <c r="C257" s="23"/>
      <c r="D257" s="23"/>
      <c r="E257" s="23"/>
      <c r="F257" s="23"/>
      <c r="G257" s="23"/>
      <c r="H257" s="10"/>
    </row>
    <row r="258" spans="1:8">
      <c r="A258" s="11" t="s">
        <v>182</v>
      </c>
      <c r="B258" s="4" t="s">
        <v>5</v>
      </c>
      <c r="C258" s="8"/>
      <c r="D258" s="8"/>
      <c r="E258" s="16" t="s">
        <v>5</v>
      </c>
      <c r="F258" s="8"/>
      <c r="G258" s="4" t="s">
        <v>5</v>
      </c>
      <c r="H258" s="10"/>
    </row>
    <row r="259" spans="1:8">
      <c r="A259" s="11" t="s">
        <v>284</v>
      </c>
      <c r="B259" s="4" t="s">
        <v>5</v>
      </c>
      <c r="C259" s="8"/>
      <c r="D259" s="8"/>
      <c r="E259" s="16" t="s">
        <v>5</v>
      </c>
      <c r="F259" s="8"/>
      <c r="G259" s="4" t="s">
        <v>5</v>
      </c>
      <c r="H259" s="10"/>
    </row>
    <row r="260" spans="1:8">
      <c r="A260" s="11" t="s">
        <v>285</v>
      </c>
      <c r="B260" s="4" t="s">
        <v>5</v>
      </c>
      <c r="C260" s="8"/>
      <c r="D260" s="8"/>
      <c r="E260" s="16" t="s">
        <v>5</v>
      </c>
      <c r="F260" s="8"/>
      <c r="G260" s="4" t="s">
        <v>5</v>
      </c>
      <c r="H260" s="10"/>
    </row>
    <row r="261" spans="1:8">
      <c r="A261" s="22" t="s">
        <v>286</v>
      </c>
      <c r="B261" s="23"/>
      <c r="C261" s="23"/>
      <c r="D261" s="23"/>
      <c r="E261" s="23"/>
      <c r="F261" s="23"/>
      <c r="G261" s="23"/>
      <c r="H261" s="10"/>
    </row>
    <row r="262" spans="1:8">
      <c r="A262" s="11" t="s">
        <v>183</v>
      </c>
      <c r="B262" s="4" t="s">
        <v>5</v>
      </c>
      <c r="C262" s="4" t="s">
        <v>5</v>
      </c>
      <c r="D262" s="4" t="s">
        <v>5</v>
      </c>
      <c r="E262" s="16" t="s">
        <v>5</v>
      </c>
      <c r="F262" s="8"/>
      <c r="G262" s="4" t="s">
        <v>5</v>
      </c>
      <c r="H262" s="10"/>
    </row>
    <row r="263" spans="1:8">
      <c r="A263" s="11" t="s">
        <v>287</v>
      </c>
      <c r="B263" s="4" t="s">
        <v>5</v>
      </c>
      <c r="C263" s="4" t="s">
        <v>5</v>
      </c>
      <c r="D263" s="4" t="s">
        <v>5</v>
      </c>
      <c r="E263" s="16" t="s">
        <v>5</v>
      </c>
      <c r="F263" s="8"/>
      <c r="G263" s="4" t="s">
        <v>5</v>
      </c>
      <c r="H263" s="10"/>
    </row>
    <row r="264" spans="1:8">
      <c r="A264" s="11" t="s">
        <v>288</v>
      </c>
      <c r="B264" s="4" t="s">
        <v>5</v>
      </c>
      <c r="C264" s="4" t="s">
        <v>5</v>
      </c>
      <c r="D264" s="4" t="s">
        <v>5</v>
      </c>
      <c r="E264" s="16" t="s">
        <v>5</v>
      </c>
      <c r="F264" s="8"/>
      <c r="G264" s="4" t="s">
        <v>5</v>
      </c>
      <c r="H264" s="10"/>
    </row>
    <row r="265" spans="1:8">
      <c r="A265" s="22" t="s">
        <v>289</v>
      </c>
      <c r="B265" s="23"/>
      <c r="C265" s="23"/>
      <c r="D265" s="23"/>
      <c r="E265" s="23"/>
      <c r="F265" s="23"/>
      <c r="G265" s="23"/>
      <c r="H265" s="10"/>
    </row>
    <row r="266" spans="1:8">
      <c r="A266" s="11" t="s">
        <v>184</v>
      </c>
      <c r="B266" s="4" t="s">
        <v>5</v>
      </c>
      <c r="C266" s="8"/>
      <c r="D266" s="8"/>
      <c r="E266" s="16" t="s">
        <v>5</v>
      </c>
      <c r="F266" s="8"/>
      <c r="G266" s="4" t="s">
        <v>5</v>
      </c>
      <c r="H266" s="10"/>
    </row>
    <row r="267" spans="1:8">
      <c r="A267" s="11" t="s">
        <v>290</v>
      </c>
      <c r="B267" s="4" t="s">
        <v>5</v>
      </c>
      <c r="C267" s="8"/>
      <c r="D267" s="8"/>
      <c r="E267" s="16" t="s">
        <v>5</v>
      </c>
      <c r="F267" s="8"/>
      <c r="G267" s="4" t="s">
        <v>5</v>
      </c>
      <c r="H267" s="10"/>
    </row>
    <row r="268" spans="1:8">
      <c r="A268" s="22" t="s">
        <v>291</v>
      </c>
      <c r="B268" s="23"/>
      <c r="C268" s="23"/>
      <c r="D268" s="23"/>
      <c r="E268" s="23"/>
      <c r="F268" s="23"/>
      <c r="G268" s="23"/>
      <c r="H268" s="10"/>
    </row>
    <row r="269" spans="1:8">
      <c r="A269" s="11" t="s">
        <v>185</v>
      </c>
      <c r="B269" s="4" t="s">
        <v>5</v>
      </c>
      <c r="C269" s="4" t="s">
        <v>5</v>
      </c>
      <c r="D269" s="4" t="s">
        <v>5</v>
      </c>
      <c r="E269" s="16" t="s">
        <v>5</v>
      </c>
      <c r="F269" s="8"/>
      <c r="G269" s="4" t="s">
        <v>5</v>
      </c>
      <c r="H269" s="10"/>
    </row>
    <row r="270" spans="1:8">
      <c r="A270" s="11" t="s">
        <v>292</v>
      </c>
      <c r="B270" s="4" t="s">
        <v>5</v>
      </c>
      <c r="C270" s="4" t="s">
        <v>5</v>
      </c>
      <c r="D270" s="4" t="s">
        <v>5</v>
      </c>
      <c r="E270" s="16" t="s">
        <v>5</v>
      </c>
      <c r="F270" s="8"/>
      <c r="G270" s="4" t="s">
        <v>5</v>
      </c>
      <c r="H270" s="10"/>
    </row>
    <row r="271" spans="1:8">
      <c r="A271" s="22" t="s">
        <v>293</v>
      </c>
      <c r="B271" s="23"/>
      <c r="C271" s="23"/>
      <c r="D271" s="23"/>
      <c r="E271" s="23"/>
      <c r="F271" s="23"/>
      <c r="G271" s="23"/>
      <c r="H271" s="10"/>
    </row>
    <row r="272" spans="1:8">
      <c r="A272" s="11" t="s">
        <v>193</v>
      </c>
      <c r="B272" s="4" t="s">
        <v>5</v>
      </c>
      <c r="C272" s="8"/>
      <c r="D272" s="8"/>
      <c r="E272" s="16" t="s">
        <v>5</v>
      </c>
      <c r="F272" s="8"/>
      <c r="G272" s="4" t="s">
        <v>5</v>
      </c>
      <c r="H272" s="10"/>
    </row>
    <row r="273" spans="1:8">
      <c r="A273" s="11" t="s">
        <v>294</v>
      </c>
      <c r="B273" s="4" t="s">
        <v>5</v>
      </c>
      <c r="C273" s="8"/>
      <c r="D273" s="8"/>
      <c r="E273" s="16" t="s">
        <v>5</v>
      </c>
      <c r="F273" s="8"/>
      <c r="G273" s="4" t="s">
        <v>5</v>
      </c>
      <c r="H273" s="10"/>
    </row>
    <row r="274" spans="1:8">
      <c r="A274" s="22" t="s">
        <v>295</v>
      </c>
      <c r="B274" s="23"/>
      <c r="C274" s="23"/>
      <c r="D274" s="23"/>
      <c r="E274" s="23"/>
      <c r="F274" s="23"/>
      <c r="G274" s="23"/>
      <c r="H274" s="10"/>
    </row>
    <row r="275" spans="1:8">
      <c r="A275" s="11" t="s">
        <v>194</v>
      </c>
      <c r="B275" s="4" t="s">
        <v>5</v>
      </c>
      <c r="C275" s="8"/>
      <c r="D275" s="8"/>
      <c r="E275" s="16" t="s">
        <v>5</v>
      </c>
      <c r="F275" s="8"/>
      <c r="G275" s="4" t="s">
        <v>5</v>
      </c>
      <c r="H275" s="10"/>
    </row>
    <row r="276" spans="1:8">
      <c r="A276" s="11" t="s">
        <v>296</v>
      </c>
      <c r="B276" s="4" t="s">
        <v>5</v>
      </c>
      <c r="C276" s="8"/>
      <c r="D276" s="8"/>
      <c r="E276" s="16" t="s">
        <v>5</v>
      </c>
      <c r="F276" s="8"/>
      <c r="G276" s="4" t="s">
        <v>5</v>
      </c>
      <c r="H276" s="10"/>
    </row>
    <row r="277" spans="1:8">
      <c r="A277" s="22" t="s">
        <v>297</v>
      </c>
      <c r="B277" s="23"/>
      <c r="C277" s="23"/>
      <c r="D277" s="23"/>
      <c r="E277" s="23"/>
      <c r="F277" s="23"/>
      <c r="G277" s="23"/>
      <c r="H277" s="10"/>
    </row>
    <row r="278" spans="1:8">
      <c r="A278" s="11" t="s">
        <v>195</v>
      </c>
      <c r="B278" s="4" t="s">
        <v>5</v>
      </c>
      <c r="C278" s="8"/>
      <c r="D278" s="8"/>
      <c r="E278" s="16" t="s">
        <v>5</v>
      </c>
      <c r="F278" s="8"/>
      <c r="G278" s="4" t="s">
        <v>5</v>
      </c>
      <c r="H278" s="10"/>
    </row>
    <row r="279" spans="1:8">
      <c r="A279" s="11" t="s">
        <v>298</v>
      </c>
      <c r="B279" s="4" t="s">
        <v>5</v>
      </c>
      <c r="C279" s="8"/>
      <c r="D279" s="8"/>
      <c r="E279" s="16" t="s">
        <v>5</v>
      </c>
      <c r="F279" s="8"/>
      <c r="G279" s="4" t="s">
        <v>5</v>
      </c>
      <c r="H279" s="10"/>
    </row>
    <row r="280" spans="1:8">
      <c r="A280" s="22" t="s">
        <v>299</v>
      </c>
      <c r="B280" s="23"/>
      <c r="C280" s="23"/>
      <c r="D280" s="23"/>
      <c r="E280" s="23"/>
      <c r="F280" s="23"/>
      <c r="G280" s="23"/>
      <c r="H280" s="10"/>
    </row>
    <row r="281" spans="1:8">
      <c r="A281" s="11" t="s">
        <v>196</v>
      </c>
      <c r="B281" s="4" t="s">
        <v>5</v>
      </c>
      <c r="C281" s="8"/>
      <c r="D281" s="8"/>
      <c r="E281" s="16" t="s">
        <v>5</v>
      </c>
      <c r="F281" s="8"/>
      <c r="G281" s="4" t="s">
        <v>5</v>
      </c>
      <c r="H281" s="10"/>
    </row>
    <row r="282" spans="1:8">
      <c r="A282" s="11" t="s">
        <v>300</v>
      </c>
      <c r="B282" s="4" t="s">
        <v>5</v>
      </c>
      <c r="C282" s="8"/>
      <c r="D282" s="8"/>
      <c r="E282" s="16" t="s">
        <v>5</v>
      </c>
      <c r="F282" s="8"/>
      <c r="G282" s="4" t="s">
        <v>5</v>
      </c>
      <c r="H282" s="10"/>
    </row>
    <row r="283" spans="1:8">
      <c r="A283" s="22" t="s">
        <v>301</v>
      </c>
      <c r="B283" s="23"/>
      <c r="C283" s="23"/>
      <c r="D283" s="23"/>
      <c r="E283" s="23"/>
      <c r="F283" s="23"/>
      <c r="G283" s="23"/>
      <c r="H283" s="10"/>
    </row>
    <row r="284" spans="1:8">
      <c r="A284" s="11" t="s">
        <v>197</v>
      </c>
      <c r="B284" s="4" t="s">
        <v>5</v>
      </c>
      <c r="C284" s="4" t="s">
        <v>5</v>
      </c>
      <c r="D284" s="4" t="s">
        <v>5</v>
      </c>
      <c r="E284" s="16" t="s">
        <v>5</v>
      </c>
      <c r="F284" s="8"/>
      <c r="G284" s="4" t="s">
        <v>5</v>
      </c>
      <c r="H284" s="10"/>
    </row>
    <row r="285" spans="1:8">
      <c r="A285" s="11" t="s">
        <v>302</v>
      </c>
      <c r="B285" s="4" t="s">
        <v>5</v>
      </c>
      <c r="C285" s="4" t="s">
        <v>5</v>
      </c>
      <c r="D285" s="4" t="s">
        <v>5</v>
      </c>
      <c r="E285" s="16" t="s">
        <v>5</v>
      </c>
      <c r="F285" s="8"/>
      <c r="G285" s="4" t="s">
        <v>5</v>
      </c>
      <c r="H285" s="10"/>
    </row>
    <row r="286" spans="1:8">
      <c r="A286" s="22" t="s">
        <v>303</v>
      </c>
      <c r="B286" s="23"/>
      <c r="C286" s="23"/>
      <c r="D286" s="23"/>
      <c r="E286" s="23"/>
      <c r="F286" s="23"/>
      <c r="G286" s="23"/>
      <c r="H286" s="10"/>
    </row>
    <row r="287" spans="1:8">
      <c r="A287" s="11" t="s">
        <v>198</v>
      </c>
      <c r="B287" s="4" t="s">
        <v>5</v>
      </c>
      <c r="C287" s="4" t="s">
        <v>5</v>
      </c>
      <c r="D287" s="4" t="s">
        <v>5</v>
      </c>
      <c r="E287" s="16" t="s">
        <v>5</v>
      </c>
      <c r="F287" s="8"/>
      <c r="G287" s="4" t="s">
        <v>5</v>
      </c>
      <c r="H287" s="10"/>
    </row>
    <row r="288" spans="1:8">
      <c r="A288" s="11" t="s">
        <v>304</v>
      </c>
      <c r="B288" s="4" t="s">
        <v>5</v>
      </c>
      <c r="C288" s="4" t="s">
        <v>5</v>
      </c>
      <c r="D288" s="4" t="s">
        <v>5</v>
      </c>
      <c r="E288" s="16" t="s">
        <v>5</v>
      </c>
      <c r="F288" s="8"/>
      <c r="G288" s="4" t="s">
        <v>5</v>
      </c>
      <c r="H288" s="10"/>
    </row>
    <row r="289" spans="1:8">
      <c r="A289" s="22" t="s">
        <v>305</v>
      </c>
      <c r="B289" s="23"/>
      <c r="C289" s="23"/>
      <c r="D289" s="23"/>
      <c r="E289" s="23"/>
      <c r="F289" s="23"/>
      <c r="G289" s="23"/>
      <c r="H289" s="10"/>
    </row>
    <row r="290" spans="1:8">
      <c r="A290" s="11" t="s">
        <v>199</v>
      </c>
      <c r="B290" s="4" t="s">
        <v>5</v>
      </c>
      <c r="C290" s="4" t="s">
        <v>5</v>
      </c>
      <c r="D290" s="4" t="s">
        <v>5</v>
      </c>
      <c r="E290" s="16" t="s">
        <v>5</v>
      </c>
      <c r="F290" s="8"/>
      <c r="G290" s="4" t="s">
        <v>5</v>
      </c>
      <c r="H290" s="10"/>
    </row>
    <row r="291" spans="1:8">
      <c r="A291" s="11" t="s">
        <v>306</v>
      </c>
      <c r="B291" s="4" t="s">
        <v>5</v>
      </c>
      <c r="C291" s="4" t="s">
        <v>5</v>
      </c>
      <c r="D291" s="4" t="s">
        <v>5</v>
      </c>
      <c r="E291" s="16" t="s">
        <v>5</v>
      </c>
      <c r="F291" s="8"/>
      <c r="G291" s="4" t="s">
        <v>5</v>
      </c>
      <c r="H291" s="10"/>
    </row>
    <row r="292" spans="1:8">
      <c r="A292" s="22" t="s">
        <v>307</v>
      </c>
      <c r="B292" s="23"/>
      <c r="C292" s="23"/>
      <c r="D292" s="23"/>
      <c r="E292" s="23"/>
      <c r="F292" s="23"/>
      <c r="G292" s="23"/>
      <c r="H292" s="10"/>
    </row>
    <row r="293" spans="1:8">
      <c r="A293" s="11" t="s">
        <v>200</v>
      </c>
      <c r="B293" s="4" t="s">
        <v>5</v>
      </c>
      <c r="C293" s="4" t="s">
        <v>5</v>
      </c>
      <c r="D293" s="4" t="s">
        <v>5</v>
      </c>
      <c r="E293" s="16" t="s">
        <v>5</v>
      </c>
      <c r="F293" s="8"/>
      <c r="G293" s="4" t="s">
        <v>5</v>
      </c>
      <c r="H293" s="10"/>
    </row>
    <row r="294" spans="1:8">
      <c r="A294" s="11" t="s">
        <v>308</v>
      </c>
      <c r="B294" s="4" t="s">
        <v>5</v>
      </c>
      <c r="C294" s="4" t="s">
        <v>5</v>
      </c>
      <c r="D294" s="4" t="s">
        <v>5</v>
      </c>
      <c r="E294" s="16" t="s">
        <v>5</v>
      </c>
      <c r="F294" s="8"/>
      <c r="G294" s="4" t="s">
        <v>5</v>
      </c>
      <c r="H294" s="10"/>
    </row>
    <row r="296" spans="1:8">
      <c r="A296" s="1" t="s">
        <v>309</v>
      </c>
    </row>
    <row r="297" spans="1:8">
      <c r="A297" s="2" t="s">
        <v>224</v>
      </c>
    </row>
    <row r="299" spans="1:8">
      <c r="B299" s="3" t="s">
        <v>310</v>
      </c>
    </row>
    <row r="300" spans="1:8">
      <c r="A300" s="11" t="s">
        <v>311</v>
      </c>
      <c r="B300" s="16" t="s">
        <v>5</v>
      </c>
      <c r="C300" s="10"/>
    </row>
    <row r="302" spans="1:8">
      <c r="A302" s="1" t="s">
        <v>312</v>
      </c>
    </row>
    <row r="304" spans="1:8">
      <c r="B304" s="3" t="s">
        <v>313</v>
      </c>
      <c r="C304" s="3" t="s">
        <v>314</v>
      </c>
      <c r="D304" s="3" t="s">
        <v>315</v>
      </c>
      <c r="E304" s="3" t="s">
        <v>316</v>
      </c>
    </row>
    <row r="305" spans="1:10">
      <c r="A305" s="11" t="s">
        <v>317</v>
      </c>
      <c r="B305" s="16" t="s">
        <v>5</v>
      </c>
      <c r="C305" s="16" t="s">
        <v>5</v>
      </c>
      <c r="D305" s="21" t="s">
        <v>5</v>
      </c>
      <c r="E305" s="16" t="s">
        <v>5</v>
      </c>
      <c r="F305" s="10"/>
    </row>
    <row r="307" spans="1:10">
      <c r="A307" s="1" t="s">
        <v>318</v>
      </c>
    </row>
    <row r="308" spans="1:10">
      <c r="A308" s="2" t="s">
        <v>319</v>
      </c>
    </row>
    <row r="309" spans="1:10">
      <c r="A309" s="2" t="s">
        <v>320</v>
      </c>
    </row>
    <row r="310" spans="1:10">
      <c r="A310" s="2" t="s">
        <v>321</v>
      </c>
    </row>
    <row r="312" spans="1:10">
      <c r="B312" s="3" t="s">
        <v>322</v>
      </c>
      <c r="C312" s="3" t="s">
        <v>323</v>
      </c>
      <c r="D312" s="3" t="s">
        <v>324</v>
      </c>
      <c r="E312" s="3" t="s">
        <v>325</v>
      </c>
      <c r="F312" s="3" t="s">
        <v>326</v>
      </c>
      <c r="G312" s="3" t="s">
        <v>327</v>
      </c>
      <c r="H312" s="3" t="s">
        <v>328</v>
      </c>
      <c r="I312" s="3" t="s">
        <v>329</v>
      </c>
    </row>
    <row r="313" spans="1:10">
      <c r="A313" s="11" t="s">
        <v>330</v>
      </c>
      <c r="B313" s="21" t="s">
        <v>5</v>
      </c>
      <c r="C313" s="21" t="s">
        <v>5</v>
      </c>
      <c r="D313" s="21" t="s">
        <v>5</v>
      </c>
      <c r="E313" s="21" t="s">
        <v>5</v>
      </c>
      <c r="F313" s="21" t="s">
        <v>5</v>
      </c>
      <c r="G313" s="21" t="s">
        <v>5</v>
      </c>
      <c r="H313" s="21" t="s">
        <v>5</v>
      </c>
      <c r="I313" s="21" t="s">
        <v>5</v>
      </c>
      <c r="J313" s="10"/>
    </row>
    <row r="314" spans="1:10">
      <c r="A314" s="11" t="s">
        <v>331</v>
      </c>
      <c r="B314" s="21" t="s">
        <v>5</v>
      </c>
      <c r="C314" s="21" t="s">
        <v>5</v>
      </c>
      <c r="D314" s="21" t="s">
        <v>5</v>
      </c>
      <c r="E314" s="21" t="s">
        <v>5</v>
      </c>
      <c r="F314" s="21" t="s">
        <v>5</v>
      </c>
      <c r="G314" s="21" t="s">
        <v>5</v>
      </c>
      <c r="H314" s="21" t="s">
        <v>5</v>
      </c>
      <c r="I314" s="8"/>
      <c r="J314" s="10"/>
    </row>
    <row r="315" spans="1:10">
      <c r="A315" s="11" t="s">
        <v>332</v>
      </c>
      <c r="B315" s="21" t="s">
        <v>5</v>
      </c>
      <c r="C315" s="21" t="s">
        <v>5</v>
      </c>
      <c r="D315" s="21" t="s">
        <v>5</v>
      </c>
      <c r="E315" s="21" t="s">
        <v>5</v>
      </c>
      <c r="F315" s="21" t="s">
        <v>5</v>
      </c>
      <c r="G315" s="21" t="s">
        <v>5</v>
      </c>
      <c r="H315" s="8"/>
      <c r="I315" s="8"/>
      <c r="J315" s="10"/>
    </row>
    <row r="316" spans="1:10">
      <c r="A316" s="11" t="s">
        <v>333</v>
      </c>
      <c r="B316" s="21" t="s">
        <v>5</v>
      </c>
      <c r="C316" s="21" t="s">
        <v>5</v>
      </c>
      <c r="D316" s="21" t="s">
        <v>5</v>
      </c>
      <c r="E316" s="21" t="s">
        <v>5</v>
      </c>
      <c r="F316" s="8"/>
      <c r="G316" s="8"/>
      <c r="H316" s="8"/>
      <c r="I316" s="8"/>
      <c r="J316" s="10"/>
    </row>
    <row r="318" spans="1:10">
      <c r="A318" s="1" t="s">
        <v>334</v>
      </c>
    </row>
    <row r="320" spans="1:10">
      <c r="B320" s="3" t="s">
        <v>335</v>
      </c>
      <c r="C320" s="3" t="s">
        <v>336</v>
      </c>
      <c r="D320" s="3" t="s">
        <v>337</v>
      </c>
    </row>
    <row r="321" spans="1:5">
      <c r="A321" s="11" t="s">
        <v>173</v>
      </c>
      <c r="B321" s="21" t="s">
        <v>5</v>
      </c>
      <c r="C321" s="21" t="s">
        <v>5</v>
      </c>
      <c r="D321" s="21" t="s">
        <v>5</v>
      </c>
      <c r="E321" s="10"/>
    </row>
    <row r="322" spans="1:5">
      <c r="A322" s="11" t="s">
        <v>216</v>
      </c>
      <c r="B322" s="21" t="s">
        <v>5</v>
      </c>
      <c r="C322" s="21" t="s">
        <v>5</v>
      </c>
      <c r="D322" s="21" t="s">
        <v>5</v>
      </c>
      <c r="E322" s="10"/>
    </row>
    <row r="323" spans="1:5">
      <c r="A323" s="11" t="s">
        <v>175</v>
      </c>
      <c r="B323" s="21" t="s">
        <v>5</v>
      </c>
      <c r="C323" s="21" t="s">
        <v>5</v>
      </c>
      <c r="D323" s="21" t="s">
        <v>5</v>
      </c>
      <c r="E323" s="10"/>
    </row>
    <row r="324" spans="1:5">
      <c r="A324" s="11" t="s">
        <v>217</v>
      </c>
      <c r="B324" s="21" t="s">
        <v>5</v>
      </c>
      <c r="C324" s="21" t="s">
        <v>5</v>
      </c>
      <c r="D324" s="21" t="s">
        <v>5</v>
      </c>
      <c r="E324" s="10"/>
    </row>
    <row r="325" spans="1:5">
      <c r="A325" s="11" t="s">
        <v>176</v>
      </c>
      <c r="B325" s="21" t="s">
        <v>5</v>
      </c>
      <c r="C325" s="21" t="s">
        <v>5</v>
      </c>
      <c r="D325" s="21" t="s">
        <v>5</v>
      </c>
      <c r="E325" s="10"/>
    </row>
    <row r="326" spans="1:5">
      <c r="A326" s="11" t="s">
        <v>177</v>
      </c>
      <c r="B326" s="21" t="s">
        <v>5</v>
      </c>
      <c r="C326" s="21" t="s">
        <v>5</v>
      </c>
      <c r="D326" s="21" t="s">
        <v>5</v>
      </c>
      <c r="E326" s="10"/>
    </row>
    <row r="327" spans="1:5">
      <c r="A327" s="11" t="s">
        <v>191</v>
      </c>
      <c r="B327" s="21" t="s">
        <v>5</v>
      </c>
      <c r="C327" s="21" t="s">
        <v>5</v>
      </c>
      <c r="D327" s="21" t="s">
        <v>5</v>
      </c>
      <c r="E327" s="10"/>
    </row>
    <row r="329" spans="1:5">
      <c r="A329" s="1" t="s">
        <v>338</v>
      </c>
    </row>
    <row r="331" spans="1:5">
      <c r="B331" s="3" t="s">
        <v>335</v>
      </c>
      <c r="C331" s="3" t="s">
        <v>336</v>
      </c>
      <c r="D331" s="3" t="s">
        <v>337</v>
      </c>
    </row>
    <row r="332" spans="1:5">
      <c r="A332" s="11" t="s">
        <v>173</v>
      </c>
      <c r="B332" s="21" t="s">
        <v>5</v>
      </c>
      <c r="C332" s="21" t="s">
        <v>5</v>
      </c>
      <c r="D332" s="21" t="s">
        <v>5</v>
      </c>
      <c r="E332" s="10"/>
    </row>
    <row r="333" spans="1:5">
      <c r="A333" s="11" t="s">
        <v>175</v>
      </c>
      <c r="B333" s="21" t="s">
        <v>5</v>
      </c>
      <c r="C333" s="21" t="s">
        <v>5</v>
      </c>
      <c r="D333" s="21" t="s">
        <v>5</v>
      </c>
      <c r="E333" s="10"/>
    </row>
    <row r="334" spans="1:5">
      <c r="A334" s="11" t="s">
        <v>176</v>
      </c>
      <c r="B334" s="21" t="s">
        <v>5</v>
      </c>
      <c r="C334" s="21" t="s">
        <v>5</v>
      </c>
      <c r="D334" s="21" t="s">
        <v>5</v>
      </c>
      <c r="E334" s="10"/>
    </row>
    <row r="335" spans="1:5">
      <c r="A335" s="11" t="s">
        <v>177</v>
      </c>
      <c r="B335" s="21" t="s">
        <v>5</v>
      </c>
      <c r="C335" s="21" t="s">
        <v>5</v>
      </c>
      <c r="D335" s="21" t="s">
        <v>5</v>
      </c>
      <c r="E335" s="10"/>
    </row>
    <row r="336" spans="1:5">
      <c r="A336" s="11" t="s">
        <v>191</v>
      </c>
      <c r="B336" s="21" t="s">
        <v>5</v>
      </c>
      <c r="C336" s="21" t="s">
        <v>5</v>
      </c>
      <c r="D336" s="21" t="s">
        <v>5</v>
      </c>
      <c r="E336" s="10"/>
    </row>
    <row r="338" spans="1:5">
      <c r="A338" s="1" t="s">
        <v>339</v>
      </c>
    </row>
    <row r="340" spans="1:5">
      <c r="B340" s="3" t="s">
        <v>340</v>
      </c>
      <c r="C340" s="3" t="s">
        <v>341</v>
      </c>
      <c r="D340" s="3" t="s">
        <v>337</v>
      </c>
    </row>
    <row r="341" spans="1:5">
      <c r="A341" s="11" t="s">
        <v>218</v>
      </c>
      <c r="B341" s="21" t="s">
        <v>5</v>
      </c>
      <c r="C341" s="21" t="s">
        <v>5</v>
      </c>
      <c r="D341" s="21" t="s">
        <v>5</v>
      </c>
      <c r="E341" s="10"/>
    </row>
    <row r="342" spans="1:5">
      <c r="A342" s="11" t="s">
        <v>219</v>
      </c>
      <c r="B342" s="21" t="s">
        <v>5</v>
      </c>
      <c r="C342" s="21" t="s">
        <v>5</v>
      </c>
      <c r="D342" s="21" t="s">
        <v>5</v>
      </c>
      <c r="E342" s="10"/>
    </row>
    <row r="343" spans="1:5">
      <c r="A343" s="11" t="s">
        <v>220</v>
      </c>
      <c r="B343" s="21" t="s">
        <v>5</v>
      </c>
      <c r="C343" s="21" t="s">
        <v>5</v>
      </c>
      <c r="D343" s="21" t="s">
        <v>5</v>
      </c>
      <c r="E343" s="10"/>
    </row>
    <row r="344" spans="1:5">
      <c r="A344" s="11" t="s">
        <v>221</v>
      </c>
      <c r="B344" s="21" t="s">
        <v>5</v>
      </c>
      <c r="C344" s="21" t="s">
        <v>5</v>
      </c>
      <c r="D344" s="21" t="s">
        <v>5</v>
      </c>
      <c r="E344" s="10"/>
    </row>
    <row r="346" spans="1:5">
      <c r="A346" s="1" t="s">
        <v>342</v>
      </c>
    </row>
    <row r="347" spans="1:5">
      <c r="A347" s="2" t="s">
        <v>343</v>
      </c>
    </row>
    <row r="348" spans="1:5">
      <c r="A348" s="2" t="s">
        <v>344</v>
      </c>
    </row>
    <row r="350" spans="1:5">
      <c r="B350" s="3" t="s">
        <v>340</v>
      </c>
      <c r="C350" s="3" t="s">
        <v>341</v>
      </c>
      <c r="D350" s="3" t="s">
        <v>337</v>
      </c>
    </row>
    <row r="351" spans="1:5">
      <c r="A351" s="11" t="s">
        <v>345</v>
      </c>
      <c r="B351" s="24" t="s">
        <v>5</v>
      </c>
      <c r="C351" s="24" t="s">
        <v>5</v>
      </c>
      <c r="D351" s="24" t="s">
        <v>5</v>
      </c>
      <c r="E351" s="10"/>
    </row>
    <row r="353" spans="1:6">
      <c r="A353" s="1" t="s">
        <v>346</v>
      </c>
    </row>
    <row r="354" spans="1:6">
      <c r="A354" s="2" t="s">
        <v>343</v>
      </c>
    </row>
    <row r="355" spans="1:6">
      <c r="A355" s="2" t="s">
        <v>344</v>
      </c>
    </row>
    <row r="357" spans="1:6">
      <c r="B357" s="3" t="s">
        <v>335</v>
      </c>
      <c r="C357" s="3" t="s">
        <v>336</v>
      </c>
      <c r="D357" s="3" t="s">
        <v>337</v>
      </c>
    </row>
    <row r="358" spans="1:6">
      <c r="A358" s="11" t="s">
        <v>345</v>
      </c>
      <c r="B358" s="24" t="s">
        <v>5</v>
      </c>
      <c r="C358" s="24" t="s">
        <v>5</v>
      </c>
      <c r="D358" s="24" t="s">
        <v>5</v>
      </c>
      <c r="E358" s="10"/>
    </row>
    <row r="360" spans="1:6">
      <c r="A360" s="1" t="s">
        <v>347</v>
      </c>
    </row>
    <row r="361" spans="1:6">
      <c r="A361" s="2" t="s">
        <v>348</v>
      </c>
    </row>
    <row r="363" spans="1:6">
      <c r="B363" s="25" t="s">
        <v>349</v>
      </c>
      <c r="C363" s="25"/>
      <c r="D363" s="25"/>
    </row>
    <row r="364" spans="1:6">
      <c r="B364" s="3" t="s">
        <v>335</v>
      </c>
      <c r="C364" s="3" t="s">
        <v>336</v>
      </c>
      <c r="D364" s="3" t="s">
        <v>337</v>
      </c>
      <c r="E364" s="3" t="s">
        <v>350</v>
      </c>
    </row>
    <row r="365" spans="1:6">
      <c r="A365" s="11" t="s">
        <v>140</v>
      </c>
      <c r="B365" s="21" t="s">
        <v>5</v>
      </c>
      <c r="C365" s="21" t="s">
        <v>5</v>
      </c>
      <c r="D365" s="21" t="s">
        <v>5</v>
      </c>
      <c r="E365" s="21" t="s">
        <v>5</v>
      </c>
      <c r="F365" s="10"/>
    </row>
    <row r="366" spans="1:6">
      <c r="A366" s="11" t="s">
        <v>141</v>
      </c>
      <c r="B366" s="21" t="s">
        <v>5</v>
      </c>
      <c r="C366" s="21" t="s">
        <v>5</v>
      </c>
      <c r="D366" s="21" t="s">
        <v>5</v>
      </c>
      <c r="E366" s="21" t="s">
        <v>5</v>
      </c>
      <c r="F366" s="10"/>
    </row>
    <row r="367" spans="1:6">
      <c r="A367" s="11" t="s">
        <v>142</v>
      </c>
      <c r="B367" s="21" t="s">
        <v>5</v>
      </c>
      <c r="C367" s="21" t="s">
        <v>5</v>
      </c>
      <c r="D367" s="21" t="s">
        <v>5</v>
      </c>
      <c r="E367" s="21" t="s">
        <v>5</v>
      </c>
      <c r="F367" s="10"/>
    </row>
    <row r="368" spans="1:6">
      <c r="A368" s="11" t="s">
        <v>143</v>
      </c>
      <c r="B368" s="21" t="s">
        <v>5</v>
      </c>
      <c r="C368" s="21" t="s">
        <v>5</v>
      </c>
      <c r="D368" s="21" t="s">
        <v>5</v>
      </c>
      <c r="E368" s="21" t="s">
        <v>5</v>
      </c>
      <c r="F368" s="10"/>
    </row>
    <row r="369" spans="1:11">
      <c r="A369" s="11" t="s">
        <v>144</v>
      </c>
      <c r="B369" s="21" t="s">
        <v>5</v>
      </c>
      <c r="C369" s="21" t="s">
        <v>5</v>
      </c>
      <c r="D369" s="21" t="s">
        <v>5</v>
      </c>
      <c r="E369" s="21" t="s">
        <v>5</v>
      </c>
      <c r="F369" s="10"/>
    </row>
    <row r="370" spans="1:11">
      <c r="A370" s="11" t="s">
        <v>149</v>
      </c>
      <c r="B370" s="21" t="s">
        <v>5</v>
      </c>
      <c r="C370" s="21" t="s">
        <v>5</v>
      </c>
      <c r="D370" s="21" t="s">
        <v>5</v>
      </c>
      <c r="E370" s="21" t="s">
        <v>5</v>
      </c>
      <c r="F370" s="10"/>
    </row>
    <row r="371" spans="1:11">
      <c r="A371" s="11" t="s">
        <v>145</v>
      </c>
      <c r="B371" s="21" t="s">
        <v>5</v>
      </c>
      <c r="C371" s="21" t="s">
        <v>5</v>
      </c>
      <c r="D371" s="21" t="s">
        <v>5</v>
      </c>
      <c r="E371" s="21" t="s">
        <v>5</v>
      </c>
      <c r="F371" s="10"/>
    </row>
    <row r="372" spans="1:11">
      <c r="A372" s="11" t="s">
        <v>146</v>
      </c>
      <c r="B372" s="21" t="s">
        <v>5</v>
      </c>
      <c r="C372" s="21" t="s">
        <v>5</v>
      </c>
      <c r="D372" s="21" t="s">
        <v>5</v>
      </c>
      <c r="E372" s="21" t="s">
        <v>5</v>
      </c>
      <c r="F372" s="10"/>
    </row>
    <row r="373" spans="1:11">
      <c r="A373" s="11" t="s">
        <v>147</v>
      </c>
      <c r="B373" s="21" t="s">
        <v>5</v>
      </c>
      <c r="C373" s="21" t="s">
        <v>5</v>
      </c>
      <c r="D373" s="21" t="s">
        <v>5</v>
      </c>
      <c r="E373" s="21" t="s">
        <v>5</v>
      </c>
      <c r="F373" s="10"/>
    </row>
    <row r="375" spans="1:11">
      <c r="A375" s="1" t="s">
        <v>351</v>
      </c>
    </row>
    <row r="376" spans="1:11">
      <c r="A376" s="2" t="s">
        <v>352</v>
      </c>
    </row>
    <row r="377" spans="1:11">
      <c r="A377" s="2" t="s">
        <v>353</v>
      </c>
    </row>
    <row r="379" spans="1:11">
      <c r="B379" s="3" t="s">
        <v>140</v>
      </c>
      <c r="C379" s="3" t="s">
        <v>141</v>
      </c>
      <c r="D379" s="3" t="s">
        <v>142</v>
      </c>
      <c r="E379" s="3" t="s">
        <v>143</v>
      </c>
      <c r="F379" s="3" t="s">
        <v>144</v>
      </c>
      <c r="G379" s="3" t="s">
        <v>149</v>
      </c>
      <c r="H379" s="3" t="s">
        <v>145</v>
      </c>
      <c r="I379" s="3" t="s">
        <v>146</v>
      </c>
      <c r="J379" s="3" t="s">
        <v>147</v>
      </c>
    </row>
    <row r="380" spans="1:11">
      <c r="A380" s="11" t="s">
        <v>354</v>
      </c>
      <c r="B380" s="4" t="s">
        <v>5</v>
      </c>
      <c r="C380" s="4" t="s">
        <v>5</v>
      </c>
      <c r="D380" s="4" t="s">
        <v>5</v>
      </c>
      <c r="E380" s="4" t="s">
        <v>5</v>
      </c>
      <c r="F380" s="4" t="s">
        <v>5</v>
      </c>
      <c r="G380" s="4" t="s">
        <v>5</v>
      </c>
      <c r="H380" s="4" t="s">
        <v>5</v>
      </c>
      <c r="I380" s="4" t="s">
        <v>5</v>
      </c>
      <c r="J380" s="4" t="s">
        <v>5</v>
      </c>
      <c r="K380" s="10"/>
    </row>
    <row r="382" spans="1:11">
      <c r="A382" s="1" t="s">
        <v>355</v>
      </c>
    </row>
    <row r="384" spans="1:11">
      <c r="B384" s="3" t="s">
        <v>356</v>
      </c>
      <c r="C384" s="3" t="s">
        <v>357</v>
      </c>
      <c r="D384" s="3" t="s">
        <v>358</v>
      </c>
      <c r="E384" s="3" t="s">
        <v>359</v>
      </c>
      <c r="F384" s="3" t="s">
        <v>360</v>
      </c>
      <c r="G384" s="3" t="s">
        <v>361</v>
      </c>
      <c r="H384" s="3" t="s">
        <v>362</v>
      </c>
    </row>
    <row r="385" spans="1:9">
      <c r="A385" s="11" t="s">
        <v>172</v>
      </c>
      <c r="B385" s="16" t="s">
        <v>5</v>
      </c>
      <c r="C385" s="4" t="s">
        <v>5</v>
      </c>
      <c r="D385" s="8"/>
      <c r="E385" s="8"/>
      <c r="F385" s="4" t="s">
        <v>5</v>
      </c>
      <c r="G385" s="8"/>
      <c r="H385" s="8"/>
      <c r="I385" s="10"/>
    </row>
    <row r="386" spans="1:9">
      <c r="A386" s="11" t="s">
        <v>173</v>
      </c>
      <c r="B386" s="16" t="s">
        <v>5</v>
      </c>
      <c r="C386" s="4" t="s">
        <v>5</v>
      </c>
      <c r="D386" s="4" t="s">
        <v>5</v>
      </c>
      <c r="E386" s="8"/>
      <c r="F386" s="4" t="s">
        <v>5</v>
      </c>
      <c r="G386" s="8"/>
      <c r="H386" s="8"/>
      <c r="I386" s="10"/>
    </row>
    <row r="387" spans="1:9">
      <c r="A387" s="11" t="s">
        <v>216</v>
      </c>
      <c r="B387" s="16" t="s">
        <v>5</v>
      </c>
      <c r="C387" s="4" t="s">
        <v>5</v>
      </c>
      <c r="D387" s="8"/>
      <c r="E387" s="8"/>
      <c r="F387" s="8"/>
      <c r="G387" s="8"/>
      <c r="H387" s="8"/>
      <c r="I387" s="10"/>
    </row>
    <row r="388" spans="1:9">
      <c r="A388" s="11" t="s">
        <v>174</v>
      </c>
      <c r="B388" s="16" t="s">
        <v>5</v>
      </c>
      <c r="C388" s="4" t="s">
        <v>5</v>
      </c>
      <c r="D388" s="8"/>
      <c r="E388" s="8"/>
      <c r="F388" s="4" t="s">
        <v>5</v>
      </c>
      <c r="G388" s="8"/>
      <c r="H388" s="8"/>
      <c r="I388" s="10"/>
    </row>
    <row r="389" spans="1:9">
      <c r="A389" s="11" t="s">
        <v>175</v>
      </c>
      <c r="B389" s="16" t="s">
        <v>5</v>
      </c>
      <c r="C389" s="4" t="s">
        <v>5</v>
      </c>
      <c r="D389" s="4" t="s">
        <v>5</v>
      </c>
      <c r="E389" s="8"/>
      <c r="F389" s="4" t="s">
        <v>5</v>
      </c>
      <c r="G389" s="8"/>
      <c r="H389" s="8"/>
      <c r="I389" s="10"/>
    </row>
    <row r="390" spans="1:9">
      <c r="A390" s="11" t="s">
        <v>217</v>
      </c>
      <c r="B390" s="16" t="s">
        <v>5</v>
      </c>
      <c r="C390" s="4" t="s">
        <v>5</v>
      </c>
      <c r="D390" s="8"/>
      <c r="E390" s="8"/>
      <c r="F390" s="8"/>
      <c r="G390" s="8"/>
      <c r="H390" s="8"/>
      <c r="I390" s="10"/>
    </row>
    <row r="391" spans="1:9">
      <c r="A391" s="11" t="s">
        <v>176</v>
      </c>
      <c r="B391" s="16" t="s">
        <v>5</v>
      </c>
      <c r="C391" s="4" t="s">
        <v>5</v>
      </c>
      <c r="D391" s="4" t="s">
        <v>5</v>
      </c>
      <c r="E391" s="8"/>
      <c r="F391" s="4" t="s">
        <v>5</v>
      </c>
      <c r="G391" s="8"/>
      <c r="H391" s="8"/>
      <c r="I391" s="10"/>
    </row>
    <row r="392" spans="1:9">
      <c r="A392" s="11" t="s">
        <v>177</v>
      </c>
      <c r="B392" s="16" t="s">
        <v>5</v>
      </c>
      <c r="C392" s="4" t="s">
        <v>5</v>
      </c>
      <c r="D392" s="4" t="s">
        <v>5</v>
      </c>
      <c r="E392" s="8"/>
      <c r="F392" s="4" t="s">
        <v>5</v>
      </c>
      <c r="G392" s="8"/>
      <c r="H392" s="8"/>
      <c r="I392" s="10"/>
    </row>
    <row r="393" spans="1:9">
      <c r="A393" s="11" t="s">
        <v>191</v>
      </c>
      <c r="B393" s="16" t="s">
        <v>5</v>
      </c>
      <c r="C393" s="4" t="s">
        <v>5</v>
      </c>
      <c r="D393" s="4" t="s">
        <v>5</v>
      </c>
      <c r="E393" s="8"/>
      <c r="F393" s="4" t="s">
        <v>5</v>
      </c>
      <c r="G393" s="8"/>
      <c r="H393" s="8"/>
      <c r="I393" s="10"/>
    </row>
    <row r="394" spans="1:9">
      <c r="A394" s="11" t="s">
        <v>178</v>
      </c>
      <c r="B394" s="16" t="s">
        <v>5</v>
      </c>
      <c r="C394" s="4" t="s">
        <v>5</v>
      </c>
      <c r="D394" s="4" t="s">
        <v>5</v>
      </c>
      <c r="E394" s="4" t="s">
        <v>5</v>
      </c>
      <c r="F394" s="4" t="s">
        <v>5</v>
      </c>
      <c r="G394" s="4" t="s">
        <v>5</v>
      </c>
      <c r="H394" s="4" t="s">
        <v>5</v>
      </c>
      <c r="I394" s="10"/>
    </row>
    <row r="395" spans="1:9">
      <c r="A395" s="11" t="s">
        <v>179</v>
      </c>
      <c r="B395" s="16" t="s">
        <v>5</v>
      </c>
      <c r="C395" s="4" t="s">
        <v>5</v>
      </c>
      <c r="D395" s="4" t="s">
        <v>5</v>
      </c>
      <c r="E395" s="4" t="s">
        <v>5</v>
      </c>
      <c r="F395" s="4" t="s">
        <v>5</v>
      </c>
      <c r="G395" s="4" t="s">
        <v>5</v>
      </c>
      <c r="H395" s="4" t="s">
        <v>5</v>
      </c>
      <c r="I395" s="10"/>
    </row>
    <row r="396" spans="1:9">
      <c r="A396" s="11" t="s">
        <v>192</v>
      </c>
      <c r="B396" s="16" t="s">
        <v>5</v>
      </c>
      <c r="C396" s="4" t="s">
        <v>5</v>
      </c>
      <c r="D396" s="4" t="s">
        <v>5</v>
      </c>
      <c r="E396" s="4" t="s">
        <v>5</v>
      </c>
      <c r="F396" s="4" t="s">
        <v>5</v>
      </c>
      <c r="G396" s="4" t="s">
        <v>5</v>
      </c>
      <c r="H396" s="4" t="s">
        <v>5</v>
      </c>
      <c r="I396" s="10"/>
    </row>
    <row r="397" spans="1:9">
      <c r="A397" s="11" t="s">
        <v>218</v>
      </c>
      <c r="B397" s="16" t="s">
        <v>5</v>
      </c>
      <c r="C397" s="4" t="s">
        <v>5</v>
      </c>
      <c r="D397" s="8"/>
      <c r="E397" s="8"/>
      <c r="F397" s="8"/>
      <c r="G397" s="8"/>
      <c r="H397" s="8"/>
      <c r="I397" s="10"/>
    </row>
    <row r="398" spans="1:9">
      <c r="A398" s="11" t="s">
        <v>219</v>
      </c>
      <c r="B398" s="16" t="s">
        <v>5</v>
      </c>
      <c r="C398" s="4" t="s">
        <v>5</v>
      </c>
      <c r="D398" s="8"/>
      <c r="E398" s="8"/>
      <c r="F398" s="8"/>
      <c r="G398" s="8"/>
      <c r="H398" s="8"/>
      <c r="I398" s="10"/>
    </row>
    <row r="399" spans="1:9">
      <c r="A399" s="11" t="s">
        <v>220</v>
      </c>
      <c r="B399" s="16" t="s">
        <v>5</v>
      </c>
      <c r="C399" s="4" t="s">
        <v>5</v>
      </c>
      <c r="D399" s="8"/>
      <c r="E399" s="8"/>
      <c r="F399" s="8"/>
      <c r="G399" s="8"/>
      <c r="H399" s="8"/>
      <c r="I399" s="10"/>
    </row>
    <row r="400" spans="1:9">
      <c r="A400" s="11" t="s">
        <v>221</v>
      </c>
      <c r="B400" s="16" t="s">
        <v>5</v>
      </c>
      <c r="C400" s="4" t="s">
        <v>5</v>
      </c>
      <c r="D400" s="8"/>
      <c r="E400" s="8"/>
      <c r="F400" s="8"/>
      <c r="G400" s="8"/>
      <c r="H400" s="8"/>
      <c r="I400" s="10"/>
    </row>
    <row r="401" spans="1:9">
      <c r="A401" s="11" t="s">
        <v>222</v>
      </c>
      <c r="B401" s="16" t="s">
        <v>5</v>
      </c>
      <c r="C401" s="4" t="s">
        <v>5</v>
      </c>
      <c r="D401" s="4" t="s">
        <v>5</v>
      </c>
      <c r="E401" s="4" t="s">
        <v>5</v>
      </c>
      <c r="F401" s="8"/>
      <c r="G401" s="8"/>
      <c r="H401" s="8"/>
      <c r="I401" s="10"/>
    </row>
  </sheetData>
  <sheetProtection sheet="1" objects="1" scenarios="1"/>
  <dataValidations count="403">
    <dataValidation type="decimal" allowBlank="1" showInputMessage="1" showErrorMessage="1" error="The rate of return must be a non-negative percentage value." sqref="B58">
      <formula1>0</formula1>
      <formula2>4</formula2>
    </dataValidation>
    <dataValidation type="decimal" allowBlank="1" showInputMessage="1" showErrorMessage="1" sqref="C58">
      <formula1>0</formula1>
      <formula2>999999</formula2>
    </dataValidation>
    <dataValidation type="decimal" allowBlank="1" showInputMessage="1" showErrorMessage="1" sqref="E58">
      <formula1>0.001</formula1>
      <formula2>1</formula2>
    </dataValidation>
    <dataValidation type="decimal" allowBlank="1" showInputMessage="1" showErrorMessage="1" sqref="F58">
      <formula1>1</formula1>
      <formula2>999</formula2>
    </dataValidation>
    <dataValidation type="decimal" allowBlank="1" showInputMessage="1" showErrorMessage="1" error="Must be a non-negative percentage value." sqref="B68:B75">
      <formula1>0</formula1>
      <formula2>4</formula2>
    </dataValidation>
    <dataValidation type="decimal" allowBlank="1" showInputMessage="1" showErrorMessage="1" error="The proportion of load going through 132kV/HV must be between 0% and 100%." sqref="B80">
      <formula1>0</formula1>
      <formula2>1</formula2>
    </dataValidation>
    <dataValidation type="decimal" allowBlank="1" showInputMessage="1" showErrorMessage="1" sqref="B85">
      <formula1>0.001</formula1>
      <formula2>999999.999</formula2>
    </dataValidation>
    <dataValidation type="decimal" operator="greaterThanOrEqual" allowBlank="1" showInputMessage="1" showErrorMessage="1" sqref="B90:B97">
      <formula1>0</formula1>
    </dataValidation>
    <dataValidation type="decimal" operator="greaterThanOrEqual" allowBlank="1" showInputMessage="1" showErrorMessage="1" sqref="B102:I102">
      <formula1>0</formula1>
    </dataValidation>
    <dataValidation type="decimal" operator="greaterThanOrEqual" allowBlank="1" showInputMessage="1" showErrorMessage="1" sqref="B107:F107">
      <formula1>0</formula1>
    </dataValidation>
    <dataValidation type="decimal" allowBlank="1" showInputMessage="1" showErrorMessage="1" error="The number in this cell must be between 0% and 100%." sqref="B112:I125">
      <formula1>0</formula1>
      <formula2>1</formula2>
    </dataValidation>
    <dataValidation type="decimal" operator="greaterThanOrEqual" allowBlank="1" showInputMessage="1" showErrorMessage="1" sqref="B132:I132">
      <formula1>0</formula1>
    </dataValidation>
    <dataValidation type="decimal" allowBlank="1" showInputMessage="1" showErrorMessage="1" error="The number in this cell must be between 0% and 100%." sqref="B137:F146">
      <formula1>0</formula1>
      <formula2>1</formula2>
    </dataValidation>
    <dataValidation type="decimal" operator="greaterThan" allowBlank="1" showInputMessage="1" showErrorMessage="1" sqref="B152:H152">
      <formula1>0</formula1>
    </dataValidation>
    <dataValidation type="decimal" allowBlank="1" showInputMessage="1" showErrorMessage="1" error="The LDNO discount must be between 0% and 100%." sqref="B158:F158">
      <formula1>0</formula1>
      <formula2>1</formula2>
    </dataValidation>
    <dataValidation type="decimal" allowBlank="1" showInputMessage="1" showErrorMessage="1" error="The coincidence factor must be between 0% and 100%." sqref="B164:B180">
      <formula1>0</formula1>
      <formula2>1</formula2>
    </dataValidation>
    <dataValidation type="decimal" allowBlank="1" showInputMessage="1" showErrorMessage="1" error="The load factor must be between 0% and 100%." sqref="C164:C180">
      <formula1>0</formula1>
      <formula2>1</formula2>
    </dataValidation>
    <dataValidation type="textLength" operator="equal" allowBlank="1" showInputMessage="1" showErrorMessage="1" error="This cell should remain blank." sqref="B188">
      <formula1>0</formula1>
    </dataValidation>
    <dataValidation type="decimal" operator="greaterThanOrEqual" allowBlank="1" showInputMessage="1" showErrorMessage="1" errorTitle="Volume data error" error="The volume must be a non-negative number." sqref="B189:B191">
      <formula1>0</formula1>
    </dataValidation>
    <dataValidation type="textLength" operator="equal" allowBlank="1" showInputMessage="1" showErrorMessage="1" error="This cell should remain blank." sqref="B192">
      <formula1>0</formula1>
    </dataValidation>
    <dataValidation type="decimal" operator="greaterThanOrEqual" allowBlank="1" showInputMessage="1" showErrorMessage="1" errorTitle="Volume data error" error="The volume must be a non-negative number." sqref="B193:B195">
      <formula1>0</formula1>
    </dataValidation>
    <dataValidation type="textLength" operator="equal" allowBlank="1" showInputMessage="1" showErrorMessage="1" error="This cell should remain blank." sqref="B196">
      <formula1>0</formula1>
    </dataValidation>
    <dataValidation type="decimal" operator="greaterThanOrEqual" allowBlank="1" showInputMessage="1" showErrorMessage="1" errorTitle="Volume data error" error="The volume must be a non-negative number." sqref="B197:B199">
      <formula1>0</formula1>
    </dataValidation>
    <dataValidation type="textLength" operator="equal" allowBlank="1" showInputMessage="1" showErrorMessage="1" error="This cell should remain blank." sqref="B200">
      <formula1>0</formula1>
    </dataValidation>
    <dataValidation type="decimal" operator="greaterThanOrEqual" allowBlank="1" showInputMessage="1" showErrorMessage="1" errorTitle="Volume data error" error="The volume must be a non-negative number." sqref="B201:B203">
      <formula1>0</formula1>
    </dataValidation>
    <dataValidation type="textLength" operator="equal" allowBlank="1" showInputMessage="1" showErrorMessage="1" error="This cell should remain blank." sqref="B204">
      <formula1>0</formula1>
    </dataValidation>
    <dataValidation type="decimal" operator="greaterThanOrEqual" allowBlank="1" showInputMessage="1" showErrorMessage="1" errorTitle="Volume data error" error="The volume must be a non-negative number." sqref="B205:B207">
      <formula1>0</formula1>
    </dataValidation>
    <dataValidation type="textLength" operator="equal" allowBlank="1" showInputMessage="1" showErrorMessage="1" error="This cell should remain blank." sqref="B208">
      <formula1>0</formula1>
    </dataValidation>
    <dataValidation type="decimal" operator="greaterThanOrEqual" allowBlank="1" showInputMessage="1" showErrorMessage="1" errorTitle="Volume data error" error="The volume must be a non-negative number." sqref="B209:B211">
      <formula1>0</formula1>
    </dataValidation>
    <dataValidation type="textLength" operator="equal" allowBlank="1" showInputMessage="1" showErrorMessage="1" error="This cell should remain blank." sqref="B212">
      <formula1>0</formula1>
    </dataValidation>
    <dataValidation type="decimal" operator="greaterThanOrEqual" allowBlank="1" showInputMessage="1" showErrorMessage="1" errorTitle="Volume data error" error="The volume must be a non-negative number." sqref="B213:B215">
      <formula1>0</formula1>
    </dataValidation>
    <dataValidation type="textLength" operator="equal" allowBlank="1" showInputMessage="1" showErrorMessage="1" error="This cell should remain blank." sqref="B216">
      <formula1>0</formula1>
    </dataValidation>
    <dataValidation type="decimal" operator="greaterThanOrEqual" allowBlank="1" showInputMessage="1" showErrorMessage="1" errorTitle="Volume data error" error="The volume must be a non-negative number." sqref="B217">
      <formula1>0</formula1>
    </dataValidation>
    <dataValidation type="textLength" operator="equal" allowBlank="1" showInputMessage="1" showErrorMessage="1" error="This cell should remain blank." sqref="B218">
      <formula1>0</formula1>
    </dataValidation>
    <dataValidation type="decimal" operator="greaterThanOrEqual" allowBlank="1" showInputMessage="1" showErrorMessage="1" errorTitle="Volume data error" error="The volume must be a non-negative number." sqref="B219">
      <formula1>0</formula1>
    </dataValidation>
    <dataValidation type="textLength" operator="equal" allowBlank="1" showInputMessage="1" showErrorMessage="1" error="This cell should remain blank." sqref="B220">
      <formula1>0</formula1>
    </dataValidation>
    <dataValidation type="decimal" operator="greaterThanOrEqual" allowBlank="1" showInputMessage="1" showErrorMessage="1" errorTitle="Volume data error" error="The volume must be a non-negative number." sqref="B221:B223">
      <formula1>0</formula1>
    </dataValidation>
    <dataValidation type="textLength" operator="equal" allowBlank="1" showInputMessage="1" showErrorMessage="1" error="This cell should remain blank." sqref="B224">
      <formula1>0</formula1>
    </dataValidation>
    <dataValidation type="decimal" operator="greaterThanOrEqual" allowBlank="1" showInputMessage="1" showErrorMessage="1" errorTitle="Volume data error" error="The volume must be a non-negative number." sqref="B225:B226">
      <formula1>0</formula1>
    </dataValidation>
    <dataValidation type="textLength" operator="equal" allowBlank="1" showInputMessage="1" showErrorMessage="1" error="This cell should remain blank." sqref="B227">
      <formula1>0</formula1>
    </dataValidation>
    <dataValidation type="decimal" operator="greaterThanOrEqual" allowBlank="1" showInputMessage="1" showErrorMessage="1" errorTitle="Volume data error" error="The volume must be a non-negative number." sqref="B228:B229">
      <formula1>0</formula1>
    </dataValidation>
    <dataValidation type="textLength" operator="equal" allowBlank="1" showInputMessage="1" showErrorMessage="1" error="This cell should remain blank." sqref="B230">
      <formula1>0</formula1>
    </dataValidation>
    <dataValidation type="decimal" operator="greaterThanOrEqual" allowBlank="1" showInputMessage="1" showErrorMessage="1" errorTitle="Volume data error" error="The volume must be a non-negative number." sqref="B231:B233">
      <formula1>0</formula1>
    </dataValidation>
    <dataValidation type="textLength" operator="equal" allowBlank="1" showInputMessage="1" showErrorMessage="1" error="This cell should remain blank." sqref="B234">
      <formula1>0</formula1>
    </dataValidation>
    <dataValidation type="decimal" operator="greaterThanOrEqual" allowBlank="1" showInputMessage="1" showErrorMessage="1" errorTitle="Volume data error" error="The volume must be a non-negative number." sqref="B235:B237">
      <formula1>0</formula1>
    </dataValidation>
    <dataValidation type="textLength" operator="equal" allowBlank="1" showInputMessage="1" showErrorMessage="1" error="This cell should remain blank." sqref="B238">
      <formula1>0</formula1>
    </dataValidation>
    <dataValidation type="decimal" operator="greaterThanOrEqual" allowBlank="1" showInputMessage="1" showErrorMessage="1" errorTitle="Volume data error" error="The volume must be a non-negative number." sqref="B239:B241">
      <formula1>0</formula1>
    </dataValidation>
    <dataValidation type="textLength" operator="equal" allowBlank="1" showInputMessage="1" showErrorMessage="1" error="This cell should remain blank." sqref="B242">
      <formula1>0</formula1>
    </dataValidation>
    <dataValidation type="decimal" operator="greaterThanOrEqual" allowBlank="1" showInputMessage="1" showErrorMessage="1" errorTitle="Volume data error" error="The volume must be a non-negative number." sqref="B243:B245">
      <formula1>0</formula1>
    </dataValidation>
    <dataValidation type="textLength" operator="equal" allowBlank="1" showInputMessage="1" showErrorMessage="1" error="This cell should remain blank." sqref="B246">
      <formula1>0</formula1>
    </dataValidation>
    <dataValidation type="decimal" operator="greaterThanOrEqual" allowBlank="1" showInputMessage="1" showErrorMessage="1" errorTitle="Volume data error" error="The volume must be a non-negative number." sqref="B247:B249">
      <formula1>0</formula1>
    </dataValidation>
    <dataValidation type="textLength" operator="equal" allowBlank="1" showInputMessage="1" showErrorMessage="1" error="This cell should remain blank." sqref="B250">
      <formula1>0</formula1>
    </dataValidation>
    <dataValidation type="decimal" operator="greaterThanOrEqual" allowBlank="1" showInputMessage="1" showErrorMessage="1" errorTitle="Volume data error" error="The volume must be a non-negative number." sqref="B251:B253">
      <formula1>0</formula1>
    </dataValidation>
    <dataValidation type="textLength" operator="equal" allowBlank="1" showInputMessage="1" showErrorMessage="1" error="This cell should remain blank." sqref="B254">
      <formula1>0</formula1>
    </dataValidation>
    <dataValidation type="decimal" operator="greaterThanOrEqual" allowBlank="1" showInputMessage="1" showErrorMessage="1" errorTitle="Volume data error" error="The volume must be a non-negative number." sqref="B255:B256">
      <formula1>0</formula1>
    </dataValidation>
    <dataValidation type="textLength" operator="equal" allowBlank="1" showInputMessage="1" showErrorMessage="1" error="This cell should remain blank." sqref="B257">
      <formula1>0</formula1>
    </dataValidation>
    <dataValidation type="decimal" operator="greaterThanOrEqual" allowBlank="1" showInputMessage="1" showErrorMessage="1" errorTitle="Volume data error" error="The volume must be a non-negative number." sqref="B258:B260">
      <formula1>0</formula1>
    </dataValidation>
    <dataValidation type="textLength" operator="equal" allowBlank="1" showInputMessage="1" showErrorMessage="1" error="This cell should remain blank." sqref="B261">
      <formula1>0</formula1>
    </dataValidation>
    <dataValidation type="decimal" operator="greaterThanOrEqual" allowBlank="1" showInputMessage="1" showErrorMessage="1" errorTitle="Volume data error" error="The volume must be a non-negative number." sqref="B262:B264">
      <formula1>0</formula1>
    </dataValidation>
    <dataValidation type="textLength" operator="equal" allowBlank="1" showInputMessage="1" showErrorMessage="1" error="This cell should remain blank." sqref="B265">
      <formula1>0</formula1>
    </dataValidation>
    <dataValidation type="decimal" operator="greaterThanOrEqual" allowBlank="1" showInputMessage="1" showErrorMessage="1" errorTitle="Volume data error" error="The volume must be a non-negative number." sqref="B266:B267">
      <formula1>0</formula1>
    </dataValidation>
    <dataValidation type="textLength" operator="equal" allowBlank="1" showInputMessage="1" showErrorMessage="1" error="This cell should remain blank." sqref="B268">
      <formula1>0</formula1>
    </dataValidation>
    <dataValidation type="decimal" operator="greaterThanOrEqual" allowBlank="1" showInputMessage="1" showErrorMessage="1" errorTitle="Volume data error" error="The volume must be a non-negative number." sqref="B269:B270">
      <formula1>0</formula1>
    </dataValidation>
    <dataValidation type="textLength" operator="equal" allowBlank="1" showInputMessage="1" showErrorMessage="1" error="This cell should remain blank." sqref="B271">
      <formula1>0</formula1>
    </dataValidation>
    <dataValidation type="decimal" operator="greaterThanOrEqual" allowBlank="1" showInputMessage="1" showErrorMessage="1" errorTitle="Volume data error" error="The volume must be a non-negative number." sqref="B272:B273">
      <formula1>0</formula1>
    </dataValidation>
    <dataValidation type="textLength" operator="equal" allowBlank="1" showInputMessage="1" showErrorMessage="1" error="This cell should remain blank." sqref="B274">
      <formula1>0</formula1>
    </dataValidation>
    <dataValidation type="decimal" operator="greaterThanOrEqual" allowBlank="1" showInputMessage="1" showErrorMessage="1" errorTitle="Volume data error" error="The volume must be a non-negative number." sqref="B275:B276">
      <formula1>0</formula1>
    </dataValidation>
    <dataValidation type="textLength" operator="equal" allowBlank="1" showInputMessage="1" showErrorMessage="1" error="This cell should remain blank." sqref="B277">
      <formula1>0</formula1>
    </dataValidation>
    <dataValidation type="decimal" operator="greaterThanOrEqual" allowBlank="1" showInputMessage="1" showErrorMessage="1" errorTitle="Volume data error" error="The volume must be a non-negative number." sqref="B278:B279">
      <formula1>0</formula1>
    </dataValidation>
    <dataValidation type="textLength" operator="equal" allowBlank="1" showInputMessage="1" showErrorMessage="1" error="This cell should remain blank." sqref="B280">
      <formula1>0</formula1>
    </dataValidation>
    <dataValidation type="decimal" operator="greaterThanOrEqual" allowBlank="1" showInputMessage="1" showErrorMessage="1" errorTitle="Volume data error" error="The volume must be a non-negative number." sqref="B281:B282">
      <formula1>0</formula1>
    </dataValidation>
    <dataValidation type="textLength" operator="equal" allowBlank="1" showInputMessage="1" showErrorMessage="1" error="This cell should remain blank." sqref="B283">
      <formula1>0</formula1>
    </dataValidation>
    <dataValidation type="decimal" operator="greaterThanOrEqual" allowBlank="1" showInputMessage="1" showErrorMessage="1" errorTitle="Volume data error" error="The volume must be a non-negative number." sqref="B284:B285">
      <formula1>0</formula1>
    </dataValidation>
    <dataValidation type="textLength" operator="equal" allowBlank="1" showInputMessage="1" showErrorMessage="1" error="This cell should remain blank." sqref="B286">
      <formula1>0</formula1>
    </dataValidation>
    <dataValidation type="decimal" operator="greaterThanOrEqual" allowBlank="1" showInputMessage="1" showErrorMessage="1" errorTitle="Volume data error" error="The volume must be a non-negative number." sqref="B287:B288">
      <formula1>0</formula1>
    </dataValidation>
    <dataValidation type="textLength" operator="equal" allowBlank="1" showInputMessage="1" showErrorMessage="1" error="This cell should remain blank." sqref="B289">
      <formula1>0</formula1>
    </dataValidation>
    <dataValidation type="decimal" operator="greaterThanOrEqual" allowBlank="1" showInputMessage="1" showErrorMessage="1" errorTitle="Volume data error" error="The volume must be a non-negative number." sqref="B290:B291">
      <formula1>0</formula1>
    </dataValidation>
    <dataValidation type="textLength" operator="equal" allowBlank="1" showInputMessage="1" showErrorMessage="1" error="This cell should remain blank." sqref="B292">
      <formula1>0</formula1>
    </dataValidation>
    <dataValidation type="decimal" operator="greaterThanOrEqual" allowBlank="1" showInputMessage="1" showErrorMessage="1" errorTitle="Volume data error" error="The volume must be a non-negative number." sqref="B293:B294">
      <formula1>0</formula1>
    </dataValidation>
    <dataValidation type="textLength" operator="equal" allowBlank="1" showInputMessage="1" showErrorMessage="1" error="This cell should remain blank." sqref="C188">
      <formula1>0</formula1>
    </dataValidation>
    <dataValidation type="decimal" operator="greaterThanOrEqual" allowBlank="1" showInputMessage="1" showErrorMessage="1" errorTitle="Volume data error" error="The volume must be a non-negative number." sqref="C189:C191">
      <formula1>0</formula1>
    </dataValidation>
    <dataValidation type="textLength" operator="equal" allowBlank="1" showInputMessage="1" showErrorMessage="1" error="This cell should remain blank." sqref="C192">
      <formula1>0</formula1>
    </dataValidation>
    <dataValidation type="decimal" operator="greaterThanOrEqual" allowBlank="1" showInputMessage="1" showErrorMessage="1" errorTitle="Volume data error" error="The volume must be a non-negative number." sqref="C193:C195">
      <formula1>0</formula1>
    </dataValidation>
    <dataValidation type="textLength" operator="equal" allowBlank="1" showInputMessage="1" showErrorMessage="1" error="This cell should remain blank." sqref="C196">
      <formula1>0</formula1>
    </dataValidation>
    <dataValidation type="decimal" operator="greaterThanOrEqual" allowBlank="1" showInputMessage="1" showErrorMessage="1" errorTitle="Volume data error" error="The volume must be a non-negative number." sqref="C197:C199">
      <formula1>0</formula1>
    </dataValidation>
    <dataValidation type="textLength" operator="equal" allowBlank="1" showInputMessage="1" showErrorMessage="1" error="This cell should remain blank." sqref="C200">
      <formula1>0</formula1>
    </dataValidation>
    <dataValidation type="decimal" operator="greaterThanOrEqual" allowBlank="1" showInputMessage="1" showErrorMessage="1" errorTitle="Volume data error" error="The volume must be a non-negative number." sqref="C201:C203">
      <formula1>0</formula1>
    </dataValidation>
    <dataValidation type="textLength" operator="equal" allowBlank="1" showInputMessage="1" showErrorMessage="1" error="This cell should remain blank." sqref="C204">
      <formula1>0</formula1>
    </dataValidation>
    <dataValidation type="decimal" operator="greaterThanOrEqual" allowBlank="1" showInputMessage="1" showErrorMessage="1" errorTitle="Volume data error" error="The volume must be a non-negative number." sqref="C205:C207">
      <formula1>0</formula1>
    </dataValidation>
    <dataValidation type="textLength" operator="equal" allowBlank="1" showInputMessage="1" showErrorMessage="1" error="This cell should remain blank." sqref="C208">
      <formula1>0</formula1>
    </dataValidation>
    <dataValidation type="decimal" operator="greaterThanOrEqual" allowBlank="1" showInputMessage="1" showErrorMessage="1" errorTitle="Volume data error" error="The volume must be a non-negative number." sqref="C209:C211">
      <formula1>0</formula1>
    </dataValidation>
    <dataValidation type="textLength" operator="equal" allowBlank="1" showInputMessage="1" showErrorMessage="1" error="This cell should remain blank." sqref="C212">
      <formula1>0</formula1>
    </dataValidation>
    <dataValidation type="decimal" operator="greaterThanOrEqual" allowBlank="1" showInputMessage="1" showErrorMessage="1" errorTitle="Volume data error" error="The volume must be a non-negative number." sqref="C213:C215">
      <formula1>0</formula1>
    </dataValidation>
    <dataValidation type="textLength" operator="equal" allowBlank="1" showInputMessage="1" showErrorMessage="1" error="This cell should remain blank." sqref="C216">
      <formula1>0</formula1>
    </dataValidation>
    <dataValidation type="decimal" operator="greaterThanOrEqual" allowBlank="1" showInputMessage="1" showErrorMessage="1" errorTitle="Volume data error" error="The volume must be a non-negative number." sqref="C217">
      <formula1>0</formula1>
    </dataValidation>
    <dataValidation type="textLength" operator="equal" allowBlank="1" showInputMessage="1" showErrorMessage="1" error="This cell should remain blank." sqref="C218">
      <formula1>0</formula1>
    </dataValidation>
    <dataValidation type="decimal" operator="greaterThanOrEqual" allowBlank="1" showInputMessage="1" showErrorMessage="1" errorTitle="Volume data error" error="The volume must be a non-negative number." sqref="C219">
      <formula1>0</formula1>
    </dataValidation>
    <dataValidation type="textLength" operator="equal" allowBlank="1" showInputMessage="1" showErrorMessage="1" error="This cell should remain blank." sqref="C220">
      <formula1>0</formula1>
    </dataValidation>
    <dataValidation type="decimal" operator="greaterThanOrEqual" allowBlank="1" showInputMessage="1" showErrorMessage="1" errorTitle="Volume data error" error="The volume must be a non-negative number." sqref="C221:C223">
      <formula1>0</formula1>
    </dataValidation>
    <dataValidation type="textLength" operator="equal" allowBlank="1" showInputMessage="1" showErrorMessage="1" error="This cell should remain blank." sqref="C224">
      <formula1>0</formula1>
    </dataValidation>
    <dataValidation type="decimal" operator="greaterThanOrEqual" allowBlank="1" showInputMessage="1" showErrorMessage="1" errorTitle="Volume data error" error="The volume must be a non-negative number." sqref="C225:C226">
      <formula1>0</formula1>
    </dataValidation>
    <dataValidation type="textLength" operator="equal" allowBlank="1" showInputMessage="1" showErrorMessage="1" error="This cell should remain blank." sqref="C227">
      <formula1>0</formula1>
    </dataValidation>
    <dataValidation type="decimal" operator="greaterThanOrEqual" allowBlank="1" showInputMessage="1" showErrorMessage="1" errorTitle="Volume data error" error="The volume must be a non-negative number." sqref="C228:C229">
      <formula1>0</formula1>
    </dataValidation>
    <dataValidation type="textLength" operator="equal" allowBlank="1" showInputMessage="1" showErrorMessage="1" error="This cell should remain blank." sqref="C230">
      <formula1>0</formula1>
    </dataValidation>
    <dataValidation type="decimal" operator="greaterThanOrEqual" allowBlank="1" showInputMessage="1" showErrorMessage="1" errorTitle="Volume data error" error="The volume must be a non-negative number." sqref="C231:C233">
      <formula1>0</formula1>
    </dataValidation>
    <dataValidation type="textLength" operator="equal" allowBlank="1" showInputMessage="1" showErrorMessage="1" error="This cell should remain blank." sqref="C234">
      <formula1>0</formula1>
    </dataValidation>
    <dataValidation type="decimal" operator="greaterThanOrEqual" allowBlank="1" showInputMessage="1" showErrorMessage="1" errorTitle="Volume data error" error="The volume must be a non-negative number." sqref="C235:C237">
      <formula1>0</formula1>
    </dataValidation>
    <dataValidation type="textLength" operator="equal" allowBlank="1" showInputMessage="1" showErrorMessage="1" error="This cell should remain blank." sqref="C238">
      <formula1>0</formula1>
    </dataValidation>
    <dataValidation type="decimal" operator="greaterThanOrEqual" allowBlank="1" showInputMessage="1" showErrorMessage="1" errorTitle="Volume data error" error="The volume must be a non-negative number." sqref="C239:C241">
      <formula1>0</formula1>
    </dataValidation>
    <dataValidation type="textLength" operator="equal" allowBlank="1" showInputMessage="1" showErrorMessage="1" error="This cell should remain blank." sqref="C242">
      <formula1>0</formula1>
    </dataValidation>
    <dataValidation type="decimal" operator="greaterThanOrEqual" allowBlank="1" showInputMessage="1" showErrorMessage="1" errorTitle="Volume data error" error="The volume must be a non-negative number." sqref="C243:C245">
      <formula1>0</formula1>
    </dataValidation>
    <dataValidation type="textLength" operator="equal" allowBlank="1" showInputMessage="1" showErrorMessage="1" error="This cell should remain blank." sqref="C246">
      <formula1>0</formula1>
    </dataValidation>
    <dataValidation type="decimal" operator="greaterThanOrEqual" allowBlank="1" showInputMessage="1" showErrorMessage="1" errorTitle="Volume data error" error="The volume must be a non-negative number." sqref="C247:C249">
      <formula1>0</formula1>
    </dataValidation>
    <dataValidation type="textLength" operator="equal" allowBlank="1" showInputMessage="1" showErrorMessage="1" error="This cell should remain blank." sqref="C250">
      <formula1>0</formula1>
    </dataValidation>
    <dataValidation type="decimal" operator="greaterThanOrEqual" allowBlank="1" showInputMessage="1" showErrorMessage="1" errorTitle="Volume data error" error="The volume must be a non-negative number." sqref="C251:C253">
      <formula1>0</formula1>
    </dataValidation>
    <dataValidation type="textLength" operator="equal" allowBlank="1" showInputMessage="1" showErrorMessage="1" error="This cell should remain blank." sqref="C254">
      <formula1>0</formula1>
    </dataValidation>
    <dataValidation type="decimal" operator="greaterThanOrEqual" allowBlank="1" showInputMessage="1" showErrorMessage="1" errorTitle="Volume data error" error="The volume must be a non-negative number." sqref="C255:C256">
      <formula1>0</formula1>
    </dataValidation>
    <dataValidation type="textLength" operator="equal" allowBlank="1" showInputMessage="1" showErrorMessage="1" error="This cell should remain blank." sqref="C257">
      <formula1>0</formula1>
    </dataValidation>
    <dataValidation type="decimal" operator="greaterThanOrEqual" allowBlank="1" showInputMessage="1" showErrorMessage="1" errorTitle="Volume data error" error="The volume must be a non-negative number." sqref="C258:C260">
      <formula1>0</formula1>
    </dataValidation>
    <dataValidation type="textLength" operator="equal" allowBlank="1" showInputMessage="1" showErrorMessage="1" error="This cell should remain blank." sqref="C261">
      <formula1>0</formula1>
    </dataValidation>
    <dataValidation type="decimal" operator="greaterThanOrEqual" allowBlank="1" showInputMessage="1" showErrorMessage="1" errorTitle="Volume data error" error="The volume must be a non-negative number." sqref="C262:C264">
      <formula1>0</formula1>
    </dataValidation>
    <dataValidation type="textLength" operator="equal" allowBlank="1" showInputMessage="1" showErrorMessage="1" error="This cell should remain blank." sqref="C265">
      <formula1>0</formula1>
    </dataValidation>
    <dataValidation type="decimal" operator="greaterThanOrEqual" allowBlank="1" showInputMessage="1" showErrorMessage="1" errorTitle="Volume data error" error="The volume must be a non-negative number." sqref="C266:C267">
      <formula1>0</formula1>
    </dataValidation>
    <dataValidation type="textLength" operator="equal" allowBlank="1" showInputMessage="1" showErrorMessage="1" error="This cell should remain blank." sqref="C268">
      <formula1>0</formula1>
    </dataValidation>
    <dataValidation type="decimal" operator="greaterThanOrEqual" allowBlank="1" showInputMessage="1" showErrorMessage="1" errorTitle="Volume data error" error="The volume must be a non-negative number." sqref="C269:C270">
      <formula1>0</formula1>
    </dataValidation>
    <dataValidation type="textLength" operator="equal" allowBlank="1" showInputMessage="1" showErrorMessage="1" error="This cell should remain blank." sqref="C271">
      <formula1>0</formula1>
    </dataValidation>
    <dataValidation type="decimal" operator="greaterThanOrEqual" allowBlank="1" showInputMessage="1" showErrorMessage="1" errorTitle="Volume data error" error="The volume must be a non-negative number." sqref="C272:C273">
      <formula1>0</formula1>
    </dataValidation>
    <dataValidation type="textLength" operator="equal" allowBlank="1" showInputMessage="1" showErrorMessage="1" error="This cell should remain blank." sqref="C274">
      <formula1>0</formula1>
    </dataValidation>
    <dataValidation type="decimal" operator="greaterThanOrEqual" allowBlank="1" showInputMessage="1" showErrorMessage="1" errorTitle="Volume data error" error="The volume must be a non-negative number." sqref="C275:C276">
      <formula1>0</formula1>
    </dataValidation>
    <dataValidation type="textLength" operator="equal" allowBlank="1" showInputMessage="1" showErrorMessage="1" error="This cell should remain blank." sqref="C277">
      <formula1>0</formula1>
    </dataValidation>
    <dataValidation type="decimal" operator="greaterThanOrEqual" allowBlank="1" showInputMessage="1" showErrorMessage="1" errorTitle="Volume data error" error="The volume must be a non-negative number." sqref="C278:C279">
      <formula1>0</formula1>
    </dataValidation>
    <dataValidation type="textLength" operator="equal" allowBlank="1" showInputMessage="1" showErrorMessage="1" error="This cell should remain blank." sqref="C280">
      <formula1>0</formula1>
    </dataValidation>
    <dataValidation type="decimal" operator="greaterThanOrEqual" allowBlank="1" showInputMessage="1" showErrorMessage="1" errorTitle="Volume data error" error="The volume must be a non-negative number." sqref="C281:C282">
      <formula1>0</formula1>
    </dataValidation>
    <dataValidation type="textLength" operator="equal" allowBlank="1" showInputMessage="1" showErrorMessage="1" error="This cell should remain blank." sqref="C283">
      <formula1>0</formula1>
    </dataValidation>
    <dataValidation type="decimal" operator="greaterThanOrEqual" allowBlank="1" showInputMessage="1" showErrorMessage="1" errorTitle="Volume data error" error="The volume must be a non-negative number." sqref="C284:C285">
      <formula1>0</formula1>
    </dataValidation>
    <dataValidation type="textLength" operator="equal" allowBlank="1" showInputMessage="1" showErrorMessage="1" error="This cell should remain blank." sqref="C286">
      <formula1>0</formula1>
    </dataValidation>
    <dataValidation type="decimal" operator="greaterThanOrEqual" allowBlank="1" showInputMessage="1" showErrorMessage="1" errorTitle="Volume data error" error="The volume must be a non-negative number." sqref="C287:C288">
      <formula1>0</formula1>
    </dataValidation>
    <dataValidation type="textLength" operator="equal" allowBlank="1" showInputMessage="1" showErrorMessage="1" error="This cell should remain blank." sqref="C289">
      <formula1>0</formula1>
    </dataValidation>
    <dataValidation type="decimal" operator="greaterThanOrEqual" allowBlank="1" showInputMessage="1" showErrorMessage="1" errorTitle="Volume data error" error="The volume must be a non-negative number." sqref="C290:C291">
      <formula1>0</formula1>
    </dataValidation>
    <dataValidation type="textLength" operator="equal" allowBlank="1" showInputMessage="1" showErrorMessage="1" error="This cell should remain blank." sqref="C292">
      <formula1>0</formula1>
    </dataValidation>
    <dataValidation type="decimal" operator="greaterThanOrEqual" allowBlank="1" showInputMessage="1" showErrorMessage="1" errorTitle="Volume data error" error="The volume must be a non-negative number." sqref="C293:C294">
      <formula1>0</formula1>
    </dataValidation>
    <dataValidation type="textLength" operator="equal" allowBlank="1" showInputMessage="1" showErrorMessage="1" error="This cell should remain blank." sqref="D188">
      <formula1>0</formula1>
    </dataValidation>
    <dataValidation type="decimal" operator="greaterThanOrEqual" allowBlank="1" showInputMessage="1" showErrorMessage="1" errorTitle="Volume data error" error="The volume must be a non-negative number." sqref="D189:D191">
      <formula1>0</formula1>
    </dataValidation>
    <dataValidation type="textLength" operator="equal" allowBlank="1" showInputMessage="1" showErrorMessage="1" error="This cell should remain blank." sqref="D192">
      <formula1>0</formula1>
    </dataValidation>
    <dataValidation type="decimal" operator="greaterThanOrEqual" allowBlank="1" showInputMessage="1" showErrorMessage="1" errorTitle="Volume data error" error="The volume must be a non-negative number." sqref="D193:D195">
      <formula1>0</formula1>
    </dataValidation>
    <dataValidation type="textLength" operator="equal" allowBlank="1" showInputMessage="1" showErrorMessage="1" error="This cell should remain blank." sqref="D196">
      <formula1>0</formula1>
    </dataValidation>
    <dataValidation type="decimal" operator="greaterThanOrEqual" allowBlank="1" showInputMessage="1" showErrorMessage="1" errorTitle="Volume data error" error="The volume must be a non-negative number." sqref="D197:D199">
      <formula1>0</formula1>
    </dataValidation>
    <dataValidation type="textLength" operator="equal" allowBlank="1" showInputMessage="1" showErrorMessage="1" error="This cell should remain blank." sqref="D200">
      <formula1>0</formula1>
    </dataValidation>
    <dataValidation type="decimal" operator="greaterThanOrEqual" allowBlank="1" showInputMessage="1" showErrorMessage="1" errorTitle="Volume data error" error="The volume must be a non-negative number." sqref="D201:D203">
      <formula1>0</formula1>
    </dataValidation>
    <dataValidation type="textLength" operator="equal" allowBlank="1" showInputMessage="1" showErrorMessage="1" error="This cell should remain blank." sqref="D204">
      <formula1>0</formula1>
    </dataValidation>
    <dataValidation type="decimal" operator="greaterThanOrEqual" allowBlank="1" showInputMessage="1" showErrorMessage="1" errorTitle="Volume data error" error="The volume must be a non-negative number." sqref="D205:D207">
      <formula1>0</formula1>
    </dataValidation>
    <dataValidation type="textLength" operator="equal" allowBlank="1" showInputMessage="1" showErrorMessage="1" error="This cell should remain blank." sqref="D208">
      <formula1>0</formula1>
    </dataValidation>
    <dataValidation type="decimal" operator="greaterThanOrEqual" allowBlank="1" showInputMessage="1" showErrorMessage="1" errorTitle="Volume data error" error="The volume must be a non-negative number." sqref="D209:D211">
      <formula1>0</formula1>
    </dataValidation>
    <dataValidation type="textLength" operator="equal" allowBlank="1" showInputMessage="1" showErrorMessage="1" error="This cell should remain blank." sqref="D212">
      <formula1>0</formula1>
    </dataValidation>
    <dataValidation type="decimal" operator="greaterThanOrEqual" allowBlank="1" showInputMessage="1" showErrorMessage="1" errorTitle="Volume data error" error="The volume must be a non-negative number." sqref="D213:D215">
      <formula1>0</formula1>
    </dataValidation>
    <dataValidation type="textLength" operator="equal" allowBlank="1" showInputMessage="1" showErrorMessage="1" error="This cell should remain blank." sqref="D216">
      <formula1>0</formula1>
    </dataValidation>
    <dataValidation type="decimal" operator="greaterThanOrEqual" allowBlank="1" showInputMessage="1" showErrorMessage="1" errorTitle="Volume data error" error="The volume must be a non-negative number." sqref="D217">
      <formula1>0</formula1>
    </dataValidation>
    <dataValidation type="textLength" operator="equal" allowBlank="1" showInputMessage="1" showErrorMessage="1" error="This cell should remain blank." sqref="D218">
      <formula1>0</formula1>
    </dataValidation>
    <dataValidation type="decimal" operator="greaterThanOrEqual" allowBlank="1" showInputMessage="1" showErrorMessage="1" errorTitle="Volume data error" error="The volume must be a non-negative number." sqref="D219">
      <formula1>0</formula1>
    </dataValidation>
    <dataValidation type="textLength" operator="equal" allowBlank="1" showInputMessage="1" showErrorMessage="1" error="This cell should remain blank." sqref="D220">
      <formula1>0</formula1>
    </dataValidation>
    <dataValidation type="decimal" operator="greaterThanOrEqual" allowBlank="1" showInputMessage="1" showErrorMessage="1" errorTitle="Volume data error" error="The volume must be a non-negative number." sqref="D221:D223">
      <formula1>0</formula1>
    </dataValidation>
    <dataValidation type="textLength" operator="equal" allowBlank="1" showInputMessage="1" showErrorMessage="1" error="This cell should remain blank." sqref="D224">
      <formula1>0</formula1>
    </dataValidation>
    <dataValidation type="decimal" operator="greaterThanOrEqual" allowBlank="1" showInputMessage="1" showErrorMessage="1" errorTitle="Volume data error" error="The volume must be a non-negative number." sqref="D225:D226">
      <formula1>0</formula1>
    </dataValidation>
    <dataValidation type="textLength" operator="equal" allowBlank="1" showInputMessage="1" showErrorMessage="1" error="This cell should remain blank." sqref="D227">
      <formula1>0</formula1>
    </dataValidation>
    <dataValidation type="decimal" operator="greaterThanOrEqual" allowBlank="1" showInputMessage="1" showErrorMessage="1" errorTitle="Volume data error" error="The volume must be a non-negative number." sqref="D228:D229">
      <formula1>0</formula1>
    </dataValidation>
    <dataValidation type="textLength" operator="equal" allowBlank="1" showInputMessage="1" showErrorMessage="1" error="This cell should remain blank." sqref="D230">
      <formula1>0</formula1>
    </dataValidation>
    <dataValidation type="decimal" operator="greaterThanOrEqual" allowBlank="1" showInputMessage="1" showErrorMessage="1" errorTitle="Volume data error" error="The volume must be a non-negative number." sqref="D231:D233">
      <formula1>0</formula1>
    </dataValidation>
    <dataValidation type="textLength" operator="equal" allowBlank="1" showInputMessage="1" showErrorMessage="1" error="This cell should remain blank." sqref="D234">
      <formula1>0</formula1>
    </dataValidation>
    <dataValidation type="decimal" operator="greaterThanOrEqual" allowBlank="1" showInputMessage="1" showErrorMessage="1" errorTitle="Volume data error" error="The volume must be a non-negative number." sqref="D235:D237">
      <formula1>0</formula1>
    </dataValidation>
    <dataValidation type="textLength" operator="equal" allowBlank="1" showInputMessage="1" showErrorMessage="1" error="This cell should remain blank." sqref="D238">
      <formula1>0</formula1>
    </dataValidation>
    <dataValidation type="decimal" operator="greaterThanOrEqual" allowBlank="1" showInputMessage="1" showErrorMessage="1" errorTitle="Volume data error" error="The volume must be a non-negative number." sqref="D239:D241">
      <formula1>0</formula1>
    </dataValidation>
    <dataValidation type="textLength" operator="equal" allowBlank="1" showInputMessage="1" showErrorMessage="1" error="This cell should remain blank." sqref="D242">
      <formula1>0</formula1>
    </dataValidation>
    <dataValidation type="decimal" operator="greaterThanOrEqual" allowBlank="1" showInputMessage="1" showErrorMessage="1" errorTitle="Volume data error" error="The volume must be a non-negative number." sqref="D243:D245">
      <formula1>0</formula1>
    </dataValidation>
    <dataValidation type="textLength" operator="equal" allowBlank="1" showInputMessage="1" showErrorMessage="1" error="This cell should remain blank." sqref="D246">
      <formula1>0</formula1>
    </dataValidation>
    <dataValidation type="decimal" operator="greaterThanOrEqual" allowBlank="1" showInputMessage="1" showErrorMessage="1" errorTitle="Volume data error" error="The volume must be a non-negative number." sqref="D247:D249">
      <formula1>0</formula1>
    </dataValidation>
    <dataValidation type="textLength" operator="equal" allowBlank="1" showInputMessage="1" showErrorMessage="1" error="This cell should remain blank." sqref="D250">
      <formula1>0</formula1>
    </dataValidation>
    <dataValidation type="decimal" operator="greaterThanOrEqual" allowBlank="1" showInputMessage="1" showErrorMessage="1" errorTitle="Volume data error" error="The volume must be a non-negative number." sqref="D251:D253">
      <formula1>0</formula1>
    </dataValidation>
    <dataValidation type="textLength" operator="equal" allowBlank="1" showInputMessage="1" showErrorMessage="1" error="This cell should remain blank." sqref="D254">
      <formula1>0</formula1>
    </dataValidation>
    <dataValidation type="decimal" operator="greaterThanOrEqual" allowBlank="1" showInputMessage="1" showErrorMessage="1" errorTitle="Volume data error" error="The volume must be a non-negative number." sqref="D255:D256">
      <formula1>0</formula1>
    </dataValidation>
    <dataValidation type="textLength" operator="equal" allowBlank="1" showInputMessage="1" showErrorMessage="1" error="This cell should remain blank." sqref="D257">
      <formula1>0</formula1>
    </dataValidation>
    <dataValidation type="decimal" operator="greaterThanOrEqual" allowBlank="1" showInputMessage="1" showErrorMessage="1" errorTitle="Volume data error" error="The volume must be a non-negative number." sqref="D258:D260">
      <formula1>0</formula1>
    </dataValidation>
    <dataValidation type="textLength" operator="equal" allowBlank="1" showInputMessage="1" showErrorMessage="1" error="This cell should remain blank." sqref="D261">
      <formula1>0</formula1>
    </dataValidation>
    <dataValidation type="decimal" operator="greaterThanOrEqual" allowBlank="1" showInputMessage="1" showErrorMessage="1" errorTitle="Volume data error" error="The volume must be a non-negative number." sqref="D262:D264">
      <formula1>0</formula1>
    </dataValidation>
    <dataValidation type="textLength" operator="equal" allowBlank="1" showInputMessage="1" showErrorMessage="1" error="This cell should remain blank." sqref="D265">
      <formula1>0</formula1>
    </dataValidation>
    <dataValidation type="decimal" operator="greaterThanOrEqual" allowBlank="1" showInputMessage="1" showErrorMessage="1" errorTitle="Volume data error" error="The volume must be a non-negative number." sqref="D266:D267">
      <formula1>0</formula1>
    </dataValidation>
    <dataValidation type="textLength" operator="equal" allowBlank="1" showInputMessage="1" showErrorMessage="1" error="This cell should remain blank." sqref="D268">
      <formula1>0</formula1>
    </dataValidation>
    <dataValidation type="decimal" operator="greaterThanOrEqual" allowBlank="1" showInputMessage="1" showErrorMessage="1" errorTitle="Volume data error" error="The volume must be a non-negative number." sqref="D269:D270">
      <formula1>0</formula1>
    </dataValidation>
    <dataValidation type="textLength" operator="equal" allowBlank="1" showInputMessage="1" showErrorMessage="1" error="This cell should remain blank." sqref="D271">
      <formula1>0</formula1>
    </dataValidation>
    <dataValidation type="decimal" operator="greaterThanOrEqual" allowBlank="1" showInputMessage="1" showErrorMessage="1" errorTitle="Volume data error" error="The volume must be a non-negative number." sqref="D272:D273">
      <formula1>0</formula1>
    </dataValidation>
    <dataValidation type="textLength" operator="equal" allowBlank="1" showInputMessage="1" showErrorMessage="1" error="This cell should remain blank." sqref="D274">
      <formula1>0</formula1>
    </dataValidation>
    <dataValidation type="decimal" operator="greaterThanOrEqual" allowBlank="1" showInputMessage="1" showErrorMessage="1" errorTitle="Volume data error" error="The volume must be a non-negative number." sqref="D275:D276">
      <formula1>0</formula1>
    </dataValidation>
    <dataValidation type="textLength" operator="equal" allowBlank="1" showInputMessage="1" showErrorMessage="1" error="This cell should remain blank." sqref="D277">
      <formula1>0</formula1>
    </dataValidation>
    <dataValidation type="decimal" operator="greaterThanOrEqual" allowBlank="1" showInputMessage="1" showErrorMessage="1" errorTitle="Volume data error" error="The volume must be a non-negative number." sqref="D278:D279">
      <formula1>0</formula1>
    </dataValidation>
    <dataValidation type="textLength" operator="equal" allowBlank="1" showInputMessage="1" showErrorMessage="1" error="This cell should remain blank." sqref="D280">
      <formula1>0</formula1>
    </dataValidation>
    <dataValidation type="decimal" operator="greaterThanOrEqual" allowBlank="1" showInputMessage="1" showErrorMessage="1" errorTitle="Volume data error" error="The volume must be a non-negative number." sqref="D281:D282">
      <formula1>0</formula1>
    </dataValidation>
    <dataValidation type="textLength" operator="equal" allowBlank="1" showInputMessage="1" showErrorMessage="1" error="This cell should remain blank." sqref="D283">
      <formula1>0</formula1>
    </dataValidation>
    <dataValidation type="decimal" operator="greaterThanOrEqual" allowBlank="1" showInputMessage="1" showErrorMessage="1" errorTitle="Volume data error" error="The volume must be a non-negative number." sqref="D284:D285">
      <formula1>0</formula1>
    </dataValidation>
    <dataValidation type="textLength" operator="equal" allowBlank="1" showInputMessage="1" showErrorMessage="1" error="This cell should remain blank." sqref="D286">
      <formula1>0</formula1>
    </dataValidation>
    <dataValidation type="decimal" operator="greaterThanOrEqual" allowBlank="1" showInputMessage="1" showErrorMessage="1" errorTitle="Volume data error" error="The volume must be a non-negative number." sqref="D287:D288">
      <formula1>0</formula1>
    </dataValidation>
    <dataValidation type="textLength" operator="equal" allowBlank="1" showInputMessage="1" showErrorMessage="1" error="This cell should remain blank." sqref="D289">
      <formula1>0</formula1>
    </dataValidation>
    <dataValidation type="decimal" operator="greaterThanOrEqual" allowBlank="1" showInputMessage="1" showErrorMessage="1" errorTitle="Volume data error" error="The volume must be a non-negative number." sqref="D290:D291">
      <formula1>0</formula1>
    </dataValidation>
    <dataValidation type="textLength" operator="equal" allowBlank="1" showInputMessage="1" showErrorMessage="1" error="This cell should remain blank." sqref="D292">
      <formula1>0</formula1>
    </dataValidation>
    <dataValidation type="decimal" operator="greaterThanOrEqual" allowBlank="1" showInputMessage="1" showErrorMessage="1" errorTitle="Volume data error" error="The volume must be a non-negative number." sqref="D293:D294">
      <formula1>0</formula1>
    </dataValidation>
    <dataValidation type="textLength" operator="equal" allowBlank="1" showInputMessage="1" showErrorMessage="1" error="This cell should remain blank." sqref="E188">
      <formula1>0</formula1>
    </dataValidation>
    <dataValidation type="decimal" operator="greaterThanOrEqual" allowBlank="1" showInputMessage="1" showErrorMessage="1" errorTitle="Volume data error" error="The volume must be a non-negative number." sqref="E189:E191">
      <formula1>0</formula1>
    </dataValidation>
    <dataValidation type="textLength" operator="equal" allowBlank="1" showInputMessage="1" showErrorMessage="1" error="This cell should remain blank." sqref="E192">
      <formula1>0</formula1>
    </dataValidation>
    <dataValidation type="decimal" operator="greaterThanOrEqual" allowBlank="1" showInputMessage="1" showErrorMessage="1" errorTitle="Volume data error" error="The volume must be a non-negative number." sqref="E193:E195">
      <formula1>0</formula1>
    </dataValidation>
    <dataValidation type="textLength" operator="equal" allowBlank="1" showInputMessage="1" showErrorMessage="1" error="This cell should remain blank." sqref="E196">
      <formula1>0</formula1>
    </dataValidation>
    <dataValidation type="decimal" operator="greaterThanOrEqual" allowBlank="1" showInputMessage="1" showErrorMessage="1" errorTitle="Volume data error" error="The volume must be a non-negative number." sqref="E197:E199">
      <formula1>0</formula1>
    </dataValidation>
    <dataValidation type="textLength" operator="equal" allowBlank="1" showInputMessage="1" showErrorMessage="1" error="This cell should remain blank." sqref="E200">
      <formula1>0</formula1>
    </dataValidation>
    <dataValidation type="decimal" operator="greaterThanOrEqual" allowBlank="1" showInputMessage="1" showErrorMessage="1" errorTitle="Volume data error" error="The volume must be a non-negative number." sqref="E201:E203">
      <formula1>0</formula1>
    </dataValidation>
    <dataValidation type="textLength" operator="equal" allowBlank="1" showInputMessage="1" showErrorMessage="1" error="This cell should remain blank." sqref="E204">
      <formula1>0</formula1>
    </dataValidation>
    <dataValidation type="decimal" operator="greaterThanOrEqual" allowBlank="1" showInputMessage="1" showErrorMessage="1" errorTitle="Volume data error" error="The volume must be a non-negative number." sqref="E205:E207">
      <formula1>0</formula1>
    </dataValidation>
    <dataValidation type="textLength" operator="equal" allowBlank="1" showInputMessage="1" showErrorMessage="1" error="This cell should remain blank." sqref="E208">
      <formula1>0</formula1>
    </dataValidation>
    <dataValidation type="decimal" operator="greaterThanOrEqual" allowBlank="1" showInputMessage="1" showErrorMessage="1" errorTitle="Volume data error" error="The volume must be a non-negative number." sqref="E209:E211">
      <formula1>0</formula1>
    </dataValidation>
    <dataValidation type="textLength" operator="equal" allowBlank="1" showInputMessage="1" showErrorMessage="1" error="This cell should remain blank." sqref="E212">
      <formula1>0</formula1>
    </dataValidation>
    <dataValidation type="decimal" operator="greaterThanOrEqual" allowBlank="1" showInputMessage="1" showErrorMessage="1" errorTitle="Volume data error" error="The volume must be a non-negative number." sqref="E213:E215">
      <formula1>0</formula1>
    </dataValidation>
    <dataValidation type="textLength" operator="equal" allowBlank="1" showInputMessage="1" showErrorMessage="1" error="This cell should remain blank." sqref="E216">
      <formula1>0</formula1>
    </dataValidation>
    <dataValidation type="decimal" operator="greaterThanOrEqual" allowBlank="1" showInputMessage="1" showErrorMessage="1" errorTitle="Volume data error" error="The volume must be a non-negative number." sqref="E217">
      <formula1>0</formula1>
    </dataValidation>
    <dataValidation type="textLength" operator="equal" allowBlank="1" showInputMessage="1" showErrorMessage="1" error="This cell should remain blank." sqref="E218">
      <formula1>0</formula1>
    </dataValidation>
    <dataValidation type="decimal" operator="greaterThanOrEqual" allowBlank="1" showInputMessage="1" showErrorMessage="1" errorTitle="Volume data error" error="The volume must be a non-negative number." sqref="E219">
      <formula1>0</formula1>
    </dataValidation>
    <dataValidation type="textLength" operator="equal" allowBlank="1" showInputMessage="1" showErrorMessage="1" error="This cell should remain blank." sqref="E220">
      <formula1>0</formula1>
    </dataValidation>
    <dataValidation type="decimal" operator="greaterThanOrEqual" allowBlank="1" showInputMessage="1" showErrorMessage="1" errorTitle="Volume data error" error="The volume must be a non-negative number." sqref="E221:E223">
      <formula1>0</formula1>
    </dataValidation>
    <dataValidation type="textLength" operator="equal" allowBlank="1" showInputMessage="1" showErrorMessage="1" error="This cell should remain blank." sqref="E224">
      <formula1>0</formula1>
    </dataValidation>
    <dataValidation type="decimal" operator="greaterThanOrEqual" allowBlank="1" showInputMessage="1" showErrorMessage="1" errorTitle="Volume data error" error="The volume must be a non-negative number." sqref="E225:E226">
      <formula1>0</formula1>
    </dataValidation>
    <dataValidation type="textLength" operator="equal" allowBlank="1" showInputMessage="1" showErrorMessage="1" error="This cell should remain blank." sqref="E227">
      <formula1>0</formula1>
    </dataValidation>
    <dataValidation type="decimal" operator="greaterThanOrEqual" allowBlank="1" showInputMessage="1" showErrorMessage="1" errorTitle="Volume data error" error="The volume must be a non-negative number." sqref="E228:E229">
      <formula1>0</formula1>
    </dataValidation>
    <dataValidation type="textLength" operator="equal" allowBlank="1" showInputMessage="1" showErrorMessage="1" error="This cell should remain blank." sqref="E230">
      <formula1>0</formula1>
    </dataValidation>
    <dataValidation type="decimal" operator="greaterThanOrEqual" allowBlank="1" showInputMessage="1" showErrorMessage="1" errorTitle="Volume data error" error="The volume must be a non-negative number." sqref="E231:E233">
      <formula1>0</formula1>
    </dataValidation>
    <dataValidation type="textLength" operator="equal" allowBlank="1" showInputMessage="1" showErrorMessage="1" error="This cell should remain blank." sqref="E234">
      <formula1>0</formula1>
    </dataValidation>
    <dataValidation type="decimal" operator="greaterThanOrEqual" allowBlank="1" showInputMessage="1" showErrorMessage="1" errorTitle="Volume data error" error="The volume must be a non-negative number." sqref="E235:E237">
      <formula1>0</formula1>
    </dataValidation>
    <dataValidation type="textLength" operator="equal" allowBlank="1" showInputMessage="1" showErrorMessage="1" error="This cell should remain blank." sqref="E238">
      <formula1>0</formula1>
    </dataValidation>
    <dataValidation type="decimal" operator="greaterThanOrEqual" allowBlank="1" showInputMessage="1" showErrorMessage="1" errorTitle="Volume data error" error="The volume must be a non-negative number." sqref="E239:E241">
      <formula1>0</formula1>
    </dataValidation>
    <dataValidation type="textLength" operator="equal" allowBlank="1" showInputMessage="1" showErrorMessage="1" error="This cell should remain blank." sqref="E242">
      <formula1>0</formula1>
    </dataValidation>
    <dataValidation type="decimal" operator="greaterThanOrEqual" allowBlank="1" showInputMessage="1" showErrorMessage="1" errorTitle="Volume data error" error="The volume must be a non-negative number." sqref="E243:E245">
      <formula1>0</formula1>
    </dataValidation>
    <dataValidation type="textLength" operator="equal" allowBlank="1" showInputMessage="1" showErrorMessage="1" error="This cell should remain blank." sqref="E246">
      <formula1>0</formula1>
    </dataValidation>
    <dataValidation type="decimal" operator="greaterThanOrEqual" allowBlank="1" showInputMessage="1" showErrorMessage="1" errorTitle="Volume data error" error="The volume must be a non-negative number." sqref="E247:E249">
      <formula1>0</formula1>
    </dataValidation>
    <dataValidation type="textLength" operator="equal" allowBlank="1" showInputMessage="1" showErrorMessage="1" error="This cell should remain blank." sqref="E250">
      <formula1>0</formula1>
    </dataValidation>
    <dataValidation type="decimal" operator="greaterThanOrEqual" allowBlank="1" showInputMessage="1" showErrorMessage="1" errorTitle="Volume data error" error="The volume must be a non-negative number." sqref="E251:E253">
      <formula1>0</formula1>
    </dataValidation>
    <dataValidation type="textLength" operator="equal" allowBlank="1" showInputMessage="1" showErrorMessage="1" error="This cell should remain blank." sqref="E254">
      <formula1>0</formula1>
    </dataValidation>
    <dataValidation type="decimal" operator="greaterThanOrEqual" allowBlank="1" showInputMessage="1" showErrorMessage="1" errorTitle="Volume data error" error="The volume must be a non-negative number." sqref="E255:E256">
      <formula1>0</formula1>
    </dataValidation>
    <dataValidation type="textLength" operator="equal" allowBlank="1" showInputMessage="1" showErrorMessage="1" error="This cell should remain blank." sqref="E257">
      <formula1>0</formula1>
    </dataValidation>
    <dataValidation type="decimal" operator="greaterThanOrEqual" allowBlank="1" showInputMessage="1" showErrorMessage="1" errorTitle="Volume data error" error="The volume must be a non-negative number." sqref="E258:E260">
      <formula1>0</formula1>
    </dataValidation>
    <dataValidation type="textLength" operator="equal" allowBlank="1" showInputMessage="1" showErrorMessage="1" error="This cell should remain blank." sqref="E261">
      <formula1>0</formula1>
    </dataValidation>
    <dataValidation type="decimal" operator="greaterThanOrEqual" allowBlank="1" showInputMessage="1" showErrorMessage="1" errorTitle="Volume data error" error="The volume must be a non-negative number." sqref="E262:E264">
      <formula1>0</formula1>
    </dataValidation>
    <dataValidation type="textLength" operator="equal" allowBlank="1" showInputMessage="1" showErrorMessage="1" error="This cell should remain blank." sqref="E265">
      <formula1>0</formula1>
    </dataValidation>
    <dataValidation type="decimal" operator="greaterThanOrEqual" allowBlank="1" showInputMessage="1" showErrorMessage="1" errorTitle="Volume data error" error="The volume must be a non-negative number." sqref="E266:E267">
      <formula1>0</formula1>
    </dataValidation>
    <dataValidation type="textLength" operator="equal" allowBlank="1" showInputMessage="1" showErrorMessage="1" error="This cell should remain blank." sqref="E268">
      <formula1>0</formula1>
    </dataValidation>
    <dataValidation type="decimal" operator="greaterThanOrEqual" allowBlank="1" showInputMessage="1" showErrorMessage="1" errorTitle="Volume data error" error="The volume must be a non-negative number." sqref="E269:E270">
      <formula1>0</formula1>
    </dataValidation>
    <dataValidation type="textLength" operator="equal" allowBlank="1" showInputMessage="1" showErrorMessage="1" error="This cell should remain blank." sqref="E271">
      <formula1>0</formula1>
    </dataValidation>
    <dataValidation type="decimal" operator="greaterThanOrEqual" allowBlank="1" showInputMessage="1" showErrorMessage="1" errorTitle="Volume data error" error="The volume must be a non-negative number." sqref="E272:E273">
      <formula1>0</formula1>
    </dataValidation>
    <dataValidation type="textLength" operator="equal" allowBlank="1" showInputMessage="1" showErrorMessage="1" error="This cell should remain blank." sqref="E274">
      <formula1>0</formula1>
    </dataValidation>
    <dataValidation type="decimal" operator="greaterThanOrEqual" allowBlank="1" showInputMessage="1" showErrorMessage="1" errorTitle="Volume data error" error="The volume must be a non-negative number." sqref="E275:E276">
      <formula1>0</formula1>
    </dataValidation>
    <dataValidation type="textLength" operator="equal" allowBlank="1" showInputMessage="1" showErrorMessage="1" error="This cell should remain blank." sqref="E277">
      <formula1>0</formula1>
    </dataValidation>
    <dataValidation type="decimal" operator="greaterThanOrEqual" allowBlank="1" showInputMessage="1" showErrorMessage="1" errorTitle="Volume data error" error="The volume must be a non-negative number." sqref="E278:E279">
      <formula1>0</formula1>
    </dataValidation>
    <dataValidation type="textLength" operator="equal" allowBlank="1" showInputMessage="1" showErrorMessage="1" error="This cell should remain blank." sqref="E280">
      <formula1>0</formula1>
    </dataValidation>
    <dataValidation type="decimal" operator="greaterThanOrEqual" allowBlank="1" showInputMessage="1" showErrorMessage="1" errorTitle="Volume data error" error="The volume must be a non-negative number." sqref="E281:E282">
      <formula1>0</formula1>
    </dataValidation>
    <dataValidation type="textLength" operator="equal" allowBlank="1" showInputMessage="1" showErrorMessage="1" error="This cell should remain blank." sqref="E283">
      <formula1>0</formula1>
    </dataValidation>
    <dataValidation type="decimal" operator="greaterThanOrEqual" allowBlank="1" showInputMessage="1" showErrorMessage="1" errorTitle="Volume data error" error="The volume must be a non-negative number." sqref="E284:E285">
      <formula1>0</formula1>
    </dataValidation>
    <dataValidation type="textLength" operator="equal" allowBlank="1" showInputMessage="1" showErrorMessage="1" error="This cell should remain blank." sqref="E286">
      <formula1>0</formula1>
    </dataValidation>
    <dataValidation type="decimal" operator="greaterThanOrEqual" allowBlank="1" showInputMessage="1" showErrorMessage="1" errorTitle="Volume data error" error="The volume must be a non-negative number." sqref="E287:E288">
      <formula1>0</formula1>
    </dataValidation>
    <dataValidation type="textLength" operator="equal" allowBlank="1" showInputMessage="1" showErrorMessage="1" error="This cell should remain blank." sqref="E289">
      <formula1>0</formula1>
    </dataValidation>
    <dataValidation type="decimal" operator="greaterThanOrEqual" allowBlank="1" showInputMessage="1" showErrorMessage="1" errorTitle="Volume data error" error="The volume must be a non-negative number." sqref="E290:E291">
      <formula1>0</formula1>
    </dataValidation>
    <dataValidation type="textLength" operator="equal" allowBlank="1" showInputMessage="1" showErrorMessage="1" error="This cell should remain blank." sqref="E292">
      <formula1>0</formula1>
    </dataValidation>
    <dataValidation type="decimal" operator="greaterThanOrEqual" allowBlank="1" showInputMessage="1" showErrorMessage="1" errorTitle="Volume data error" error="The volume must be a non-negative number." sqref="E293:E294">
      <formula1>0</formula1>
    </dataValidation>
    <dataValidation type="textLength" operator="equal" allowBlank="1" showInputMessage="1" showErrorMessage="1" error="This cell should remain blank." sqref="F188">
      <formula1>0</formula1>
    </dataValidation>
    <dataValidation type="decimal" operator="greaterThanOrEqual" allowBlank="1" showInputMessage="1" showErrorMessage="1" errorTitle="Volume data error" error="The volume must be a non-negative number." sqref="F189:F191">
      <formula1>0</formula1>
    </dataValidation>
    <dataValidation type="textLength" operator="equal" allowBlank="1" showInputMessage="1" showErrorMessage="1" error="This cell should remain blank." sqref="F192">
      <formula1>0</formula1>
    </dataValidation>
    <dataValidation type="decimal" operator="greaterThanOrEqual" allowBlank="1" showInputMessage="1" showErrorMessage="1" errorTitle="Volume data error" error="The volume must be a non-negative number." sqref="F193:F195">
      <formula1>0</formula1>
    </dataValidation>
    <dataValidation type="textLength" operator="equal" allowBlank="1" showInputMessage="1" showErrorMessage="1" error="This cell should remain blank." sqref="F196">
      <formula1>0</formula1>
    </dataValidation>
    <dataValidation type="decimal" operator="greaterThanOrEqual" allowBlank="1" showInputMessage="1" showErrorMessage="1" errorTitle="Volume data error" error="The volume must be a non-negative number." sqref="F197:F199">
      <formula1>0</formula1>
    </dataValidation>
    <dataValidation type="textLength" operator="equal" allowBlank="1" showInputMessage="1" showErrorMessage="1" error="This cell should remain blank." sqref="F200">
      <formula1>0</formula1>
    </dataValidation>
    <dataValidation type="decimal" operator="greaterThanOrEqual" allowBlank="1" showInputMessage="1" showErrorMessage="1" errorTitle="Volume data error" error="The volume must be a non-negative number." sqref="F201:F203">
      <formula1>0</formula1>
    </dataValidation>
    <dataValidation type="textLength" operator="equal" allowBlank="1" showInputMessage="1" showErrorMessage="1" error="This cell should remain blank." sqref="F204">
      <formula1>0</formula1>
    </dataValidation>
    <dataValidation type="decimal" operator="greaterThanOrEqual" allowBlank="1" showInputMessage="1" showErrorMessage="1" errorTitle="Volume data error" error="The volume must be a non-negative number." sqref="F205:F207">
      <formula1>0</formula1>
    </dataValidation>
    <dataValidation type="textLength" operator="equal" allowBlank="1" showInputMessage="1" showErrorMessage="1" error="This cell should remain blank." sqref="F208">
      <formula1>0</formula1>
    </dataValidation>
    <dataValidation type="decimal" operator="greaterThanOrEqual" allowBlank="1" showInputMessage="1" showErrorMessage="1" errorTitle="Volume data error" error="The volume must be a non-negative number." sqref="F209:F211">
      <formula1>0</formula1>
    </dataValidation>
    <dataValidation type="textLength" operator="equal" allowBlank="1" showInputMessage="1" showErrorMessage="1" error="This cell should remain blank." sqref="F212">
      <formula1>0</formula1>
    </dataValidation>
    <dataValidation type="decimal" operator="greaterThanOrEqual" allowBlank="1" showInputMessage="1" showErrorMessage="1" errorTitle="Volume data error" error="The volume must be a non-negative number." sqref="F213:F215">
      <formula1>0</formula1>
    </dataValidation>
    <dataValidation type="textLength" operator="equal" allowBlank="1" showInputMessage="1" showErrorMessage="1" error="This cell should remain blank." sqref="F216">
      <formula1>0</formula1>
    </dataValidation>
    <dataValidation type="decimal" operator="greaterThanOrEqual" allowBlank="1" showInputMessage="1" showErrorMessage="1" errorTitle="Volume data error" error="The volume must be a non-negative number." sqref="F217">
      <formula1>0</formula1>
    </dataValidation>
    <dataValidation type="textLength" operator="equal" allowBlank="1" showInputMessage="1" showErrorMessage="1" error="This cell should remain blank." sqref="F218">
      <formula1>0</formula1>
    </dataValidation>
    <dataValidation type="decimal" operator="greaterThanOrEqual" allowBlank="1" showInputMessage="1" showErrorMessage="1" errorTitle="Volume data error" error="The volume must be a non-negative number." sqref="F219">
      <formula1>0</formula1>
    </dataValidation>
    <dataValidation type="textLength" operator="equal" allowBlank="1" showInputMessage="1" showErrorMessage="1" error="This cell should remain blank." sqref="F220">
      <formula1>0</formula1>
    </dataValidation>
    <dataValidation type="decimal" operator="greaterThanOrEqual" allowBlank="1" showInputMessage="1" showErrorMessage="1" errorTitle="Volume data error" error="The volume must be a non-negative number." sqref="F221:F223">
      <formula1>0</formula1>
    </dataValidation>
    <dataValidation type="textLength" operator="equal" allowBlank="1" showInputMessage="1" showErrorMessage="1" error="This cell should remain blank." sqref="F224">
      <formula1>0</formula1>
    </dataValidation>
    <dataValidation type="decimal" operator="greaterThanOrEqual" allowBlank="1" showInputMessage="1" showErrorMessage="1" errorTitle="Volume data error" error="The volume must be a non-negative number." sqref="F225:F226">
      <formula1>0</formula1>
    </dataValidation>
    <dataValidation type="textLength" operator="equal" allowBlank="1" showInputMessage="1" showErrorMessage="1" error="This cell should remain blank." sqref="F227">
      <formula1>0</formula1>
    </dataValidation>
    <dataValidation type="decimal" operator="greaterThanOrEqual" allowBlank="1" showInputMessage="1" showErrorMessage="1" errorTitle="Volume data error" error="The volume must be a non-negative number." sqref="F228:F229">
      <formula1>0</formula1>
    </dataValidation>
    <dataValidation type="textLength" operator="equal" allowBlank="1" showInputMessage="1" showErrorMessage="1" error="This cell should remain blank." sqref="F230">
      <formula1>0</formula1>
    </dataValidation>
    <dataValidation type="decimal" operator="greaterThanOrEqual" allowBlank="1" showInputMessage="1" showErrorMessage="1" errorTitle="Volume data error" error="The volume must be a non-negative number." sqref="F231:F233">
      <formula1>0</formula1>
    </dataValidation>
    <dataValidation type="textLength" operator="equal" allowBlank="1" showInputMessage="1" showErrorMessage="1" error="This cell should remain blank." sqref="F234">
      <formula1>0</formula1>
    </dataValidation>
    <dataValidation type="decimal" operator="greaterThanOrEqual" allowBlank="1" showInputMessage="1" showErrorMessage="1" errorTitle="Volume data error" error="The volume must be a non-negative number." sqref="F235:F237">
      <formula1>0</formula1>
    </dataValidation>
    <dataValidation type="textLength" operator="equal" allowBlank="1" showInputMessage="1" showErrorMessage="1" error="This cell should remain blank." sqref="F238">
      <formula1>0</formula1>
    </dataValidation>
    <dataValidation type="decimal" operator="greaterThanOrEqual" allowBlank="1" showInputMessage="1" showErrorMessage="1" errorTitle="Volume data error" error="The volume must be a non-negative number." sqref="F239:F241">
      <formula1>0</formula1>
    </dataValidation>
    <dataValidation type="textLength" operator="equal" allowBlank="1" showInputMessage="1" showErrorMessage="1" error="This cell should remain blank." sqref="F242">
      <formula1>0</formula1>
    </dataValidation>
    <dataValidation type="decimal" operator="greaterThanOrEqual" allowBlank="1" showInputMessage="1" showErrorMessage="1" errorTitle="Volume data error" error="The volume must be a non-negative number." sqref="F243:F245">
      <formula1>0</formula1>
    </dataValidation>
    <dataValidation type="textLength" operator="equal" allowBlank="1" showInputMessage="1" showErrorMessage="1" error="This cell should remain blank." sqref="F246">
      <formula1>0</formula1>
    </dataValidation>
    <dataValidation type="decimal" operator="greaterThanOrEqual" allowBlank="1" showInputMessage="1" showErrorMessage="1" errorTitle="Volume data error" error="The volume must be a non-negative number." sqref="F247:F249">
      <formula1>0</formula1>
    </dataValidation>
    <dataValidation type="textLength" operator="equal" allowBlank="1" showInputMessage="1" showErrorMessage="1" error="This cell should remain blank." sqref="F250">
      <formula1>0</formula1>
    </dataValidation>
    <dataValidation type="decimal" operator="greaterThanOrEqual" allowBlank="1" showInputMessage="1" showErrorMessage="1" errorTitle="Volume data error" error="The volume must be a non-negative number." sqref="F251:F253">
      <formula1>0</formula1>
    </dataValidation>
    <dataValidation type="textLength" operator="equal" allowBlank="1" showInputMessage="1" showErrorMessage="1" error="This cell should remain blank." sqref="F254">
      <formula1>0</formula1>
    </dataValidation>
    <dataValidation type="decimal" operator="greaterThanOrEqual" allowBlank="1" showInputMessage="1" showErrorMessage="1" errorTitle="Volume data error" error="The volume must be a non-negative number." sqref="F255:F256">
      <formula1>0</formula1>
    </dataValidation>
    <dataValidation type="textLength" operator="equal" allowBlank="1" showInputMessage="1" showErrorMessage="1" error="This cell should remain blank." sqref="F257">
      <formula1>0</formula1>
    </dataValidation>
    <dataValidation type="decimal" operator="greaterThanOrEqual" allowBlank="1" showInputMessage="1" showErrorMessage="1" errorTitle="Volume data error" error="The volume must be a non-negative number." sqref="F258:F260">
      <formula1>0</formula1>
    </dataValidation>
    <dataValidation type="textLength" operator="equal" allowBlank="1" showInputMessage="1" showErrorMessage="1" error="This cell should remain blank." sqref="F261">
      <formula1>0</formula1>
    </dataValidation>
    <dataValidation type="decimal" operator="greaterThanOrEqual" allowBlank="1" showInputMessage="1" showErrorMessage="1" errorTitle="Volume data error" error="The volume must be a non-negative number." sqref="F262:F264">
      <formula1>0</formula1>
    </dataValidation>
    <dataValidation type="textLength" operator="equal" allowBlank="1" showInputMessage="1" showErrorMessage="1" error="This cell should remain blank." sqref="F265">
      <formula1>0</formula1>
    </dataValidation>
    <dataValidation type="decimal" operator="greaterThanOrEqual" allowBlank="1" showInputMessage="1" showErrorMessage="1" errorTitle="Volume data error" error="The volume must be a non-negative number." sqref="F266:F267">
      <formula1>0</formula1>
    </dataValidation>
    <dataValidation type="textLength" operator="equal" allowBlank="1" showInputMessage="1" showErrorMessage="1" error="This cell should remain blank." sqref="F268">
      <formula1>0</formula1>
    </dataValidation>
    <dataValidation type="decimal" operator="greaterThanOrEqual" allowBlank="1" showInputMessage="1" showErrorMessage="1" errorTitle="Volume data error" error="The volume must be a non-negative number." sqref="F269:F270">
      <formula1>0</formula1>
    </dataValidation>
    <dataValidation type="textLength" operator="equal" allowBlank="1" showInputMessage="1" showErrorMessage="1" error="This cell should remain blank." sqref="F271">
      <formula1>0</formula1>
    </dataValidation>
    <dataValidation type="decimal" operator="greaterThanOrEqual" allowBlank="1" showInputMessage="1" showErrorMessage="1" errorTitle="Volume data error" error="The volume must be a non-negative number." sqref="F272:F273">
      <formula1>0</formula1>
    </dataValidation>
    <dataValidation type="textLength" operator="equal" allowBlank="1" showInputMessage="1" showErrorMessage="1" error="This cell should remain blank." sqref="F274">
      <formula1>0</formula1>
    </dataValidation>
    <dataValidation type="decimal" operator="greaterThanOrEqual" allowBlank="1" showInputMessage="1" showErrorMessage="1" errorTitle="Volume data error" error="The volume must be a non-negative number." sqref="F275:F276">
      <formula1>0</formula1>
    </dataValidation>
    <dataValidation type="textLength" operator="equal" allowBlank="1" showInputMessage="1" showErrorMessage="1" error="This cell should remain blank." sqref="F277">
      <formula1>0</formula1>
    </dataValidation>
    <dataValidation type="decimal" operator="greaterThanOrEqual" allowBlank="1" showInputMessage="1" showErrorMessage="1" errorTitle="Volume data error" error="The volume must be a non-negative number." sqref="F278:F279">
      <formula1>0</formula1>
    </dataValidation>
    <dataValidation type="textLength" operator="equal" allowBlank="1" showInputMessage="1" showErrorMessage="1" error="This cell should remain blank." sqref="F280">
      <formula1>0</formula1>
    </dataValidation>
    <dataValidation type="decimal" operator="greaterThanOrEqual" allowBlank="1" showInputMessage="1" showErrorMessage="1" errorTitle="Volume data error" error="The volume must be a non-negative number." sqref="F281:F282">
      <formula1>0</formula1>
    </dataValidation>
    <dataValidation type="textLength" operator="equal" allowBlank="1" showInputMessage="1" showErrorMessage="1" error="This cell should remain blank." sqref="F283">
      <formula1>0</formula1>
    </dataValidation>
    <dataValidation type="decimal" operator="greaterThanOrEqual" allowBlank="1" showInputMessage="1" showErrorMessage="1" errorTitle="Volume data error" error="The volume must be a non-negative number." sqref="F284:F285">
      <formula1>0</formula1>
    </dataValidation>
    <dataValidation type="textLength" operator="equal" allowBlank="1" showInputMessage="1" showErrorMessage="1" error="This cell should remain blank." sqref="F286">
      <formula1>0</formula1>
    </dataValidation>
    <dataValidation type="decimal" operator="greaterThanOrEqual" allowBlank="1" showInputMessage="1" showErrorMessage="1" errorTitle="Volume data error" error="The volume must be a non-negative number." sqref="F287:F288">
      <formula1>0</formula1>
    </dataValidation>
    <dataValidation type="textLength" operator="equal" allowBlank="1" showInputMessage="1" showErrorMessage="1" error="This cell should remain blank." sqref="F289">
      <formula1>0</formula1>
    </dataValidation>
    <dataValidation type="decimal" operator="greaterThanOrEqual" allowBlank="1" showInputMessage="1" showErrorMessage="1" errorTitle="Volume data error" error="The volume must be a non-negative number." sqref="F290:F291">
      <formula1>0</formula1>
    </dataValidation>
    <dataValidation type="textLength" operator="equal" allowBlank="1" showInputMessage="1" showErrorMessage="1" error="This cell should remain blank." sqref="F292">
      <formula1>0</formula1>
    </dataValidation>
    <dataValidation type="decimal" operator="greaterThanOrEqual" allowBlank="1" showInputMessage="1" showErrorMessage="1" errorTitle="Volume data error" error="The volume must be a non-negative number." sqref="F293:F294">
      <formula1>0</formula1>
    </dataValidation>
    <dataValidation type="textLength" operator="equal" allowBlank="1" showInputMessage="1" showErrorMessage="1" error="This cell should remain blank." sqref="G188">
      <formula1>0</formula1>
    </dataValidation>
    <dataValidation type="decimal" operator="greaterThanOrEqual" allowBlank="1" showInputMessage="1" showErrorMessage="1" errorTitle="Volume data error" error="The volume must be a non-negative number." sqref="G189:G191">
      <formula1>0</formula1>
    </dataValidation>
    <dataValidation type="textLength" operator="equal" allowBlank="1" showInputMessage="1" showErrorMessage="1" error="This cell should remain blank." sqref="G192">
      <formula1>0</formula1>
    </dataValidation>
    <dataValidation type="decimal" operator="greaterThanOrEqual" allowBlank="1" showInputMessage="1" showErrorMessage="1" errorTitle="Volume data error" error="The volume must be a non-negative number." sqref="G193:G195">
      <formula1>0</formula1>
    </dataValidation>
    <dataValidation type="textLength" operator="equal" allowBlank="1" showInputMessage="1" showErrorMessage="1" error="This cell should remain blank." sqref="G196">
      <formula1>0</formula1>
    </dataValidation>
    <dataValidation type="decimal" operator="greaterThanOrEqual" allowBlank="1" showInputMessage="1" showErrorMessage="1" errorTitle="Volume data error" error="The volume must be a non-negative number." sqref="G197:G199">
      <formula1>0</formula1>
    </dataValidation>
    <dataValidation type="textLength" operator="equal" allowBlank="1" showInputMessage="1" showErrorMessage="1" error="This cell should remain blank." sqref="G200">
      <formula1>0</formula1>
    </dataValidation>
    <dataValidation type="decimal" operator="greaterThanOrEqual" allowBlank="1" showInputMessage="1" showErrorMessage="1" errorTitle="Volume data error" error="The volume must be a non-negative number." sqref="G201:G203">
      <formula1>0</formula1>
    </dataValidation>
    <dataValidation type="textLength" operator="equal" allowBlank="1" showInputMessage="1" showErrorMessage="1" error="This cell should remain blank." sqref="G204">
      <formula1>0</formula1>
    </dataValidation>
    <dataValidation type="decimal" operator="greaterThanOrEqual" allowBlank="1" showInputMessage="1" showErrorMessage="1" errorTitle="Volume data error" error="The volume must be a non-negative number." sqref="G205:G207">
      <formula1>0</formula1>
    </dataValidation>
    <dataValidation type="textLength" operator="equal" allowBlank="1" showInputMessage="1" showErrorMessage="1" error="This cell should remain blank." sqref="G208">
      <formula1>0</formula1>
    </dataValidation>
    <dataValidation type="decimal" operator="greaterThanOrEqual" allowBlank="1" showInputMessage="1" showErrorMessage="1" errorTitle="Volume data error" error="The volume must be a non-negative number." sqref="G209:G211">
      <formula1>0</formula1>
    </dataValidation>
    <dataValidation type="textLength" operator="equal" allowBlank="1" showInputMessage="1" showErrorMessage="1" error="This cell should remain blank." sqref="G212">
      <formula1>0</formula1>
    </dataValidation>
    <dataValidation type="decimal" operator="greaterThanOrEqual" allowBlank="1" showInputMessage="1" showErrorMessage="1" errorTitle="Volume data error" error="The volume must be a non-negative number." sqref="G213:G215">
      <formula1>0</formula1>
    </dataValidation>
    <dataValidation type="textLength" operator="equal" allowBlank="1" showInputMessage="1" showErrorMessage="1" error="This cell should remain blank." sqref="G216">
      <formula1>0</formula1>
    </dataValidation>
    <dataValidation type="decimal" operator="greaterThanOrEqual" allowBlank="1" showInputMessage="1" showErrorMessage="1" errorTitle="Volume data error" error="The volume must be a non-negative number." sqref="G217">
      <formula1>0</formula1>
    </dataValidation>
    <dataValidation type="textLength" operator="equal" allowBlank="1" showInputMessage="1" showErrorMessage="1" error="This cell should remain blank." sqref="G218">
      <formula1>0</formula1>
    </dataValidation>
    <dataValidation type="decimal" operator="greaterThanOrEqual" allowBlank="1" showInputMessage="1" showErrorMessage="1" errorTitle="Volume data error" error="The volume must be a non-negative number." sqref="G219">
      <formula1>0</formula1>
    </dataValidation>
    <dataValidation type="textLength" operator="equal" allowBlank="1" showInputMessage="1" showErrorMessage="1" error="This cell should remain blank." sqref="G220">
      <formula1>0</formula1>
    </dataValidation>
    <dataValidation type="decimal" operator="greaterThanOrEqual" allowBlank="1" showInputMessage="1" showErrorMessage="1" errorTitle="Volume data error" error="The volume must be a non-negative number." sqref="G221:G223">
      <formula1>0</formula1>
    </dataValidation>
    <dataValidation type="textLength" operator="equal" allowBlank="1" showInputMessage="1" showErrorMessage="1" error="This cell should remain blank." sqref="G224">
      <formula1>0</formula1>
    </dataValidation>
    <dataValidation type="decimal" operator="greaterThanOrEqual" allowBlank="1" showInputMessage="1" showErrorMessage="1" errorTitle="Volume data error" error="The volume must be a non-negative number." sqref="G225:G226">
      <formula1>0</formula1>
    </dataValidation>
    <dataValidation type="textLength" operator="equal" allowBlank="1" showInputMessage="1" showErrorMessage="1" error="This cell should remain blank." sqref="G227">
      <formula1>0</formula1>
    </dataValidation>
    <dataValidation type="decimal" operator="greaterThanOrEqual" allowBlank="1" showInputMessage="1" showErrorMessage="1" errorTitle="Volume data error" error="The volume must be a non-negative number." sqref="G228:G229">
      <formula1>0</formula1>
    </dataValidation>
    <dataValidation type="textLength" operator="equal" allowBlank="1" showInputMessage="1" showErrorMessage="1" error="This cell should remain blank." sqref="G230">
      <formula1>0</formula1>
    </dataValidation>
    <dataValidation type="decimal" operator="greaterThanOrEqual" allowBlank="1" showInputMessage="1" showErrorMessage="1" errorTitle="Volume data error" error="The volume must be a non-negative number." sqref="G231:G233">
      <formula1>0</formula1>
    </dataValidation>
    <dataValidation type="textLength" operator="equal" allowBlank="1" showInputMessage="1" showErrorMessage="1" error="This cell should remain blank." sqref="G234">
      <formula1>0</formula1>
    </dataValidation>
    <dataValidation type="decimal" operator="greaterThanOrEqual" allowBlank="1" showInputMessage="1" showErrorMessage="1" errorTitle="Volume data error" error="The volume must be a non-negative number." sqref="G235:G237">
      <formula1>0</formula1>
    </dataValidation>
    <dataValidation type="textLength" operator="equal" allowBlank="1" showInputMessage="1" showErrorMessage="1" error="This cell should remain blank." sqref="G238">
      <formula1>0</formula1>
    </dataValidation>
    <dataValidation type="decimal" operator="greaterThanOrEqual" allowBlank="1" showInputMessage="1" showErrorMessage="1" errorTitle="Volume data error" error="The volume must be a non-negative number." sqref="G239:G241">
      <formula1>0</formula1>
    </dataValidation>
    <dataValidation type="textLength" operator="equal" allowBlank="1" showInputMessage="1" showErrorMessage="1" error="This cell should remain blank." sqref="G242">
      <formula1>0</formula1>
    </dataValidation>
    <dataValidation type="decimal" operator="greaterThanOrEqual" allowBlank="1" showInputMessage="1" showErrorMessage="1" errorTitle="Volume data error" error="The volume must be a non-negative number." sqref="G243:G245">
      <formula1>0</formula1>
    </dataValidation>
    <dataValidation type="textLength" operator="equal" allowBlank="1" showInputMessage="1" showErrorMessage="1" error="This cell should remain blank." sqref="G246">
      <formula1>0</formula1>
    </dataValidation>
    <dataValidation type="decimal" operator="greaterThanOrEqual" allowBlank="1" showInputMessage="1" showErrorMessage="1" errorTitle="Volume data error" error="The volume must be a non-negative number." sqref="G247:G249">
      <formula1>0</formula1>
    </dataValidation>
    <dataValidation type="textLength" operator="equal" allowBlank="1" showInputMessage="1" showErrorMessage="1" error="This cell should remain blank." sqref="G250">
      <formula1>0</formula1>
    </dataValidation>
    <dataValidation type="decimal" operator="greaterThanOrEqual" allowBlank="1" showInputMessage="1" showErrorMessage="1" errorTitle="Volume data error" error="The volume must be a non-negative number." sqref="G251:G253">
      <formula1>0</formula1>
    </dataValidation>
    <dataValidation type="textLength" operator="equal" allowBlank="1" showInputMessage="1" showErrorMessage="1" error="This cell should remain blank." sqref="G254">
      <formula1>0</formula1>
    </dataValidation>
    <dataValidation type="decimal" operator="greaterThanOrEqual" allowBlank="1" showInputMessage="1" showErrorMessage="1" errorTitle="Volume data error" error="The volume must be a non-negative number." sqref="G255:G256">
      <formula1>0</formula1>
    </dataValidation>
    <dataValidation type="textLength" operator="equal" allowBlank="1" showInputMessage="1" showErrorMessage="1" error="This cell should remain blank." sqref="G257">
      <formula1>0</formula1>
    </dataValidation>
    <dataValidation type="decimal" operator="greaterThanOrEqual" allowBlank="1" showInputMessage="1" showErrorMessage="1" errorTitle="Volume data error" error="The volume must be a non-negative number." sqref="G258:G260">
      <formula1>0</formula1>
    </dataValidation>
    <dataValidation type="textLength" operator="equal" allowBlank="1" showInputMessage="1" showErrorMessage="1" error="This cell should remain blank." sqref="G261">
      <formula1>0</formula1>
    </dataValidation>
    <dataValidation type="decimal" operator="greaterThanOrEqual" allowBlank="1" showInputMessage="1" showErrorMessage="1" errorTitle="Volume data error" error="The volume must be a non-negative number." sqref="G262:G264">
      <formula1>0</formula1>
    </dataValidation>
    <dataValidation type="textLength" operator="equal" allowBlank="1" showInputMessage="1" showErrorMessage="1" error="This cell should remain blank." sqref="G265">
      <formula1>0</formula1>
    </dataValidation>
    <dataValidation type="decimal" operator="greaterThanOrEqual" allowBlank="1" showInputMessage="1" showErrorMessage="1" errorTitle="Volume data error" error="The volume must be a non-negative number." sqref="G266:G267">
      <formula1>0</formula1>
    </dataValidation>
    <dataValidation type="textLength" operator="equal" allowBlank="1" showInputMessage="1" showErrorMessage="1" error="This cell should remain blank." sqref="G268">
      <formula1>0</formula1>
    </dataValidation>
    <dataValidation type="decimal" operator="greaterThanOrEqual" allowBlank="1" showInputMessage="1" showErrorMessage="1" errorTitle="Volume data error" error="The volume must be a non-negative number." sqref="G269:G270">
      <formula1>0</formula1>
    </dataValidation>
    <dataValidation type="textLength" operator="equal" allowBlank="1" showInputMessage="1" showErrorMessage="1" error="This cell should remain blank." sqref="G271">
      <formula1>0</formula1>
    </dataValidation>
    <dataValidation type="decimal" operator="greaterThanOrEqual" allowBlank="1" showInputMessage="1" showErrorMessage="1" errorTitle="Volume data error" error="The volume must be a non-negative number." sqref="G272:G273">
      <formula1>0</formula1>
    </dataValidation>
    <dataValidation type="textLength" operator="equal" allowBlank="1" showInputMessage="1" showErrorMessage="1" error="This cell should remain blank." sqref="G274">
      <formula1>0</formula1>
    </dataValidation>
    <dataValidation type="decimal" operator="greaterThanOrEqual" allowBlank="1" showInputMessage="1" showErrorMessage="1" errorTitle="Volume data error" error="The volume must be a non-negative number." sqref="G275:G276">
      <formula1>0</formula1>
    </dataValidation>
    <dataValidation type="textLength" operator="equal" allowBlank="1" showInputMessage="1" showErrorMessage="1" error="This cell should remain blank." sqref="G277">
      <formula1>0</formula1>
    </dataValidation>
    <dataValidation type="decimal" operator="greaterThanOrEqual" allowBlank="1" showInputMessage="1" showErrorMessage="1" errorTitle="Volume data error" error="The volume must be a non-negative number." sqref="G278:G279">
      <formula1>0</formula1>
    </dataValidation>
    <dataValidation type="textLength" operator="equal" allowBlank="1" showInputMessage="1" showErrorMessage="1" error="This cell should remain blank." sqref="G280">
      <formula1>0</formula1>
    </dataValidation>
    <dataValidation type="decimal" operator="greaterThanOrEqual" allowBlank="1" showInputMessage="1" showErrorMessage="1" errorTitle="Volume data error" error="The volume must be a non-negative number." sqref="G281:G282">
      <formula1>0</formula1>
    </dataValidation>
    <dataValidation type="textLength" operator="equal" allowBlank="1" showInputMessage="1" showErrorMessage="1" error="This cell should remain blank." sqref="G283">
      <formula1>0</formula1>
    </dataValidation>
    <dataValidation type="decimal" operator="greaterThanOrEqual" allowBlank="1" showInputMessage="1" showErrorMessage="1" errorTitle="Volume data error" error="The volume must be a non-negative number." sqref="G284:G285">
      <formula1>0</formula1>
    </dataValidation>
    <dataValidation type="textLength" operator="equal" allowBlank="1" showInputMessage="1" showErrorMessage="1" error="This cell should remain blank." sqref="G286">
      <formula1>0</formula1>
    </dataValidation>
    <dataValidation type="decimal" operator="greaterThanOrEqual" allowBlank="1" showInputMessage="1" showErrorMessage="1" errorTitle="Volume data error" error="The volume must be a non-negative number." sqref="G287:G288">
      <formula1>0</formula1>
    </dataValidation>
    <dataValidation type="textLength" operator="equal" allowBlank="1" showInputMessage="1" showErrorMessage="1" error="This cell should remain blank." sqref="G289">
      <formula1>0</formula1>
    </dataValidation>
    <dataValidation type="decimal" operator="greaterThanOrEqual" allowBlank="1" showInputMessage="1" showErrorMessage="1" errorTitle="Volume data error" error="The volume must be a non-negative number." sqref="G290:G291">
      <formula1>0</formula1>
    </dataValidation>
    <dataValidation type="textLength" operator="equal" allowBlank="1" showInputMessage="1" showErrorMessage="1" error="This cell should remain blank." sqref="G292">
      <formula1>0</formula1>
    </dataValidation>
    <dataValidation type="decimal" operator="greaterThanOrEqual" allowBlank="1" showInputMessage="1" showErrorMessage="1" errorTitle="Volume data error" error="The volume must be a non-negative number." sqref="G293:G294">
      <formula1>0</formula1>
    </dataValidation>
    <dataValidation type="decimal" operator="greaterThanOrEqual" allowBlank="1" showInputMessage="1" showErrorMessage="1" sqref="B300">
      <formula1>0</formula1>
    </dataValidation>
    <dataValidation type="decimal" operator="greaterThanOrEqual" allowBlank="1" showInputMessage="1" showErrorMessage="1" sqref="B305">
      <formula1>0</formula1>
    </dataValidation>
    <dataValidation type="decimal" operator="greaterThanOrEqual" allowBlank="1" showInputMessage="1" showErrorMessage="1" sqref="C305">
      <formula1>0</formula1>
    </dataValidation>
    <dataValidation type="decimal" allowBlank="1" showInputMessage="1" showErrorMessage="1" sqref="D305">
      <formula1>0</formula1>
      <formula2>1</formula2>
    </dataValidation>
    <dataValidation type="decimal" operator="greaterThanOrEqual" allowBlank="1" showInputMessage="1" showErrorMessage="1" sqref="E305">
      <formula1>0</formula1>
    </dataValidation>
    <dataValidation type="decimal" allowBlank="1" showInputMessage="1" showErrorMessage="1" errorTitle="Invalid customer contribution" error="The customer contribution must be a non-negative percentage value." sqref="B313:I316">
      <formula1>0</formula1>
      <formula2>4</formula2>
    </dataValidation>
    <dataValidation type="decimal" allowBlank="1" showInputMessage="1" showErrorMessage="1" sqref="B321:D327">
      <formula1>0</formula1>
      <formula2>1</formula2>
    </dataValidation>
    <dataValidation type="decimal" allowBlank="1" showInputMessage="1" showErrorMessage="1" sqref="B332:D336">
      <formula1>0</formula1>
      <formula2>1</formula2>
    </dataValidation>
    <dataValidation type="decimal" allowBlank="1" showInputMessage="1" showErrorMessage="1" sqref="B341:D344">
      <formula1>0</formula1>
      <formula2>1</formula2>
    </dataValidation>
    <dataValidation type="decimal" operator="greaterThanOrEqual" allowBlank="1" showInputMessage="1" showErrorMessage="1" sqref="B351:D351">
      <formula1>0</formula1>
    </dataValidation>
    <dataValidation type="decimal" operator="greaterThanOrEqual" allowBlank="1" showInputMessage="1" showErrorMessage="1" sqref="B358:D358">
      <formula1>0</formula1>
    </dataValidation>
    <dataValidation type="decimal" allowBlank="1" showInputMessage="1" showErrorMessage="1" sqref="B365:D373">
      <formula1>0</formula1>
      <formula2>1</formula2>
    </dataValidation>
    <dataValidation type="decimal" allowBlank="1" showInputMessage="1" showErrorMessage="1" sqref="E365:E373">
      <formula1>0</formula1>
      <formula2>1</formula2>
    </dataValidation>
    <dataValidation type="decimal" allowBlank="1" showInputMessage="1" showErrorMessage="1" sqref="B380:J380">
      <formula1>0</formula1>
      <formula2>1</formula2>
    </dataValidation>
  </dataValidations>
  <pageMargins left="0.7" right="0.7" top="0.75" bottom="0.75" header="0.3" footer="0.3"/>
  <pageSetup fitToHeight="0" orientation="portrait"/>
  <headerFooter>
    <oddHeader>&amp;L&amp;A&amp;Cr6409&amp;R&amp;P of &amp;N</oddHeader>
    <oddFooter>&amp;F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90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1">
      <c r="A1" s="1">
        <f>"Tariffs"&amp;" for "&amp;'Input'!B7&amp;" in "&amp;'Input'!C7&amp;" ("&amp;'Input'!D7&amp;")"</f>
        <v>0</v>
      </c>
    </row>
    <row r="3" spans="1:11">
      <c r="A3" s="1" t="s">
        <v>1562</v>
      </c>
    </row>
    <row r="4" spans="1:11">
      <c r="A4" s="2" t="s">
        <v>367</v>
      </c>
    </row>
    <row r="5" spans="1:11">
      <c r="A5" s="12" t="s">
        <v>1563</v>
      </c>
    </row>
    <row r="6" spans="1:11">
      <c r="A6" s="12" t="s">
        <v>1564</v>
      </c>
    </row>
    <row r="7" spans="1:11">
      <c r="A7" s="12" t="s">
        <v>1565</v>
      </c>
    </row>
    <row r="8" spans="1:11">
      <c r="A8" s="12" t="s">
        <v>1566</v>
      </c>
    </row>
    <row r="9" spans="1:11">
      <c r="A9" s="12" t="s">
        <v>1567</v>
      </c>
    </row>
    <row r="10" spans="1:11">
      <c r="A10" s="12" t="s">
        <v>1568</v>
      </c>
    </row>
    <row r="11" spans="1:11">
      <c r="A11" s="26" t="s">
        <v>370</v>
      </c>
      <c r="B11" s="26" t="s">
        <v>1569</v>
      </c>
      <c r="C11" s="26" t="s">
        <v>371</v>
      </c>
      <c r="D11" s="26" t="s">
        <v>429</v>
      </c>
      <c r="E11" s="26" t="s">
        <v>429</v>
      </c>
      <c r="F11" s="26" t="s">
        <v>429</v>
      </c>
      <c r="G11" s="26" t="s">
        <v>429</v>
      </c>
      <c r="H11" s="26" t="s">
        <v>429</v>
      </c>
      <c r="I11" s="26" t="s">
        <v>429</v>
      </c>
      <c r="J11" s="26" t="s">
        <v>1569</v>
      </c>
    </row>
    <row r="12" spans="1:11">
      <c r="A12" s="26" t="s">
        <v>373</v>
      </c>
      <c r="B12" s="26" t="s">
        <v>374</v>
      </c>
      <c r="C12" s="26" t="s">
        <v>374</v>
      </c>
      <c r="D12" s="26" t="s">
        <v>994</v>
      </c>
      <c r="E12" s="26" t="s">
        <v>432</v>
      </c>
      <c r="F12" s="26" t="s">
        <v>1570</v>
      </c>
      <c r="G12" s="26" t="s">
        <v>1571</v>
      </c>
      <c r="H12" s="26" t="s">
        <v>859</v>
      </c>
      <c r="I12" s="26" t="s">
        <v>1572</v>
      </c>
      <c r="J12" s="26" t="s">
        <v>374</v>
      </c>
    </row>
    <row r="14" spans="1:11">
      <c r="B14" s="3" t="s">
        <v>1573</v>
      </c>
      <c r="C14" s="3" t="s">
        <v>1574</v>
      </c>
      <c r="D14" s="3" t="s">
        <v>1491</v>
      </c>
      <c r="E14" s="3" t="s">
        <v>1492</v>
      </c>
      <c r="F14" s="3" t="s">
        <v>1493</v>
      </c>
      <c r="G14" s="3" t="s">
        <v>1494</v>
      </c>
      <c r="H14" s="3" t="s">
        <v>1495</v>
      </c>
      <c r="I14" s="3" t="s">
        <v>1086</v>
      </c>
      <c r="J14" s="3" t="s">
        <v>1575</v>
      </c>
    </row>
    <row r="15" spans="1:11">
      <c r="A15" s="11" t="s">
        <v>172</v>
      </c>
      <c r="B15" s="13" t="s">
        <v>5</v>
      </c>
      <c r="C15" s="36">
        <v>1</v>
      </c>
      <c r="D15" s="7">
        <f>'Adjust'!B$239</f>
        <v>0</v>
      </c>
      <c r="E15" s="7">
        <f>'Adjust'!C$239</f>
        <v>0</v>
      </c>
      <c r="F15" s="7">
        <f>'Adjust'!D$239</f>
        <v>0</v>
      </c>
      <c r="G15" s="35">
        <f>'Adjust'!E$239</f>
        <v>0</v>
      </c>
      <c r="H15" s="35">
        <f>'Adjust'!F$239</f>
        <v>0</v>
      </c>
      <c r="I15" s="7">
        <f>'Adjust'!G$239</f>
        <v>0</v>
      </c>
      <c r="J15" s="13" t="s">
        <v>5</v>
      </c>
      <c r="K15" s="10"/>
    </row>
    <row r="16" spans="1:11">
      <c r="A16" s="11" t="s">
        <v>173</v>
      </c>
      <c r="B16" s="13" t="s">
        <v>5</v>
      </c>
      <c r="C16" s="36">
        <v>2</v>
      </c>
      <c r="D16" s="7">
        <f>'Adjust'!B$243</f>
        <v>0</v>
      </c>
      <c r="E16" s="7">
        <f>'Adjust'!C$243</f>
        <v>0</v>
      </c>
      <c r="F16" s="7">
        <f>'Adjust'!D$243</f>
        <v>0</v>
      </c>
      <c r="G16" s="35">
        <f>'Adjust'!E$243</f>
        <v>0</v>
      </c>
      <c r="H16" s="35">
        <f>'Adjust'!F$243</f>
        <v>0</v>
      </c>
      <c r="I16" s="7">
        <f>'Adjust'!G$243</f>
        <v>0</v>
      </c>
      <c r="J16" s="13" t="s">
        <v>5</v>
      </c>
      <c r="K16" s="10"/>
    </row>
    <row r="17" spans="1:11">
      <c r="A17" s="11" t="s">
        <v>216</v>
      </c>
      <c r="B17" s="13" t="s">
        <v>5</v>
      </c>
      <c r="C17" s="36">
        <v>2</v>
      </c>
      <c r="D17" s="7">
        <f>'Adjust'!B$247</f>
        <v>0</v>
      </c>
      <c r="E17" s="7">
        <f>'Adjust'!C$247</f>
        <v>0</v>
      </c>
      <c r="F17" s="7">
        <f>'Adjust'!D$247</f>
        <v>0</v>
      </c>
      <c r="G17" s="35">
        <f>'Adjust'!E$247</f>
        <v>0</v>
      </c>
      <c r="H17" s="35">
        <f>'Adjust'!F$247</f>
        <v>0</v>
      </c>
      <c r="I17" s="7">
        <f>'Adjust'!G$247</f>
        <v>0</v>
      </c>
      <c r="J17" s="13" t="s">
        <v>5</v>
      </c>
      <c r="K17" s="10"/>
    </row>
    <row r="18" spans="1:11">
      <c r="A18" s="11" t="s">
        <v>174</v>
      </c>
      <c r="B18" s="13" t="s">
        <v>5</v>
      </c>
      <c r="C18" s="36">
        <v>3</v>
      </c>
      <c r="D18" s="7">
        <f>'Adjust'!B$251</f>
        <v>0</v>
      </c>
      <c r="E18" s="7">
        <f>'Adjust'!C$251</f>
        <v>0</v>
      </c>
      <c r="F18" s="7">
        <f>'Adjust'!D$251</f>
        <v>0</v>
      </c>
      <c r="G18" s="35">
        <f>'Adjust'!E$251</f>
        <v>0</v>
      </c>
      <c r="H18" s="35">
        <f>'Adjust'!F$251</f>
        <v>0</v>
      </c>
      <c r="I18" s="7">
        <f>'Adjust'!G$251</f>
        <v>0</v>
      </c>
      <c r="J18" s="13" t="s">
        <v>5</v>
      </c>
      <c r="K18" s="10"/>
    </row>
    <row r="19" spans="1:11">
      <c r="A19" s="11" t="s">
        <v>175</v>
      </c>
      <c r="B19" s="13" t="s">
        <v>5</v>
      </c>
      <c r="C19" s="36">
        <v>4</v>
      </c>
      <c r="D19" s="7">
        <f>'Adjust'!B$255</f>
        <v>0</v>
      </c>
      <c r="E19" s="7">
        <f>'Adjust'!C$255</f>
        <v>0</v>
      </c>
      <c r="F19" s="7">
        <f>'Adjust'!D$255</f>
        <v>0</v>
      </c>
      <c r="G19" s="35">
        <f>'Adjust'!E$255</f>
        <v>0</v>
      </c>
      <c r="H19" s="35">
        <f>'Adjust'!F$255</f>
        <v>0</v>
      </c>
      <c r="I19" s="7">
        <f>'Adjust'!G$255</f>
        <v>0</v>
      </c>
      <c r="J19" s="13" t="s">
        <v>5</v>
      </c>
      <c r="K19" s="10"/>
    </row>
    <row r="20" spans="1:11">
      <c r="A20" s="11" t="s">
        <v>217</v>
      </c>
      <c r="B20" s="13" t="s">
        <v>5</v>
      </c>
      <c r="C20" s="36">
        <v>4</v>
      </c>
      <c r="D20" s="7">
        <f>'Adjust'!B$259</f>
        <v>0</v>
      </c>
      <c r="E20" s="7">
        <f>'Adjust'!C$259</f>
        <v>0</v>
      </c>
      <c r="F20" s="7">
        <f>'Adjust'!D$259</f>
        <v>0</v>
      </c>
      <c r="G20" s="35">
        <f>'Adjust'!E$259</f>
        <v>0</v>
      </c>
      <c r="H20" s="35">
        <f>'Adjust'!F$259</f>
        <v>0</v>
      </c>
      <c r="I20" s="7">
        <f>'Adjust'!G$259</f>
        <v>0</v>
      </c>
      <c r="J20" s="13" t="s">
        <v>5</v>
      </c>
      <c r="K20" s="10"/>
    </row>
    <row r="21" spans="1:11">
      <c r="A21" s="11" t="s">
        <v>176</v>
      </c>
      <c r="B21" s="13" t="s">
        <v>5</v>
      </c>
      <c r="C21" s="36" t="s">
        <v>1576</v>
      </c>
      <c r="D21" s="7">
        <f>'Adjust'!B$263</f>
        <v>0</v>
      </c>
      <c r="E21" s="7">
        <f>'Adjust'!C$263</f>
        <v>0</v>
      </c>
      <c r="F21" s="7">
        <f>'Adjust'!D$263</f>
        <v>0</v>
      </c>
      <c r="G21" s="35">
        <f>'Adjust'!E$263</f>
        <v>0</v>
      </c>
      <c r="H21" s="35">
        <f>'Adjust'!F$263</f>
        <v>0</v>
      </c>
      <c r="I21" s="7">
        <f>'Adjust'!G$263</f>
        <v>0</v>
      </c>
      <c r="J21" s="13" t="s">
        <v>5</v>
      </c>
      <c r="K21" s="10"/>
    </row>
    <row r="22" spans="1:11">
      <c r="A22" s="11" t="s">
        <v>177</v>
      </c>
      <c r="B22" s="13" t="s">
        <v>5</v>
      </c>
      <c r="C22" s="36" t="s">
        <v>1576</v>
      </c>
      <c r="D22" s="7">
        <f>'Adjust'!B$267</f>
        <v>0</v>
      </c>
      <c r="E22" s="7">
        <f>'Adjust'!C$267</f>
        <v>0</v>
      </c>
      <c r="F22" s="7">
        <f>'Adjust'!D$267</f>
        <v>0</v>
      </c>
      <c r="G22" s="35">
        <f>'Adjust'!E$267</f>
        <v>0</v>
      </c>
      <c r="H22" s="35">
        <f>'Adjust'!F$267</f>
        <v>0</v>
      </c>
      <c r="I22" s="7">
        <f>'Adjust'!G$267</f>
        <v>0</v>
      </c>
      <c r="J22" s="13" t="s">
        <v>5</v>
      </c>
      <c r="K22" s="10"/>
    </row>
    <row r="23" spans="1:11">
      <c r="A23" s="11" t="s">
        <v>191</v>
      </c>
      <c r="B23" s="13" t="s">
        <v>5</v>
      </c>
      <c r="C23" s="36" t="s">
        <v>1576</v>
      </c>
      <c r="D23" s="7">
        <f>'Adjust'!B$269</f>
        <v>0</v>
      </c>
      <c r="E23" s="7">
        <f>'Adjust'!C$269</f>
        <v>0</v>
      </c>
      <c r="F23" s="7">
        <f>'Adjust'!D$269</f>
        <v>0</v>
      </c>
      <c r="G23" s="35">
        <f>'Adjust'!E$269</f>
        <v>0</v>
      </c>
      <c r="H23" s="35">
        <f>'Adjust'!F$269</f>
        <v>0</v>
      </c>
      <c r="I23" s="7">
        <f>'Adjust'!G$269</f>
        <v>0</v>
      </c>
      <c r="J23" s="13" t="s">
        <v>5</v>
      </c>
      <c r="K23" s="10"/>
    </row>
    <row r="24" spans="1:11">
      <c r="A24" s="11" t="s">
        <v>178</v>
      </c>
      <c r="B24" s="13" t="s">
        <v>5</v>
      </c>
      <c r="C24" s="36"/>
      <c r="D24" s="7">
        <f>'Adjust'!B$271</f>
        <v>0</v>
      </c>
      <c r="E24" s="7">
        <f>'Adjust'!C$271</f>
        <v>0</v>
      </c>
      <c r="F24" s="7">
        <f>'Adjust'!D$271</f>
        <v>0</v>
      </c>
      <c r="G24" s="35">
        <f>'Adjust'!E$271</f>
        <v>0</v>
      </c>
      <c r="H24" s="35">
        <f>'Adjust'!F$271</f>
        <v>0</v>
      </c>
      <c r="I24" s="7">
        <f>'Adjust'!G$271</f>
        <v>0</v>
      </c>
      <c r="J24" s="13" t="s">
        <v>5</v>
      </c>
      <c r="K24" s="10"/>
    </row>
    <row r="25" spans="1:11">
      <c r="A25" s="11" t="s">
        <v>179</v>
      </c>
      <c r="B25" s="13" t="s">
        <v>5</v>
      </c>
      <c r="C25" s="36"/>
      <c r="D25" s="7">
        <f>'Adjust'!B$275</f>
        <v>0</v>
      </c>
      <c r="E25" s="7">
        <f>'Adjust'!C$275</f>
        <v>0</v>
      </c>
      <c r="F25" s="7">
        <f>'Adjust'!D$275</f>
        <v>0</v>
      </c>
      <c r="G25" s="35">
        <f>'Adjust'!E$275</f>
        <v>0</v>
      </c>
      <c r="H25" s="35">
        <f>'Adjust'!F$275</f>
        <v>0</v>
      </c>
      <c r="I25" s="7">
        <f>'Adjust'!G$275</f>
        <v>0</v>
      </c>
      <c r="J25" s="13" t="s">
        <v>5</v>
      </c>
      <c r="K25" s="10"/>
    </row>
    <row r="26" spans="1:11">
      <c r="A26" s="11" t="s">
        <v>192</v>
      </c>
      <c r="B26" s="13" t="s">
        <v>5</v>
      </c>
      <c r="C26" s="36"/>
      <c r="D26" s="7">
        <f>'Adjust'!B$278</f>
        <v>0</v>
      </c>
      <c r="E26" s="7">
        <f>'Adjust'!C$278</f>
        <v>0</v>
      </c>
      <c r="F26" s="7">
        <f>'Adjust'!D$278</f>
        <v>0</v>
      </c>
      <c r="G26" s="35">
        <f>'Adjust'!E$278</f>
        <v>0</v>
      </c>
      <c r="H26" s="35">
        <f>'Adjust'!F$278</f>
        <v>0</v>
      </c>
      <c r="I26" s="7">
        <f>'Adjust'!G$278</f>
        <v>0</v>
      </c>
      <c r="J26" s="13" t="s">
        <v>5</v>
      </c>
      <c r="K26" s="10"/>
    </row>
    <row r="27" spans="1:11">
      <c r="A27" s="11" t="s">
        <v>218</v>
      </c>
      <c r="B27" s="13" t="s">
        <v>5</v>
      </c>
      <c r="C27" s="36">
        <v>8</v>
      </c>
      <c r="D27" s="7">
        <f>'Adjust'!B$281</f>
        <v>0</v>
      </c>
      <c r="E27" s="7">
        <f>'Adjust'!C$281</f>
        <v>0</v>
      </c>
      <c r="F27" s="7">
        <f>'Adjust'!D$281</f>
        <v>0</v>
      </c>
      <c r="G27" s="35">
        <f>'Adjust'!E$281</f>
        <v>0</v>
      </c>
      <c r="H27" s="35">
        <f>'Adjust'!F$281</f>
        <v>0</v>
      </c>
      <c r="I27" s="7">
        <f>'Adjust'!G$281</f>
        <v>0</v>
      </c>
      <c r="J27" s="13" t="s">
        <v>5</v>
      </c>
      <c r="K27" s="10"/>
    </row>
    <row r="28" spans="1:11">
      <c r="A28" s="11" t="s">
        <v>219</v>
      </c>
      <c r="B28" s="13" t="s">
        <v>5</v>
      </c>
      <c r="C28" s="36">
        <v>1</v>
      </c>
      <c r="D28" s="7">
        <f>'Adjust'!B$285</f>
        <v>0</v>
      </c>
      <c r="E28" s="7">
        <f>'Adjust'!C$285</f>
        <v>0</v>
      </c>
      <c r="F28" s="7">
        <f>'Adjust'!D$285</f>
        <v>0</v>
      </c>
      <c r="G28" s="35">
        <f>'Adjust'!E$285</f>
        <v>0</v>
      </c>
      <c r="H28" s="35">
        <f>'Adjust'!F$285</f>
        <v>0</v>
      </c>
      <c r="I28" s="7">
        <f>'Adjust'!G$285</f>
        <v>0</v>
      </c>
      <c r="J28" s="13" t="s">
        <v>5</v>
      </c>
      <c r="K28" s="10"/>
    </row>
    <row r="29" spans="1:11">
      <c r="A29" s="11" t="s">
        <v>220</v>
      </c>
      <c r="B29" s="13" t="s">
        <v>5</v>
      </c>
      <c r="C29" s="36">
        <v>1</v>
      </c>
      <c r="D29" s="7">
        <f>'Adjust'!B$289</f>
        <v>0</v>
      </c>
      <c r="E29" s="7">
        <f>'Adjust'!C$289</f>
        <v>0</v>
      </c>
      <c r="F29" s="7">
        <f>'Adjust'!D$289</f>
        <v>0</v>
      </c>
      <c r="G29" s="35">
        <f>'Adjust'!E$289</f>
        <v>0</v>
      </c>
      <c r="H29" s="35">
        <f>'Adjust'!F$289</f>
        <v>0</v>
      </c>
      <c r="I29" s="7">
        <f>'Adjust'!G$289</f>
        <v>0</v>
      </c>
      <c r="J29" s="13" t="s">
        <v>5</v>
      </c>
      <c r="K29" s="10"/>
    </row>
    <row r="30" spans="1:11">
      <c r="A30" s="11" t="s">
        <v>221</v>
      </c>
      <c r="B30" s="13" t="s">
        <v>5</v>
      </c>
      <c r="C30" s="36">
        <v>1</v>
      </c>
      <c r="D30" s="7">
        <f>'Adjust'!B$293</f>
        <v>0</v>
      </c>
      <c r="E30" s="7">
        <f>'Adjust'!C$293</f>
        <v>0</v>
      </c>
      <c r="F30" s="7">
        <f>'Adjust'!D$293</f>
        <v>0</v>
      </c>
      <c r="G30" s="35">
        <f>'Adjust'!E$293</f>
        <v>0</v>
      </c>
      <c r="H30" s="35">
        <f>'Adjust'!F$293</f>
        <v>0</v>
      </c>
      <c r="I30" s="7">
        <f>'Adjust'!G$293</f>
        <v>0</v>
      </c>
      <c r="J30" s="13" t="s">
        <v>5</v>
      </c>
      <c r="K30" s="10"/>
    </row>
    <row r="31" spans="1:11">
      <c r="A31" s="11" t="s">
        <v>222</v>
      </c>
      <c r="B31" s="13" t="s">
        <v>5</v>
      </c>
      <c r="C31" s="36"/>
      <c r="D31" s="7">
        <f>'Adjust'!B$297</f>
        <v>0</v>
      </c>
      <c r="E31" s="7">
        <f>'Adjust'!C$297</f>
        <v>0</v>
      </c>
      <c r="F31" s="7">
        <f>'Adjust'!D$297</f>
        <v>0</v>
      </c>
      <c r="G31" s="35">
        <f>'Adjust'!E$297</f>
        <v>0</v>
      </c>
      <c r="H31" s="35">
        <f>'Adjust'!F$297</f>
        <v>0</v>
      </c>
      <c r="I31" s="7">
        <f>'Adjust'!G$297</f>
        <v>0</v>
      </c>
      <c r="J31" s="13" t="s">
        <v>5</v>
      </c>
      <c r="K31" s="10"/>
    </row>
    <row r="32" spans="1:11">
      <c r="A32" s="11" t="s">
        <v>180</v>
      </c>
      <c r="B32" s="13" t="s">
        <v>5</v>
      </c>
      <c r="C32" s="36">
        <v>8</v>
      </c>
      <c r="D32" s="7">
        <f>'Adjust'!B$301</f>
        <v>0</v>
      </c>
      <c r="E32" s="7">
        <f>'Adjust'!C$301</f>
        <v>0</v>
      </c>
      <c r="F32" s="7">
        <f>'Adjust'!D$301</f>
        <v>0</v>
      </c>
      <c r="G32" s="35">
        <f>'Adjust'!E$301</f>
        <v>0</v>
      </c>
      <c r="H32" s="35">
        <f>'Adjust'!F$301</f>
        <v>0</v>
      </c>
      <c r="I32" s="7">
        <f>'Adjust'!G$301</f>
        <v>0</v>
      </c>
      <c r="J32" s="13" t="s">
        <v>5</v>
      </c>
      <c r="K32" s="10"/>
    </row>
    <row r="33" spans="1:11">
      <c r="A33" s="11" t="s">
        <v>181</v>
      </c>
      <c r="B33" s="13" t="s">
        <v>5</v>
      </c>
      <c r="C33" s="36">
        <v>8</v>
      </c>
      <c r="D33" s="7">
        <f>'Adjust'!B$305</f>
        <v>0</v>
      </c>
      <c r="E33" s="7">
        <f>'Adjust'!C$305</f>
        <v>0</v>
      </c>
      <c r="F33" s="7">
        <f>'Adjust'!D$305</f>
        <v>0</v>
      </c>
      <c r="G33" s="35">
        <f>'Adjust'!E$305</f>
        <v>0</v>
      </c>
      <c r="H33" s="35">
        <f>'Adjust'!F$305</f>
        <v>0</v>
      </c>
      <c r="I33" s="7">
        <f>'Adjust'!G$305</f>
        <v>0</v>
      </c>
      <c r="J33" s="13" t="s">
        <v>5</v>
      </c>
      <c r="K33" s="10"/>
    </row>
    <row r="34" spans="1:11">
      <c r="A34" s="11" t="s">
        <v>182</v>
      </c>
      <c r="B34" s="13" t="s">
        <v>5</v>
      </c>
      <c r="C34" s="36"/>
      <c r="D34" s="7">
        <f>'Adjust'!B$308</f>
        <v>0</v>
      </c>
      <c r="E34" s="7">
        <f>'Adjust'!C$308</f>
        <v>0</v>
      </c>
      <c r="F34" s="7">
        <f>'Adjust'!D$308</f>
        <v>0</v>
      </c>
      <c r="G34" s="35">
        <f>'Adjust'!E$308</f>
        <v>0</v>
      </c>
      <c r="H34" s="35">
        <f>'Adjust'!F$308</f>
        <v>0</v>
      </c>
      <c r="I34" s="7">
        <f>'Adjust'!G$308</f>
        <v>0</v>
      </c>
      <c r="J34" s="13" t="s">
        <v>5</v>
      </c>
      <c r="K34" s="10"/>
    </row>
    <row r="35" spans="1:11">
      <c r="A35" s="11" t="s">
        <v>183</v>
      </c>
      <c r="B35" s="13" t="s">
        <v>5</v>
      </c>
      <c r="C35" s="36"/>
      <c r="D35" s="7">
        <f>'Adjust'!B$312</f>
        <v>0</v>
      </c>
      <c r="E35" s="7">
        <f>'Adjust'!C$312</f>
        <v>0</v>
      </c>
      <c r="F35" s="7">
        <f>'Adjust'!D$312</f>
        <v>0</v>
      </c>
      <c r="G35" s="35">
        <f>'Adjust'!E$312</f>
        <v>0</v>
      </c>
      <c r="H35" s="35">
        <f>'Adjust'!F$312</f>
        <v>0</v>
      </c>
      <c r="I35" s="7">
        <f>'Adjust'!G$312</f>
        <v>0</v>
      </c>
      <c r="J35" s="13" t="s">
        <v>5</v>
      </c>
      <c r="K35" s="10"/>
    </row>
    <row r="36" spans="1:11">
      <c r="A36" s="11" t="s">
        <v>184</v>
      </c>
      <c r="B36" s="13" t="s">
        <v>5</v>
      </c>
      <c r="C36" s="36"/>
      <c r="D36" s="7">
        <f>'Adjust'!B$316</f>
        <v>0</v>
      </c>
      <c r="E36" s="7">
        <f>'Adjust'!C$316</f>
        <v>0</v>
      </c>
      <c r="F36" s="7">
        <f>'Adjust'!D$316</f>
        <v>0</v>
      </c>
      <c r="G36" s="35">
        <f>'Adjust'!E$316</f>
        <v>0</v>
      </c>
      <c r="H36" s="35">
        <f>'Adjust'!F$316</f>
        <v>0</v>
      </c>
      <c r="I36" s="7">
        <f>'Adjust'!G$316</f>
        <v>0</v>
      </c>
      <c r="J36" s="13" t="s">
        <v>5</v>
      </c>
      <c r="K36" s="10"/>
    </row>
    <row r="37" spans="1:11">
      <c r="A37" s="11" t="s">
        <v>185</v>
      </c>
      <c r="B37" s="13" t="s">
        <v>5</v>
      </c>
      <c r="C37" s="36"/>
      <c r="D37" s="7">
        <f>'Adjust'!B$319</f>
        <v>0</v>
      </c>
      <c r="E37" s="7">
        <f>'Adjust'!C$319</f>
        <v>0</v>
      </c>
      <c r="F37" s="7">
        <f>'Adjust'!D$319</f>
        <v>0</v>
      </c>
      <c r="G37" s="35">
        <f>'Adjust'!E$319</f>
        <v>0</v>
      </c>
      <c r="H37" s="35">
        <f>'Adjust'!F$319</f>
        <v>0</v>
      </c>
      <c r="I37" s="7">
        <f>'Adjust'!G$319</f>
        <v>0</v>
      </c>
      <c r="J37" s="13" t="s">
        <v>5</v>
      </c>
      <c r="K37" s="10"/>
    </row>
    <row r="38" spans="1:11">
      <c r="A38" s="11" t="s">
        <v>193</v>
      </c>
      <c r="B38" s="13" t="s">
        <v>5</v>
      </c>
      <c r="C38" s="36"/>
      <c r="D38" s="7">
        <f>'Adjust'!B$322</f>
        <v>0</v>
      </c>
      <c r="E38" s="7">
        <f>'Adjust'!C$322</f>
        <v>0</v>
      </c>
      <c r="F38" s="7">
        <f>'Adjust'!D$322</f>
        <v>0</v>
      </c>
      <c r="G38" s="35">
        <f>'Adjust'!E$322</f>
        <v>0</v>
      </c>
      <c r="H38" s="35">
        <f>'Adjust'!F$322</f>
        <v>0</v>
      </c>
      <c r="I38" s="7">
        <f>'Adjust'!G$322</f>
        <v>0</v>
      </c>
      <c r="J38" s="13" t="s">
        <v>5</v>
      </c>
      <c r="K38" s="10"/>
    </row>
    <row r="39" spans="1:11">
      <c r="A39" s="11" t="s">
        <v>194</v>
      </c>
      <c r="B39" s="13" t="s">
        <v>5</v>
      </c>
      <c r="C39" s="36"/>
      <c r="D39" s="7">
        <f>'Adjust'!B$325</f>
        <v>0</v>
      </c>
      <c r="E39" s="7">
        <f>'Adjust'!C$325</f>
        <v>0</v>
      </c>
      <c r="F39" s="7">
        <f>'Adjust'!D$325</f>
        <v>0</v>
      </c>
      <c r="G39" s="35">
        <f>'Adjust'!E$325</f>
        <v>0</v>
      </c>
      <c r="H39" s="35">
        <f>'Adjust'!F$325</f>
        <v>0</v>
      </c>
      <c r="I39" s="7">
        <f>'Adjust'!G$325</f>
        <v>0</v>
      </c>
      <c r="J39" s="13" t="s">
        <v>5</v>
      </c>
      <c r="K39" s="10"/>
    </row>
    <row r="40" spans="1:11">
      <c r="A40" s="11" t="s">
        <v>195</v>
      </c>
      <c r="B40" s="13" t="s">
        <v>5</v>
      </c>
      <c r="C40" s="36"/>
      <c r="D40" s="7">
        <f>'Adjust'!B$328</f>
        <v>0</v>
      </c>
      <c r="E40" s="7">
        <f>'Adjust'!C$328</f>
        <v>0</v>
      </c>
      <c r="F40" s="7">
        <f>'Adjust'!D$328</f>
        <v>0</v>
      </c>
      <c r="G40" s="35">
        <f>'Adjust'!E$328</f>
        <v>0</v>
      </c>
      <c r="H40" s="35">
        <f>'Adjust'!F$328</f>
        <v>0</v>
      </c>
      <c r="I40" s="7">
        <f>'Adjust'!G$328</f>
        <v>0</v>
      </c>
      <c r="J40" s="13" t="s">
        <v>5</v>
      </c>
      <c r="K40" s="10"/>
    </row>
    <row r="41" spans="1:11">
      <c r="A41" s="11" t="s">
        <v>196</v>
      </c>
      <c r="B41" s="13" t="s">
        <v>5</v>
      </c>
      <c r="C41" s="36"/>
      <c r="D41" s="7">
        <f>'Adjust'!B$331</f>
        <v>0</v>
      </c>
      <c r="E41" s="7">
        <f>'Adjust'!C$331</f>
        <v>0</v>
      </c>
      <c r="F41" s="7">
        <f>'Adjust'!D$331</f>
        <v>0</v>
      </c>
      <c r="G41" s="35">
        <f>'Adjust'!E$331</f>
        <v>0</v>
      </c>
      <c r="H41" s="35">
        <f>'Adjust'!F$331</f>
        <v>0</v>
      </c>
      <c r="I41" s="7">
        <f>'Adjust'!G$331</f>
        <v>0</v>
      </c>
      <c r="J41" s="13" t="s">
        <v>5</v>
      </c>
      <c r="K41" s="10"/>
    </row>
    <row r="42" spans="1:11">
      <c r="A42" s="11" t="s">
        <v>197</v>
      </c>
      <c r="B42" s="13" t="s">
        <v>5</v>
      </c>
      <c r="C42" s="36"/>
      <c r="D42" s="7">
        <f>'Adjust'!B$334</f>
        <v>0</v>
      </c>
      <c r="E42" s="7">
        <f>'Adjust'!C$334</f>
        <v>0</v>
      </c>
      <c r="F42" s="7">
        <f>'Adjust'!D$334</f>
        <v>0</v>
      </c>
      <c r="G42" s="35">
        <f>'Adjust'!E$334</f>
        <v>0</v>
      </c>
      <c r="H42" s="35">
        <f>'Adjust'!F$334</f>
        <v>0</v>
      </c>
      <c r="I42" s="7">
        <f>'Adjust'!G$334</f>
        <v>0</v>
      </c>
      <c r="J42" s="13" t="s">
        <v>5</v>
      </c>
      <c r="K42" s="10"/>
    </row>
    <row r="43" spans="1:11">
      <c r="A43" s="11" t="s">
        <v>198</v>
      </c>
      <c r="B43" s="13" t="s">
        <v>5</v>
      </c>
      <c r="C43" s="36"/>
      <c r="D43" s="7">
        <f>'Adjust'!B$337</f>
        <v>0</v>
      </c>
      <c r="E43" s="7">
        <f>'Adjust'!C$337</f>
        <v>0</v>
      </c>
      <c r="F43" s="7">
        <f>'Adjust'!D$337</f>
        <v>0</v>
      </c>
      <c r="G43" s="35">
        <f>'Adjust'!E$337</f>
        <v>0</v>
      </c>
      <c r="H43" s="35">
        <f>'Adjust'!F$337</f>
        <v>0</v>
      </c>
      <c r="I43" s="7">
        <f>'Adjust'!G$337</f>
        <v>0</v>
      </c>
      <c r="J43" s="13" t="s">
        <v>5</v>
      </c>
      <c r="K43" s="10"/>
    </row>
    <row r="44" spans="1:11">
      <c r="A44" s="11" t="s">
        <v>199</v>
      </c>
      <c r="B44" s="13" t="s">
        <v>5</v>
      </c>
      <c r="C44" s="36"/>
      <c r="D44" s="7">
        <f>'Adjust'!B$340</f>
        <v>0</v>
      </c>
      <c r="E44" s="7">
        <f>'Adjust'!C$340</f>
        <v>0</v>
      </c>
      <c r="F44" s="7">
        <f>'Adjust'!D$340</f>
        <v>0</v>
      </c>
      <c r="G44" s="35">
        <f>'Adjust'!E$340</f>
        <v>0</v>
      </c>
      <c r="H44" s="35">
        <f>'Adjust'!F$340</f>
        <v>0</v>
      </c>
      <c r="I44" s="7">
        <f>'Adjust'!G$340</f>
        <v>0</v>
      </c>
      <c r="J44" s="13" t="s">
        <v>5</v>
      </c>
      <c r="K44" s="10"/>
    </row>
    <row r="45" spans="1:11">
      <c r="A45" s="11" t="s">
        <v>200</v>
      </c>
      <c r="B45" s="13" t="s">
        <v>5</v>
      </c>
      <c r="C45" s="36"/>
      <c r="D45" s="7">
        <f>'Adjust'!B$343</f>
        <v>0</v>
      </c>
      <c r="E45" s="7">
        <f>'Adjust'!C$343</f>
        <v>0</v>
      </c>
      <c r="F45" s="7">
        <f>'Adjust'!D$343</f>
        <v>0</v>
      </c>
      <c r="G45" s="35">
        <f>'Adjust'!E$343</f>
        <v>0</v>
      </c>
      <c r="H45" s="35">
        <f>'Adjust'!F$343</f>
        <v>0</v>
      </c>
      <c r="I45" s="7">
        <f>'Adjust'!G$343</f>
        <v>0</v>
      </c>
      <c r="J45" s="13" t="s">
        <v>5</v>
      </c>
      <c r="K45" s="10"/>
    </row>
    <row r="46" spans="1:11">
      <c r="A46" s="11" t="s">
        <v>234</v>
      </c>
      <c r="B46" s="13" t="s">
        <v>5</v>
      </c>
      <c r="C46" s="36">
        <v>1</v>
      </c>
      <c r="D46" s="7">
        <f>'Adjust'!B$240</f>
        <v>0</v>
      </c>
      <c r="E46" s="7">
        <f>'Adjust'!C$240</f>
        <v>0</v>
      </c>
      <c r="F46" s="7">
        <f>'Adjust'!D$240</f>
        <v>0</v>
      </c>
      <c r="G46" s="35">
        <f>'Adjust'!E$240</f>
        <v>0</v>
      </c>
      <c r="H46" s="35">
        <f>'Adjust'!F$240</f>
        <v>0</v>
      </c>
      <c r="I46" s="7">
        <f>'Adjust'!G$240</f>
        <v>0</v>
      </c>
      <c r="J46" s="13" t="s">
        <v>5</v>
      </c>
      <c r="K46" s="10"/>
    </row>
    <row r="47" spans="1:11">
      <c r="A47" s="11" t="s">
        <v>237</v>
      </c>
      <c r="B47" s="13" t="s">
        <v>5</v>
      </c>
      <c r="C47" s="36">
        <v>2</v>
      </c>
      <c r="D47" s="7">
        <f>'Adjust'!B$244</f>
        <v>0</v>
      </c>
      <c r="E47" s="7">
        <f>'Adjust'!C$244</f>
        <v>0</v>
      </c>
      <c r="F47" s="7">
        <f>'Adjust'!D$244</f>
        <v>0</v>
      </c>
      <c r="G47" s="35">
        <f>'Adjust'!E$244</f>
        <v>0</v>
      </c>
      <c r="H47" s="35">
        <f>'Adjust'!F$244</f>
        <v>0</v>
      </c>
      <c r="I47" s="7">
        <f>'Adjust'!G$244</f>
        <v>0</v>
      </c>
      <c r="J47" s="13" t="s">
        <v>5</v>
      </c>
      <c r="K47" s="10"/>
    </row>
    <row r="48" spans="1:11">
      <c r="A48" s="11" t="s">
        <v>240</v>
      </c>
      <c r="B48" s="13" t="s">
        <v>5</v>
      </c>
      <c r="C48" s="36">
        <v>2</v>
      </c>
      <c r="D48" s="7">
        <f>'Adjust'!B$248</f>
        <v>0</v>
      </c>
      <c r="E48" s="7">
        <f>'Adjust'!C$248</f>
        <v>0</v>
      </c>
      <c r="F48" s="7">
        <f>'Adjust'!D$248</f>
        <v>0</v>
      </c>
      <c r="G48" s="35">
        <f>'Adjust'!E$248</f>
        <v>0</v>
      </c>
      <c r="H48" s="35">
        <f>'Adjust'!F$248</f>
        <v>0</v>
      </c>
      <c r="I48" s="7">
        <f>'Adjust'!G$248</f>
        <v>0</v>
      </c>
      <c r="J48" s="13" t="s">
        <v>5</v>
      </c>
      <c r="K48" s="10"/>
    </row>
    <row r="49" spans="1:11">
      <c r="A49" s="11" t="s">
        <v>243</v>
      </c>
      <c r="B49" s="13" t="s">
        <v>5</v>
      </c>
      <c r="C49" s="36">
        <v>3</v>
      </c>
      <c r="D49" s="7">
        <f>'Adjust'!B$252</f>
        <v>0</v>
      </c>
      <c r="E49" s="7">
        <f>'Adjust'!C$252</f>
        <v>0</v>
      </c>
      <c r="F49" s="7">
        <f>'Adjust'!D$252</f>
        <v>0</v>
      </c>
      <c r="G49" s="35">
        <f>'Adjust'!E$252</f>
        <v>0</v>
      </c>
      <c r="H49" s="35">
        <f>'Adjust'!F$252</f>
        <v>0</v>
      </c>
      <c r="I49" s="7">
        <f>'Adjust'!G$252</f>
        <v>0</v>
      </c>
      <c r="J49" s="13" t="s">
        <v>5</v>
      </c>
      <c r="K49" s="10"/>
    </row>
    <row r="50" spans="1:11">
      <c r="A50" s="11" t="s">
        <v>246</v>
      </c>
      <c r="B50" s="13" t="s">
        <v>5</v>
      </c>
      <c r="C50" s="36">
        <v>4</v>
      </c>
      <c r="D50" s="7">
        <f>'Adjust'!B$256</f>
        <v>0</v>
      </c>
      <c r="E50" s="7">
        <f>'Adjust'!C$256</f>
        <v>0</v>
      </c>
      <c r="F50" s="7">
        <f>'Adjust'!D$256</f>
        <v>0</v>
      </c>
      <c r="G50" s="35">
        <f>'Adjust'!E$256</f>
        <v>0</v>
      </c>
      <c r="H50" s="35">
        <f>'Adjust'!F$256</f>
        <v>0</v>
      </c>
      <c r="I50" s="7">
        <f>'Adjust'!G$256</f>
        <v>0</v>
      </c>
      <c r="J50" s="13" t="s">
        <v>5</v>
      </c>
      <c r="K50" s="10"/>
    </row>
    <row r="51" spans="1:11">
      <c r="A51" s="11" t="s">
        <v>249</v>
      </c>
      <c r="B51" s="13" t="s">
        <v>5</v>
      </c>
      <c r="C51" s="36">
        <v>4</v>
      </c>
      <c r="D51" s="7">
        <f>'Adjust'!B$260</f>
        <v>0</v>
      </c>
      <c r="E51" s="7">
        <f>'Adjust'!C$260</f>
        <v>0</v>
      </c>
      <c r="F51" s="7">
        <f>'Adjust'!D$260</f>
        <v>0</v>
      </c>
      <c r="G51" s="35">
        <f>'Adjust'!E$260</f>
        <v>0</v>
      </c>
      <c r="H51" s="35">
        <f>'Adjust'!F$260</f>
        <v>0</v>
      </c>
      <c r="I51" s="7">
        <f>'Adjust'!G$260</f>
        <v>0</v>
      </c>
      <c r="J51" s="13" t="s">
        <v>5</v>
      </c>
      <c r="K51" s="10"/>
    </row>
    <row r="52" spans="1:11">
      <c r="A52" s="11" t="s">
        <v>252</v>
      </c>
      <c r="B52" s="13" t="s">
        <v>5</v>
      </c>
      <c r="C52" s="36" t="s">
        <v>1576</v>
      </c>
      <c r="D52" s="7">
        <f>'Adjust'!B$264</f>
        <v>0</v>
      </c>
      <c r="E52" s="7">
        <f>'Adjust'!C$264</f>
        <v>0</v>
      </c>
      <c r="F52" s="7">
        <f>'Adjust'!D$264</f>
        <v>0</v>
      </c>
      <c r="G52" s="35">
        <f>'Adjust'!E$264</f>
        <v>0</v>
      </c>
      <c r="H52" s="35">
        <f>'Adjust'!F$264</f>
        <v>0</v>
      </c>
      <c r="I52" s="7">
        <f>'Adjust'!G$264</f>
        <v>0</v>
      </c>
      <c r="J52" s="13" t="s">
        <v>5</v>
      </c>
      <c r="K52" s="10"/>
    </row>
    <row r="53" spans="1:11">
      <c r="A53" s="11" t="s">
        <v>257</v>
      </c>
      <c r="B53" s="13" t="s">
        <v>5</v>
      </c>
      <c r="C53" s="36"/>
      <c r="D53" s="7">
        <f>'Adjust'!B$272</f>
        <v>0</v>
      </c>
      <c r="E53" s="7">
        <f>'Adjust'!C$272</f>
        <v>0</v>
      </c>
      <c r="F53" s="7">
        <f>'Adjust'!D$272</f>
        <v>0</v>
      </c>
      <c r="G53" s="35">
        <f>'Adjust'!E$272</f>
        <v>0</v>
      </c>
      <c r="H53" s="35">
        <f>'Adjust'!F$272</f>
        <v>0</v>
      </c>
      <c r="I53" s="7">
        <f>'Adjust'!G$272</f>
        <v>0</v>
      </c>
      <c r="J53" s="13" t="s">
        <v>5</v>
      </c>
      <c r="K53" s="10"/>
    </row>
    <row r="54" spans="1:11">
      <c r="A54" s="11" t="s">
        <v>264</v>
      </c>
      <c r="B54" s="13" t="s">
        <v>5</v>
      </c>
      <c r="C54" s="36">
        <v>8</v>
      </c>
      <c r="D54" s="7">
        <f>'Adjust'!B$282</f>
        <v>0</v>
      </c>
      <c r="E54" s="7">
        <f>'Adjust'!C$282</f>
        <v>0</v>
      </c>
      <c r="F54" s="7">
        <f>'Adjust'!D$282</f>
        <v>0</v>
      </c>
      <c r="G54" s="35">
        <f>'Adjust'!E$282</f>
        <v>0</v>
      </c>
      <c r="H54" s="35">
        <f>'Adjust'!F$282</f>
        <v>0</v>
      </c>
      <c r="I54" s="7">
        <f>'Adjust'!G$282</f>
        <v>0</v>
      </c>
      <c r="J54" s="13" t="s">
        <v>5</v>
      </c>
      <c r="K54" s="10"/>
    </row>
    <row r="55" spans="1:11">
      <c r="A55" s="11" t="s">
        <v>267</v>
      </c>
      <c r="B55" s="13" t="s">
        <v>5</v>
      </c>
      <c r="C55" s="36">
        <v>1</v>
      </c>
      <c r="D55" s="7">
        <f>'Adjust'!B$286</f>
        <v>0</v>
      </c>
      <c r="E55" s="7">
        <f>'Adjust'!C$286</f>
        <v>0</v>
      </c>
      <c r="F55" s="7">
        <f>'Adjust'!D$286</f>
        <v>0</v>
      </c>
      <c r="G55" s="35">
        <f>'Adjust'!E$286</f>
        <v>0</v>
      </c>
      <c r="H55" s="35">
        <f>'Adjust'!F$286</f>
        <v>0</v>
      </c>
      <c r="I55" s="7">
        <f>'Adjust'!G$286</f>
        <v>0</v>
      </c>
      <c r="J55" s="13" t="s">
        <v>5</v>
      </c>
      <c r="K55" s="10"/>
    </row>
    <row r="56" spans="1:11">
      <c r="A56" s="11" t="s">
        <v>270</v>
      </c>
      <c r="B56" s="13" t="s">
        <v>5</v>
      </c>
      <c r="C56" s="36">
        <v>1</v>
      </c>
      <c r="D56" s="7">
        <f>'Adjust'!B$290</f>
        <v>0</v>
      </c>
      <c r="E56" s="7">
        <f>'Adjust'!C$290</f>
        <v>0</v>
      </c>
      <c r="F56" s="7">
        <f>'Adjust'!D$290</f>
        <v>0</v>
      </c>
      <c r="G56" s="35">
        <f>'Adjust'!E$290</f>
        <v>0</v>
      </c>
      <c r="H56" s="35">
        <f>'Adjust'!F$290</f>
        <v>0</v>
      </c>
      <c r="I56" s="7">
        <f>'Adjust'!G$290</f>
        <v>0</v>
      </c>
      <c r="J56" s="13" t="s">
        <v>5</v>
      </c>
      <c r="K56" s="10"/>
    </row>
    <row r="57" spans="1:11">
      <c r="A57" s="11" t="s">
        <v>273</v>
      </c>
      <c r="B57" s="13" t="s">
        <v>5</v>
      </c>
      <c r="C57" s="36">
        <v>1</v>
      </c>
      <c r="D57" s="7">
        <f>'Adjust'!B$294</f>
        <v>0</v>
      </c>
      <c r="E57" s="7">
        <f>'Adjust'!C$294</f>
        <v>0</v>
      </c>
      <c r="F57" s="7">
        <f>'Adjust'!D$294</f>
        <v>0</v>
      </c>
      <c r="G57" s="35">
        <f>'Adjust'!E$294</f>
        <v>0</v>
      </c>
      <c r="H57" s="35">
        <f>'Adjust'!F$294</f>
        <v>0</v>
      </c>
      <c r="I57" s="7">
        <f>'Adjust'!G$294</f>
        <v>0</v>
      </c>
      <c r="J57" s="13" t="s">
        <v>5</v>
      </c>
      <c r="K57" s="10"/>
    </row>
    <row r="58" spans="1:11">
      <c r="A58" s="11" t="s">
        <v>276</v>
      </c>
      <c r="B58" s="13" t="s">
        <v>5</v>
      </c>
      <c r="C58" s="36"/>
      <c r="D58" s="7">
        <f>'Adjust'!B$298</f>
        <v>0</v>
      </c>
      <c r="E58" s="7">
        <f>'Adjust'!C$298</f>
        <v>0</v>
      </c>
      <c r="F58" s="7">
        <f>'Adjust'!D$298</f>
        <v>0</v>
      </c>
      <c r="G58" s="35">
        <f>'Adjust'!E$298</f>
        <v>0</v>
      </c>
      <c r="H58" s="35">
        <f>'Adjust'!F$298</f>
        <v>0</v>
      </c>
      <c r="I58" s="7">
        <f>'Adjust'!G$298</f>
        <v>0</v>
      </c>
      <c r="J58" s="13" t="s">
        <v>5</v>
      </c>
      <c r="K58" s="10"/>
    </row>
    <row r="59" spans="1:11">
      <c r="A59" s="11" t="s">
        <v>279</v>
      </c>
      <c r="B59" s="13" t="s">
        <v>5</v>
      </c>
      <c r="C59" s="36">
        <v>8</v>
      </c>
      <c r="D59" s="7">
        <f>'Adjust'!B$302</f>
        <v>0</v>
      </c>
      <c r="E59" s="7">
        <f>'Adjust'!C$302</f>
        <v>0</v>
      </c>
      <c r="F59" s="7">
        <f>'Adjust'!D$302</f>
        <v>0</v>
      </c>
      <c r="G59" s="35">
        <f>'Adjust'!E$302</f>
        <v>0</v>
      </c>
      <c r="H59" s="35">
        <f>'Adjust'!F$302</f>
        <v>0</v>
      </c>
      <c r="I59" s="7">
        <f>'Adjust'!G$302</f>
        <v>0</v>
      </c>
      <c r="J59" s="13" t="s">
        <v>5</v>
      </c>
      <c r="K59" s="10"/>
    </row>
    <row r="60" spans="1:11">
      <c r="A60" s="11" t="s">
        <v>284</v>
      </c>
      <c r="B60" s="13" t="s">
        <v>5</v>
      </c>
      <c r="C60" s="36"/>
      <c r="D60" s="7">
        <f>'Adjust'!B$309</f>
        <v>0</v>
      </c>
      <c r="E60" s="7">
        <f>'Adjust'!C$309</f>
        <v>0</v>
      </c>
      <c r="F60" s="7">
        <f>'Adjust'!D$309</f>
        <v>0</v>
      </c>
      <c r="G60" s="35">
        <f>'Adjust'!E$309</f>
        <v>0</v>
      </c>
      <c r="H60" s="35">
        <f>'Adjust'!F$309</f>
        <v>0</v>
      </c>
      <c r="I60" s="7">
        <f>'Adjust'!G$309</f>
        <v>0</v>
      </c>
      <c r="J60" s="13" t="s">
        <v>5</v>
      </c>
      <c r="K60" s="10"/>
    </row>
    <row r="61" spans="1:11">
      <c r="A61" s="11" t="s">
        <v>287</v>
      </c>
      <c r="B61" s="13" t="s">
        <v>5</v>
      </c>
      <c r="C61" s="36"/>
      <c r="D61" s="7">
        <f>'Adjust'!B$313</f>
        <v>0</v>
      </c>
      <c r="E61" s="7">
        <f>'Adjust'!C$313</f>
        <v>0</v>
      </c>
      <c r="F61" s="7">
        <f>'Adjust'!D$313</f>
        <v>0</v>
      </c>
      <c r="G61" s="35">
        <f>'Adjust'!E$313</f>
        <v>0</v>
      </c>
      <c r="H61" s="35">
        <f>'Adjust'!F$313</f>
        <v>0</v>
      </c>
      <c r="I61" s="7">
        <f>'Adjust'!G$313</f>
        <v>0</v>
      </c>
      <c r="J61" s="13" t="s">
        <v>5</v>
      </c>
      <c r="K61" s="10"/>
    </row>
    <row r="62" spans="1:11">
      <c r="A62" s="11" t="s">
        <v>235</v>
      </c>
      <c r="B62" s="13" t="s">
        <v>5</v>
      </c>
      <c r="C62" s="36">
        <v>1</v>
      </c>
      <c r="D62" s="7">
        <f>'Adjust'!B$241</f>
        <v>0</v>
      </c>
      <c r="E62" s="7">
        <f>'Adjust'!C$241</f>
        <v>0</v>
      </c>
      <c r="F62" s="7">
        <f>'Adjust'!D$241</f>
        <v>0</v>
      </c>
      <c r="G62" s="35">
        <f>'Adjust'!E$241</f>
        <v>0</v>
      </c>
      <c r="H62" s="35">
        <f>'Adjust'!F$241</f>
        <v>0</v>
      </c>
      <c r="I62" s="7">
        <f>'Adjust'!G$241</f>
        <v>0</v>
      </c>
      <c r="J62" s="13" t="s">
        <v>5</v>
      </c>
      <c r="K62" s="10"/>
    </row>
    <row r="63" spans="1:11">
      <c r="A63" s="11" t="s">
        <v>238</v>
      </c>
      <c r="B63" s="13" t="s">
        <v>5</v>
      </c>
      <c r="C63" s="36">
        <v>2</v>
      </c>
      <c r="D63" s="7">
        <f>'Adjust'!B$245</f>
        <v>0</v>
      </c>
      <c r="E63" s="7">
        <f>'Adjust'!C$245</f>
        <v>0</v>
      </c>
      <c r="F63" s="7">
        <f>'Adjust'!D$245</f>
        <v>0</v>
      </c>
      <c r="G63" s="35">
        <f>'Adjust'!E$245</f>
        <v>0</v>
      </c>
      <c r="H63" s="35">
        <f>'Adjust'!F$245</f>
        <v>0</v>
      </c>
      <c r="I63" s="7">
        <f>'Adjust'!G$245</f>
        <v>0</v>
      </c>
      <c r="J63" s="13" t="s">
        <v>5</v>
      </c>
      <c r="K63" s="10"/>
    </row>
    <row r="64" spans="1:11">
      <c r="A64" s="11" t="s">
        <v>241</v>
      </c>
      <c r="B64" s="13" t="s">
        <v>5</v>
      </c>
      <c r="C64" s="36">
        <v>2</v>
      </c>
      <c r="D64" s="7">
        <f>'Adjust'!B$249</f>
        <v>0</v>
      </c>
      <c r="E64" s="7">
        <f>'Adjust'!C$249</f>
        <v>0</v>
      </c>
      <c r="F64" s="7">
        <f>'Adjust'!D$249</f>
        <v>0</v>
      </c>
      <c r="G64" s="35">
        <f>'Adjust'!E$249</f>
        <v>0</v>
      </c>
      <c r="H64" s="35">
        <f>'Adjust'!F$249</f>
        <v>0</v>
      </c>
      <c r="I64" s="7">
        <f>'Adjust'!G$249</f>
        <v>0</v>
      </c>
      <c r="J64" s="13" t="s">
        <v>5</v>
      </c>
      <c r="K64" s="10"/>
    </row>
    <row r="65" spans="1:11">
      <c r="A65" s="11" t="s">
        <v>244</v>
      </c>
      <c r="B65" s="13" t="s">
        <v>5</v>
      </c>
      <c r="C65" s="36">
        <v>3</v>
      </c>
      <c r="D65" s="7">
        <f>'Adjust'!B$253</f>
        <v>0</v>
      </c>
      <c r="E65" s="7">
        <f>'Adjust'!C$253</f>
        <v>0</v>
      </c>
      <c r="F65" s="7">
        <f>'Adjust'!D$253</f>
        <v>0</v>
      </c>
      <c r="G65" s="35">
        <f>'Adjust'!E$253</f>
        <v>0</v>
      </c>
      <c r="H65" s="35">
        <f>'Adjust'!F$253</f>
        <v>0</v>
      </c>
      <c r="I65" s="7">
        <f>'Adjust'!G$253</f>
        <v>0</v>
      </c>
      <c r="J65" s="13" t="s">
        <v>5</v>
      </c>
      <c r="K65" s="10"/>
    </row>
    <row r="66" spans="1:11">
      <c r="A66" s="11" t="s">
        <v>247</v>
      </c>
      <c r="B66" s="13" t="s">
        <v>5</v>
      </c>
      <c r="C66" s="36">
        <v>4</v>
      </c>
      <c r="D66" s="7">
        <f>'Adjust'!B$257</f>
        <v>0</v>
      </c>
      <c r="E66" s="7">
        <f>'Adjust'!C$257</f>
        <v>0</v>
      </c>
      <c r="F66" s="7">
        <f>'Adjust'!D$257</f>
        <v>0</v>
      </c>
      <c r="G66" s="35">
        <f>'Adjust'!E$257</f>
        <v>0</v>
      </c>
      <c r="H66" s="35">
        <f>'Adjust'!F$257</f>
        <v>0</v>
      </c>
      <c r="I66" s="7">
        <f>'Adjust'!G$257</f>
        <v>0</v>
      </c>
      <c r="J66" s="13" t="s">
        <v>5</v>
      </c>
      <c r="K66" s="10"/>
    </row>
    <row r="67" spans="1:11">
      <c r="A67" s="11" t="s">
        <v>250</v>
      </c>
      <c r="B67" s="13" t="s">
        <v>5</v>
      </c>
      <c r="C67" s="36">
        <v>4</v>
      </c>
      <c r="D67" s="7">
        <f>'Adjust'!B$261</f>
        <v>0</v>
      </c>
      <c r="E67" s="7">
        <f>'Adjust'!C$261</f>
        <v>0</v>
      </c>
      <c r="F67" s="7">
        <f>'Adjust'!D$261</f>
        <v>0</v>
      </c>
      <c r="G67" s="35">
        <f>'Adjust'!E$261</f>
        <v>0</v>
      </c>
      <c r="H67" s="35">
        <f>'Adjust'!F$261</f>
        <v>0</v>
      </c>
      <c r="I67" s="7">
        <f>'Adjust'!G$261</f>
        <v>0</v>
      </c>
      <c r="J67" s="13" t="s">
        <v>5</v>
      </c>
      <c r="K67" s="10"/>
    </row>
    <row r="68" spans="1:11">
      <c r="A68" s="11" t="s">
        <v>253</v>
      </c>
      <c r="B68" s="13" t="s">
        <v>5</v>
      </c>
      <c r="C68" s="36" t="s">
        <v>1576</v>
      </c>
      <c r="D68" s="7">
        <f>'Adjust'!B$265</f>
        <v>0</v>
      </c>
      <c r="E68" s="7">
        <f>'Adjust'!C$265</f>
        <v>0</v>
      </c>
      <c r="F68" s="7">
        <f>'Adjust'!D$265</f>
        <v>0</v>
      </c>
      <c r="G68" s="35">
        <f>'Adjust'!E$265</f>
        <v>0</v>
      </c>
      <c r="H68" s="35">
        <f>'Adjust'!F$265</f>
        <v>0</v>
      </c>
      <c r="I68" s="7">
        <f>'Adjust'!G$265</f>
        <v>0</v>
      </c>
      <c r="J68" s="13" t="s">
        <v>5</v>
      </c>
      <c r="K68" s="10"/>
    </row>
    <row r="69" spans="1:11">
      <c r="A69" s="11" t="s">
        <v>258</v>
      </c>
      <c r="B69" s="13" t="s">
        <v>5</v>
      </c>
      <c r="C69" s="36"/>
      <c r="D69" s="7">
        <f>'Adjust'!B$273</f>
        <v>0</v>
      </c>
      <c r="E69" s="7">
        <f>'Adjust'!C$273</f>
        <v>0</v>
      </c>
      <c r="F69" s="7">
        <f>'Adjust'!D$273</f>
        <v>0</v>
      </c>
      <c r="G69" s="35">
        <f>'Adjust'!E$273</f>
        <v>0</v>
      </c>
      <c r="H69" s="35">
        <f>'Adjust'!F$273</f>
        <v>0</v>
      </c>
      <c r="I69" s="7">
        <f>'Adjust'!G$273</f>
        <v>0</v>
      </c>
      <c r="J69" s="13" t="s">
        <v>5</v>
      </c>
      <c r="K69" s="10"/>
    </row>
    <row r="70" spans="1:11">
      <c r="A70" s="11" t="s">
        <v>260</v>
      </c>
      <c r="B70" s="13" t="s">
        <v>5</v>
      </c>
      <c r="C70" s="36"/>
      <c r="D70" s="7">
        <f>'Adjust'!B$276</f>
        <v>0</v>
      </c>
      <c r="E70" s="7">
        <f>'Adjust'!C$276</f>
        <v>0</v>
      </c>
      <c r="F70" s="7">
        <f>'Adjust'!D$276</f>
        <v>0</v>
      </c>
      <c r="G70" s="35">
        <f>'Adjust'!E$276</f>
        <v>0</v>
      </c>
      <c r="H70" s="35">
        <f>'Adjust'!F$276</f>
        <v>0</v>
      </c>
      <c r="I70" s="7">
        <f>'Adjust'!G$276</f>
        <v>0</v>
      </c>
      <c r="J70" s="13" t="s">
        <v>5</v>
      </c>
      <c r="K70" s="10"/>
    </row>
    <row r="71" spans="1:11">
      <c r="A71" s="11" t="s">
        <v>262</v>
      </c>
      <c r="B71" s="13" t="s">
        <v>5</v>
      </c>
      <c r="C71" s="36"/>
      <c r="D71" s="7">
        <f>'Adjust'!B$279</f>
        <v>0</v>
      </c>
      <c r="E71" s="7">
        <f>'Adjust'!C$279</f>
        <v>0</v>
      </c>
      <c r="F71" s="7">
        <f>'Adjust'!D$279</f>
        <v>0</v>
      </c>
      <c r="G71" s="35">
        <f>'Adjust'!E$279</f>
        <v>0</v>
      </c>
      <c r="H71" s="35">
        <f>'Adjust'!F$279</f>
        <v>0</v>
      </c>
      <c r="I71" s="7">
        <f>'Adjust'!G$279</f>
        <v>0</v>
      </c>
      <c r="J71" s="13" t="s">
        <v>5</v>
      </c>
      <c r="K71" s="10"/>
    </row>
    <row r="72" spans="1:11">
      <c r="A72" s="11" t="s">
        <v>265</v>
      </c>
      <c r="B72" s="13" t="s">
        <v>5</v>
      </c>
      <c r="C72" s="36">
        <v>8</v>
      </c>
      <c r="D72" s="7">
        <f>'Adjust'!B$283</f>
        <v>0</v>
      </c>
      <c r="E72" s="7">
        <f>'Adjust'!C$283</f>
        <v>0</v>
      </c>
      <c r="F72" s="7">
        <f>'Adjust'!D$283</f>
        <v>0</v>
      </c>
      <c r="G72" s="35">
        <f>'Adjust'!E$283</f>
        <v>0</v>
      </c>
      <c r="H72" s="35">
        <f>'Adjust'!F$283</f>
        <v>0</v>
      </c>
      <c r="I72" s="7">
        <f>'Adjust'!G$283</f>
        <v>0</v>
      </c>
      <c r="J72" s="13" t="s">
        <v>5</v>
      </c>
      <c r="K72" s="10"/>
    </row>
    <row r="73" spans="1:11">
      <c r="A73" s="11" t="s">
        <v>268</v>
      </c>
      <c r="B73" s="13" t="s">
        <v>5</v>
      </c>
      <c r="C73" s="36">
        <v>1</v>
      </c>
      <c r="D73" s="7">
        <f>'Adjust'!B$287</f>
        <v>0</v>
      </c>
      <c r="E73" s="7">
        <f>'Adjust'!C$287</f>
        <v>0</v>
      </c>
      <c r="F73" s="7">
        <f>'Adjust'!D$287</f>
        <v>0</v>
      </c>
      <c r="G73" s="35">
        <f>'Adjust'!E$287</f>
        <v>0</v>
      </c>
      <c r="H73" s="35">
        <f>'Adjust'!F$287</f>
        <v>0</v>
      </c>
      <c r="I73" s="7">
        <f>'Adjust'!G$287</f>
        <v>0</v>
      </c>
      <c r="J73" s="13" t="s">
        <v>5</v>
      </c>
      <c r="K73" s="10"/>
    </row>
    <row r="74" spans="1:11">
      <c r="A74" s="11" t="s">
        <v>271</v>
      </c>
      <c r="B74" s="13" t="s">
        <v>5</v>
      </c>
      <c r="C74" s="36">
        <v>1</v>
      </c>
      <c r="D74" s="7">
        <f>'Adjust'!B$291</f>
        <v>0</v>
      </c>
      <c r="E74" s="7">
        <f>'Adjust'!C$291</f>
        <v>0</v>
      </c>
      <c r="F74" s="7">
        <f>'Adjust'!D$291</f>
        <v>0</v>
      </c>
      <c r="G74" s="35">
        <f>'Adjust'!E$291</f>
        <v>0</v>
      </c>
      <c r="H74" s="35">
        <f>'Adjust'!F$291</f>
        <v>0</v>
      </c>
      <c r="I74" s="7">
        <f>'Adjust'!G$291</f>
        <v>0</v>
      </c>
      <c r="J74" s="13" t="s">
        <v>5</v>
      </c>
      <c r="K74" s="10"/>
    </row>
    <row r="75" spans="1:11">
      <c r="A75" s="11" t="s">
        <v>274</v>
      </c>
      <c r="B75" s="13" t="s">
        <v>5</v>
      </c>
      <c r="C75" s="36">
        <v>1</v>
      </c>
      <c r="D75" s="7">
        <f>'Adjust'!B$295</f>
        <v>0</v>
      </c>
      <c r="E75" s="7">
        <f>'Adjust'!C$295</f>
        <v>0</v>
      </c>
      <c r="F75" s="7">
        <f>'Adjust'!D$295</f>
        <v>0</v>
      </c>
      <c r="G75" s="35">
        <f>'Adjust'!E$295</f>
        <v>0</v>
      </c>
      <c r="H75" s="35">
        <f>'Adjust'!F$295</f>
        <v>0</v>
      </c>
      <c r="I75" s="7">
        <f>'Adjust'!G$295</f>
        <v>0</v>
      </c>
      <c r="J75" s="13" t="s">
        <v>5</v>
      </c>
      <c r="K75" s="10"/>
    </row>
    <row r="76" spans="1:11">
      <c r="A76" s="11" t="s">
        <v>277</v>
      </c>
      <c r="B76" s="13" t="s">
        <v>5</v>
      </c>
      <c r="C76" s="36"/>
      <c r="D76" s="7">
        <f>'Adjust'!B$299</f>
        <v>0</v>
      </c>
      <c r="E76" s="7">
        <f>'Adjust'!C$299</f>
        <v>0</v>
      </c>
      <c r="F76" s="7">
        <f>'Adjust'!D$299</f>
        <v>0</v>
      </c>
      <c r="G76" s="35">
        <f>'Adjust'!E$299</f>
        <v>0</v>
      </c>
      <c r="H76" s="35">
        <f>'Adjust'!F$299</f>
        <v>0</v>
      </c>
      <c r="I76" s="7">
        <f>'Adjust'!G$299</f>
        <v>0</v>
      </c>
      <c r="J76" s="13" t="s">
        <v>5</v>
      </c>
      <c r="K76" s="10"/>
    </row>
    <row r="77" spans="1:11">
      <c r="A77" s="11" t="s">
        <v>280</v>
      </c>
      <c r="B77" s="13" t="s">
        <v>5</v>
      </c>
      <c r="C77" s="36">
        <v>8</v>
      </c>
      <c r="D77" s="7">
        <f>'Adjust'!B$303</f>
        <v>0</v>
      </c>
      <c r="E77" s="7">
        <f>'Adjust'!C$303</f>
        <v>0</v>
      </c>
      <c r="F77" s="7">
        <f>'Adjust'!D$303</f>
        <v>0</v>
      </c>
      <c r="G77" s="35">
        <f>'Adjust'!E$303</f>
        <v>0</v>
      </c>
      <c r="H77" s="35">
        <f>'Adjust'!F$303</f>
        <v>0</v>
      </c>
      <c r="I77" s="7">
        <f>'Adjust'!G$303</f>
        <v>0</v>
      </c>
      <c r="J77" s="13" t="s">
        <v>5</v>
      </c>
      <c r="K77" s="10"/>
    </row>
    <row r="78" spans="1:11">
      <c r="A78" s="11" t="s">
        <v>282</v>
      </c>
      <c r="B78" s="13" t="s">
        <v>5</v>
      </c>
      <c r="C78" s="36">
        <v>8</v>
      </c>
      <c r="D78" s="7">
        <f>'Adjust'!B$306</f>
        <v>0</v>
      </c>
      <c r="E78" s="7">
        <f>'Adjust'!C$306</f>
        <v>0</v>
      </c>
      <c r="F78" s="7">
        <f>'Adjust'!D$306</f>
        <v>0</v>
      </c>
      <c r="G78" s="35">
        <f>'Adjust'!E$306</f>
        <v>0</v>
      </c>
      <c r="H78" s="35">
        <f>'Adjust'!F$306</f>
        <v>0</v>
      </c>
      <c r="I78" s="7">
        <f>'Adjust'!G$306</f>
        <v>0</v>
      </c>
      <c r="J78" s="13" t="s">
        <v>5</v>
      </c>
      <c r="K78" s="10"/>
    </row>
    <row r="79" spans="1:11">
      <c r="A79" s="11" t="s">
        <v>285</v>
      </c>
      <c r="B79" s="13" t="s">
        <v>5</v>
      </c>
      <c r="C79" s="36"/>
      <c r="D79" s="7">
        <f>'Adjust'!B$310</f>
        <v>0</v>
      </c>
      <c r="E79" s="7">
        <f>'Adjust'!C$310</f>
        <v>0</v>
      </c>
      <c r="F79" s="7">
        <f>'Adjust'!D$310</f>
        <v>0</v>
      </c>
      <c r="G79" s="35">
        <f>'Adjust'!E$310</f>
        <v>0</v>
      </c>
      <c r="H79" s="35">
        <f>'Adjust'!F$310</f>
        <v>0</v>
      </c>
      <c r="I79" s="7">
        <f>'Adjust'!G$310</f>
        <v>0</v>
      </c>
      <c r="J79" s="13" t="s">
        <v>5</v>
      </c>
      <c r="K79" s="10"/>
    </row>
    <row r="80" spans="1:11">
      <c r="A80" s="11" t="s">
        <v>288</v>
      </c>
      <c r="B80" s="13" t="s">
        <v>5</v>
      </c>
      <c r="C80" s="36"/>
      <c r="D80" s="7">
        <f>'Adjust'!B$314</f>
        <v>0</v>
      </c>
      <c r="E80" s="7">
        <f>'Adjust'!C$314</f>
        <v>0</v>
      </c>
      <c r="F80" s="7">
        <f>'Adjust'!D$314</f>
        <v>0</v>
      </c>
      <c r="G80" s="35">
        <f>'Adjust'!E$314</f>
        <v>0</v>
      </c>
      <c r="H80" s="35">
        <f>'Adjust'!F$314</f>
        <v>0</v>
      </c>
      <c r="I80" s="7">
        <f>'Adjust'!G$314</f>
        <v>0</v>
      </c>
      <c r="J80" s="13" t="s">
        <v>5</v>
      </c>
      <c r="K80" s="10"/>
    </row>
    <row r="81" spans="1:11">
      <c r="A81" s="11" t="s">
        <v>290</v>
      </c>
      <c r="B81" s="13" t="s">
        <v>5</v>
      </c>
      <c r="C81" s="36"/>
      <c r="D81" s="7">
        <f>'Adjust'!B$317</f>
        <v>0</v>
      </c>
      <c r="E81" s="7">
        <f>'Adjust'!C$317</f>
        <v>0</v>
      </c>
      <c r="F81" s="7">
        <f>'Adjust'!D$317</f>
        <v>0</v>
      </c>
      <c r="G81" s="35">
        <f>'Adjust'!E$317</f>
        <v>0</v>
      </c>
      <c r="H81" s="35">
        <f>'Adjust'!F$317</f>
        <v>0</v>
      </c>
      <c r="I81" s="7">
        <f>'Adjust'!G$317</f>
        <v>0</v>
      </c>
      <c r="J81" s="13" t="s">
        <v>5</v>
      </c>
      <c r="K81" s="10"/>
    </row>
    <row r="82" spans="1:11">
      <c r="A82" s="11" t="s">
        <v>292</v>
      </c>
      <c r="B82" s="13" t="s">
        <v>5</v>
      </c>
      <c r="C82" s="36"/>
      <c r="D82" s="7">
        <f>'Adjust'!B$320</f>
        <v>0</v>
      </c>
      <c r="E82" s="7">
        <f>'Adjust'!C$320</f>
        <v>0</v>
      </c>
      <c r="F82" s="7">
        <f>'Adjust'!D$320</f>
        <v>0</v>
      </c>
      <c r="G82" s="35">
        <f>'Adjust'!E$320</f>
        <v>0</v>
      </c>
      <c r="H82" s="35">
        <f>'Adjust'!F$320</f>
        <v>0</v>
      </c>
      <c r="I82" s="7">
        <f>'Adjust'!G$320</f>
        <v>0</v>
      </c>
      <c r="J82" s="13" t="s">
        <v>5</v>
      </c>
      <c r="K82" s="10"/>
    </row>
    <row r="83" spans="1:11">
      <c r="A83" s="11" t="s">
        <v>294</v>
      </c>
      <c r="B83" s="13" t="s">
        <v>5</v>
      </c>
      <c r="C83" s="36"/>
      <c r="D83" s="7">
        <f>'Adjust'!B$323</f>
        <v>0</v>
      </c>
      <c r="E83" s="7">
        <f>'Adjust'!C$323</f>
        <v>0</v>
      </c>
      <c r="F83" s="7">
        <f>'Adjust'!D$323</f>
        <v>0</v>
      </c>
      <c r="G83" s="35">
        <f>'Adjust'!E$323</f>
        <v>0</v>
      </c>
      <c r="H83" s="35">
        <f>'Adjust'!F$323</f>
        <v>0</v>
      </c>
      <c r="I83" s="7">
        <f>'Adjust'!G$323</f>
        <v>0</v>
      </c>
      <c r="J83" s="13" t="s">
        <v>5</v>
      </c>
      <c r="K83" s="10"/>
    </row>
    <row r="84" spans="1:11">
      <c r="A84" s="11" t="s">
        <v>296</v>
      </c>
      <c r="B84" s="13" t="s">
        <v>5</v>
      </c>
      <c r="C84" s="36"/>
      <c r="D84" s="7">
        <f>'Adjust'!B$326</f>
        <v>0</v>
      </c>
      <c r="E84" s="7">
        <f>'Adjust'!C$326</f>
        <v>0</v>
      </c>
      <c r="F84" s="7">
        <f>'Adjust'!D$326</f>
        <v>0</v>
      </c>
      <c r="G84" s="35">
        <f>'Adjust'!E$326</f>
        <v>0</v>
      </c>
      <c r="H84" s="35">
        <f>'Adjust'!F$326</f>
        <v>0</v>
      </c>
      <c r="I84" s="7">
        <f>'Adjust'!G$326</f>
        <v>0</v>
      </c>
      <c r="J84" s="13" t="s">
        <v>5</v>
      </c>
      <c r="K84" s="10"/>
    </row>
    <row r="85" spans="1:11">
      <c r="A85" s="11" t="s">
        <v>298</v>
      </c>
      <c r="B85" s="13" t="s">
        <v>5</v>
      </c>
      <c r="C85" s="36"/>
      <c r="D85" s="7">
        <f>'Adjust'!B$329</f>
        <v>0</v>
      </c>
      <c r="E85" s="7">
        <f>'Adjust'!C$329</f>
        <v>0</v>
      </c>
      <c r="F85" s="7">
        <f>'Adjust'!D$329</f>
        <v>0</v>
      </c>
      <c r="G85" s="35">
        <f>'Adjust'!E$329</f>
        <v>0</v>
      </c>
      <c r="H85" s="35">
        <f>'Adjust'!F$329</f>
        <v>0</v>
      </c>
      <c r="I85" s="7">
        <f>'Adjust'!G$329</f>
        <v>0</v>
      </c>
      <c r="J85" s="13" t="s">
        <v>5</v>
      </c>
      <c r="K85" s="10"/>
    </row>
    <row r="86" spans="1:11">
      <c r="A86" s="11" t="s">
        <v>300</v>
      </c>
      <c r="B86" s="13" t="s">
        <v>5</v>
      </c>
      <c r="C86" s="36"/>
      <c r="D86" s="7">
        <f>'Adjust'!B$332</f>
        <v>0</v>
      </c>
      <c r="E86" s="7">
        <f>'Adjust'!C$332</f>
        <v>0</v>
      </c>
      <c r="F86" s="7">
        <f>'Adjust'!D$332</f>
        <v>0</v>
      </c>
      <c r="G86" s="35">
        <f>'Adjust'!E$332</f>
        <v>0</v>
      </c>
      <c r="H86" s="35">
        <f>'Adjust'!F$332</f>
        <v>0</v>
      </c>
      <c r="I86" s="7">
        <f>'Adjust'!G$332</f>
        <v>0</v>
      </c>
      <c r="J86" s="13" t="s">
        <v>5</v>
      </c>
      <c r="K86" s="10"/>
    </row>
    <row r="87" spans="1:11">
      <c r="A87" s="11" t="s">
        <v>302</v>
      </c>
      <c r="B87" s="13" t="s">
        <v>5</v>
      </c>
      <c r="C87" s="36"/>
      <c r="D87" s="7">
        <f>'Adjust'!B$335</f>
        <v>0</v>
      </c>
      <c r="E87" s="7">
        <f>'Adjust'!C$335</f>
        <v>0</v>
      </c>
      <c r="F87" s="7">
        <f>'Adjust'!D$335</f>
        <v>0</v>
      </c>
      <c r="G87" s="35">
        <f>'Adjust'!E$335</f>
        <v>0</v>
      </c>
      <c r="H87" s="35">
        <f>'Adjust'!F$335</f>
        <v>0</v>
      </c>
      <c r="I87" s="7">
        <f>'Adjust'!G$335</f>
        <v>0</v>
      </c>
      <c r="J87" s="13" t="s">
        <v>5</v>
      </c>
      <c r="K87" s="10"/>
    </row>
    <row r="88" spans="1:11">
      <c r="A88" s="11" t="s">
        <v>304</v>
      </c>
      <c r="B88" s="13" t="s">
        <v>5</v>
      </c>
      <c r="C88" s="36"/>
      <c r="D88" s="7">
        <f>'Adjust'!B$338</f>
        <v>0</v>
      </c>
      <c r="E88" s="7">
        <f>'Adjust'!C$338</f>
        <v>0</v>
      </c>
      <c r="F88" s="7">
        <f>'Adjust'!D$338</f>
        <v>0</v>
      </c>
      <c r="G88" s="35">
        <f>'Adjust'!E$338</f>
        <v>0</v>
      </c>
      <c r="H88" s="35">
        <f>'Adjust'!F$338</f>
        <v>0</v>
      </c>
      <c r="I88" s="7">
        <f>'Adjust'!G$338</f>
        <v>0</v>
      </c>
      <c r="J88" s="13" t="s">
        <v>5</v>
      </c>
      <c r="K88" s="10"/>
    </row>
    <row r="89" spans="1:11">
      <c r="A89" s="11" t="s">
        <v>306</v>
      </c>
      <c r="B89" s="13" t="s">
        <v>5</v>
      </c>
      <c r="C89" s="36"/>
      <c r="D89" s="7">
        <f>'Adjust'!B$341</f>
        <v>0</v>
      </c>
      <c r="E89" s="7">
        <f>'Adjust'!C$341</f>
        <v>0</v>
      </c>
      <c r="F89" s="7">
        <f>'Adjust'!D$341</f>
        <v>0</v>
      </c>
      <c r="G89" s="35">
        <f>'Adjust'!E$341</f>
        <v>0</v>
      </c>
      <c r="H89" s="35">
        <f>'Adjust'!F$341</f>
        <v>0</v>
      </c>
      <c r="I89" s="7">
        <f>'Adjust'!G$341</f>
        <v>0</v>
      </c>
      <c r="J89" s="13" t="s">
        <v>5</v>
      </c>
      <c r="K89" s="10"/>
    </row>
    <row r="90" spans="1:11">
      <c r="A90" s="11" t="s">
        <v>308</v>
      </c>
      <c r="B90" s="13" t="s">
        <v>5</v>
      </c>
      <c r="C90" s="36"/>
      <c r="D90" s="7">
        <f>'Adjust'!B$344</f>
        <v>0</v>
      </c>
      <c r="E90" s="7">
        <f>'Adjust'!C$344</f>
        <v>0</v>
      </c>
      <c r="F90" s="7">
        <f>'Adjust'!D$344</f>
        <v>0</v>
      </c>
      <c r="G90" s="35">
        <f>'Adjust'!E$344</f>
        <v>0</v>
      </c>
      <c r="H90" s="35">
        <f>'Adjust'!F$344</f>
        <v>0</v>
      </c>
      <c r="I90" s="7">
        <f>'Adjust'!G$344</f>
        <v>0</v>
      </c>
      <c r="J90" s="13" t="s">
        <v>5</v>
      </c>
      <c r="K90" s="10"/>
    </row>
  </sheetData>
  <sheetProtection sheet="1" objects="1" scenarios="1"/>
  <hyperlinks>
    <hyperlink ref="A5" location="'Adjust'!B237" display="x1 = 3607. Unit rate 1 p/kWh (in Tariffs)"/>
    <hyperlink ref="A6" location="'Adjust'!C237" display="x2 = 3607. Unit rate 2 p/kWh (in Tariffs)"/>
    <hyperlink ref="A7" location="'Adjust'!D237" display="x3 = 3607. Unit rate 3 p/kWh (in Tariffs)"/>
    <hyperlink ref="A8" location="'Adjust'!E237" display="x4 = 3607. Fixed charge p/MPAN/day (in Tariffs)"/>
    <hyperlink ref="A9" location="'Adjust'!F237" display="x5 = 3607. Capacity charge p/kVA/day (in Tariffs)"/>
    <hyperlink ref="A10" location="'Adjust'!G237" display="x6 = 3607. Reactive power charge p/kVArh (in Tariffs)"/>
  </hyperlinks>
  <pageMargins left="0.7" right="0.7" top="0.75" bottom="0.75" header="0.3" footer="0.3"/>
  <pageSetup orientation="portrait"/>
  <headerFooter>
    <oddHeader>&amp;L&amp;A&amp;Cr6409&amp;R&amp;P of &amp;N</oddHeader>
    <oddFooter>&amp;F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77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>
      <c r="A1" s="1">
        <f>"Summary statistics"&amp;" for "&amp;'Input'!B7&amp;" in "&amp;'Input'!C7&amp;" ("&amp;'Input'!D7&amp;")"</f>
        <v>0</v>
      </c>
    </row>
    <row r="2" spans="1:1">
      <c r="A2" s="2" t="s">
        <v>1577</v>
      </c>
    </row>
    <row r="4" spans="1:1">
      <c r="A4" s="1" t="s">
        <v>1578</v>
      </c>
    </row>
    <row r="5" spans="1:1">
      <c r="A5" s="2" t="s">
        <v>1579</v>
      </c>
    </row>
    <row r="6" spans="1:1">
      <c r="A6" s="2" t="s">
        <v>1580</v>
      </c>
    </row>
    <row r="7" spans="1:1">
      <c r="A7" s="2" t="s">
        <v>1581</v>
      </c>
    </row>
    <row r="8" spans="1:1">
      <c r="A8" s="2" t="s">
        <v>1582</v>
      </c>
    </row>
    <row r="9" spans="1:1">
      <c r="A9" s="2" t="s">
        <v>1583</v>
      </c>
    </row>
    <row r="10" spans="1:1">
      <c r="A10" s="2" t="s">
        <v>1584</v>
      </c>
    </row>
    <row r="11" spans="1:1">
      <c r="A11" s="2" t="s">
        <v>1585</v>
      </c>
    </row>
    <row r="12" spans="1:1">
      <c r="A12" s="2" t="s">
        <v>1586</v>
      </c>
    </row>
    <row r="13" spans="1:1">
      <c r="A13" s="2" t="s">
        <v>1587</v>
      </c>
    </row>
    <row r="14" spans="1:1">
      <c r="A14" s="2" t="s">
        <v>1588</v>
      </c>
    </row>
    <row r="15" spans="1:1">
      <c r="A15" s="2" t="s">
        <v>367</v>
      </c>
    </row>
    <row r="16" spans="1:1">
      <c r="A16" s="12" t="s">
        <v>484</v>
      </c>
    </row>
    <row r="17" spans="1:6">
      <c r="A17" s="12" t="s">
        <v>1589</v>
      </c>
    </row>
    <row r="18" spans="1:6">
      <c r="A18" s="12" t="s">
        <v>1590</v>
      </c>
    </row>
    <row r="19" spans="1:6">
      <c r="A19" s="12" t="s">
        <v>1591</v>
      </c>
    </row>
    <row r="20" spans="1:6">
      <c r="A20" s="12" t="s">
        <v>1592</v>
      </c>
    </row>
    <row r="21" spans="1:6">
      <c r="A21" s="26" t="s">
        <v>370</v>
      </c>
      <c r="B21" s="26" t="s">
        <v>429</v>
      </c>
      <c r="C21" s="26" t="s">
        <v>429</v>
      </c>
      <c r="D21" s="26" t="s">
        <v>429</v>
      </c>
      <c r="E21" s="26" t="s">
        <v>500</v>
      </c>
    </row>
    <row r="22" spans="1:6">
      <c r="A22" s="26" t="s">
        <v>373</v>
      </c>
      <c r="B22" s="26" t="s">
        <v>994</v>
      </c>
      <c r="C22" s="26" t="s">
        <v>432</v>
      </c>
      <c r="D22" s="26" t="s">
        <v>1570</v>
      </c>
      <c r="E22" s="26" t="s">
        <v>1593</v>
      </c>
    </row>
    <row r="24" spans="1:6">
      <c r="B24" s="3" t="s">
        <v>129</v>
      </c>
      <c r="C24" s="3" t="s">
        <v>1542</v>
      </c>
      <c r="D24" s="3" t="s">
        <v>1545</v>
      </c>
      <c r="E24" s="3" t="s">
        <v>1594</v>
      </c>
    </row>
    <row r="25" spans="1:6">
      <c r="A25" s="11" t="s">
        <v>1595</v>
      </c>
      <c r="B25" s="5">
        <f>'Input'!D58</f>
        <v>0</v>
      </c>
      <c r="C25" s="33">
        <f>'Adjust'!C222</f>
        <v>0</v>
      </c>
      <c r="D25" s="33">
        <f>'Adjust'!F222</f>
        <v>0</v>
      </c>
      <c r="E25" s="29">
        <f>D25/'Revenue'!B$59</f>
        <v>0</v>
      </c>
      <c r="F25" s="10"/>
    </row>
    <row r="27" spans="1:6">
      <c r="A27" s="1" t="s">
        <v>1596</v>
      </c>
    </row>
    <row r="28" spans="1:6">
      <c r="A28" s="2" t="s">
        <v>367</v>
      </c>
    </row>
    <row r="29" spans="1:6">
      <c r="A29" s="12" t="s">
        <v>1597</v>
      </c>
    </row>
    <row r="30" spans="1:6">
      <c r="A30" s="12" t="s">
        <v>1598</v>
      </c>
    </row>
    <row r="31" spans="1:6">
      <c r="A31" s="12" t="s">
        <v>1599</v>
      </c>
    </row>
    <row r="32" spans="1:6">
      <c r="A32" s="12" t="s">
        <v>1600</v>
      </c>
    </row>
    <row r="33" spans="1:1">
      <c r="A33" s="12" t="s">
        <v>681</v>
      </c>
    </row>
    <row r="34" spans="1:1">
      <c r="A34" s="12" t="s">
        <v>1601</v>
      </c>
    </row>
    <row r="35" spans="1:1">
      <c r="A35" s="12" t="s">
        <v>1602</v>
      </c>
    </row>
    <row r="36" spans="1:1">
      <c r="A36" s="12" t="s">
        <v>1603</v>
      </c>
    </row>
    <row r="37" spans="1:1">
      <c r="A37" s="12" t="s">
        <v>1604</v>
      </c>
    </row>
    <row r="38" spans="1:1">
      <c r="A38" s="12" t="s">
        <v>1605</v>
      </c>
    </row>
    <row r="39" spans="1:1">
      <c r="A39" s="12" t="s">
        <v>1606</v>
      </c>
    </row>
    <row r="40" spans="1:1">
      <c r="A40" s="12" t="s">
        <v>1607</v>
      </c>
    </row>
    <row r="41" spans="1:1">
      <c r="A41" s="12" t="s">
        <v>1608</v>
      </c>
    </row>
    <row r="42" spans="1:1">
      <c r="A42" s="12" t="s">
        <v>1609</v>
      </c>
    </row>
    <row r="43" spans="1:1">
      <c r="A43" s="12" t="s">
        <v>1610</v>
      </c>
    </row>
    <row r="44" spans="1:1">
      <c r="A44" s="12" t="s">
        <v>1611</v>
      </c>
    </row>
    <row r="45" spans="1:1">
      <c r="A45" s="12" t="s">
        <v>1612</v>
      </c>
    </row>
    <row r="46" spans="1:1">
      <c r="A46" s="12" t="s">
        <v>1613</v>
      </c>
    </row>
    <row r="47" spans="1:1">
      <c r="A47" s="12" t="s">
        <v>1614</v>
      </c>
    </row>
    <row r="48" spans="1:1">
      <c r="A48" s="12" t="s">
        <v>1615</v>
      </c>
    </row>
    <row r="49" spans="1:21">
      <c r="A49" s="12" t="s">
        <v>1616</v>
      </c>
    </row>
    <row r="50" spans="1:21">
      <c r="A50" s="12" t="s">
        <v>1617</v>
      </c>
    </row>
    <row r="51" spans="1:21">
      <c r="A51" s="12" t="s">
        <v>1618</v>
      </c>
    </row>
    <row r="52" spans="1:21">
      <c r="A52" s="26" t="s">
        <v>370</v>
      </c>
      <c r="B52" s="26" t="s">
        <v>500</v>
      </c>
      <c r="C52" s="26" t="s">
        <v>429</v>
      </c>
      <c r="D52" s="26" t="s">
        <v>500</v>
      </c>
      <c r="E52" s="26" t="s">
        <v>500</v>
      </c>
      <c r="F52" s="26" t="s">
        <v>500</v>
      </c>
      <c r="G52" s="26" t="s">
        <v>500</v>
      </c>
      <c r="H52" s="26" t="s">
        <v>500</v>
      </c>
      <c r="I52" s="26" t="s">
        <v>500</v>
      </c>
      <c r="J52" s="26" t="s">
        <v>500</v>
      </c>
      <c r="K52" s="26" t="s">
        <v>500</v>
      </c>
      <c r="L52" s="26" t="s">
        <v>500</v>
      </c>
      <c r="M52" s="26" t="s">
        <v>500</v>
      </c>
      <c r="N52" s="26" t="s">
        <v>500</v>
      </c>
      <c r="O52" s="26" t="s">
        <v>500</v>
      </c>
      <c r="P52" s="26" t="s">
        <v>500</v>
      </c>
      <c r="Q52" s="26" t="s">
        <v>500</v>
      </c>
      <c r="R52" s="26" t="s">
        <v>500</v>
      </c>
      <c r="S52" s="26" t="s">
        <v>500</v>
      </c>
      <c r="T52" s="26" t="s">
        <v>500</v>
      </c>
    </row>
    <row r="53" spans="1:21">
      <c r="A53" s="26" t="s">
        <v>373</v>
      </c>
      <c r="B53" s="26" t="s">
        <v>1619</v>
      </c>
      <c r="C53" s="26" t="s">
        <v>1571</v>
      </c>
      <c r="D53" s="26" t="s">
        <v>1620</v>
      </c>
      <c r="E53" s="26" t="s">
        <v>1621</v>
      </c>
      <c r="F53" s="26" t="s">
        <v>1622</v>
      </c>
      <c r="G53" s="26" t="s">
        <v>1623</v>
      </c>
      <c r="H53" s="26" t="s">
        <v>1624</v>
      </c>
      <c r="I53" s="26" t="s">
        <v>1625</v>
      </c>
      <c r="J53" s="26" t="s">
        <v>1626</v>
      </c>
      <c r="K53" s="26" t="s">
        <v>1627</v>
      </c>
      <c r="L53" s="26" t="s">
        <v>1628</v>
      </c>
      <c r="M53" s="26" t="s">
        <v>1629</v>
      </c>
      <c r="N53" s="26" t="s">
        <v>1630</v>
      </c>
      <c r="O53" s="26" t="s">
        <v>1631</v>
      </c>
      <c r="P53" s="26" t="s">
        <v>1632</v>
      </c>
      <c r="Q53" s="26" t="s">
        <v>1633</v>
      </c>
      <c r="R53" s="26" t="s">
        <v>1634</v>
      </c>
      <c r="S53" s="26" t="s">
        <v>1635</v>
      </c>
      <c r="T53" s="26" t="s">
        <v>1636</v>
      </c>
    </row>
    <row r="55" spans="1:21">
      <c r="B55" s="3" t="s">
        <v>588</v>
      </c>
      <c r="C55" s="3" t="s">
        <v>230</v>
      </c>
      <c r="D55" s="3" t="s">
        <v>1637</v>
      </c>
      <c r="E55" s="3" t="s">
        <v>1638</v>
      </c>
      <c r="F55" s="3" t="s">
        <v>1639</v>
      </c>
      <c r="G55" s="3" t="s">
        <v>1640</v>
      </c>
      <c r="H55" s="3" t="s">
        <v>1641</v>
      </c>
      <c r="I55" s="3" t="s">
        <v>1642</v>
      </c>
      <c r="J55" s="3" t="s">
        <v>1643</v>
      </c>
      <c r="K55" s="3" t="s">
        <v>1644</v>
      </c>
      <c r="L55" s="3" t="s">
        <v>1645</v>
      </c>
      <c r="M55" s="3" t="s">
        <v>1646</v>
      </c>
      <c r="N55" s="3" t="s">
        <v>1647</v>
      </c>
      <c r="O55" s="3" t="s">
        <v>1648</v>
      </c>
      <c r="P55" s="3" t="s">
        <v>1649</v>
      </c>
      <c r="Q55" s="3" t="s">
        <v>1650</v>
      </c>
      <c r="R55" s="3" t="s">
        <v>1651</v>
      </c>
      <c r="S55" s="3" t="s">
        <v>1652</v>
      </c>
      <c r="T55" s="3" t="s">
        <v>1653</v>
      </c>
    </row>
    <row r="56" spans="1:21">
      <c r="A56" s="22" t="s">
        <v>233</v>
      </c>
      <c r="U56" s="10"/>
    </row>
    <row r="57" spans="1:21">
      <c r="A57" s="11" t="s">
        <v>172</v>
      </c>
      <c r="B57" s="17">
        <f>'Input'!B189+'Input'!C189+'Input'!D189</f>
        <v>0</v>
      </c>
      <c r="C57" s="33">
        <f>'Input'!E189</f>
        <v>0</v>
      </c>
      <c r="D57" s="17">
        <f>0.01*'Input'!F$58*('Adjust'!$E239*'Input'!E189+'Adjust'!$F239*'Input'!F189)+10*('Adjust'!$B239*'Input'!B189+'Adjust'!$C239*'Input'!C189+'Adjust'!$D239*'Input'!D189+'Adjust'!$G239*'Input'!G189)</f>
        <v>0</v>
      </c>
      <c r="E57" s="17">
        <f>10*('Adjust'!$B239*'Input'!B189+'Adjust'!$C239*'Input'!C189+'Adjust'!$D239*'Input'!D189)</f>
        <v>0</v>
      </c>
      <c r="F57" s="17">
        <f>'Adjust'!E239*'Input'!$F$58*'Input'!$E189/100</f>
        <v>0</v>
      </c>
      <c r="G57" s="17">
        <f>'Adjust'!F239*'Input'!$F$58*'Input'!$F189/100</f>
        <v>0</v>
      </c>
      <c r="H57" s="17">
        <f>'Adjust'!G239*'Input'!$G189*10</f>
        <v>0</v>
      </c>
      <c r="I57" s="6">
        <f>IF(B57&lt;&gt;0,0.1*D57/B57,"")</f>
        <v>0</v>
      </c>
      <c r="J57" s="35">
        <f>IF(C57&lt;&gt;0,D57/C57,"")</f>
        <v>0</v>
      </c>
      <c r="K57" s="6">
        <f>IF(B57&lt;&gt;0,0.1*E57/B57,0)</f>
        <v>0</v>
      </c>
      <c r="L57" s="17">
        <f>'Adjust'!B239*'Input'!$B189*10</f>
        <v>0</v>
      </c>
      <c r="M57" s="17">
        <f>'Adjust'!C239*'Input'!$C189*10</f>
        <v>0</v>
      </c>
      <c r="N57" s="17">
        <f>'Adjust'!D239*'Input'!$D189*10</f>
        <v>0</v>
      </c>
      <c r="O57" s="29">
        <f>IF(E57&lt;&gt;0,$L57/E57,"")</f>
        <v>0</v>
      </c>
      <c r="P57" s="29">
        <f>IF(E57&lt;&gt;0,$M57/E57,"")</f>
        <v>0</v>
      </c>
      <c r="Q57" s="29">
        <f>IF(E57&lt;&gt;0,$N57/E57,"")</f>
        <v>0</v>
      </c>
      <c r="R57" s="29">
        <f>IF(D57&lt;&gt;0,$F57/D57,"")</f>
        <v>0</v>
      </c>
      <c r="S57" s="29">
        <f>IF(D57&lt;&gt;0,$G57/D57,"")</f>
        <v>0</v>
      </c>
      <c r="T57" s="29">
        <f>IF(D57&lt;&gt;0,$H57/D57,"")</f>
        <v>0</v>
      </c>
      <c r="U57" s="10"/>
    </row>
    <row r="58" spans="1:21">
      <c r="A58" s="11" t="s">
        <v>234</v>
      </c>
      <c r="B58" s="17">
        <f>'Input'!B190+'Input'!C190+'Input'!D190</f>
        <v>0</v>
      </c>
      <c r="C58" s="33">
        <f>'Input'!E190</f>
        <v>0</v>
      </c>
      <c r="D58" s="17">
        <f>0.01*'Input'!F$58*('Adjust'!$E240*'Input'!E190+'Adjust'!$F240*'Input'!F190)+10*('Adjust'!$B240*'Input'!B190+'Adjust'!$C240*'Input'!C190+'Adjust'!$D240*'Input'!D190+'Adjust'!$G240*'Input'!G190)</f>
        <v>0</v>
      </c>
      <c r="E58" s="17">
        <f>10*('Adjust'!$B240*'Input'!B190+'Adjust'!$C240*'Input'!C190+'Adjust'!$D240*'Input'!D190)</f>
        <v>0</v>
      </c>
      <c r="F58" s="17">
        <f>'Adjust'!E240*'Input'!$F$58*'Input'!$E190/100</f>
        <v>0</v>
      </c>
      <c r="G58" s="17">
        <f>'Adjust'!F240*'Input'!$F$58*'Input'!$F190/100</f>
        <v>0</v>
      </c>
      <c r="H58" s="17">
        <f>'Adjust'!G240*'Input'!$G190*10</f>
        <v>0</v>
      </c>
      <c r="I58" s="6">
        <f>IF(B58&lt;&gt;0,0.1*D58/B58,"")</f>
        <v>0</v>
      </c>
      <c r="J58" s="35">
        <f>IF(C58&lt;&gt;0,D58/C58,"")</f>
        <v>0</v>
      </c>
      <c r="K58" s="6">
        <f>IF(B58&lt;&gt;0,0.1*E58/B58,0)</f>
        <v>0</v>
      </c>
      <c r="L58" s="17">
        <f>'Adjust'!B240*'Input'!$B190*10</f>
        <v>0</v>
      </c>
      <c r="M58" s="17">
        <f>'Adjust'!C240*'Input'!$C190*10</f>
        <v>0</v>
      </c>
      <c r="N58" s="17">
        <f>'Adjust'!D240*'Input'!$D190*10</f>
        <v>0</v>
      </c>
      <c r="O58" s="29">
        <f>IF(E58&lt;&gt;0,$L58/E58,"")</f>
        <v>0</v>
      </c>
      <c r="P58" s="29">
        <f>IF(E58&lt;&gt;0,$M58/E58,"")</f>
        <v>0</v>
      </c>
      <c r="Q58" s="29">
        <f>IF(E58&lt;&gt;0,$N58/E58,"")</f>
        <v>0</v>
      </c>
      <c r="R58" s="29">
        <f>IF(D58&lt;&gt;0,$F58/D58,"")</f>
        <v>0</v>
      </c>
      <c r="S58" s="29">
        <f>IF(D58&lt;&gt;0,$G58/D58,"")</f>
        <v>0</v>
      </c>
      <c r="T58" s="29">
        <f>IF(D58&lt;&gt;0,$H58/D58,"")</f>
        <v>0</v>
      </c>
      <c r="U58" s="10"/>
    </row>
    <row r="59" spans="1:21">
      <c r="A59" s="11" t="s">
        <v>235</v>
      </c>
      <c r="B59" s="17">
        <f>'Input'!B191+'Input'!C191+'Input'!D191</f>
        <v>0</v>
      </c>
      <c r="C59" s="33">
        <f>'Input'!E191</f>
        <v>0</v>
      </c>
      <c r="D59" s="17">
        <f>0.01*'Input'!F$58*('Adjust'!$E241*'Input'!E191+'Adjust'!$F241*'Input'!F191)+10*('Adjust'!$B241*'Input'!B191+'Adjust'!$C241*'Input'!C191+'Adjust'!$D241*'Input'!D191+'Adjust'!$G241*'Input'!G191)</f>
        <v>0</v>
      </c>
      <c r="E59" s="17">
        <f>10*('Adjust'!$B241*'Input'!B191+'Adjust'!$C241*'Input'!C191+'Adjust'!$D241*'Input'!D191)</f>
        <v>0</v>
      </c>
      <c r="F59" s="17">
        <f>'Adjust'!E241*'Input'!$F$58*'Input'!$E191/100</f>
        <v>0</v>
      </c>
      <c r="G59" s="17">
        <f>'Adjust'!F241*'Input'!$F$58*'Input'!$F191/100</f>
        <v>0</v>
      </c>
      <c r="H59" s="17">
        <f>'Adjust'!G241*'Input'!$G191*10</f>
        <v>0</v>
      </c>
      <c r="I59" s="6">
        <f>IF(B59&lt;&gt;0,0.1*D59/B59,"")</f>
        <v>0</v>
      </c>
      <c r="J59" s="35">
        <f>IF(C59&lt;&gt;0,D59/C59,"")</f>
        <v>0</v>
      </c>
      <c r="K59" s="6">
        <f>IF(B59&lt;&gt;0,0.1*E59/B59,0)</f>
        <v>0</v>
      </c>
      <c r="L59" s="17">
        <f>'Adjust'!B241*'Input'!$B191*10</f>
        <v>0</v>
      </c>
      <c r="M59" s="17">
        <f>'Adjust'!C241*'Input'!$C191*10</f>
        <v>0</v>
      </c>
      <c r="N59" s="17">
        <f>'Adjust'!D241*'Input'!$D191*10</f>
        <v>0</v>
      </c>
      <c r="O59" s="29">
        <f>IF(E59&lt;&gt;0,$L59/E59,"")</f>
        <v>0</v>
      </c>
      <c r="P59" s="29">
        <f>IF(E59&lt;&gt;0,$M59/E59,"")</f>
        <v>0</v>
      </c>
      <c r="Q59" s="29">
        <f>IF(E59&lt;&gt;0,$N59/E59,"")</f>
        <v>0</v>
      </c>
      <c r="R59" s="29">
        <f>IF(D59&lt;&gt;0,$F59/D59,"")</f>
        <v>0</v>
      </c>
      <c r="S59" s="29">
        <f>IF(D59&lt;&gt;0,$G59/D59,"")</f>
        <v>0</v>
      </c>
      <c r="T59" s="29">
        <f>IF(D59&lt;&gt;0,$H59/D59,"")</f>
        <v>0</v>
      </c>
      <c r="U59" s="10"/>
    </row>
    <row r="60" spans="1:21">
      <c r="A60" s="22" t="s">
        <v>236</v>
      </c>
      <c r="U60" s="10"/>
    </row>
    <row r="61" spans="1:21">
      <c r="A61" s="11" t="s">
        <v>173</v>
      </c>
      <c r="B61" s="17">
        <f>'Input'!B193+'Input'!C193+'Input'!D193</f>
        <v>0</v>
      </c>
      <c r="C61" s="33">
        <f>'Input'!E193</f>
        <v>0</v>
      </c>
      <c r="D61" s="17">
        <f>0.01*'Input'!F$58*('Adjust'!$E243*'Input'!E193+'Adjust'!$F243*'Input'!F193)+10*('Adjust'!$B243*'Input'!B193+'Adjust'!$C243*'Input'!C193+'Adjust'!$D243*'Input'!D193+'Adjust'!$G243*'Input'!G193)</f>
        <v>0</v>
      </c>
      <c r="E61" s="17">
        <f>10*('Adjust'!$B243*'Input'!B193+'Adjust'!$C243*'Input'!C193+'Adjust'!$D243*'Input'!D193)</f>
        <v>0</v>
      </c>
      <c r="F61" s="17">
        <f>'Adjust'!E243*'Input'!$F$58*'Input'!$E193/100</f>
        <v>0</v>
      </c>
      <c r="G61" s="17">
        <f>'Adjust'!F243*'Input'!$F$58*'Input'!$F193/100</f>
        <v>0</v>
      </c>
      <c r="H61" s="17">
        <f>'Adjust'!G243*'Input'!$G193*10</f>
        <v>0</v>
      </c>
      <c r="I61" s="6">
        <f>IF(B61&lt;&gt;0,0.1*D61/B61,"")</f>
        <v>0</v>
      </c>
      <c r="J61" s="35">
        <f>IF(C61&lt;&gt;0,D61/C61,"")</f>
        <v>0</v>
      </c>
      <c r="K61" s="6">
        <f>IF(B61&lt;&gt;0,0.1*E61/B61,0)</f>
        <v>0</v>
      </c>
      <c r="L61" s="17">
        <f>'Adjust'!B243*'Input'!$B193*10</f>
        <v>0</v>
      </c>
      <c r="M61" s="17">
        <f>'Adjust'!C243*'Input'!$C193*10</f>
        <v>0</v>
      </c>
      <c r="N61" s="17">
        <f>'Adjust'!D243*'Input'!$D193*10</f>
        <v>0</v>
      </c>
      <c r="O61" s="29">
        <f>IF(E61&lt;&gt;0,$L61/E61,"")</f>
        <v>0</v>
      </c>
      <c r="P61" s="29">
        <f>IF(E61&lt;&gt;0,$M61/E61,"")</f>
        <v>0</v>
      </c>
      <c r="Q61" s="29">
        <f>IF(E61&lt;&gt;0,$N61/E61,"")</f>
        <v>0</v>
      </c>
      <c r="R61" s="29">
        <f>IF(D61&lt;&gt;0,$F61/D61,"")</f>
        <v>0</v>
      </c>
      <c r="S61" s="29">
        <f>IF(D61&lt;&gt;0,$G61/D61,"")</f>
        <v>0</v>
      </c>
      <c r="T61" s="29">
        <f>IF(D61&lt;&gt;0,$H61/D61,"")</f>
        <v>0</v>
      </c>
      <c r="U61" s="10"/>
    </row>
    <row r="62" spans="1:21">
      <c r="A62" s="11" t="s">
        <v>237</v>
      </c>
      <c r="B62" s="17">
        <f>'Input'!B194+'Input'!C194+'Input'!D194</f>
        <v>0</v>
      </c>
      <c r="C62" s="33">
        <f>'Input'!E194</f>
        <v>0</v>
      </c>
      <c r="D62" s="17">
        <f>0.01*'Input'!F$58*('Adjust'!$E244*'Input'!E194+'Adjust'!$F244*'Input'!F194)+10*('Adjust'!$B244*'Input'!B194+'Adjust'!$C244*'Input'!C194+'Adjust'!$D244*'Input'!D194+'Adjust'!$G244*'Input'!G194)</f>
        <v>0</v>
      </c>
      <c r="E62" s="17">
        <f>10*('Adjust'!$B244*'Input'!B194+'Adjust'!$C244*'Input'!C194+'Adjust'!$D244*'Input'!D194)</f>
        <v>0</v>
      </c>
      <c r="F62" s="17">
        <f>'Adjust'!E244*'Input'!$F$58*'Input'!$E194/100</f>
        <v>0</v>
      </c>
      <c r="G62" s="17">
        <f>'Adjust'!F244*'Input'!$F$58*'Input'!$F194/100</f>
        <v>0</v>
      </c>
      <c r="H62" s="17">
        <f>'Adjust'!G244*'Input'!$G194*10</f>
        <v>0</v>
      </c>
      <c r="I62" s="6">
        <f>IF(B62&lt;&gt;0,0.1*D62/B62,"")</f>
        <v>0</v>
      </c>
      <c r="J62" s="35">
        <f>IF(C62&lt;&gt;0,D62/C62,"")</f>
        <v>0</v>
      </c>
      <c r="K62" s="6">
        <f>IF(B62&lt;&gt;0,0.1*E62/B62,0)</f>
        <v>0</v>
      </c>
      <c r="L62" s="17">
        <f>'Adjust'!B244*'Input'!$B194*10</f>
        <v>0</v>
      </c>
      <c r="M62" s="17">
        <f>'Adjust'!C244*'Input'!$C194*10</f>
        <v>0</v>
      </c>
      <c r="N62" s="17">
        <f>'Adjust'!D244*'Input'!$D194*10</f>
        <v>0</v>
      </c>
      <c r="O62" s="29">
        <f>IF(E62&lt;&gt;0,$L62/E62,"")</f>
        <v>0</v>
      </c>
      <c r="P62" s="29">
        <f>IF(E62&lt;&gt;0,$M62/E62,"")</f>
        <v>0</v>
      </c>
      <c r="Q62" s="29">
        <f>IF(E62&lt;&gt;0,$N62/E62,"")</f>
        <v>0</v>
      </c>
      <c r="R62" s="29">
        <f>IF(D62&lt;&gt;0,$F62/D62,"")</f>
        <v>0</v>
      </c>
      <c r="S62" s="29">
        <f>IF(D62&lt;&gt;0,$G62/D62,"")</f>
        <v>0</v>
      </c>
      <c r="T62" s="29">
        <f>IF(D62&lt;&gt;0,$H62/D62,"")</f>
        <v>0</v>
      </c>
      <c r="U62" s="10"/>
    </row>
    <row r="63" spans="1:21">
      <c r="A63" s="11" t="s">
        <v>238</v>
      </c>
      <c r="B63" s="17">
        <f>'Input'!B195+'Input'!C195+'Input'!D195</f>
        <v>0</v>
      </c>
      <c r="C63" s="33">
        <f>'Input'!E195</f>
        <v>0</v>
      </c>
      <c r="D63" s="17">
        <f>0.01*'Input'!F$58*('Adjust'!$E245*'Input'!E195+'Adjust'!$F245*'Input'!F195)+10*('Adjust'!$B245*'Input'!B195+'Adjust'!$C245*'Input'!C195+'Adjust'!$D245*'Input'!D195+'Adjust'!$G245*'Input'!G195)</f>
        <v>0</v>
      </c>
      <c r="E63" s="17">
        <f>10*('Adjust'!$B245*'Input'!B195+'Adjust'!$C245*'Input'!C195+'Adjust'!$D245*'Input'!D195)</f>
        <v>0</v>
      </c>
      <c r="F63" s="17">
        <f>'Adjust'!E245*'Input'!$F$58*'Input'!$E195/100</f>
        <v>0</v>
      </c>
      <c r="G63" s="17">
        <f>'Adjust'!F245*'Input'!$F$58*'Input'!$F195/100</f>
        <v>0</v>
      </c>
      <c r="H63" s="17">
        <f>'Adjust'!G245*'Input'!$G195*10</f>
        <v>0</v>
      </c>
      <c r="I63" s="6">
        <f>IF(B63&lt;&gt;0,0.1*D63/B63,"")</f>
        <v>0</v>
      </c>
      <c r="J63" s="35">
        <f>IF(C63&lt;&gt;0,D63/C63,"")</f>
        <v>0</v>
      </c>
      <c r="K63" s="6">
        <f>IF(B63&lt;&gt;0,0.1*E63/B63,0)</f>
        <v>0</v>
      </c>
      <c r="L63" s="17">
        <f>'Adjust'!B245*'Input'!$B195*10</f>
        <v>0</v>
      </c>
      <c r="M63" s="17">
        <f>'Adjust'!C245*'Input'!$C195*10</f>
        <v>0</v>
      </c>
      <c r="N63" s="17">
        <f>'Adjust'!D245*'Input'!$D195*10</f>
        <v>0</v>
      </c>
      <c r="O63" s="29">
        <f>IF(E63&lt;&gt;0,$L63/E63,"")</f>
        <v>0</v>
      </c>
      <c r="P63" s="29">
        <f>IF(E63&lt;&gt;0,$M63/E63,"")</f>
        <v>0</v>
      </c>
      <c r="Q63" s="29">
        <f>IF(E63&lt;&gt;0,$N63/E63,"")</f>
        <v>0</v>
      </c>
      <c r="R63" s="29">
        <f>IF(D63&lt;&gt;0,$F63/D63,"")</f>
        <v>0</v>
      </c>
      <c r="S63" s="29">
        <f>IF(D63&lt;&gt;0,$G63/D63,"")</f>
        <v>0</v>
      </c>
      <c r="T63" s="29">
        <f>IF(D63&lt;&gt;0,$H63/D63,"")</f>
        <v>0</v>
      </c>
      <c r="U63" s="10"/>
    </row>
    <row r="64" spans="1:21">
      <c r="A64" s="22" t="s">
        <v>239</v>
      </c>
      <c r="U64" s="10"/>
    </row>
    <row r="65" spans="1:21">
      <c r="A65" s="11" t="s">
        <v>216</v>
      </c>
      <c r="B65" s="17">
        <f>'Input'!B197+'Input'!C197+'Input'!D197</f>
        <v>0</v>
      </c>
      <c r="C65" s="33">
        <f>'Input'!E197</f>
        <v>0</v>
      </c>
      <c r="D65" s="17">
        <f>0.01*'Input'!F$58*('Adjust'!$E247*'Input'!E197+'Adjust'!$F247*'Input'!F197)+10*('Adjust'!$B247*'Input'!B197+'Adjust'!$C247*'Input'!C197+'Adjust'!$D247*'Input'!D197+'Adjust'!$G247*'Input'!G197)</f>
        <v>0</v>
      </c>
      <c r="E65" s="17">
        <f>10*('Adjust'!$B247*'Input'!B197+'Adjust'!$C247*'Input'!C197+'Adjust'!$D247*'Input'!D197)</f>
        <v>0</v>
      </c>
      <c r="F65" s="17">
        <f>'Adjust'!E247*'Input'!$F$58*'Input'!$E197/100</f>
        <v>0</v>
      </c>
      <c r="G65" s="17">
        <f>'Adjust'!F247*'Input'!$F$58*'Input'!$F197/100</f>
        <v>0</v>
      </c>
      <c r="H65" s="17">
        <f>'Adjust'!G247*'Input'!$G197*10</f>
        <v>0</v>
      </c>
      <c r="I65" s="6">
        <f>IF(B65&lt;&gt;0,0.1*D65/B65,"")</f>
        <v>0</v>
      </c>
      <c r="J65" s="35">
        <f>IF(C65&lt;&gt;0,D65/C65,"")</f>
        <v>0</v>
      </c>
      <c r="K65" s="6">
        <f>IF(B65&lt;&gt;0,0.1*E65/B65,0)</f>
        <v>0</v>
      </c>
      <c r="L65" s="17">
        <f>'Adjust'!B247*'Input'!$B197*10</f>
        <v>0</v>
      </c>
      <c r="M65" s="17">
        <f>'Adjust'!C247*'Input'!$C197*10</f>
        <v>0</v>
      </c>
      <c r="N65" s="17">
        <f>'Adjust'!D247*'Input'!$D197*10</f>
        <v>0</v>
      </c>
      <c r="O65" s="29">
        <f>IF(E65&lt;&gt;0,$L65/E65,"")</f>
        <v>0</v>
      </c>
      <c r="P65" s="29">
        <f>IF(E65&lt;&gt;0,$M65/E65,"")</f>
        <v>0</v>
      </c>
      <c r="Q65" s="29">
        <f>IF(E65&lt;&gt;0,$N65/E65,"")</f>
        <v>0</v>
      </c>
      <c r="R65" s="29">
        <f>IF(D65&lt;&gt;0,$F65/D65,"")</f>
        <v>0</v>
      </c>
      <c r="S65" s="29">
        <f>IF(D65&lt;&gt;0,$G65/D65,"")</f>
        <v>0</v>
      </c>
      <c r="T65" s="29">
        <f>IF(D65&lt;&gt;0,$H65/D65,"")</f>
        <v>0</v>
      </c>
      <c r="U65" s="10"/>
    </row>
    <row r="66" spans="1:21">
      <c r="A66" s="11" t="s">
        <v>240</v>
      </c>
      <c r="B66" s="17">
        <f>'Input'!B198+'Input'!C198+'Input'!D198</f>
        <v>0</v>
      </c>
      <c r="C66" s="33">
        <f>'Input'!E198</f>
        <v>0</v>
      </c>
      <c r="D66" s="17">
        <f>0.01*'Input'!F$58*('Adjust'!$E248*'Input'!E198+'Adjust'!$F248*'Input'!F198)+10*('Adjust'!$B248*'Input'!B198+'Adjust'!$C248*'Input'!C198+'Adjust'!$D248*'Input'!D198+'Adjust'!$G248*'Input'!G198)</f>
        <v>0</v>
      </c>
      <c r="E66" s="17">
        <f>10*('Adjust'!$B248*'Input'!B198+'Adjust'!$C248*'Input'!C198+'Adjust'!$D248*'Input'!D198)</f>
        <v>0</v>
      </c>
      <c r="F66" s="17">
        <f>'Adjust'!E248*'Input'!$F$58*'Input'!$E198/100</f>
        <v>0</v>
      </c>
      <c r="G66" s="17">
        <f>'Adjust'!F248*'Input'!$F$58*'Input'!$F198/100</f>
        <v>0</v>
      </c>
      <c r="H66" s="17">
        <f>'Adjust'!G248*'Input'!$G198*10</f>
        <v>0</v>
      </c>
      <c r="I66" s="6">
        <f>IF(B66&lt;&gt;0,0.1*D66/B66,"")</f>
        <v>0</v>
      </c>
      <c r="J66" s="35">
        <f>IF(C66&lt;&gt;0,D66/C66,"")</f>
        <v>0</v>
      </c>
      <c r="K66" s="6">
        <f>IF(B66&lt;&gt;0,0.1*E66/B66,0)</f>
        <v>0</v>
      </c>
      <c r="L66" s="17">
        <f>'Adjust'!B248*'Input'!$B198*10</f>
        <v>0</v>
      </c>
      <c r="M66" s="17">
        <f>'Adjust'!C248*'Input'!$C198*10</f>
        <v>0</v>
      </c>
      <c r="N66" s="17">
        <f>'Adjust'!D248*'Input'!$D198*10</f>
        <v>0</v>
      </c>
      <c r="O66" s="29">
        <f>IF(E66&lt;&gt;0,$L66/E66,"")</f>
        <v>0</v>
      </c>
      <c r="P66" s="29">
        <f>IF(E66&lt;&gt;0,$M66/E66,"")</f>
        <v>0</v>
      </c>
      <c r="Q66" s="29">
        <f>IF(E66&lt;&gt;0,$N66/E66,"")</f>
        <v>0</v>
      </c>
      <c r="R66" s="29">
        <f>IF(D66&lt;&gt;0,$F66/D66,"")</f>
        <v>0</v>
      </c>
      <c r="S66" s="29">
        <f>IF(D66&lt;&gt;0,$G66/D66,"")</f>
        <v>0</v>
      </c>
      <c r="T66" s="29">
        <f>IF(D66&lt;&gt;0,$H66/D66,"")</f>
        <v>0</v>
      </c>
      <c r="U66" s="10"/>
    </row>
    <row r="67" spans="1:21">
      <c r="A67" s="11" t="s">
        <v>241</v>
      </c>
      <c r="B67" s="17">
        <f>'Input'!B199+'Input'!C199+'Input'!D199</f>
        <v>0</v>
      </c>
      <c r="C67" s="33">
        <f>'Input'!E199</f>
        <v>0</v>
      </c>
      <c r="D67" s="17">
        <f>0.01*'Input'!F$58*('Adjust'!$E249*'Input'!E199+'Adjust'!$F249*'Input'!F199)+10*('Adjust'!$B249*'Input'!B199+'Adjust'!$C249*'Input'!C199+'Adjust'!$D249*'Input'!D199+'Adjust'!$G249*'Input'!G199)</f>
        <v>0</v>
      </c>
      <c r="E67" s="17">
        <f>10*('Adjust'!$B249*'Input'!B199+'Adjust'!$C249*'Input'!C199+'Adjust'!$D249*'Input'!D199)</f>
        <v>0</v>
      </c>
      <c r="F67" s="17">
        <f>'Adjust'!E249*'Input'!$F$58*'Input'!$E199/100</f>
        <v>0</v>
      </c>
      <c r="G67" s="17">
        <f>'Adjust'!F249*'Input'!$F$58*'Input'!$F199/100</f>
        <v>0</v>
      </c>
      <c r="H67" s="17">
        <f>'Adjust'!G249*'Input'!$G199*10</f>
        <v>0</v>
      </c>
      <c r="I67" s="6">
        <f>IF(B67&lt;&gt;0,0.1*D67/B67,"")</f>
        <v>0</v>
      </c>
      <c r="J67" s="35">
        <f>IF(C67&lt;&gt;0,D67/C67,"")</f>
        <v>0</v>
      </c>
      <c r="K67" s="6">
        <f>IF(B67&lt;&gt;0,0.1*E67/B67,0)</f>
        <v>0</v>
      </c>
      <c r="L67" s="17">
        <f>'Adjust'!B249*'Input'!$B199*10</f>
        <v>0</v>
      </c>
      <c r="M67" s="17">
        <f>'Adjust'!C249*'Input'!$C199*10</f>
        <v>0</v>
      </c>
      <c r="N67" s="17">
        <f>'Adjust'!D249*'Input'!$D199*10</f>
        <v>0</v>
      </c>
      <c r="O67" s="29">
        <f>IF(E67&lt;&gt;0,$L67/E67,"")</f>
        <v>0</v>
      </c>
      <c r="P67" s="29">
        <f>IF(E67&lt;&gt;0,$M67/E67,"")</f>
        <v>0</v>
      </c>
      <c r="Q67" s="29">
        <f>IF(E67&lt;&gt;0,$N67/E67,"")</f>
        <v>0</v>
      </c>
      <c r="R67" s="29">
        <f>IF(D67&lt;&gt;0,$F67/D67,"")</f>
        <v>0</v>
      </c>
      <c r="S67" s="29">
        <f>IF(D67&lt;&gt;0,$G67/D67,"")</f>
        <v>0</v>
      </c>
      <c r="T67" s="29">
        <f>IF(D67&lt;&gt;0,$H67/D67,"")</f>
        <v>0</v>
      </c>
      <c r="U67" s="10"/>
    </row>
    <row r="68" spans="1:21">
      <c r="A68" s="22" t="s">
        <v>242</v>
      </c>
      <c r="U68" s="10"/>
    </row>
    <row r="69" spans="1:21">
      <c r="A69" s="11" t="s">
        <v>174</v>
      </c>
      <c r="B69" s="17">
        <f>'Input'!B201+'Input'!C201+'Input'!D201</f>
        <v>0</v>
      </c>
      <c r="C69" s="33">
        <f>'Input'!E201</f>
        <v>0</v>
      </c>
      <c r="D69" s="17">
        <f>0.01*'Input'!F$58*('Adjust'!$E251*'Input'!E201+'Adjust'!$F251*'Input'!F201)+10*('Adjust'!$B251*'Input'!B201+'Adjust'!$C251*'Input'!C201+'Adjust'!$D251*'Input'!D201+'Adjust'!$G251*'Input'!G201)</f>
        <v>0</v>
      </c>
      <c r="E69" s="17">
        <f>10*('Adjust'!$B251*'Input'!B201+'Adjust'!$C251*'Input'!C201+'Adjust'!$D251*'Input'!D201)</f>
        <v>0</v>
      </c>
      <c r="F69" s="17">
        <f>'Adjust'!E251*'Input'!$F$58*'Input'!$E201/100</f>
        <v>0</v>
      </c>
      <c r="G69" s="17">
        <f>'Adjust'!F251*'Input'!$F$58*'Input'!$F201/100</f>
        <v>0</v>
      </c>
      <c r="H69" s="17">
        <f>'Adjust'!G251*'Input'!$G201*10</f>
        <v>0</v>
      </c>
      <c r="I69" s="6">
        <f>IF(B69&lt;&gt;0,0.1*D69/B69,"")</f>
        <v>0</v>
      </c>
      <c r="J69" s="35">
        <f>IF(C69&lt;&gt;0,D69/C69,"")</f>
        <v>0</v>
      </c>
      <c r="K69" s="6">
        <f>IF(B69&lt;&gt;0,0.1*E69/B69,0)</f>
        <v>0</v>
      </c>
      <c r="L69" s="17">
        <f>'Adjust'!B251*'Input'!$B201*10</f>
        <v>0</v>
      </c>
      <c r="M69" s="17">
        <f>'Adjust'!C251*'Input'!$C201*10</f>
        <v>0</v>
      </c>
      <c r="N69" s="17">
        <f>'Adjust'!D251*'Input'!$D201*10</f>
        <v>0</v>
      </c>
      <c r="O69" s="29">
        <f>IF(E69&lt;&gt;0,$L69/E69,"")</f>
        <v>0</v>
      </c>
      <c r="P69" s="29">
        <f>IF(E69&lt;&gt;0,$M69/E69,"")</f>
        <v>0</v>
      </c>
      <c r="Q69" s="29">
        <f>IF(E69&lt;&gt;0,$N69/E69,"")</f>
        <v>0</v>
      </c>
      <c r="R69" s="29">
        <f>IF(D69&lt;&gt;0,$F69/D69,"")</f>
        <v>0</v>
      </c>
      <c r="S69" s="29">
        <f>IF(D69&lt;&gt;0,$G69/D69,"")</f>
        <v>0</v>
      </c>
      <c r="T69" s="29">
        <f>IF(D69&lt;&gt;0,$H69/D69,"")</f>
        <v>0</v>
      </c>
      <c r="U69" s="10"/>
    </row>
    <row r="70" spans="1:21">
      <c r="A70" s="11" t="s">
        <v>243</v>
      </c>
      <c r="B70" s="17">
        <f>'Input'!B202+'Input'!C202+'Input'!D202</f>
        <v>0</v>
      </c>
      <c r="C70" s="33">
        <f>'Input'!E202</f>
        <v>0</v>
      </c>
      <c r="D70" s="17">
        <f>0.01*'Input'!F$58*('Adjust'!$E252*'Input'!E202+'Adjust'!$F252*'Input'!F202)+10*('Adjust'!$B252*'Input'!B202+'Adjust'!$C252*'Input'!C202+'Adjust'!$D252*'Input'!D202+'Adjust'!$G252*'Input'!G202)</f>
        <v>0</v>
      </c>
      <c r="E70" s="17">
        <f>10*('Adjust'!$B252*'Input'!B202+'Adjust'!$C252*'Input'!C202+'Adjust'!$D252*'Input'!D202)</f>
        <v>0</v>
      </c>
      <c r="F70" s="17">
        <f>'Adjust'!E252*'Input'!$F$58*'Input'!$E202/100</f>
        <v>0</v>
      </c>
      <c r="G70" s="17">
        <f>'Adjust'!F252*'Input'!$F$58*'Input'!$F202/100</f>
        <v>0</v>
      </c>
      <c r="H70" s="17">
        <f>'Adjust'!G252*'Input'!$G202*10</f>
        <v>0</v>
      </c>
      <c r="I70" s="6">
        <f>IF(B70&lt;&gt;0,0.1*D70/B70,"")</f>
        <v>0</v>
      </c>
      <c r="J70" s="35">
        <f>IF(C70&lt;&gt;0,D70/C70,"")</f>
        <v>0</v>
      </c>
      <c r="K70" s="6">
        <f>IF(B70&lt;&gt;0,0.1*E70/B70,0)</f>
        <v>0</v>
      </c>
      <c r="L70" s="17">
        <f>'Adjust'!B252*'Input'!$B202*10</f>
        <v>0</v>
      </c>
      <c r="M70" s="17">
        <f>'Adjust'!C252*'Input'!$C202*10</f>
        <v>0</v>
      </c>
      <c r="N70" s="17">
        <f>'Adjust'!D252*'Input'!$D202*10</f>
        <v>0</v>
      </c>
      <c r="O70" s="29">
        <f>IF(E70&lt;&gt;0,$L70/E70,"")</f>
        <v>0</v>
      </c>
      <c r="P70" s="29">
        <f>IF(E70&lt;&gt;0,$M70/E70,"")</f>
        <v>0</v>
      </c>
      <c r="Q70" s="29">
        <f>IF(E70&lt;&gt;0,$N70/E70,"")</f>
        <v>0</v>
      </c>
      <c r="R70" s="29">
        <f>IF(D70&lt;&gt;0,$F70/D70,"")</f>
        <v>0</v>
      </c>
      <c r="S70" s="29">
        <f>IF(D70&lt;&gt;0,$G70/D70,"")</f>
        <v>0</v>
      </c>
      <c r="T70" s="29">
        <f>IF(D70&lt;&gt;0,$H70/D70,"")</f>
        <v>0</v>
      </c>
      <c r="U70" s="10"/>
    </row>
    <row r="71" spans="1:21">
      <c r="A71" s="11" t="s">
        <v>244</v>
      </c>
      <c r="B71" s="17">
        <f>'Input'!B203+'Input'!C203+'Input'!D203</f>
        <v>0</v>
      </c>
      <c r="C71" s="33">
        <f>'Input'!E203</f>
        <v>0</v>
      </c>
      <c r="D71" s="17">
        <f>0.01*'Input'!F$58*('Adjust'!$E253*'Input'!E203+'Adjust'!$F253*'Input'!F203)+10*('Adjust'!$B253*'Input'!B203+'Adjust'!$C253*'Input'!C203+'Adjust'!$D253*'Input'!D203+'Adjust'!$G253*'Input'!G203)</f>
        <v>0</v>
      </c>
      <c r="E71" s="17">
        <f>10*('Adjust'!$B253*'Input'!B203+'Adjust'!$C253*'Input'!C203+'Adjust'!$D253*'Input'!D203)</f>
        <v>0</v>
      </c>
      <c r="F71" s="17">
        <f>'Adjust'!E253*'Input'!$F$58*'Input'!$E203/100</f>
        <v>0</v>
      </c>
      <c r="G71" s="17">
        <f>'Adjust'!F253*'Input'!$F$58*'Input'!$F203/100</f>
        <v>0</v>
      </c>
      <c r="H71" s="17">
        <f>'Adjust'!G253*'Input'!$G203*10</f>
        <v>0</v>
      </c>
      <c r="I71" s="6">
        <f>IF(B71&lt;&gt;0,0.1*D71/B71,"")</f>
        <v>0</v>
      </c>
      <c r="J71" s="35">
        <f>IF(C71&lt;&gt;0,D71/C71,"")</f>
        <v>0</v>
      </c>
      <c r="K71" s="6">
        <f>IF(B71&lt;&gt;0,0.1*E71/B71,0)</f>
        <v>0</v>
      </c>
      <c r="L71" s="17">
        <f>'Adjust'!B253*'Input'!$B203*10</f>
        <v>0</v>
      </c>
      <c r="M71" s="17">
        <f>'Adjust'!C253*'Input'!$C203*10</f>
        <v>0</v>
      </c>
      <c r="N71" s="17">
        <f>'Adjust'!D253*'Input'!$D203*10</f>
        <v>0</v>
      </c>
      <c r="O71" s="29">
        <f>IF(E71&lt;&gt;0,$L71/E71,"")</f>
        <v>0</v>
      </c>
      <c r="P71" s="29">
        <f>IF(E71&lt;&gt;0,$M71/E71,"")</f>
        <v>0</v>
      </c>
      <c r="Q71" s="29">
        <f>IF(E71&lt;&gt;0,$N71/E71,"")</f>
        <v>0</v>
      </c>
      <c r="R71" s="29">
        <f>IF(D71&lt;&gt;0,$F71/D71,"")</f>
        <v>0</v>
      </c>
      <c r="S71" s="29">
        <f>IF(D71&lt;&gt;0,$G71/D71,"")</f>
        <v>0</v>
      </c>
      <c r="T71" s="29">
        <f>IF(D71&lt;&gt;0,$H71/D71,"")</f>
        <v>0</v>
      </c>
      <c r="U71" s="10"/>
    </row>
    <row r="72" spans="1:21">
      <c r="A72" s="22" t="s">
        <v>245</v>
      </c>
      <c r="U72" s="10"/>
    </row>
    <row r="73" spans="1:21">
      <c r="A73" s="11" t="s">
        <v>175</v>
      </c>
      <c r="B73" s="17">
        <f>'Input'!B205+'Input'!C205+'Input'!D205</f>
        <v>0</v>
      </c>
      <c r="C73" s="33">
        <f>'Input'!E205</f>
        <v>0</v>
      </c>
      <c r="D73" s="17">
        <f>0.01*'Input'!F$58*('Adjust'!$E255*'Input'!E205+'Adjust'!$F255*'Input'!F205)+10*('Adjust'!$B255*'Input'!B205+'Adjust'!$C255*'Input'!C205+'Adjust'!$D255*'Input'!D205+'Adjust'!$G255*'Input'!G205)</f>
        <v>0</v>
      </c>
      <c r="E73" s="17">
        <f>10*('Adjust'!$B255*'Input'!B205+'Adjust'!$C255*'Input'!C205+'Adjust'!$D255*'Input'!D205)</f>
        <v>0</v>
      </c>
      <c r="F73" s="17">
        <f>'Adjust'!E255*'Input'!$F$58*'Input'!$E205/100</f>
        <v>0</v>
      </c>
      <c r="G73" s="17">
        <f>'Adjust'!F255*'Input'!$F$58*'Input'!$F205/100</f>
        <v>0</v>
      </c>
      <c r="H73" s="17">
        <f>'Adjust'!G255*'Input'!$G205*10</f>
        <v>0</v>
      </c>
      <c r="I73" s="6">
        <f>IF(B73&lt;&gt;0,0.1*D73/B73,"")</f>
        <v>0</v>
      </c>
      <c r="J73" s="35">
        <f>IF(C73&lt;&gt;0,D73/C73,"")</f>
        <v>0</v>
      </c>
      <c r="K73" s="6">
        <f>IF(B73&lt;&gt;0,0.1*E73/B73,0)</f>
        <v>0</v>
      </c>
      <c r="L73" s="17">
        <f>'Adjust'!B255*'Input'!$B205*10</f>
        <v>0</v>
      </c>
      <c r="M73" s="17">
        <f>'Adjust'!C255*'Input'!$C205*10</f>
        <v>0</v>
      </c>
      <c r="N73" s="17">
        <f>'Adjust'!D255*'Input'!$D205*10</f>
        <v>0</v>
      </c>
      <c r="O73" s="29">
        <f>IF(E73&lt;&gt;0,$L73/E73,"")</f>
        <v>0</v>
      </c>
      <c r="P73" s="29">
        <f>IF(E73&lt;&gt;0,$M73/E73,"")</f>
        <v>0</v>
      </c>
      <c r="Q73" s="29">
        <f>IF(E73&lt;&gt;0,$N73/E73,"")</f>
        <v>0</v>
      </c>
      <c r="R73" s="29">
        <f>IF(D73&lt;&gt;0,$F73/D73,"")</f>
        <v>0</v>
      </c>
      <c r="S73" s="29">
        <f>IF(D73&lt;&gt;0,$G73/D73,"")</f>
        <v>0</v>
      </c>
      <c r="T73" s="29">
        <f>IF(D73&lt;&gt;0,$H73/D73,"")</f>
        <v>0</v>
      </c>
      <c r="U73" s="10"/>
    </row>
    <row r="74" spans="1:21">
      <c r="A74" s="11" t="s">
        <v>246</v>
      </c>
      <c r="B74" s="17">
        <f>'Input'!B206+'Input'!C206+'Input'!D206</f>
        <v>0</v>
      </c>
      <c r="C74" s="33">
        <f>'Input'!E206</f>
        <v>0</v>
      </c>
      <c r="D74" s="17">
        <f>0.01*'Input'!F$58*('Adjust'!$E256*'Input'!E206+'Adjust'!$F256*'Input'!F206)+10*('Adjust'!$B256*'Input'!B206+'Adjust'!$C256*'Input'!C206+'Adjust'!$D256*'Input'!D206+'Adjust'!$G256*'Input'!G206)</f>
        <v>0</v>
      </c>
      <c r="E74" s="17">
        <f>10*('Adjust'!$B256*'Input'!B206+'Adjust'!$C256*'Input'!C206+'Adjust'!$D256*'Input'!D206)</f>
        <v>0</v>
      </c>
      <c r="F74" s="17">
        <f>'Adjust'!E256*'Input'!$F$58*'Input'!$E206/100</f>
        <v>0</v>
      </c>
      <c r="G74" s="17">
        <f>'Adjust'!F256*'Input'!$F$58*'Input'!$F206/100</f>
        <v>0</v>
      </c>
      <c r="H74" s="17">
        <f>'Adjust'!G256*'Input'!$G206*10</f>
        <v>0</v>
      </c>
      <c r="I74" s="6">
        <f>IF(B74&lt;&gt;0,0.1*D74/B74,"")</f>
        <v>0</v>
      </c>
      <c r="J74" s="35">
        <f>IF(C74&lt;&gt;0,D74/C74,"")</f>
        <v>0</v>
      </c>
      <c r="K74" s="6">
        <f>IF(B74&lt;&gt;0,0.1*E74/B74,0)</f>
        <v>0</v>
      </c>
      <c r="L74" s="17">
        <f>'Adjust'!B256*'Input'!$B206*10</f>
        <v>0</v>
      </c>
      <c r="M74" s="17">
        <f>'Adjust'!C256*'Input'!$C206*10</f>
        <v>0</v>
      </c>
      <c r="N74" s="17">
        <f>'Adjust'!D256*'Input'!$D206*10</f>
        <v>0</v>
      </c>
      <c r="O74" s="29">
        <f>IF(E74&lt;&gt;0,$L74/E74,"")</f>
        <v>0</v>
      </c>
      <c r="P74" s="29">
        <f>IF(E74&lt;&gt;0,$M74/E74,"")</f>
        <v>0</v>
      </c>
      <c r="Q74" s="29">
        <f>IF(E74&lt;&gt;0,$N74/E74,"")</f>
        <v>0</v>
      </c>
      <c r="R74" s="29">
        <f>IF(D74&lt;&gt;0,$F74/D74,"")</f>
        <v>0</v>
      </c>
      <c r="S74" s="29">
        <f>IF(D74&lt;&gt;0,$G74/D74,"")</f>
        <v>0</v>
      </c>
      <c r="T74" s="29">
        <f>IF(D74&lt;&gt;0,$H74/D74,"")</f>
        <v>0</v>
      </c>
      <c r="U74" s="10"/>
    </row>
    <row r="75" spans="1:21">
      <c r="A75" s="11" t="s">
        <v>247</v>
      </c>
      <c r="B75" s="17">
        <f>'Input'!B207+'Input'!C207+'Input'!D207</f>
        <v>0</v>
      </c>
      <c r="C75" s="33">
        <f>'Input'!E207</f>
        <v>0</v>
      </c>
      <c r="D75" s="17">
        <f>0.01*'Input'!F$58*('Adjust'!$E257*'Input'!E207+'Adjust'!$F257*'Input'!F207)+10*('Adjust'!$B257*'Input'!B207+'Adjust'!$C257*'Input'!C207+'Adjust'!$D257*'Input'!D207+'Adjust'!$G257*'Input'!G207)</f>
        <v>0</v>
      </c>
      <c r="E75" s="17">
        <f>10*('Adjust'!$B257*'Input'!B207+'Adjust'!$C257*'Input'!C207+'Adjust'!$D257*'Input'!D207)</f>
        <v>0</v>
      </c>
      <c r="F75" s="17">
        <f>'Adjust'!E257*'Input'!$F$58*'Input'!$E207/100</f>
        <v>0</v>
      </c>
      <c r="G75" s="17">
        <f>'Adjust'!F257*'Input'!$F$58*'Input'!$F207/100</f>
        <v>0</v>
      </c>
      <c r="H75" s="17">
        <f>'Adjust'!G257*'Input'!$G207*10</f>
        <v>0</v>
      </c>
      <c r="I75" s="6">
        <f>IF(B75&lt;&gt;0,0.1*D75/B75,"")</f>
        <v>0</v>
      </c>
      <c r="J75" s="35">
        <f>IF(C75&lt;&gt;0,D75/C75,"")</f>
        <v>0</v>
      </c>
      <c r="K75" s="6">
        <f>IF(B75&lt;&gt;0,0.1*E75/B75,0)</f>
        <v>0</v>
      </c>
      <c r="L75" s="17">
        <f>'Adjust'!B257*'Input'!$B207*10</f>
        <v>0</v>
      </c>
      <c r="M75" s="17">
        <f>'Adjust'!C257*'Input'!$C207*10</f>
        <v>0</v>
      </c>
      <c r="N75" s="17">
        <f>'Adjust'!D257*'Input'!$D207*10</f>
        <v>0</v>
      </c>
      <c r="O75" s="29">
        <f>IF(E75&lt;&gt;0,$L75/E75,"")</f>
        <v>0</v>
      </c>
      <c r="P75" s="29">
        <f>IF(E75&lt;&gt;0,$M75/E75,"")</f>
        <v>0</v>
      </c>
      <c r="Q75" s="29">
        <f>IF(E75&lt;&gt;0,$N75/E75,"")</f>
        <v>0</v>
      </c>
      <c r="R75" s="29">
        <f>IF(D75&lt;&gt;0,$F75/D75,"")</f>
        <v>0</v>
      </c>
      <c r="S75" s="29">
        <f>IF(D75&lt;&gt;0,$G75/D75,"")</f>
        <v>0</v>
      </c>
      <c r="T75" s="29">
        <f>IF(D75&lt;&gt;0,$H75/D75,"")</f>
        <v>0</v>
      </c>
      <c r="U75" s="10"/>
    </row>
    <row r="76" spans="1:21">
      <c r="A76" s="22" t="s">
        <v>248</v>
      </c>
      <c r="U76" s="10"/>
    </row>
    <row r="77" spans="1:21">
      <c r="A77" s="11" t="s">
        <v>217</v>
      </c>
      <c r="B77" s="17">
        <f>'Input'!B209+'Input'!C209+'Input'!D209</f>
        <v>0</v>
      </c>
      <c r="C77" s="33">
        <f>'Input'!E209</f>
        <v>0</v>
      </c>
      <c r="D77" s="17">
        <f>0.01*'Input'!F$58*('Adjust'!$E259*'Input'!E209+'Adjust'!$F259*'Input'!F209)+10*('Adjust'!$B259*'Input'!B209+'Adjust'!$C259*'Input'!C209+'Adjust'!$D259*'Input'!D209+'Adjust'!$G259*'Input'!G209)</f>
        <v>0</v>
      </c>
      <c r="E77" s="17">
        <f>10*('Adjust'!$B259*'Input'!B209+'Adjust'!$C259*'Input'!C209+'Adjust'!$D259*'Input'!D209)</f>
        <v>0</v>
      </c>
      <c r="F77" s="17">
        <f>'Adjust'!E259*'Input'!$F$58*'Input'!$E209/100</f>
        <v>0</v>
      </c>
      <c r="G77" s="17">
        <f>'Adjust'!F259*'Input'!$F$58*'Input'!$F209/100</f>
        <v>0</v>
      </c>
      <c r="H77" s="17">
        <f>'Adjust'!G259*'Input'!$G209*10</f>
        <v>0</v>
      </c>
      <c r="I77" s="6">
        <f>IF(B77&lt;&gt;0,0.1*D77/B77,"")</f>
        <v>0</v>
      </c>
      <c r="J77" s="35">
        <f>IF(C77&lt;&gt;0,D77/C77,"")</f>
        <v>0</v>
      </c>
      <c r="K77" s="6">
        <f>IF(B77&lt;&gt;0,0.1*E77/B77,0)</f>
        <v>0</v>
      </c>
      <c r="L77" s="17">
        <f>'Adjust'!B259*'Input'!$B209*10</f>
        <v>0</v>
      </c>
      <c r="M77" s="17">
        <f>'Adjust'!C259*'Input'!$C209*10</f>
        <v>0</v>
      </c>
      <c r="N77" s="17">
        <f>'Adjust'!D259*'Input'!$D209*10</f>
        <v>0</v>
      </c>
      <c r="O77" s="29">
        <f>IF(E77&lt;&gt;0,$L77/E77,"")</f>
        <v>0</v>
      </c>
      <c r="P77" s="29">
        <f>IF(E77&lt;&gt;0,$M77/E77,"")</f>
        <v>0</v>
      </c>
      <c r="Q77" s="29">
        <f>IF(E77&lt;&gt;0,$N77/E77,"")</f>
        <v>0</v>
      </c>
      <c r="R77" s="29">
        <f>IF(D77&lt;&gt;0,$F77/D77,"")</f>
        <v>0</v>
      </c>
      <c r="S77" s="29">
        <f>IF(D77&lt;&gt;0,$G77/D77,"")</f>
        <v>0</v>
      </c>
      <c r="T77" s="29">
        <f>IF(D77&lt;&gt;0,$H77/D77,"")</f>
        <v>0</v>
      </c>
      <c r="U77" s="10"/>
    </row>
    <row r="78" spans="1:21">
      <c r="A78" s="11" t="s">
        <v>249</v>
      </c>
      <c r="B78" s="17">
        <f>'Input'!B210+'Input'!C210+'Input'!D210</f>
        <v>0</v>
      </c>
      <c r="C78" s="33">
        <f>'Input'!E210</f>
        <v>0</v>
      </c>
      <c r="D78" s="17">
        <f>0.01*'Input'!F$58*('Adjust'!$E260*'Input'!E210+'Adjust'!$F260*'Input'!F210)+10*('Adjust'!$B260*'Input'!B210+'Adjust'!$C260*'Input'!C210+'Adjust'!$D260*'Input'!D210+'Adjust'!$G260*'Input'!G210)</f>
        <v>0</v>
      </c>
      <c r="E78" s="17">
        <f>10*('Adjust'!$B260*'Input'!B210+'Adjust'!$C260*'Input'!C210+'Adjust'!$D260*'Input'!D210)</f>
        <v>0</v>
      </c>
      <c r="F78" s="17">
        <f>'Adjust'!E260*'Input'!$F$58*'Input'!$E210/100</f>
        <v>0</v>
      </c>
      <c r="G78" s="17">
        <f>'Adjust'!F260*'Input'!$F$58*'Input'!$F210/100</f>
        <v>0</v>
      </c>
      <c r="H78" s="17">
        <f>'Adjust'!G260*'Input'!$G210*10</f>
        <v>0</v>
      </c>
      <c r="I78" s="6">
        <f>IF(B78&lt;&gt;0,0.1*D78/B78,"")</f>
        <v>0</v>
      </c>
      <c r="J78" s="35">
        <f>IF(C78&lt;&gt;0,D78/C78,"")</f>
        <v>0</v>
      </c>
      <c r="K78" s="6">
        <f>IF(B78&lt;&gt;0,0.1*E78/B78,0)</f>
        <v>0</v>
      </c>
      <c r="L78" s="17">
        <f>'Adjust'!B260*'Input'!$B210*10</f>
        <v>0</v>
      </c>
      <c r="M78" s="17">
        <f>'Adjust'!C260*'Input'!$C210*10</f>
        <v>0</v>
      </c>
      <c r="N78" s="17">
        <f>'Adjust'!D260*'Input'!$D210*10</f>
        <v>0</v>
      </c>
      <c r="O78" s="29">
        <f>IF(E78&lt;&gt;0,$L78/E78,"")</f>
        <v>0</v>
      </c>
      <c r="P78" s="29">
        <f>IF(E78&lt;&gt;0,$M78/E78,"")</f>
        <v>0</v>
      </c>
      <c r="Q78" s="29">
        <f>IF(E78&lt;&gt;0,$N78/E78,"")</f>
        <v>0</v>
      </c>
      <c r="R78" s="29">
        <f>IF(D78&lt;&gt;0,$F78/D78,"")</f>
        <v>0</v>
      </c>
      <c r="S78" s="29">
        <f>IF(D78&lt;&gt;0,$G78/D78,"")</f>
        <v>0</v>
      </c>
      <c r="T78" s="29">
        <f>IF(D78&lt;&gt;0,$H78/D78,"")</f>
        <v>0</v>
      </c>
      <c r="U78" s="10"/>
    </row>
    <row r="79" spans="1:21">
      <c r="A79" s="11" t="s">
        <v>250</v>
      </c>
      <c r="B79" s="17">
        <f>'Input'!B211+'Input'!C211+'Input'!D211</f>
        <v>0</v>
      </c>
      <c r="C79" s="33">
        <f>'Input'!E211</f>
        <v>0</v>
      </c>
      <c r="D79" s="17">
        <f>0.01*'Input'!F$58*('Adjust'!$E261*'Input'!E211+'Adjust'!$F261*'Input'!F211)+10*('Adjust'!$B261*'Input'!B211+'Adjust'!$C261*'Input'!C211+'Adjust'!$D261*'Input'!D211+'Adjust'!$G261*'Input'!G211)</f>
        <v>0</v>
      </c>
      <c r="E79" s="17">
        <f>10*('Adjust'!$B261*'Input'!B211+'Adjust'!$C261*'Input'!C211+'Adjust'!$D261*'Input'!D211)</f>
        <v>0</v>
      </c>
      <c r="F79" s="17">
        <f>'Adjust'!E261*'Input'!$F$58*'Input'!$E211/100</f>
        <v>0</v>
      </c>
      <c r="G79" s="17">
        <f>'Adjust'!F261*'Input'!$F$58*'Input'!$F211/100</f>
        <v>0</v>
      </c>
      <c r="H79" s="17">
        <f>'Adjust'!G261*'Input'!$G211*10</f>
        <v>0</v>
      </c>
      <c r="I79" s="6">
        <f>IF(B79&lt;&gt;0,0.1*D79/B79,"")</f>
        <v>0</v>
      </c>
      <c r="J79" s="35">
        <f>IF(C79&lt;&gt;0,D79/C79,"")</f>
        <v>0</v>
      </c>
      <c r="K79" s="6">
        <f>IF(B79&lt;&gt;0,0.1*E79/B79,0)</f>
        <v>0</v>
      </c>
      <c r="L79" s="17">
        <f>'Adjust'!B261*'Input'!$B211*10</f>
        <v>0</v>
      </c>
      <c r="M79" s="17">
        <f>'Adjust'!C261*'Input'!$C211*10</f>
        <v>0</v>
      </c>
      <c r="N79" s="17">
        <f>'Adjust'!D261*'Input'!$D211*10</f>
        <v>0</v>
      </c>
      <c r="O79" s="29">
        <f>IF(E79&lt;&gt;0,$L79/E79,"")</f>
        <v>0</v>
      </c>
      <c r="P79" s="29">
        <f>IF(E79&lt;&gt;0,$M79/E79,"")</f>
        <v>0</v>
      </c>
      <c r="Q79" s="29">
        <f>IF(E79&lt;&gt;0,$N79/E79,"")</f>
        <v>0</v>
      </c>
      <c r="R79" s="29">
        <f>IF(D79&lt;&gt;0,$F79/D79,"")</f>
        <v>0</v>
      </c>
      <c r="S79" s="29">
        <f>IF(D79&lt;&gt;0,$G79/D79,"")</f>
        <v>0</v>
      </c>
      <c r="T79" s="29">
        <f>IF(D79&lt;&gt;0,$H79/D79,"")</f>
        <v>0</v>
      </c>
      <c r="U79" s="10"/>
    </row>
    <row r="80" spans="1:21">
      <c r="A80" s="22" t="s">
        <v>251</v>
      </c>
      <c r="U80" s="10"/>
    </row>
    <row r="81" spans="1:21">
      <c r="A81" s="11" t="s">
        <v>176</v>
      </c>
      <c r="B81" s="17">
        <f>'Input'!B213+'Input'!C213+'Input'!D213</f>
        <v>0</v>
      </c>
      <c r="C81" s="33">
        <f>'Input'!E213</f>
        <v>0</v>
      </c>
      <c r="D81" s="17">
        <f>0.01*'Input'!F$58*('Adjust'!$E263*'Input'!E213+'Adjust'!$F263*'Input'!F213)+10*('Adjust'!$B263*'Input'!B213+'Adjust'!$C263*'Input'!C213+'Adjust'!$D263*'Input'!D213+'Adjust'!$G263*'Input'!G213)</f>
        <v>0</v>
      </c>
      <c r="E81" s="17">
        <f>10*('Adjust'!$B263*'Input'!B213+'Adjust'!$C263*'Input'!C213+'Adjust'!$D263*'Input'!D213)</f>
        <v>0</v>
      </c>
      <c r="F81" s="17">
        <f>'Adjust'!E263*'Input'!$F$58*'Input'!$E213/100</f>
        <v>0</v>
      </c>
      <c r="G81" s="17">
        <f>'Adjust'!F263*'Input'!$F$58*'Input'!$F213/100</f>
        <v>0</v>
      </c>
      <c r="H81" s="17">
        <f>'Adjust'!G263*'Input'!$G213*10</f>
        <v>0</v>
      </c>
      <c r="I81" s="6">
        <f>IF(B81&lt;&gt;0,0.1*D81/B81,"")</f>
        <v>0</v>
      </c>
      <c r="J81" s="35">
        <f>IF(C81&lt;&gt;0,D81/C81,"")</f>
        <v>0</v>
      </c>
      <c r="K81" s="6">
        <f>IF(B81&lt;&gt;0,0.1*E81/B81,0)</f>
        <v>0</v>
      </c>
      <c r="L81" s="17">
        <f>'Adjust'!B263*'Input'!$B213*10</f>
        <v>0</v>
      </c>
      <c r="M81" s="17">
        <f>'Adjust'!C263*'Input'!$C213*10</f>
        <v>0</v>
      </c>
      <c r="N81" s="17">
        <f>'Adjust'!D263*'Input'!$D213*10</f>
        <v>0</v>
      </c>
      <c r="O81" s="29">
        <f>IF(E81&lt;&gt;0,$L81/E81,"")</f>
        <v>0</v>
      </c>
      <c r="P81" s="29">
        <f>IF(E81&lt;&gt;0,$M81/E81,"")</f>
        <v>0</v>
      </c>
      <c r="Q81" s="29">
        <f>IF(E81&lt;&gt;0,$N81/E81,"")</f>
        <v>0</v>
      </c>
      <c r="R81" s="29">
        <f>IF(D81&lt;&gt;0,$F81/D81,"")</f>
        <v>0</v>
      </c>
      <c r="S81" s="29">
        <f>IF(D81&lt;&gt;0,$G81/D81,"")</f>
        <v>0</v>
      </c>
      <c r="T81" s="29">
        <f>IF(D81&lt;&gt;0,$H81/D81,"")</f>
        <v>0</v>
      </c>
      <c r="U81" s="10"/>
    </row>
    <row r="82" spans="1:21">
      <c r="A82" s="11" t="s">
        <v>252</v>
      </c>
      <c r="B82" s="17">
        <f>'Input'!B214+'Input'!C214+'Input'!D214</f>
        <v>0</v>
      </c>
      <c r="C82" s="33">
        <f>'Input'!E214</f>
        <v>0</v>
      </c>
      <c r="D82" s="17">
        <f>0.01*'Input'!F$58*('Adjust'!$E264*'Input'!E214+'Adjust'!$F264*'Input'!F214)+10*('Adjust'!$B264*'Input'!B214+'Adjust'!$C264*'Input'!C214+'Adjust'!$D264*'Input'!D214+'Adjust'!$G264*'Input'!G214)</f>
        <v>0</v>
      </c>
      <c r="E82" s="17">
        <f>10*('Adjust'!$B264*'Input'!B214+'Adjust'!$C264*'Input'!C214+'Adjust'!$D264*'Input'!D214)</f>
        <v>0</v>
      </c>
      <c r="F82" s="17">
        <f>'Adjust'!E264*'Input'!$F$58*'Input'!$E214/100</f>
        <v>0</v>
      </c>
      <c r="G82" s="17">
        <f>'Adjust'!F264*'Input'!$F$58*'Input'!$F214/100</f>
        <v>0</v>
      </c>
      <c r="H82" s="17">
        <f>'Adjust'!G264*'Input'!$G214*10</f>
        <v>0</v>
      </c>
      <c r="I82" s="6">
        <f>IF(B82&lt;&gt;0,0.1*D82/B82,"")</f>
        <v>0</v>
      </c>
      <c r="J82" s="35">
        <f>IF(C82&lt;&gt;0,D82/C82,"")</f>
        <v>0</v>
      </c>
      <c r="K82" s="6">
        <f>IF(B82&lt;&gt;0,0.1*E82/B82,0)</f>
        <v>0</v>
      </c>
      <c r="L82" s="17">
        <f>'Adjust'!B264*'Input'!$B214*10</f>
        <v>0</v>
      </c>
      <c r="M82" s="17">
        <f>'Adjust'!C264*'Input'!$C214*10</f>
        <v>0</v>
      </c>
      <c r="N82" s="17">
        <f>'Adjust'!D264*'Input'!$D214*10</f>
        <v>0</v>
      </c>
      <c r="O82" s="29">
        <f>IF(E82&lt;&gt;0,$L82/E82,"")</f>
        <v>0</v>
      </c>
      <c r="P82" s="29">
        <f>IF(E82&lt;&gt;0,$M82/E82,"")</f>
        <v>0</v>
      </c>
      <c r="Q82" s="29">
        <f>IF(E82&lt;&gt;0,$N82/E82,"")</f>
        <v>0</v>
      </c>
      <c r="R82" s="29">
        <f>IF(D82&lt;&gt;0,$F82/D82,"")</f>
        <v>0</v>
      </c>
      <c r="S82" s="29">
        <f>IF(D82&lt;&gt;0,$G82/D82,"")</f>
        <v>0</v>
      </c>
      <c r="T82" s="29">
        <f>IF(D82&lt;&gt;0,$H82/D82,"")</f>
        <v>0</v>
      </c>
      <c r="U82" s="10"/>
    </row>
    <row r="83" spans="1:21">
      <c r="A83" s="11" t="s">
        <v>253</v>
      </c>
      <c r="B83" s="17">
        <f>'Input'!B215+'Input'!C215+'Input'!D215</f>
        <v>0</v>
      </c>
      <c r="C83" s="33">
        <f>'Input'!E215</f>
        <v>0</v>
      </c>
      <c r="D83" s="17">
        <f>0.01*'Input'!F$58*('Adjust'!$E265*'Input'!E215+'Adjust'!$F265*'Input'!F215)+10*('Adjust'!$B265*'Input'!B215+'Adjust'!$C265*'Input'!C215+'Adjust'!$D265*'Input'!D215+'Adjust'!$G265*'Input'!G215)</f>
        <v>0</v>
      </c>
      <c r="E83" s="17">
        <f>10*('Adjust'!$B265*'Input'!B215+'Adjust'!$C265*'Input'!C215+'Adjust'!$D265*'Input'!D215)</f>
        <v>0</v>
      </c>
      <c r="F83" s="17">
        <f>'Adjust'!E265*'Input'!$F$58*'Input'!$E215/100</f>
        <v>0</v>
      </c>
      <c r="G83" s="17">
        <f>'Adjust'!F265*'Input'!$F$58*'Input'!$F215/100</f>
        <v>0</v>
      </c>
      <c r="H83" s="17">
        <f>'Adjust'!G265*'Input'!$G215*10</f>
        <v>0</v>
      </c>
      <c r="I83" s="6">
        <f>IF(B83&lt;&gt;0,0.1*D83/B83,"")</f>
        <v>0</v>
      </c>
      <c r="J83" s="35">
        <f>IF(C83&lt;&gt;0,D83/C83,"")</f>
        <v>0</v>
      </c>
      <c r="K83" s="6">
        <f>IF(B83&lt;&gt;0,0.1*E83/B83,0)</f>
        <v>0</v>
      </c>
      <c r="L83" s="17">
        <f>'Adjust'!B265*'Input'!$B215*10</f>
        <v>0</v>
      </c>
      <c r="M83" s="17">
        <f>'Adjust'!C265*'Input'!$C215*10</f>
        <v>0</v>
      </c>
      <c r="N83" s="17">
        <f>'Adjust'!D265*'Input'!$D215*10</f>
        <v>0</v>
      </c>
      <c r="O83" s="29">
        <f>IF(E83&lt;&gt;0,$L83/E83,"")</f>
        <v>0</v>
      </c>
      <c r="P83" s="29">
        <f>IF(E83&lt;&gt;0,$M83/E83,"")</f>
        <v>0</v>
      </c>
      <c r="Q83" s="29">
        <f>IF(E83&lt;&gt;0,$N83/E83,"")</f>
        <v>0</v>
      </c>
      <c r="R83" s="29">
        <f>IF(D83&lt;&gt;0,$F83/D83,"")</f>
        <v>0</v>
      </c>
      <c r="S83" s="29">
        <f>IF(D83&lt;&gt;0,$G83/D83,"")</f>
        <v>0</v>
      </c>
      <c r="T83" s="29">
        <f>IF(D83&lt;&gt;0,$H83/D83,"")</f>
        <v>0</v>
      </c>
      <c r="U83" s="10"/>
    </row>
    <row r="84" spans="1:21">
      <c r="A84" s="22" t="s">
        <v>254</v>
      </c>
      <c r="U84" s="10"/>
    </row>
    <row r="85" spans="1:21">
      <c r="A85" s="11" t="s">
        <v>177</v>
      </c>
      <c r="B85" s="17">
        <f>'Input'!B217+'Input'!C217+'Input'!D217</f>
        <v>0</v>
      </c>
      <c r="C85" s="33">
        <f>'Input'!E217</f>
        <v>0</v>
      </c>
      <c r="D85" s="17">
        <f>0.01*'Input'!F$58*('Adjust'!$E267*'Input'!E217+'Adjust'!$F267*'Input'!F217)+10*('Adjust'!$B267*'Input'!B217+'Adjust'!$C267*'Input'!C217+'Adjust'!$D267*'Input'!D217+'Adjust'!$G267*'Input'!G217)</f>
        <v>0</v>
      </c>
      <c r="E85" s="17">
        <f>10*('Adjust'!$B267*'Input'!B217+'Adjust'!$C267*'Input'!C217+'Adjust'!$D267*'Input'!D217)</f>
        <v>0</v>
      </c>
      <c r="F85" s="17">
        <f>'Adjust'!E267*'Input'!$F$58*'Input'!$E217/100</f>
        <v>0</v>
      </c>
      <c r="G85" s="17">
        <f>'Adjust'!F267*'Input'!$F$58*'Input'!$F217/100</f>
        <v>0</v>
      </c>
      <c r="H85" s="17">
        <f>'Adjust'!G267*'Input'!$G217*10</f>
        <v>0</v>
      </c>
      <c r="I85" s="6">
        <f>IF(B85&lt;&gt;0,0.1*D85/B85,"")</f>
        <v>0</v>
      </c>
      <c r="J85" s="35">
        <f>IF(C85&lt;&gt;0,D85/C85,"")</f>
        <v>0</v>
      </c>
      <c r="K85" s="6">
        <f>IF(B85&lt;&gt;0,0.1*E85/B85,0)</f>
        <v>0</v>
      </c>
      <c r="L85" s="17">
        <f>'Adjust'!B267*'Input'!$B217*10</f>
        <v>0</v>
      </c>
      <c r="M85" s="17">
        <f>'Adjust'!C267*'Input'!$C217*10</f>
        <v>0</v>
      </c>
      <c r="N85" s="17">
        <f>'Adjust'!D267*'Input'!$D217*10</f>
        <v>0</v>
      </c>
      <c r="O85" s="29">
        <f>IF(E85&lt;&gt;0,$L85/E85,"")</f>
        <v>0</v>
      </c>
      <c r="P85" s="29">
        <f>IF(E85&lt;&gt;0,$M85/E85,"")</f>
        <v>0</v>
      </c>
      <c r="Q85" s="29">
        <f>IF(E85&lt;&gt;0,$N85/E85,"")</f>
        <v>0</v>
      </c>
      <c r="R85" s="29">
        <f>IF(D85&lt;&gt;0,$F85/D85,"")</f>
        <v>0</v>
      </c>
      <c r="S85" s="29">
        <f>IF(D85&lt;&gt;0,$G85/D85,"")</f>
        <v>0</v>
      </c>
      <c r="T85" s="29">
        <f>IF(D85&lt;&gt;0,$H85/D85,"")</f>
        <v>0</v>
      </c>
      <c r="U85" s="10"/>
    </row>
    <row r="86" spans="1:21">
      <c r="A86" s="22" t="s">
        <v>255</v>
      </c>
      <c r="U86" s="10"/>
    </row>
    <row r="87" spans="1:21">
      <c r="A87" s="11" t="s">
        <v>191</v>
      </c>
      <c r="B87" s="17">
        <f>'Input'!B219+'Input'!C219+'Input'!D219</f>
        <v>0</v>
      </c>
      <c r="C87" s="33">
        <f>'Input'!E219</f>
        <v>0</v>
      </c>
      <c r="D87" s="17">
        <f>0.01*'Input'!F$58*('Adjust'!$E269*'Input'!E219+'Adjust'!$F269*'Input'!F219)+10*('Adjust'!$B269*'Input'!B219+'Adjust'!$C269*'Input'!C219+'Adjust'!$D269*'Input'!D219+'Adjust'!$G269*'Input'!G219)</f>
        <v>0</v>
      </c>
      <c r="E87" s="17">
        <f>10*('Adjust'!$B269*'Input'!B219+'Adjust'!$C269*'Input'!C219+'Adjust'!$D269*'Input'!D219)</f>
        <v>0</v>
      </c>
      <c r="F87" s="17">
        <f>'Adjust'!E269*'Input'!$F$58*'Input'!$E219/100</f>
        <v>0</v>
      </c>
      <c r="G87" s="17">
        <f>'Adjust'!F269*'Input'!$F$58*'Input'!$F219/100</f>
        <v>0</v>
      </c>
      <c r="H87" s="17">
        <f>'Adjust'!G269*'Input'!$G219*10</f>
        <v>0</v>
      </c>
      <c r="I87" s="6">
        <f>IF(B87&lt;&gt;0,0.1*D87/B87,"")</f>
        <v>0</v>
      </c>
      <c r="J87" s="35">
        <f>IF(C87&lt;&gt;0,D87/C87,"")</f>
        <v>0</v>
      </c>
      <c r="K87" s="6">
        <f>IF(B87&lt;&gt;0,0.1*E87/B87,0)</f>
        <v>0</v>
      </c>
      <c r="L87" s="17">
        <f>'Adjust'!B269*'Input'!$B219*10</f>
        <v>0</v>
      </c>
      <c r="M87" s="17">
        <f>'Adjust'!C269*'Input'!$C219*10</f>
        <v>0</v>
      </c>
      <c r="N87" s="17">
        <f>'Adjust'!D269*'Input'!$D219*10</f>
        <v>0</v>
      </c>
      <c r="O87" s="29">
        <f>IF(E87&lt;&gt;0,$L87/E87,"")</f>
        <v>0</v>
      </c>
      <c r="P87" s="29">
        <f>IF(E87&lt;&gt;0,$M87/E87,"")</f>
        <v>0</v>
      </c>
      <c r="Q87" s="29">
        <f>IF(E87&lt;&gt;0,$N87/E87,"")</f>
        <v>0</v>
      </c>
      <c r="R87" s="29">
        <f>IF(D87&lt;&gt;0,$F87/D87,"")</f>
        <v>0</v>
      </c>
      <c r="S87" s="29">
        <f>IF(D87&lt;&gt;0,$G87/D87,"")</f>
        <v>0</v>
      </c>
      <c r="T87" s="29">
        <f>IF(D87&lt;&gt;0,$H87/D87,"")</f>
        <v>0</v>
      </c>
      <c r="U87" s="10"/>
    </row>
    <row r="88" spans="1:21">
      <c r="A88" s="22" t="s">
        <v>256</v>
      </c>
      <c r="U88" s="10"/>
    </row>
    <row r="89" spans="1:21">
      <c r="A89" s="11" t="s">
        <v>178</v>
      </c>
      <c r="B89" s="17">
        <f>'Input'!B221+'Input'!C221+'Input'!D221</f>
        <v>0</v>
      </c>
      <c r="C89" s="33">
        <f>'Input'!E221</f>
        <v>0</v>
      </c>
      <c r="D89" s="17">
        <f>0.01*'Input'!F$58*('Adjust'!$E271*'Input'!E221+'Adjust'!$F271*'Input'!F221)+10*('Adjust'!$B271*'Input'!B221+'Adjust'!$C271*'Input'!C221+'Adjust'!$D271*'Input'!D221+'Adjust'!$G271*'Input'!G221)</f>
        <v>0</v>
      </c>
      <c r="E89" s="17">
        <f>10*('Adjust'!$B271*'Input'!B221+'Adjust'!$C271*'Input'!C221+'Adjust'!$D271*'Input'!D221)</f>
        <v>0</v>
      </c>
      <c r="F89" s="17">
        <f>'Adjust'!E271*'Input'!$F$58*'Input'!$E221/100</f>
        <v>0</v>
      </c>
      <c r="G89" s="17">
        <f>'Adjust'!F271*'Input'!$F$58*'Input'!$F221/100</f>
        <v>0</v>
      </c>
      <c r="H89" s="17">
        <f>'Adjust'!G271*'Input'!$G221*10</f>
        <v>0</v>
      </c>
      <c r="I89" s="6">
        <f>IF(B89&lt;&gt;0,0.1*D89/B89,"")</f>
        <v>0</v>
      </c>
      <c r="J89" s="35">
        <f>IF(C89&lt;&gt;0,D89/C89,"")</f>
        <v>0</v>
      </c>
      <c r="K89" s="6">
        <f>IF(B89&lt;&gt;0,0.1*E89/B89,0)</f>
        <v>0</v>
      </c>
      <c r="L89" s="17">
        <f>'Adjust'!B271*'Input'!$B221*10</f>
        <v>0</v>
      </c>
      <c r="M89" s="17">
        <f>'Adjust'!C271*'Input'!$C221*10</f>
        <v>0</v>
      </c>
      <c r="N89" s="17">
        <f>'Adjust'!D271*'Input'!$D221*10</f>
        <v>0</v>
      </c>
      <c r="O89" s="29">
        <f>IF(E89&lt;&gt;0,$L89/E89,"")</f>
        <v>0</v>
      </c>
      <c r="P89" s="29">
        <f>IF(E89&lt;&gt;0,$M89/E89,"")</f>
        <v>0</v>
      </c>
      <c r="Q89" s="29">
        <f>IF(E89&lt;&gt;0,$N89/E89,"")</f>
        <v>0</v>
      </c>
      <c r="R89" s="29">
        <f>IF(D89&lt;&gt;0,$F89/D89,"")</f>
        <v>0</v>
      </c>
      <c r="S89" s="29">
        <f>IF(D89&lt;&gt;0,$G89/D89,"")</f>
        <v>0</v>
      </c>
      <c r="T89" s="29">
        <f>IF(D89&lt;&gt;0,$H89/D89,"")</f>
        <v>0</v>
      </c>
      <c r="U89" s="10"/>
    </row>
    <row r="90" spans="1:21">
      <c r="A90" s="11" t="s">
        <v>257</v>
      </c>
      <c r="B90" s="17">
        <f>'Input'!B222+'Input'!C222+'Input'!D222</f>
        <v>0</v>
      </c>
      <c r="C90" s="33">
        <f>'Input'!E222</f>
        <v>0</v>
      </c>
      <c r="D90" s="17">
        <f>0.01*'Input'!F$58*('Adjust'!$E272*'Input'!E222+'Adjust'!$F272*'Input'!F222)+10*('Adjust'!$B272*'Input'!B222+'Adjust'!$C272*'Input'!C222+'Adjust'!$D272*'Input'!D222+'Adjust'!$G272*'Input'!G222)</f>
        <v>0</v>
      </c>
      <c r="E90" s="17">
        <f>10*('Adjust'!$B272*'Input'!B222+'Adjust'!$C272*'Input'!C222+'Adjust'!$D272*'Input'!D222)</f>
        <v>0</v>
      </c>
      <c r="F90" s="17">
        <f>'Adjust'!E272*'Input'!$F$58*'Input'!$E222/100</f>
        <v>0</v>
      </c>
      <c r="G90" s="17">
        <f>'Adjust'!F272*'Input'!$F$58*'Input'!$F222/100</f>
        <v>0</v>
      </c>
      <c r="H90" s="17">
        <f>'Adjust'!G272*'Input'!$G222*10</f>
        <v>0</v>
      </c>
      <c r="I90" s="6">
        <f>IF(B90&lt;&gt;0,0.1*D90/B90,"")</f>
        <v>0</v>
      </c>
      <c r="J90" s="35">
        <f>IF(C90&lt;&gt;0,D90/C90,"")</f>
        <v>0</v>
      </c>
      <c r="K90" s="6">
        <f>IF(B90&lt;&gt;0,0.1*E90/B90,0)</f>
        <v>0</v>
      </c>
      <c r="L90" s="17">
        <f>'Adjust'!B272*'Input'!$B222*10</f>
        <v>0</v>
      </c>
      <c r="M90" s="17">
        <f>'Adjust'!C272*'Input'!$C222*10</f>
        <v>0</v>
      </c>
      <c r="N90" s="17">
        <f>'Adjust'!D272*'Input'!$D222*10</f>
        <v>0</v>
      </c>
      <c r="O90" s="29">
        <f>IF(E90&lt;&gt;0,$L90/E90,"")</f>
        <v>0</v>
      </c>
      <c r="P90" s="29">
        <f>IF(E90&lt;&gt;0,$M90/E90,"")</f>
        <v>0</v>
      </c>
      <c r="Q90" s="29">
        <f>IF(E90&lt;&gt;0,$N90/E90,"")</f>
        <v>0</v>
      </c>
      <c r="R90" s="29">
        <f>IF(D90&lt;&gt;0,$F90/D90,"")</f>
        <v>0</v>
      </c>
      <c r="S90" s="29">
        <f>IF(D90&lt;&gt;0,$G90/D90,"")</f>
        <v>0</v>
      </c>
      <c r="T90" s="29">
        <f>IF(D90&lt;&gt;0,$H90/D90,"")</f>
        <v>0</v>
      </c>
      <c r="U90" s="10"/>
    </row>
    <row r="91" spans="1:21">
      <c r="A91" s="11" t="s">
        <v>258</v>
      </c>
      <c r="B91" s="17">
        <f>'Input'!B223+'Input'!C223+'Input'!D223</f>
        <v>0</v>
      </c>
      <c r="C91" s="33">
        <f>'Input'!E223</f>
        <v>0</v>
      </c>
      <c r="D91" s="17">
        <f>0.01*'Input'!F$58*('Adjust'!$E273*'Input'!E223+'Adjust'!$F273*'Input'!F223)+10*('Adjust'!$B273*'Input'!B223+'Adjust'!$C273*'Input'!C223+'Adjust'!$D273*'Input'!D223+'Adjust'!$G273*'Input'!G223)</f>
        <v>0</v>
      </c>
      <c r="E91" s="17">
        <f>10*('Adjust'!$B273*'Input'!B223+'Adjust'!$C273*'Input'!C223+'Adjust'!$D273*'Input'!D223)</f>
        <v>0</v>
      </c>
      <c r="F91" s="17">
        <f>'Adjust'!E273*'Input'!$F$58*'Input'!$E223/100</f>
        <v>0</v>
      </c>
      <c r="G91" s="17">
        <f>'Adjust'!F273*'Input'!$F$58*'Input'!$F223/100</f>
        <v>0</v>
      </c>
      <c r="H91" s="17">
        <f>'Adjust'!G273*'Input'!$G223*10</f>
        <v>0</v>
      </c>
      <c r="I91" s="6">
        <f>IF(B91&lt;&gt;0,0.1*D91/B91,"")</f>
        <v>0</v>
      </c>
      <c r="J91" s="35">
        <f>IF(C91&lt;&gt;0,D91/C91,"")</f>
        <v>0</v>
      </c>
      <c r="K91" s="6">
        <f>IF(B91&lt;&gt;0,0.1*E91/B91,0)</f>
        <v>0</v>
      </c>
      <c r="L91" s="17">
        <f>'Adjust'!B273*'Input'!$B223*10</f>
        <v>0</v>
      </c>
      <c r="M91" s="17">
        <f>'Adjust'!C273*'Input'!$C223*10</f>
        <v>0</v>
      </c>
      <c r="N91" s="17">
        <f>'Adjust'!D273*'Input'!$D223*10</f>
        <v>0</v>
      </c>
      <c r="O91" s="29">
        <f>IF(E91&lt;&gt;0,$L91/E91,"")</f>
        <v>0</v>
      </c>
      <c r="P91" s="29">
        <f>IF(E91&lt;&gt;0,$M91/E91,"")</f>
        <v>0</v>
      </c>
      <c r="Q91" s="29">
        <f>IF(E91&lt;&gt;0,$N91/E91,"")</f>
        <v>0</v>
      </c>
      <c r="R91" s="29">
        <f>IF(D91&lt;&gt;0,$F91/D91,"")</f>
        <v>0</v>
      </c>
      <c r="S91" s="29">
        <f>IF(D91&lt;&gt;0,$G91/D91,"")</f>
        <v>0</v>
      </c>
      <c r="T91" s="29">
        <f>IF(D91&lt;&gt;0,$H91/D91,"")</f>
        <v>0</v>
      </c>
      <c r="U91" s="10"/>
    </row>
    <row r="92" spans="1:21">
      <c r="A92" s="22" t="s">
        <v>259</v>
      </c>
      <c r="U92" s="10"/>
    </row>
    <row r="93" spans="1:21">
      <c r="A93" s="11" t="s">
        <v>179</v>
      </c>
      <c r="B93" s="17">
        <f>'Input'!B225+'Input'!C225+'Input'!D225</f>
        <v>0</v>
      </c>
      <c r="C93" s="33">
        <f>'Input'!E225</f>
        <v>0</v>
      </c>
      <c r="D93" s="17">
        <f>0.01*'Input'!F$58*('Adjust'!$E275*'Input'!E225+'Adjust'!$F275*'Input'!F225)+10*('Adjust'!$B275*'Input'!B225+'Adjust'!$C275*'Input'!C225+'Adjust'!$D275*'Input'!D225+'Adjust'!$G275*'Input'!G225)</f>
        <v>0</v>
      </c>
      <c r="E93" s="17">
        <f>10*('Adjust'!$B275*'Input'!B225+'Adjust'!$C275*'Input'!C225+'Adjust'!$D275*'Input'!D225)</f>
        <v>0</v>
      </c>
      <c r="F93" s="17">
        <f>'Adjust'!E275*'Input'!$F$58*'Input'!$E225/100</f>
        <v>0</v>
      </c>
      <c r="G93" s="17">
        <f>'Adjust'!F275*'Input'!$F$58*'Input'!$F225/100</f>
        <v>0</v>
      </c>
      <c r="H93" s="17">
        <f>'Adjust'!G275*'Input'!$G225*10</f>
        <v>0</v>
      </c>
      <c r="I93" s="6">
        <f>IF(B93&lt;&gt;0,0.1*D93/B93,"")</f>
        <v>0</v>
      </c>
      <c r="J93" s="35">
        <f>IF(C93&lt;&gt;0,D93/C93,"")</f>
        <v>0</v>
      </c>
      <c r="K93" s="6">
        <f>IF(B93&lt;&gt;0,0.1*E93/B93,0)</f>
        <v>0</v>
      </c>
      <c r="L93" s="17">
        <f>'Adjust'!B275*'Input'!$B225*10</f>
        <v>0</v>
      </c>
      <c r="M93" s="17">
        <f>'Adjust'!C275*'Input'!$C225*10</f>
        <v>0</v>
      </c>
      <c r="N93" s="17">
        <f>'Adjust'!D275*'Input'!$D225*10</f>
        <v>0</v>
      </c>
      <c r="O93" s="29">
        <f>IF(E93&lt;&gt;0,$L93/E93,"")</f>
        <v>0</v>
      </c>
      <c r="P93" s="29">
        <f>IF(E93&lt;&gt;0,$M93/E93,"")</f>
        <v>0</v>
      </c>
      <c r="Q93" s="29">
        <f>IF(E93&lt;&gt;0,$N93/E93,"")</f>
        <v>0</v>
      </c>
      <c r="R93" s="29">
        <f>IF(D93&lt;&gt;0,$F93/D93,"")</f>
        <v>0</v>
      </c>
      <c r="S93" s="29">
        <f>IF(D93&lt;&gt;0,$G93/D93,"")</f>
        <v>0</v>
      </c>
      <c r="T93" s="29">
        <f>IF(D93&lt;&gt;0,$H93/D93,"")</f>
        <v>0</v>
      </c>
      <c r="U93" s="10"/>
    </row>
    <row r="94" spans="1:21">
      <c r="A94" s="11" t="s">
        <v>260</v>
      </c>
      <c r="B94" s="17">
        <f>'Input'!B226+'Input'!C226+'Input'!D226</f>
        <v>0</v>
      </c>
      <c r="C94" s="33">
        <f>'Input'!E226</f>
        <v>0</v>
      </c>
      <c r="D94" s="17">
        <f>0.01*'Input'!F$58*('Adjust'!$E276*'Input'!E226+'Adjust'!$F276*'Input'!F226)+10*('Adjust'!$B276*'Input'!B226+'Adjust'!$C276*'Input'!C226+'Adjust'!$D276*'Input'!D226+'Adjust'!$G276*'Input'!G226)</f>
        <v>0</v>
      </c>
      <c r="E94" s="17">
        <f>10*('Adjust'!$B276*'Input'!B226+'Adjust'!$C276*'Input'!C226+'Adjust'!$D276*'Input'!D226)</f>
        <v>0</v>
      </c>
      <c r="F94" s="17">
        <f>'Adjust'!E276*'Input'!$F$58*'Input'!$E226/100</f>
        <v>0</v>
      </c>
      <c r="G94" s="17">
        <f>'Adjust'!F276*'Input'!$F$58*'Input'!$F226/100</f>
        <v>0</v>
      </c>
      <c r="H94" s="17">
        <f>'Adjust'!G276*'Input'!$G226*10</f>
        <v>0</v>
      </c>
      <c r="I94" s="6">
        <f>IF(B94&lt;&gt;0,0.1*D94/B94,"")</f>
        <v>0</v>
      </c>
      <c r="J94" s="35">
        <f>IF(C94&lt;&gt;0,D94/C94,"")</f>
        <v>0</v>
      </c>
      <c r="K94" s="6">
        <f>IF(B94&lt;&gt;0,0.1*E94/B94,0)</f>
        <v>0</v>
      </c>
      <c r="L94" s="17">
        <f>'Adjust'!B276*'Input'!$B226*10</f>
        <v>0</v>
      </c>
      <c r="M94" s="17">
        <f>'Adjust'!C276*'Input'!$C226*10</f>
        <v>0</v>
      </c>
      <c r="N94" s="17">
        <f>'Adjust'!D276*'Input'!$D226*10</f>
        <v>0</v>
      </c>
      <c r="O94" s="29">
        <f>IF(E94&lt;&gt;0,$L94/E94,"")</f>
        <v>0</v>
      </c>
      <c r="P94" s="29">
        <f>IF(E94&lt;&gt;0,$M94/E94,"")</f>
        <v>0</v>
      </c>
      <c r="Q94" s="29">
        <f>IF(E94&lt;&gt;0,$N94/E94,"")</f>
        <v>0</v>
      </c>
      <c r="R94" s="29">
        <f>IF(D94&lt;&gt;0,$F94/D94,"")</f>
        <v>0</v>
      </c>
      <c r="S94" s="29">
        <f>IF(D94&lt;&gt;0,$G94/D94,"")</f>
        <v>0</v>
      </c>
      <c r="T94" s="29">
        <f>IF(D94&lt;&gt;0,$H94/D94,"")</f>
        <v>0</v>
      </c>
      <c r="U94" s="10"/>
    </row>
    <row r="95" spans="1:21">
      <c r="A95" s="22" t="s">
        <v>261</v>
      </c>
      <c r="U95" s="10"/>
    </row>
    <row r="96" spans="1:21">
      <c r="A96" s="11" t="s">
        <v>192</v>
      </c>
      <c r="B96" s="17">
        <f>'Input'!B228+'Input'!C228+'Input'!D228</f>
        <v>0</v>
      </c>
      <c r="C96" s="33">
        <f>'Input'!E228</f>
        <v>0</v>
      </c>
      <c r="D96" s="17">
        <f>0.01*'Input'!F$58*('Adjust'!$E278*'Input'!E228+'Adjust'!$F278*'Input'!F228)+10*('Adjust'!$B278*'Input'!B228+'Adjust'!$C278*'Input'!C228+'Adjust'!$D278*'Input'!D228+'Adjust'!$G278*'Input'!G228)</f>
        <v>0</v>
      </c>
      <c r="E96" s="17">
        <f>10*('Adjust'!$B278*'Input'!B228+'Adjust'!$C278*'Input'!C228+'Adjust'!$D278*'Input'!D228)</f>
        <v>0</v>
      </c>
      <c r="F96" s="17">
        <f>'Adjust'!E278*'Input'!$F$58*'Input'!$E228/100</f>
        <v>0</v>
      </c>
      <c r="G96" s="17">
        <f>'Adjust'!F278*'Input'!$F$58*'Input'!$F228/100</f>
        <v>0</v>
      </c>
      <c r="H96" s="17">
        <f>'Adjust'!G278*'Input'!$G228*10</f>
        <v>0</v>
      </c>
      <c r="I96" s="6">
        <f>IF(B96&lt;&gt;0,0.1*D96/B96,"")</f>
        <v>0</v>
      </c>
      <c r="J96" s="35">
        <f>IF(C96&lt;&gt;0,D96/C96,"")</f>
        <v>0</v>
      </c>
      <c r="K96" s="6">
        <f>IF(B96&lt;&gt;0,0.1*E96/B96,0)</f>
        <v>0</v>
      </c>
      <c r="L96" s="17">
        <f>'Adjust'!B278*'Input'!$B228*10</f>
        <v>0</v>
      </c>
      <c r="M96" s="17">
        <f>'Adjust'!C278*'Input'!$C228*10</f>
        <v>0</v>
      </c>
      <c r="N96" s="17">
        <f>'Adjust'!D278*'Input'!$D228*10</f>
        <v>0</v>
      </c>
      <c r="O96" s="29">
        <f>IF(E96&lt;&gt;0,$L96/E96,"")</f>
        <v>0</v>
      </c>
      <c r="P96" s="29">
        <f>IF(E96&lt;&gt;0,$M96/E96,"")</f>
        <v>0</v>
      </c>
      <c r="Q96" s="29">
        <f>IF(E96&lt;&gt;0,$N96/E96,"")</f>
        <v>0</v>
      </c>
      <c r="R96" s="29">
        <f>IF(D96&lt;&gt;0,$F96/D96,"")</f>
        <v>0</v>
      </c>
      <c r="S96" s="29">
        <f>IF(D96&lt;&gt;0,$G96/D96,"")</f>
        <v>0</v>
      </c>
      <c r="T96" s="29">
        <f>IF(D96&lt;&gt;0,$H96/D96,"")</f>
        <v>0</v>
      </c>
      <c r="U96" s="10"/>
    </row>
    <row r="97" spans="1:21">
      <c r="A97" s="11" t="s">
        <v>262</v>
      </c>
      <c r="B97" s="17">
        <f>'Input'!B229+'Input'!C229+'Input'!D229</f>
        <v>0</v>
      </c>
      <c r="C97" s="33">
        <f>'Input'!E229</f>
        <v>0</v>
      </c>
      <c r="D97" s="17">
        <f>0.01*'Input'!F$58*('Adjust'!$E279*'Input'!E229+'Adjust'!$F279*'Input'!F229)+10*('Adjust'!$B279*'Input'!B229+'Adjust'!$C279*'Input'!C229+'Adjust'!$D279*'Input'!D229+'Adjust'!$G279*'Input'!G229)</f>
        <v>0</v>
      </c>
      <c r="E97" s="17">
        <f>10*('Adjust'!$B279*'Input'!B229+'Adjust'!$C279*'Input'!C229+'Adjust'!$D279*'Input'!D229)</f>
        <v>0</v>
      </c>
      <c r="F97" s="17">
        <f>'Adjust'!E279*'Input'!$F$58*'Input'!$E229/100</f>
        <v>0</v>
      </c>
      <c r="G97" s="17">
        <f>'Adjust'!F279*'Input'!$F$58*'Input'!$F229/100</f>
        <v>0</v>
      </c>
      <c r="H97" s="17">
        <f>'Adjust'!G279*'Input'!$G229*10</f>
        <v>0</v>
      </c>
      <c r="I97" s="6">
        <f>IF(B97&lt;&gt;0,0.1*D97/B97,"")</f>
        <v>0</v>
      </c>
      <c r="J97" s="35">
        <f>IF(C97&lt;&gt;0,D97/C97,"")</f>
        <v>0</v>
      </c>
      <c r="K97" s="6">
        <f>IF(B97&lt;&gt;0,0.1*E97/B97,0)</f>
        <v>0</v>
      </c>
      <c r="L97" s="17">
        <f>'Adjust'!B279*'Input'!$B229*10</f>
        <v>0</v>
      </c>
      <c r="M97" s="17">
        <f>'Adjust'!C279*'Input'!$C229*10</f>
        <v>0</v>
      </c>
      <c r="N97" s="17">
        <f>'Adjust'!D279*'Input'!$D229*10</f>
        <v>0</v>
      </c>
      <c r="O97" s="29">
        <f>IF(E97&lt;&gt;0,$L97/E97,"")</f>
        <v>0</v>
      </c>
      <c r="P97" s="29">
        <f>IF(E97&lt;&gt;0,$M97/E97,"")</f>
        <v>0</v>
      </c>
      <c r="Q97" s="29">
        <f>IF(E97&lt;&gt;0,$N97/E97,"")</f>
        <v>0</v>
      </c>
      <c r="R97" s="29">
        <f>IF(D97&lt;&gt;0,$F97/D97,"")</f>
        <v>0</v>
      </c>
      <c r="S97" s="29">
        <f>IF(D97&lt;&gt;0,$G97/D97,"")</f>
        <v>0</v>
      </c>
      <c r="T97" s="29">
        <f>IF(D97&lt;&gt;0,$H97/D97,"")</f>
        <v>0</v>
      </c>
      <c r="U97" s="10"/>
    </row>
    <row r="98" spans="1:21">
      <c r="A98" s="22" t="s">
        <v>263</v>
      </c>
      <c r="U98" s="10"/>
    </row>
    <row r="99" spans="1:21">
      <c r="A99" s="11" t="s">
        <v>218</v>
      </c>
      <c r="B99" s="17">
        <f>'Input'!B231+'Input'!C231+'Input'!D231</f>
        <v>0</v>
      </c>
      <c r="C99" s="33">
        <f>'Input'!E231</f>
        <v>0</v>
      </c>
      <c r="D99" s="17">
        <f>0.01*'Input'!F$58*('Adjust'!$E281*'Input'!E231+'Adjust'!$F281*'Input'!F231)+10*('Adjust'!$B281*'Input'!B231+'Adjust'!$C281*'Input'!C231+'Adjust'!$D281*'Input'!D231+'Adjust'!$G281*'Input'!G231)</f>
        <v>0</v>
      </c>
      <c r="E99" s="17">
        <f>10*('Adjust'!$B281*'Input'!B231+'Adjust'!$C281*'Input'!C231+'Adjust'!$D281*'Input'!D231)</f>
        <v>0</v>
      </c>
      <c r="F99" s="17">
        <f>'Adjust'!E281*'Input'!$F$58*'Input'!$E231/100</f>
        <v>0</v>
      </c>
      <c r="G99" s="17">
        <f>'Adjust'!F281*'Input'!$F$58*'Input'!$F231/100</f>
        <v>0</v>
      </c>
      <c r="H99" s="17">
        <f>'Adjust'!G281*'Input'!$G231*10</f>
        <v>0</v>
      </c>
      <c r="I99" s="6">
        <f>IF(B99&lt;&gt;0,0.1*D99/B99,"")</f>
        <v>0</v>
      </c>
      <c r="J99" s="35">
        <f>IF(C99&lt;&gt;0,D99/C99,"")</f>
        <v>0</v>
      </c>
      <c r="K99" s="6">
        <f>IF(B99&lt;&gt;0,0.1*E99/B99,0)</f>
        <v>0</v>
      </c>
      <c r="L99" s="17">
        <f>'Adjust'!B281*'Input'!$B231*10</f>
        <v>0</v>
      </c>
      <c r="M99" s="17">
        <f>'Adjust'!C281*'Input'!$C231*10</f>
        <v>0</v>
      </c>
      <c r="N99" s="17">
        <f>'Adjust'!D281*'Input'!$D231*10</f>
        <v>0</v>
      </c>
      <c r="O99" s="29">
        <f>IF(E99&lt;&gt;0,$L99/E99,"")</f>
        <v>0</v>
      </c>
      <c r="P99" s="29">
        <f>IF(E99&lt;&gt;0,$M99/E99,"")</f>
        <v>0</v>
      </c>
      <c r="Q99" s="29">
        <f>IF(E99&lt;&gt;0,$N99/E99,"")</f>
        <v>0</v>
      </c>
      <c r="R99" s="29">
        <f>IF(D99&lt;&gt;0,$F99/D99,"")</f>
        <v>0</v>
      </c>
      <c r="S99" s="29">
        <f>IF(D99&lt;&gt;0,$G99/D99,"")</f>
        <v>0</v>
      </c>
      <c r="T99" s="29">
        <f>IF(D99&lt;&gt;0,$H99/D99,"")</f>
        <v>0</v>
      </c>
      <c r="U99" s="10"/>
    </row>
    <row r="100" spans="1:21">
      <c r="A100" s="11" t="s">
        <v>264</v>
      </c>
      <c r="B100" s="17">
        <f>'Input'!B232+'Input'!C232+'Input'!D232</f>
        <v>0</v>
      </c>
      <c r="C100" s="33">
        <f>'Input'!E232</f>
        <v>0</v>
      </c>
      <c r="D100" s="17">
        <f>0.01*'Input'!F$58*('Adjust'!$E282*'Input'!E232+'Adjust'!$F282*'Input'!F232)+10*('Adjust'!$B282*'Input'!B232+'Adjust'!$C282*'Input'!C232+'Adjust'!$D282*'Input'!D232+'Adjust'!$G282*'Input'!G232)</f>
        <v>0</v>
      </c>
      <c r="E100" s="17">
        <f>10*('Adjust'!$B282*'Input'!B232+'Adjust'!$C282*'Input'!C232+'Adjust'!$D282*'Input'!D232)</f>
        <v>0</v>
      </c>
      <c r="F100" s="17">
        <f>'Adjust'!E282*'Input'!$F$58*'Input'!$E232/100</f>
        <v>0</v>
      </c>
      <c r="G100" s="17">
        <f>'Adjust'!F282*'Input'!$F$58*'Input'!$F232/100</f>
        <v>0</v>
      </c>
      <c r="H100" s="17">
        <f>'Adjust'!G282*'Input'!$G232*10</f>
        <v>0</v>
      </c>
      <c r="I100" s="6">
        <f>IF(B100&lt;&gt;0,0.1*D100/B100,"")</f>
        <v>0</v>
      </c>
      <c r="J100" s="35">
        <f>IF(C100&lt;&gt;0,D100/C100,"")</f>
        <v>0</v>
      </c>
      <c r="K100" s="6">
        <f>IF(B100&lt;&gt;0,0.1*E100/B100,0)</f>
        <v>0</v>
      </c>
      <c r="L100" s="17">
        <f>'Adjust'!B282*'Input'!$B232*10</f>
        <v>0</v>
      </c>
      <c r="M100" s="17">
        <f>'Adjust'!C282*'Input'!$C232*10</f>
        <v>0</v>
      </c>
      <c r="N100" s="17">
        <f>'Adjust'!D282*'Input'!$D232*10</f>
        <v>0</v>
      </c>
      <c r="O100" s="29">
        <f>IF(E100&lt;&gt;0,$L100/E100,"")</f>
        <v>0</v>
      </c>
      <c r="P100" s="29">
        <f>IF(E100&lt;&gt;0,$M100/E100,"")</f>
        <v>0</v>
      </c>
      <c r="Q100" s="29">
        <f>IF(E100&lt;&gt;0,$N100/E100,"")</f>
        <v>0</v>
      </c>
      <c r="R100" s="29">
        <f>IF(D100&lt;&gt;0,$F100/D100,"")</f>
        <v>0</v>
      </c>
      <c r="S100" s="29">
        <f>IF(D100&lt;&gt;0,$G100/D100,"")</f>
        <v>0</v>
      </c>
      <c r="T100" s="29">
        <f>IF(D100&lt;&gt;0,$H100/D100,"")</f>
        <v>0</v>
      </c>
      <c r="U100" s="10"/>
    </row>
    <row r="101" spans="1:21">
      <c r="A101" s="11" t="s">
        <v>265</v>
      </c>
      <c r="B101" s="17">
        <f>'Input'!B233+'Input'!C233+'Input'!D233</f>
        <v>0</v>
      </c>
      <c r="C101" s="33">
        <f>'Input'!E233</f>
        <v>0</v>
      </c>
      <c r="D101" s="17">
        <f>0.01*'Input'!F$58*('Adjust'!$E283*'Input'!E233+'Adjust'!$F283*'Input'!F233)+10*('Adjust'!$B283*'Input'!B233+'Adjust'!$C283*'Input'!C233+'Adjust'!$D283*'Input'!D233+'Adjust'!$G283*'Input'!G233)</f>
        <v>0</v>
      </c>
      <c r="E101" s="17">
        <f>10*('Adjust'!$B283*'Input'!B233+'Adjust'!$C283*'Input'!C233+'Adjust'!$D283*'Input'!D233)</f>
        <v>0</v>
      </c>
      <c r="F101" s="17">
        <f>'Adjust'!E283*'Input'!$F$58*'Input'!$E233/100</f>
        <v>0</v>
      </c>
      <c r="G101" s="17">
        <f>'Adjust'!F283*'Input'!$F$58*'Input'!$F233/100</f>
        <v>0</v>
      </c>
      <c r="H101" s="17">
        <f>'Adjust'!G283*'Input'!$G233*10</f>
        <v>0</v>
      </c>
      <c r="I101" s="6">
        <f>IF(B101&lt;&gt;0,0.1*D101/B101,"")</f>
        <v>0</v>
      </c>
      <c r="J101" s="35">
        <f>IF(C101&lt;&gt;0,D101/C101,"")</f>
        <v>0</v>
      </c>
      <c r="K101" s="6">
        <f>IF(B101&lt;&gt;0,0.1*E101/B101,0)</f>
        <v>0</v>
      </c>
      <c r="L101" s="17">
        <f>'Adjust'!B283*'Input'!$B233*10</f>
        <v>0</v>
      </c>
      <c r="M101" s="17">
        <f>'Adjust'!C283*'Input'!$C233*10</f>
        <v>0</v>
      </c>
      <c r="N101" s="17">
        <f>'Adjust'!D283*'Input'!$D233*10</f>
        <v>0</v>
      </c>
      <c r="O101" s="29">
        <f>IF(E101&lt;&gt;0,$L101/E101,"")</f>
        <v>0</v>
      </c>
      <c r="P101" s="29">
        <f>IF(E101&lt;&gt;0,$M101/E101,"")</f>
        <v>0</v>
      </c>
      <c r="Q101" s="29">
        <f>IF(E101&lt;&gt;0,$N101/E101,"")</f>
        <v>0</v>
      </c>
      <c r="R101" s="29">
        <f>IF(D101&lt;&gt;0,$F101/D101,"")</f>
        <v>0</v>
      </c>
      <c r="S101" s="29">
        <f>IF(D101&lt;&gt;0,$G101/D101,"")</f>
        <v>0</v>
      </c>
      <c r="T101" s="29">
        <f>IF(D101&lt;&gt;0,$H101/D101,"")</f>
        <v>0</v>
      </c>
      <c r="U101" s="10"/>
    </row>
    <row r="102" spans="1:21">
      <c r="A102" s="22" t="s">
        <v>266</v>
      </c>
      <c r="U102" s="10"/>
    </row>
    <row r="103" spans="1:21">
      <c r="A103" s="11" t="s">
        <v>219</v>
      </c>
      <c r="B103" s="17">
        <f>'Input'!B235+'Input'!C235+'Input'!D235</f>
        <v>0</v>
      </c>
      <c r="C103" s="33">
        <f>'Input'!E235</f>
        <v>0</v>
      </c>
      <c r="D103" s="17">
        <f>0.01*'Input'!F$58*('Adjust'!$E285*'Input'!E235+'Adjust'!$F285*'Input'!F235)+10*('Adjust'!$B285*'Input'!B235+'Adjust'!$C285*'Input'!C235+'Adjust'!$D285*'Input'!D235+'Adjust'!$G285*'Input'!G235)</f>
        <v>0</v>
      </c>
      <c r="E103" s="17">
        <f>10*('Adjust'!$B285*'Input'!B235+'Adjust'!$C285*'Input'!C235+'Adjust'!$D285*'Input'!D235)</f>
        <v>0</v>
      </c>
      <c r="F103" s="17">
        <f>'Adjust'!E285*'Input'!$F$58*'Input'!$E235/100</f>
        <v>0</v>
      </c>
      <c r="G103" s="17">
        <f>'Adjust'!F285*'Input'!$F$58*'Input'!$F235/100</f>
        <v>0</v>
      </c>
      <c r="H103" s="17">
        <f>'Adjust'!G285*'Input'!$G235*10</f>
        <v>0</v>
      </c>
      <c r="I103" s="6">
        <f>IF(B103&lt;&gt;0,0.1*D103/B103,"")</f>
        <v>0</v>
      </c>
      <c r="J103" s="35">
        <f>IF(C103&lt;&gt;0,D103/C103,"")</f>
        <v>0</v>
      </c>
      <c r="K103" s="6">
        <f>IF(B103&lt;&gt;0,0.1*E103/B103,0)</f>
        <v>0</v>
      </c>
      <c r="L103" s="17">
        <f>'Adjust'!B285*'Input'!$B235*10</f>
        <v>0</v>
      </c>
      <c r="M103" s="17">
        <f>'Adjust'!C285*'Input'!$C235*10</f>
        <v>0</v>
      </c>
      <c r="N103" s="17">
        <f>'Adjust'!D285*'Input'!$D235*10</f>
        <v>0</v>
      </c>
      <c r="O103" s="29">
        <f>IF(E103&lt;&gt;0,$L103/E103,"")</f>
        <v>0</v>
      </c>
      <c r="P103" s="29">
        <f>IF(E103&lt;&gt;0,$M103/E103,"")</f>
        <v>0</v>
      </c>
      <c r="Q103" s="29">
        <f>IF(E103&lt;&gt;0,$N103/E103,"")</f>
        <v>0</v>
      </c>
      <c r="R103" s="29">
        <f>IF(D103&lt;&gt;0,$F103/D103,"")</f>
        <v>0</v>
      </c>
      <c r="S103" s="29">
        <f>IF(D103&lt;&gt;0,$G103/D103,"")</f>
        <v>0</v>
      </c>
      <c r="T103" s="29">
        <f>IF(D103&lt;&gt;0,$H103/D103,"")</f>
        <v>0</v>
      </c>
      <c r="U103" s="10"/>
    </row>
    <row r="104" spans="1:21">
      <c r="A104" s="11" t="s">
        <v>267</v>
      </c>
      <c r="B104" s="17">
        <f>'Input'!B236+'Input'!C236+'Input'!D236</f>
        <v>0</v>
      </c>
      <c r="C104" s="33">
        <f>'Input'!E236</f>
        <v>0</v>
      </c>
      <c r="D104" s="17">
        <f>0.01*'Input'!F$58*('Adjust'!$E286*'Input'!E236+'Adjust'!$F286*'Input'!F236)+10*('Adjust'!$B286*'Input'!B236+'Adjust'!$C286*'Input'!C236+'Adjust'!$D286*'Input'!D236+'Adjust'!$G286*'Input'!G236)</f>
        <v>0</v>
      </c>
      <c r="E104" s="17">
        <f>10*('Adjust'!$B286*'Input'!B236+'Adjust'!$C286*'Input'!C236+'Adjust'!$D286*'Input'!D236)</f>
        <v>0</v>
      </c>
      <c r="F104" s="17">
        <f>'Adjust'!E286*'Input'!$F$58*'Input'!$E236/100</f>
        <v>0</v>
      </c>
      <c r="G104" s="17">
        <f>'Adjust'!F286*'Input'!$F$58*'Input'!$F236/100</f>
        <v>0</v>
      </c>
      <c r="H104" s="17">
        <f>'Adjust'!G286*'Input'!$G236*10</f>
        <v>0</v>
      </c>
      <c r="I104" s="6">
        <f>IF(B104&lt;&gt;0,0.1*D104/B104,"")</f>
        <v>0</v>
      </c>
      <c r="J104" s="35">
        <f>IF(C104&lt;&gt;0,D104/C104,"")</f>
        <v>0</v>
      </c>
      <c r="K104" s="6">
        <f>IF(B104&lt;&gt;0,0.1*E104/B104,0)</f>
        <v>0</v>
      </c>
      <c r="L104" s="17">
        <f>'Adjust'!B286*'Input'!$B236*10</f>
        <v>0</v>
      </c>
      <c r="M104" s="17">
        <f>'Adjust'!C286*'Input'!$C236*10</f>
        <v>0</v>
      </c>
      <c r="N104" s="17">
        <f>'Adjust'!D286*'Input'!$D236*10</f>
        <v>0</v>
      </c>
      <c r="O104" s="29">
        <f>IF(E104&lt;&gt;0,$L104/E104,"")</f>
        <v>0</v>
      </c>
      <c r="P104" s="29">
        <f>IF(E104&lt;&gt;0,$M104/E104,"")</f>
        <v>0</v>
      </c>
      <c r="Q104" s="29">
        <f>IF(E104&lt;&gt;0,$N104/E104,"")</f>
        <v>0</v>
      </c>
      <c r="R104" s="29">
        <f>IF(D104&lt;&gt;0,$F104/D104,"")</f>
        <v>0</v>
      </c>
      <c r="S104" s="29">
        <f>IF(D104&lt;&gt;0,$G104/D104,"")</f>
        <v>0</v>
      </c>
      <c r="T104" s="29">
        <f>IF(D104&lt;&gt;0,$H104/D104,"")</f>
        <v>0</v>
      </c>
      <c r="U104" s="10"/>
    </row>
    <row r="105" spans="1:21">
      <c r="A105" s="11" t="s">
        <v>268</v>
      </c>
      <c r="B105" s="17">
        <f>'Input'!B237+'Input'!C237+'Input'!D237</f>
        <v>0</v>
      </c>
      <c r="C105" s="33">
        <f>'Input'!E237</f>
        <v>0</v>
      </c>
      <c r="D105" s="17">
        <f>0.01*'Input'!F$58*('Adjust'!$E287*'Input'!E237+'Adjust'!$F287*'Input'!F237)+10*('Adjust'!$B287*'Input'!B237+'Adjust'!$C287*'Input'!C237+'Adjust'!$D287*'Input'!D237+'Adjust'!$G287*'Input'!G237)</f>
        <v>0</v>
      </c>
      <c r="E105" s="17">
        <f>10*('Adjust'!$B287*'Input'!B237+'Adjust'!$C287*'Input'!C237+'Adjust'!$D287*'Input'!D237)</f>
        <v>0</v>
      </c>
      <c r="F105" s="17">
        <f>'Adjust'!E287*'Input'!$F$58*'Input'!$E237/100</f>
        <v>0</v>
      </c>
      <c r="G105" s="17">
        <f>'Adjust'!F287*'Input'!$F$58*'Input'!$F237/100</f>
        <v>0</v>
      </c>
      <c r="H105" s="17">
        <f>'Adjust'!G287*'Input'!$G237*10</f>
        <v>0</v>
      </c>
      <c r="I105" s="6">
        <f>IF(B105&lt;&gt;0,0.1*D105/B105,"")</f>
        <v>0</v>
      </c>
      <c r="J105" s="35">
        <f>IF(C105&lt;&gt;0,D105/C105,"")</f>
        <v>0</v>
      </c>
      <c r="K105" s="6">
        <f>IF(B105&lt;&gt;0,0.1*E105/B105,0)</f>
        <v>0</v>
      </c>
      <c r="L105" s="17">
        <f>'Adjust'!B287*'Input'!$B237*10</f>
        <v>0</v>
      </c>
      <c r="M105" s="17">
        <f>'Adjust'!C287*'Input'!$C237*10</f>
        <v>0</v>
      </c>
      <c r="N105" s="17">
        <f>'Adjust'!D287*'Input'!$D237*10</f>
        <v>0</v>
      </c>
      <c r="O105" s="29">
        <f>IF(E105&lt;&gt;0,$L105/E105,"")</f>
        <v>0</v>
      </c>
      <c r="P105" s="29">
        <f>IF(E105&lt;&gt;0,$M105/E105,"")</f>
        <v>0</v>
      </c>
      <c r="Q105" s="29">
        <f>IF(E105&lt;&gt;0,$N105/E105,"")</f>
        <v>0</v>
      </c>
      <c r="R105" s="29">
        <f>IF(D105&lt;&gt;0,$F105/D105,"")</f>
        <v>0</v>
      </c>
      <c r="S105" s="29">
        <f>IF(D105&lt;&gt;0,$G105/D105,"")</f>
        <v>0</v>
      </c>
      <c r="T105" s="29">
        <f>IF(D105&lt;&gt;0,$H105/D105,"")</f>
        <v>0</v>
      </c>
      <c r="U105" s="10"/>
    </row>
    <row r="106" spans="1:21">
      <c r="A106" s="22" t="s">
        <v>269</v>
      </c>
      <c r="U106" s="10"/>
    </row>
    <row r="107" spans="1:21">
      <c r="A107" s="11" t="s">
        <v>220</v>
      </c>
      <c r="B107" s="17">
        <f>'Input'!B239+'Input'!C239+'Input'!D239</f>
        <v>0</v>
      </c>
      <c r="C107" s="33">
        <f>'Input'!E239</f>
        <v>0</v>
      </c>
      <c r="D107" s="17">
        <f>0.01*'Input'!F$58*('Adjust'!$E289*'Input'!E239+'Adjust'!$F289*'Input'!F239)+10*('Adjust'!$B289*'Input'!B239+'Adjust'!$C289*'Input'!C239+'Adjust'!$D289*'Input'!D239+'Adjust'!$G289*'Input'!G239)</f>
        <v>0</v>
      </c>
      <c r="E107" s="17">
        <f>10*('Adjust'!$B289*'Input'!B239+'Adjust'!$C289*'Input'!C239+'Adjust'!$D289*'Input'!D239)</f>
        <v>0</v>
      </c>
      <c r="F107" s="17">
        <f>'Adjust'!E289*'Input'!$F$58*'Input'!$E239/100</f>
        <v>0</v>
      </c>
      <c r="G107" s="17">
        <f>'Adjust'!F289*'Input'!$F$58*'Input'!$F239/100</f>
        <v>0</v>
      </c>
      <c r="H107" s="17">
        <f>'Adjust'!G289*'Input'!$G239*10</f>
        <v>0</v>
      </c>
      <c r="I107" s="6">
        <f>IF(B107&lt;&gt;0,0.1*D107/B107,"")</f>
        <v>0</v>
      </c>
      <c r="J107" s="35">
        <f>IF(C107&lt;&gt;0,D107/C107,"")</f>
        <v>0</v>
      </c>
      <c r="K107" s="6">
        <f>IF(B107&lt;&gt;0,0.1*E107/B107,0)</f>
        <v>0</v>
      </c>
      <c r="L107" s="17">
        <f>'Adjust'!B289*'Input'!$B239*10</f>
        <v>0</v>
      </c>
      <c r="M107" s="17">
        <f>'Adjust'!C289*'Input'!$C239*10</f>
        <v>0</v>
      </c>
      <c r="N107" s="17">
        <f>'Adjust'!D289*'Input'!$D239*10</f>
        <v>0</v>
      </c>
      <c r="O107" s="29">
        <f>IF(E107&lt;&gt;0,$L107/E107,"")</f>
        <v>0</v>
      </c>
      <c r="P107" s="29">
        <f>IF(E107&lt;&gt;0,$M107/E107,"")</f>
        <v>0</v>
      </c>
      <c r="Q107" s="29">
        <f>IF(E107&lt;&gt;0,$N107/E107,"")</f>
        <v>0</v>
      </c>
      <c r="R107" s="29">
        <f>IF(D107&lt;&gt;0,$F107/D107,"")</f>
        <v>0</v>
      </c>
      <c r="S107" s="29">
        <f>IF(D107&lt;&gt;0,$G107/D107,"")</f>
        <v>0</v>
      </c>
      <c r="T107" s="29">
        <f>IF(D107&lt;&gt;0,$H107/D107,"")</f>
        <v>0</v>
      </c>
      <c r="U107" s="10"/>
    </row>
    <row r="108" spans="1:21">
      <c r="A108" s="11" t="s">
        <v>270</v>
      </c>
      <c r="B108" s="17">
        <f>'Input'!B240+'Input'!C240+'Input'!D240</f>
        <v>0</v>
      </c>
      <c r="C108" s="33">
        <f>'Input'!E240</f>
        <v>0</v>
      </c>
      <c r="D108" s="17">
        <f>0.01*'Input'!F$58*('Adjust'!$E290*'Input'!E240+'Adjust'!$F290*'Input'!F240)+10*('Adjust'!$B290*'Input'!B240+'Adjust'!$C290*'Input'!C240+'Adjust'!$D290*'Input'!D240+'Adjust'!$G290*'Input'!G240)</f>
        <v>0</v>
      </c>
      <c r="E108" s="17">
        <f>10*('Adjust'!$B290*'Input'!B240+'Adjust'!$C290*'Input'!C240+'Adjust'!$D290*'Input'!D240)</f>
        <v>0</v>
      </c>
      <c r="F108" s="17">
        <f>'Adjust'!E290*'Input'!$F$58*'Input'!$E240/100</f>
        <v>0</v>
      </c>
      <c r="G108" s="17">
        <f>'Adjust'!F290*'Input'!$F$58*'Input'!$F240/100</f>
        <v>0</v>
      </c>
      <c r="H108" s="17">
        <f>'Adjust'!G290*'Input'!$G240*10</f>
        <v>0</v>
      </c>
      <c r="I108" s="6">
        <f>IF(B108&lt;&gt;0,0.1*D108/B108,"")</f>
        <v>0</v>
      </c>
      <c r="J108" s="35">
        <f>IF(C108&lt;&gt;0,D108/C108,"")</f>
        <v>0</v>
      </c>
      <c r="K108" s="6">
        <f>IF(B108&lt;&gt;0,0.1*E108/B108,0)</f>
        <v>0</v>
      </c>
      <c r="L108" s="17">
        <f>'Adjust'!B290*'Input'!$B240*10</f>
        <v>0</v>
      </c>
      <c r="M108" s="17">
        <f>'Adjust'!C290*'Input'!$C240*10</f>
        <v>0</v>
      </c>
      <c r="N108" s="17">
        <f>'Adjust'!D290*'Input'!$D240*10</f>
        <v>0</v>
      </c>
      <c r="O108" s="29">
        <f>IF(E108&lt;&gt;0,$L108/E108,"")</f>
        <v>0</v>
      </c>
      <c r="P108" s="29">
        <f>IF(E108&lt;&gt;0,$M108/E108,"")</f>
        <v>0</v>
      </c>
      <c r="Q108" s="29">
        <f>IF(E108&lt;&gt;0,$N108/E108,"")</f>
        <v>0</v>
      </c>
      <c r="R108" s="29">
        <f>IF(D108&lt;&gt;0,$F108/D108,"")</f>
        <v>0</v>
      </c>
      <c r="S108" s="29">
        <f>IF(D108&lt;&gt;0,$G108/D108,"")</f>
        <v>0</v>
      </c>
      <c r="T108" s="29">
        <f>IF(D108&lt;&gt;0,$H108/D108,"")</f>
        <v>0</v>
      </c>
      <c r="U108" s="10"/>
    </row>
    <row r="109" spans="1:21">
      <c r="A109" s="11" t="s">
        <v>271</v>
      </c>
      <c r="B109" s="17">
        <f>'Input'!B241+'Input'!C241+'Input'!D241</f>
        <v>0</v>
      </c>
      <c r="C109" s="33">
        <f>'Input'!E241</f>
        <v>0</v>
      </c>
      <c r="D109" s="17">
        <f>0.01*'Input'!F$58*('Adjust'!$E291*'Input'!E241+'Adjust'!$F291*'Input'!F241)+10*('Adjust'!$B291*'Input'!B241+'Adjust'!$C291*'Input'!C241+'Adjust'!$D291*'Input'!D241+'Adjust'!$G291*'Input'!G241)</f>
        <v>0</v>
      </c>
      <c r="E109" s="17">
        <f>10*('Adjust'!$B291*'Input'!B241+'Adjust'!$C291*'Input'!C241+'Adjust'!$D291*'Input'!D241)</f>
        <v>0</v>
      </c>
      <c r="F109" s="17">
        <f>'Adjust'!E291*'Input'!$F$58*'Input'!$E241/100</f>
        <v>0</v>
      </c>
      <c r="G109" s="17">
        <f>'Adjust'!F291*'Input'!$F$58*'Input'!$F241/100</f>
        <v>0</v>
      </c>
      <c r="H109" s="17">
        <f>'Adjust'!G291*'Input'!$G241*10</f>
        <v>0</v>
      </c>
      <c r="I109" s="6">
        <f>IF(B109&lt;&gt;0,0.1*D109/B109,"")</f>
        <v>0</v>
      </c>
      <c r="J109" s="35">
        <f>IF(C109&lt;&gt;0,D109/C109,"")</f>
        <v>0</v>
      </c>
      <c r="K109" s="6">
        <f>IF(B109&lt;&gt;0,0.1*E109/B109,0)</f>
        <v>0</v>
      </c>
      <c r="L109" s="17">
        <f>'Adjust'!B291*'Input'!$B241*10</f>
        <v>0</v>
      </c>
      <c r="M109" s="17">
        <f>'Adjust'!C291*'Input'!$C241*10</f>
        <v>0</v>
      </c>
      <c r="N109" s="17">
        <f>'Adjust'!D291*'Input'!$D241*10</f>
        <v>0</v>
      </c>
      <c r="O109" s="29">
        <f>IF(E109&lt;&gt;0,$L109/E109,"")</f>
        <v>0</v>
      </c>
      <c r="P109" s="29">
        <f>IF(E109&lt;&gt;0,$M109/E109,"")</f>
        <v>0</v>
      </c>
      <c r="Q109" s="29">
        <f>IF(E109&lt;&gt;0,$N109/E109,"")</f>
        <v>0</v>
      </c>
      <c r="R109" s="29">
        <f>IF(D109&lt;&gt;0,$F109/D109,"")</f>
        <v>0</v>
      </c>
      <c r="S109" s="29">
        <f>IF(D109&lt;&gt;0,$G109/D109,"")</f>
        <v>0</v>
      </c>
      <c r="T109" s="29">
        <f>IF(D109&lt;&gt;0,$H109/D109,"")</f>
        <v>0</v>
      </c>
      <c r="U109" s="10"/>
    </row>
    <row r="110" spans="1:21">
      <c r="A110" s="22" t="s">
        <v>272</v>
      </c>
      <c r="U110" s="10"/>
    </row>
    <row r="111" spans="1:21">
      <c r="A111" s="11" t="s">
        <v>221</v>
      </c>
      <c r="B111" s="17">
        <f>'Input'!B243+'Input'!C243+'Input'!D243</f>
        <v>0</v>
      </c>
      <c r="C111" s="33">
        <f>'Input'!E243</f>
        <v>0</v>
      </c>
      <c r="D111" s="17">
        <f>0.01*'Input'!F$58*('Adjust'!$E293*'Input'!E243+'Adjust'!$F293*'Input'!F243)+10*('Adjust'!$B293*'Input'!B243+'Adjust'!$C293*'Input'!C243+'Adjust'!$D293*'Input'!D243+'Adjust'!$G293*'Input'!G243)</f>
        <v>0</v>
      </c>
      <c r="E111" s="17">
        <f>10*('Adjust'!$B293*'Input'!B243+'Adjust'!$C293*'Input'!C243+'Adjust'!$D293*'Input'!D243)</f>
        <v>0</v>
      </c>
      <c r="F111" s="17">
        <f>'Adjust'!E293*'Input'!$F$58*'Input'!$E243/100</f>
        <v>0</v>
      </c>
      <c r="G111" s="17">
        <f>'Adjust'!F293*'Input'!$F$58*'Input'!$F243/100</f>
        <v>0</v>
      </c>
      <c r="H111" s="17">
        <f>'Adjust'!G293*'Input'!$G243*10</f>
        <v>0</v>
      </c>
      <c r="I111" s="6">
        <f>IF(B111&lt;&gt;0,0.1*D111/B111,"")</f>
        <v>0</v>
      </c>
      <c r="J111" s="35">
        <f>IF(C111&lt;&gt;0,D111/C111,"")</f>
        <v>0</v>
      </c>
      <c r="K111" s="6">
        <f>IF(B111&lt;&gt;0,0.1*E111/B111,0)</f>
        <v>0</v>
      </c>
      <c r="L111" s="17">
        <f>'Adjust'!B293*'Input'!$B243*10</f>
        <v>0</v>
      </c>
      <c r="M111" s="17">
        <f>'Adjust'!C293*'Input'!$C243*10</f>
        <v>0</v>
      </c>
      <c r="N111" s="17">
        <f>'Adjust'!D293*'Input'!$D243*10</f>
        <v>0</v>
      </c>
      <c r="O111" s="29">
        <f>IF(E111&lt;&gt;0,$L111/E111,"")</f>
        <v>0</v>
      </c>
      <c r="P111" s="29">
        <f>IF(E111&lt;&gt;0,$M111/E111,"")</f>
        <v>0</v>
      </c>
      <c r="Q111" s="29">
        <f>IF(E111&lt;&gt;0,$N111/E111,"")</f>
        <v>0</v>
      </c>
      <c r="R111" s="29">
        <f>IF(D111&lt;&gt;0,$F111/D111,"")</f>
        <v>0</v>
      </c>
      <c r="S111" s="29">
        <f>IF(D111&lt;&gt;0,$G111/D111,"")</f>
        <v>0</v>
      </c>
      <c r="T111" s="29">
        <f>IF(D111&lt;&gt;0,$H111/D111,"")</f>
        <v>0</v>
      </c>
      <c r="U111" s="10"/>
    </row>
    <row r="112" spans="1:21">
      <c r="A112" s="11" t="s">
        <v>273</v>
      </c>
      <c r="B112" s="17">
        <f>'Input'!B244+'Input'!C244+'Input'!D244</f>
        <v>0</v>
      </c>
      <c r="C112" s="33">
        <f>'Input'!E244</f>
        <v>0</v>
      </c>
      <c r="D112" s="17">
        <f>0.01*'Input'!F$58*('Adjust'!$E294*'Input'!E244+'Adjust'!$F294*'Input'!F244)+10*('Adjust'!$B294*'Input'!B244+'Adjust'!$C294*'Input'!C244+'Adjust'!$D294*'Input'!D244+'Adjust'!$G294*'Input'!G244)</f>
        <v>0</v>
      </c>
      <c r="E112" s="17">
        <f>10*('Adjust'!$B294*'Input'!B244+'Adjust'!$C294*'Input'!C244+'Adjust'!$D294*'Input'!D244)</f>
        <v>0</v>
      </c>
      <c r="F112" s="17">
        <f>'Adjust'!E294*'Input'!$F$58*'Input'!$E244/100</f>
        <v>0</v>
      </c>
      <c r="G112" s="17">
        <f>'Adjust'!F294*'Input'!$F$58*'Input'!$F244/100</f>
        <v>0</v>
      </c>
      <c r="H112" s="17">
        <f>'Adjust'!G294*'Input'!$G244*10</f>
        <v>0</v>
      </c>
      <c r="I112" s="6">
        <f>IF(B112&lt;&gt;0,0.1*D112/B112,"")</f>
        <v>0</v>
      </c>
      <c r="J112" s="35">
        <f>IF(C112&lt;&gt;0,D112/C112,"")</f>
        <v>0</v>
      </c>
      <c r="K112" s="6">
        <f>IF(B112&lt;&gt;0,0.1*E112/B112,0)</f>
        <v>0</v>
      </c>
      <c r="L112" s="17">
        <f>'Adjust'!B294*'Input'!$B244*10</f>
        <v>0</v>
      </c>
      <c r="M112" s="17">
        <f>'Adjust'!C294*'Input'!$C244*10</f>
        <v>0</v>
      </c>
      <c r="N112" s="17">
        <f>'Adjust'!D294*'Input'!$D244*10</f>
        <v>0</v>
      </c>
      <c r="O112" s="29">
        <f>IF(E112&lt;&gt;0,$L112/E112,"")</f>
        <v>0</v>
      </c>
      <c r="P112" s="29">
        <f>IF(E112&lt;&gt;0,$M112/E112,"")</f>
        <v>0</v>
      </c>
      <c r="Q112" s="29">
        <f>IF(E112&lt;&gt;0,$N112/E112,"")</f>
        <v>0</v>
      </c>
      <c r="R112" s="29">
        <f>IF(D112&lt;&gt;0,$F112/D112,"")</f>
        <v>0</v>
      </c>
      <c r="S112" s="29">
        <f>IF(D112&lt;&gt;0,$G112/D112,"")</f>
        <v>0</v>
      </c>
      <c r="T112" s="29">
        <f>IF(D112&lt;&gt;0,$H112/D112,"")</f>
        <v>0</v>
      </c>
      <c r="U112" s="10"/>
    </row>
    <row r="113" spans="1:21">
      <c r="A113" s="11" t="s">
        <v>274</v>
      </c>
      <c r="B113" s="17">
        <f>'Input'!B245+'Input'!C245+'Input'!D245</f>
        <v>0</v>
      </c>
      <c r="C113" s="33">
        <f>'Input'!E245</f>
        <v>0</v>
      </c>
      <c r="D113" s="17">
        <f>0.01*'Input'!F$58*('Adjust'!$E295*'Input'!E245+'Adjust'!$F295*'Input'!F245)+10*('Adjust'!$B295*'Input'!B245+'Adjust'!$C295*'Input'!C245+'Adjust'!$D295*'Input'!D245+'Adjust'!$G295*'Input'!G245)</f>
        <v>0</v>
      </c>
      <c r="E113" s="17">
        <f>10*('Adjust'!$B295*'Input'!B245+'Adjust'!$C295*'Input'!C245+'Adjust'!$D295*'Input'!D245)</f>
        <v>0</v>
      </c>
      <c r="F113" s="17">
        <f>'Adjust'!E295*'Input'!$F$58*'Input'!$E245/100</f>
        <v>0</v>
      </c>
      <c r="G113" s="17">
        <f>'Adjust'!F295*'Input'!$F$58*'Input'!$F245/100</f>
        <v>0</v>
      </c>
      <c r="H113" s="17">
        <f>'Adjust'!G295*'Input'!$G245*10</f>
        <v>0</v>
      </c>
      <c r="I113" s="6">
        <f>IF(B113&lt;&gt;0,0.1*D113/B113,"")</f>
        <v>0</v>
      </c>
      <c r="J113" s="35">
        <f>IF(C113&lt;&gt;0,D113/C113,"")</f>
        <v>0</v>
      </c>
      <c r="K113" s="6">
        <f>IF(B113&lt;&gt;0,0.1*E113/B113,0)</f>
        <v>0</v>
      </c>
      <c r="L113" s="17">
        <f>'Adjust'!B295*'Input'!$B245*10</f>
        <v>0</v>
      </c>
      <c r="M113" s="17">
        <f>'Adjust'!C295*'Input'!$C245*10</f>
        <v>0</v>
      </c>
      <c r="N113" s="17">
        <f>'Adjust'!D295*'Input'!$D245*10</f>
        <v>0</v>
      </c>
      <c r="O113" s="29">
        <f>IF(E113&lt;&gt;0,$L113/E113,"")</f>
        <v>0</v>
      </c>
      <c r="P113" s="29">
        <f>IF(E113&lt;&gt;0,$M113/E113,"")</f>
        <v>0</v>
      </c>
      <c r="Q113" s="29">
        <f>IF(E113&lt;&gt;0,$N113/E113,"")</f>
        <v>0</v>
      </c>
      <c r="R113" s="29">
        <f>IF(D113&lt;&gt;0,$F113/D113,"")</f>
        <v>0</v>
      </c>
      <c r="S113" s="29">
        <f>IF(D113&lt;&gt;0,$G113/D113,"")</f>
        <v>0</v>
      </c>
      <c r="T113" s="29">
        <f>IF(D113&lt;&gt;0,$H113/D113,"")</f>
        <v>0</v>
      </c>
      <c r="U113" s="10"/>
    </row>
    <row r="114" spans="1:21">
      <c r="A114" s="22" t="s">
        <v>275</v>
      </c>
      <c r="U114" s="10"/>
    </row>
    <row r="115" spans="1:21">
      <c r="A115" s="11" t="s">
        <v>222</v>
      </c>
      <c r="B115" s="17">
        <f>'Input'!B247+'Input'!C247+'Input'!D247</f>
        <v>0</v>
      </c>
      <c r="C115" s="33">
        <f>'Input'!E247</f>
        <v>0</v>
      </c>
      <c r="D115" s="17">
        <f>0.01*'Input'!F$58*('Adjust'!$E297*'Input'!E247+'Adjust'!$F297*'Input'!F247)+10*('Adjust'!$B297*'Input'!B247+'Adjust'!$C297*'Input'!C247+'Adjust'!$D297*'Input'!D247+'Adjust'!$G297*'Input'!G247)</f>
        <v>0</v>
      </c>
      <c r="E115" s="17">
        <f>10*('Adjust'!$B297*'Input'!B247+'Adjust'!$C297*'Input'!C247+'Adjust'!$D297*'Input'!D247)</f>
        <v>0</v>
      </c>
      <c r="F115" s="17">
        <f>'Adjust'!E297*'Input'!$F$58*'Input'!$E247/100</f>
        <v>0</v>
      </c>
      <c r="G115" s="17">
        <f>'Adjust'!F297*'Input'!$F$58*'Input'!$F247/100</f>
        <v>0</v>
      </c>
      <c r="H115" s="17">
        <f>'Adjust'!G297*'Input'!$G247*10</f>
        <v>0</v>
      </c>
      <c r="I115" s="6">
        <f>IF(B115&lt;&gt;0,0.1*D115/B115,"")</f>
        <v>0</v>
      </c>
      <c r="J115" s="35">
        <f>IF(C115&lt;&gt;0,D115/C115,"")</f>
        <v>0</v>
      </c>
      <c r="K115" s="6">
        <f>IF(B115&lt;&gt;0,0.1*E115/B115,0)</f>
        <v>0</v>
      </c>
      <c r="L115" s="17">
        <f>'Adjust'!B297*'Input'!$B247*10</f>
        <v>0</v>
      </c>
      <c r="M115" s="17">
        <f>'Adjust'!C297*'Input'!$C247*10</f>
        <v>0</v>
      </c>
      <c r="N115" s="17">
        <f>'Adjust'!D297*'Input'!$D247*10</f>
        <v>0</v>
      </c>
      <c r="O115" s="29">
        <f>IF(E115&lt;&gt;0,$L115/E115,"")</f>
        <v>0</v>
      </c>
      <c r="P115" s="29">
        <f>IF(E115&lt;&gt;0,$M115/E115,"")</f>
        <v>0</v>
      </c>
      <c r="Q115" s="29">
        <f>IF(E115&lt;&gt;0,$N115/E115,"")</f>
        <v>0</v>
      </c>
      <c r="R115" s="29">
        <f>IF(D115&lt;&gt;0,$F115/D115,"")</f>
        <v>0</v>
      </c>
      <c r="S115" s="29">
        <f>IF(D115&lt;&gt;0,$G115/D115,"")</f>
        <v>0</v>
      </c>
      <c r="T115" s="29">
        <f>IF(D115&lt;&gt;0,$H115/D115,"")</f>
        <v>0</v>
      </c>
      <c r="U115" s="10"/>
    </row>
    <row r="116" spans="1:21">
      <c r="A116" s="11" t="s">
        <v>276</v>
      </c>
      <c r="B116" s="17">
        <f>'Input'!B248+'Input'!C248+'Input'!D248</f>
        <v>0</v>
      </c>
      <c r="C116" s="33">
        <f>'Input'!E248</f>
        <v>0</v>
      </c>
      <c r="D116" s="17">
        <f>0.01*'Input'!F$58*('Adjust'!$E298*'Input'!E248+'Adjust'!$F298*'Input'!F248)+10*('Adjust'!$B298*'Input'!B248+'Adjust'!$C298*'Input'!C248+'Adjust'!$D298*'Input'!D248+'Adjust'!$G298*'Input'!G248)</f>
        <v>0</v>
      </c>
      <c r="E116" s="17">
        <f>10*('Adjust'!$B298*'Input'!B248+'Adjust'!$C298*'Input'!C248+'Adjust'!$D298*'Input'!D248)</f>
        <v>0</v>
      </c>
      <c r="F116" s="17">
        <f>'Adjust'!E298*'Input'!$F$58*'Input'!$E248/100</f>
        <v>0</v>
      </c>
      <c r="G116" s="17">
        <f>'Adjust'!F298*'Input'!$F$58*'Input'!$F248/100</f>
        <v>0</v>
      </c>
      <c r="H116" s="17">
        <f>'Adjust'!G298*'Input'!$G248*10</f>
        <v>0</v>
      </c>
      <c r="I116" s="6">
        <f>IF(B116&lt;&gt;0,0.1*D116/B116,"")</f>
        <v>0</v>
      </c>
      <c r="J116" s="35">
        <f>IF(C116&lt;&gt;0,D116/C116,"")</f>
        <v>0</v>
      </c>
      <c r="K116" s="6">
        <f>IF(B116&lt;&gt;0,0.1*E116/B116,0)</f>
        <v>0</v>
      </c>
      <c r="L116" s="17">
        <f>'Adjust'!B298*'Input'!$B248*10</f>
        <v>0</v>
      </c>
      <c r="M116" s="17">
        <f>'Adjust'!C298*'Input'!$C248*10</f>
        <v>0</v>
      </c>
      <c r="N116" s="17">
        <f>'Adjust'!D298*'Input'!$D248*10</f>
        <v>0</v>
      </c>
      <c r="O116" s="29">
        <f>IF(E116&lt;&gt;0,$L116/E116,"")</f>
        <v>0</v>
      </c>
      <c r="P116" s="29">
        <f>IF(E116&lt;&gt;0,$M116/E116,"")</f>
        <v>0</v>
      </c>
      <c r="Q116" s="29">
        <f>IF(E116&lt;&gt;0,$N116/E116,"")</f>
        <v>0</v>
      </c>
      <c r="R116" s="29">
        <f>IF(D116&lt;&gt;0,$F116/D116,"")</f>
        <v>0</v>
      </c>
      <c r="S116" s="29">
        <f>IF(D116&lt;&gt;0,$G116/D116,"")</f>
        <v>0</v>
      </c>
      <c r="T116" s="29">
        <f>IF(D116&lt;&gt;0,$H116/D116,"")</f>
        <v>0</v>
      </c>
      <c r="U116" s="10"/>
    </row>
    <row r="117" spans="1:21">
      <c r="A117" s="11" t="s">
        <v>277</v>
      </c>
      <c r="B117" s="17">
        <f>'Input'!B249+'Input'!C249+'Input'!D249</f>
        <v>0</v>
      </c>
      <c r="C117" s="33">
        <f>'Input'!E249</f>
        <v>0</v>
      </c>
      <c r="D117" s="17">
        <f>0.01*'Input'!F$58*('Adjust'!$E299*'Input'!E249+'Adjust'!$F299*'Input'!F249)+10*('Adjust'!$B299*'Input'!B249+'Adjust'!$C299*'Input'!C249+'Adjust'!$D299*'Input'!D249+'Adjust'!$G299*'Input'!G249)</f>
        <v>0</v>
      </c>
      <c r="E117" s="17">
        <f>10*('Adjust'!$B299*'Input'!B249+'Adjust'!$C299*'Input'!C249+'Adjust'!$D299*'Input'!D249)</f>
        <v>0</v>
      </c>
      <c r="F117" s="17">
        <f>'Adjust'!E299*'Input'!$F$58*'Input'!$E249/100</f>
        <v>0</v>
      </c>
      <c r="G117" s="17">
        <f>'Adjust'!F299*'Input'!$F$58*'Input'!$F249/100</f>
        <v>0</v>
      </c>
      <c r="H117" s="17">
        <f>'Adjust'!G299*'Input'!$G249*10</f>
        <v>0</v>
      </c>
      <c r="I117" s="6">
        <f>IF(B117&lt;&gt;0,0.1*D117/B117,"")</f>
        <v>0</v>
      </c>
      <c r="J117" s="35">
        <f>IF(C117&lt;&gt;0,D117/C117,"")</f>
        <v>0</v>
      </c>
      <c r="K117" s="6">
        <f>IF(B117&lt;&gt;0,0.1*E117/B117,0)</f>
        <v>0</v>
      </c>
      <c r="L117" s="17">
        <f>'Adjust'!B299*'Input'!$B249*10</f>
        <v>0</v>
      </c>
      <c r="M117" s="17">
        <f>'Adjust'!C299*'Input'!$C249*10</f>
        <v>0</v>
      </c>
      <c r="N117" s="17">
        <f>'Adjust'!D299*'Input'!$D249*10</f>
        <v>0</v>
      </c>
      <c r="O117" s="29">
        <f>IF(E117&lt;&gt;0,$L117/E117,"")</f>
        <v>0</v>
      </c>
      <c r="P117" s="29">
        <f>IF(E117&lt;&gt;0,$M117/E117,"")</f>
        <v>0</v>
      </c>
      <c r="Q117" s="29">
        <f>IF(E117&lt;&gt;0,$N117/E117,"")</f>
        <v>0</v>
      </c>
      <c r="R117" s="29">
        <f>IF(D117&lt;&gt;0,$F117/D117,"")</f>
        <v>0</v>
      </c>
      <c r="S117" s="29">
        <f>IF(D117&lt;&gt;0,$G117/D117,"")</f>
        <v>0</v>
      </c>
      <c r="T117" s="29">
        <f>IF(D117&lt;&gt;0,$H117/D117,"")</f>
        <v>0</v>
      </c>
      <c r="U117" s="10"/>
    </row>
    <row r="118" spans="1:21">
      <c r="A118" s="22" t="s">
        <v>278</v>
      </c>
      <c r="U118" s="10"/>
    </row>
    <row r="119" spans="1:21">
      <c r="A119" s="11" t="s">
        <v>180</v>
      </c>
      <c r="B119" s="17">
        <f>'Input'!B251+'Input'!C251+'Input'!D251</f>
        <v>0</v>
      </c>
      <c r="C119" s="33">
        <f>'Input'!E251</f>
        <v>0</v>
      </c>
      <c r="D119" s="17">
        <f>0.01*'Input'!F$58*('Adjust'!$E301*'Input'!E251+'Adjust'!$F301*'Input'!F251)+10*('Adjust'!$B301*'Input'!B251+'Adjust'!$C301*'Input'!C251+'Adjust'!$D301*'Input'!D251+'Adjust'!$G301*'Input'!G251)</f>
        <v>0</v>
      </c>
      <c r="E119" s="17">
        <f>10*('Adjust'!$B301*'Input'!B251+'Adjust'!$C301*'Input'!C251+'Adjust'!$D301*'Input'!D251)</f>
        <v>0</v>
      </c>
      <c r="F119" s="17">
        <f>'Adjust'!E301*'Input'!$F$58*'Input'!$E251/100</f>
        <v>0</v>
      </c>
      <c r="G119" s="17">
        <f>'Adjust'!F301*'Input'!$F$58*'Input'!$F251/100</f>
        <v>0</v>
      </c>
      <c r="H119" s="17">
        <f>'Adjust'!G301*'Input'!$G251*10</f>
        <v>0</v>
      </c>
      <c r="I119" s="6">
        <f>IF(B119&lt;&gt;0,0.1*D119/B119,"")</f>
        <v>0</v>
      </c>
      <c r="J119" s="35">
        <f>IF(C119&lt;&gt;0,D119/C119,"")</f>
        <v>0</v>
      </c>
      <c r="K119" s="6">
        <f>IF(B119&lt;&gt;0,0.1*E119/B119,0)</f>
        <v>0</v>
      </c>
      <c r="L119" s="17">
        <f>'Adjust'!B301*'Input'!$B251*10</f>
        <v>0</v>
      </c>
      <c r="M119" s="17">
        <f>'Adjust'!C301*'Input'!$C251*10</f>
        <v>0</v>
      </c>
      <c r="N119" s="17">
        <f>'Adjust'!D301*'Input'!$D251*10</f>
        <v>0</v>
      </c>
      <c r="O119" s="29">
        <f>IF(E119&lt;&gt;0,$L119/E119,"")</f>
        <v>0</v>
      </c>
      <c r="P119" s="29">
        <f>IF(E119&lt;&gt;0,$M119/E119,"")</f>
        <v>0</v>
      </c>
      <c r="Q119" s="29">
        <f>IF(E119&lt;&gt;0,$N119/E119,"")</f>
        <v>0</v>
      </c>
      <c r="R119" s="29">
        <f>IF(D119&lt;&gt;0,$F119/D119,"")</f>
        <v>0</v>
      </c>
      <c r="S119" s="29">
        <f>IF(D119&lt;&gt;0,$G119/D119,"")</f>
        <v>0</v>
      </c>
      <c r="T119" s="29">
        <f>IF(D119&lt;&gt;0,$H119/D119,"")</f>
        <v>0</v>
      </c>
      <c r="U119" s="10"/>
    </row>
    <row r="120" spans="1:21">
      <c r="A120" s="11" t="s">
        <v>279</v>
      </c>
      <c r="B120" s="17">
        <f>'Input'!B252+'Input'!C252+'Input'!D252</f>
        <v>0</v>
      </c>
      <c r="C120" s="33">
        <f>'Input'!E252</f>
        <v>0</v>
      </c>
      <c r="D120" s="17">
        <f>0.01*'Input'!F$58*('Adjust'!$E302*'Input'!E252+'Adjust'!$F302*'Input'!F252)+10*('Adjust'!$B302*'Input'!B252+'Adjust'!$C302*'Input'!C252+'Adjust'!$D302*'Input'!D252+'Adjust'!$G302*'Input'!G252)</f>
        <v>0</v>
      </c>
      <c r="E120" s="17">
        <f>10*('Adjust'!$B302*'Input'!B252+'Adjust'!$C302*'Input'!C252+'Adjust'!$D302*'Input'!D252)</f>
        <v>0</v>
      </c>
      <c r="F120" s="17">
        <f>'Adjust'!E302*'Input'!$F$58*'Input'!$E252/100</f>
        <v>0</v>
      </c>
      <c r="G120" s="17">
        <f>'Adjust'!F302*'Input'!$F$58*'Input'!$F252/100</f>
        <v>0</v>
      </c>
      <c r="H120" s="17">
        <f>'Adjust'!G302*'Input'!$G252*10</f>
        <v>0</v>
      </c>
      <c r="I120" s="6">
        <f>IF(B120&lt;&gt;0,0.1*D120/B120,"")</f>
        <v>0</v>
      </c>
      <c r="J120" s="35">
        <f>IF(C120&lt;&gt;0,D120/C120,"")</f>
        <v>0</v>
      </c>
      <c r="K120" s="6">
        <f>IF(B120&lt;&gt;0,0.1*E120/B120,0)</f>
        <v>0</v>
      </c>
      <c r="L120" s="17">
        <f>'Adjust'!B302*'Input'!$B252*10</f>
        <v>0</v>
      </c>
      <c r="M120" s="17">
        <f>'Adjust'!C302*'Input'!$C252*10</f>
        <v>0</v>
      </c>
      <c r="N120" s="17">
        <f>'Adjust'!D302*'Input'!$D252*10</f>
        <v>0</v>
      </c>
      <c r="O120" s="29">
        <f>IF(E120&lt;&gt;0,$L120/E120,"")</f>
        <v>0</v>
      </c>
      <c r="P120" s="29">
        <f>IF(E120&lt;&gt;0,$M120/E120,"")</f>
        <v>0</v>
      </c>
      <c r="Q120" s="29">
        <f>IF(E120&lt;&gt;0,$N120/E120,"")</f>
        <v>0</v>
      </c>
      <c r="R120" s="29">
        <f>IF(D120&lt;&gt;0,$F120/D120,"")</f>
        <v>0</v>
      </c>
      <c r="S120" s="29">
        <f>IF(D120&lt;&gt;0,$G120/D120,"")</f>
        <v>0</v>
      </c>
      <c r="T120" s="29">
        <f>IF(D120&lt;&gt;0,$H120/D120,"")</f>
        <v>0</v>
      </c>
      <c r="U120" s="10"/>
    </row>
    <row r="121" spans="1:21">
      <c r="A121" s="11" t="s">
        <v>280</v>
      </c>
      <c r="B121" s="17">
        <f>'Input'!B253+'Input'!C253+'Input'!D253</f>
        <v>0</v>
      </c>
      <c r="C121" s="33">
        <f>'Input'!E253</f>
        <v>0</v>
      </c>
      <c r="D121" s="17">
        <f>0.01*'Input'!F$58*('Adjust'!$E303*'Input'!E253+'Adjust'!$F303*'Input'!F253)+10*('Adjust'!$B303*'Input'!B253+'Adjust'!$C303*'Input'!C253+'Adjust'!$D303*'Input'!D253+'Adjust'!$G303*'Input'!G253)</f>
        <v>0</v>
      </c>
      <c r="E121" s="17">
        <f>10*('Adjust'!$B303*'Input'!B253+'Adjust'!$C303*'Input'!C253+'Adjust'!$D303*'Input'!D253)</f>
        <v>0</v>
      </c>
      <c r="F121" s="17">
        <f>'Adjust'!E303*'Input'!$F$58*'Input'!$E253/100</f>
        <v>0</v>
      </c>
      <c r="G121" s="17">
        <f>'Adjust'!F303*'Input'!$F$58*'Input'!$F253/100</f>
        <v>0</v>
      </c>
      <c r="H121" s="17">
        <f>'Adjust'!G303*'Input'!$G253*10</f>
        <v>0</v>
      </c>
      <c r="I121" s="6">
        <f>IF(B121&lt;&gt;0,0.1*D121/B121,"")</f>
        <v>0</v>
      </c>
      <c r="J121" s="35">
        <f>IF(C121&lt;&gt;0,D121/C121,"")</f>
        <v>0</v>
      </c>
      <c r="K121" s="6">
        <f>IF(B121&lt;&gt;0,0.1*E121/B121,0)</f>
        <v>0</v>
      </c>
      <c r="L121" s="17">
        <f>'Adjust'!B303*'Input'!$B253*10</f>
        <v>0</v>
      </c>
      <c r="M121" s="17">
        <f>'Adjust'!C303*'Input'!$C253*10</f>
        <v>0</v>
      </c>
      <c r="N121" s="17">
        <f>'Adjust'!D303*'Input'!$D253*10</f>
        <v>0</v>
      </c>
      <c r="O121" s="29">
        <f>IF(E121&lt;&gt;0,$L121/E121,"")</f>
        <v>0</v>
      </c>
      <c r="P121" s="29">
        <f>IF(E121&lt;&gt;0,$M121/E121,"")</f>
        <v>0</v>
      </c>
      <c r="Q121" s="29">
        <f>IF(E121&lt;&gt;0,$N121/E121,"")</f>
        <v>0</v>
      </c>
      <c r="R121" s="29">
        <f>IF(D121&lt;&gt;0,$F121/D121,"")</f>
        <v>0</v>
      </c>
      <c r="S121" s="29">
        <f>IF(D121&lt;&gt;0,$G121/D121,"")</f>
        <v>0</v>
      </c>
      <c r="T121" s="29">
        <f>IF(D121&lt;&gt;0,$H121/D121,"")</f>
        <v>0</v>
      </c>
      <c r="U121" s="10"/>
    </row>
    <row r="122" spans="1:21">
      <c r="A122" s="22" t="s">
        <v>281</v>
      </c>
      <c r="U122" s="10"/>
    </row>
    <row r="123" spans="1:21">
      <c r="A123" s="11" t="s">
        <v>181</v>
      </c>
      <c r="B123" s="17">
        <f>'Input'!B255+'Input'!C255+'Input'!D255</f>
        <v>0</v>
      </c>
      <c r="C123" s="33">
        <f>'Input'!E255</f>
        <v>0</v>
      </c>
      <c r="D123" s="17">
        <f>0.01*'Input'!F$58*('Adjust'!$E305*'Input'!E255+'Adjust'!$F305*'Input'!F255)+10*('Adjust'!$B305*'Input'!B255+'Adjust'!$C305*'Input'!C255+'Adjust'!$D305*'Input'!D255+'Adjust'!$G305*'Input'!G255)</f>
        <v>0</v>
      </c>
      <c r="E123" s="17">
        <f>10*('Adjust'!$B305*'Input'!B255+'Adjust'!$C305*'Input'!C255+'Adjust'!$D305*'Input'!D255)</f>
        <v>0</v>
      </c>
      <c r="F123" s="17">
        <f>'Adjust'!E305*'Input'!$F$58*'Input'!$E255/100</f>
        <v>0</v>
      </c>
      <c r="G123" s="17">
        <f>'Adjust'!F305*'Input'!$F$58*'Input'!$F255/100</f>
        <v>0</v>
      </c>
      <c r="H123" s="17">
        <f>'Adjust'!G305*'Input'!$G255*10</f>
        <v>0</v>
      </c>
      <c r="I123" s="6">
        <f>IF(B123&lt;&gt;0,0.1*D123/B123,"")</f>
        <v>0</v>
      </c>
      <c r="J123" s="35">
        <f>IF(C123&lt;&gt;0,D123/C123,"")</f>
        <v>0</v>
      </c>
      <c r="K123" s="6">
        <f>IF(B123&lt;&gt;0,0.1*E123/B123,0)</f>
        <v>0</v>
      </c>
      <c r="L123" s="17">
        <f>'Adjust'!B305*'Input'!$B255*10</f>
        <v>0</v>
      </c>
      <c r="M123" s="17">
        <f>'Adjust'!C305*'Input'!$C255*10</f>
        <v>0</v>
      </c>
      <c r="N123" s="17">
        <f>'Adjust'!D305*'Input'!$D255*10</f>
        <v>0</v>
      </c>
      <c r="O123" s="29">
        <f>IF(E123&lt;&gt;0,$L123/E123,"")</f>
        <v>0</v>
      </c>
      <c r="P123" s="29">
        <f>IF(E123&lt;&gt;0,$M123/E123,"")</f>
        <v>0</v>
      </c>
      <c r="Q123" s="29">
        <f>IF(E123&lt;&gt;0,$N123/E123,"")</f>
        <v>0</v>
      </c>
      <c r="R123" s="29">
        <f>IF(D123&lt;&gt;0,$F123/D123,"")</f>
        <v>0</v>
      </c>
      <c r="S123" s="29">
        <f>IF(D123&lt;&gt;0,$G123/D123,"")</f>
        <v>0</v>
      </c>
      <c r="T123" s="29">
        <f>IF(D123&lt;&gt;0,$H123/D123,"")</f>
        <v>0</v>
      </c>
      <c r="U123" s="10"/>
    </row>
    <row r="124" spans="1:21">
      <c r="A124" s="11" t="s">
        <v>282</v>
      </c>
      <c r="B124" s="17">
        <f>'Input'!B256+'Input'!C256+'Input'!D256</f>
        <v>0</v>
      </c>
      <c r="C124" s="33">
        <f>'Input'!E256</f>
        <v>0</v>
      </c>
      <c r="D124" s="17">
        <f>0.01*'Input'!F$58*('Adjust'!$E306*'Input'!E256+'Adjust'!$F306*'Input'!F256)+10*('Adjust'!$B306*'Input'!B256+'Adjust'!$C306*'Input'!C256+'Adjust'!$D306*'Input'!D256+'Adjust'!$G306*'Input'!G256)</f>
        <v>0</v>
      </c>
      <c r="E124" s="17">
        <f>10*('Adjust'!$B306*'Input'!B256+'Adjust'!$C306*'Input'!C256+'Adjust'!$D306*'Input'!D256)</f>
        <v>0</v>
      </c>
      <c r="F124" s="17">
        <f>'Adjust'!E306*'Input'!$F$58*'Input'!$E256/100</f>
        <v>0</v>
      </c>
      <c r="G124" s="17">
        <f>'Adjust'!F306*'Input'!$F$58*'Input'!$F256/100</f>
        <v>0</v>
      </c>
      <c r="H124" s="17">
        <f>'Adjust'!G306*'Input'!$G256*10</f>
        <v>0</v>
      </c>
      <c r="I124" s="6">
        <f>IF(B124&lt;&gt;0,0.1*D124/B124,"")</f>
        <v>0</v>
      </c>
      <c r="J124" s="35">
        <f>IF(C124&lt;&gt;0,D124/C124,"")</f>
        <v>0</v>
      </c>
      <c r="K124" s="6">
        <f>IF(B124&lt;&gt;0,0.1*E124/B124,0)</f>
        <v>0</v>
      </c>
      <c r="L124" s="17">
        <f>'Adjust'!B306*'Input'!$B256*10</f>
        <v>0</v>
      </c>
      <c r="M124" s="17">
        <f>'Adjust'!C306*'Input'!$C256*10</f>
        <v>0</v>
      </c>
      <c r="N124" s="17">
        <f>'Adjust'!D306*'Input'!$D256*10</f>
        <v>0</v>
      </c>
      <c r="O124" s="29">
        <f>IF(E124&lt;&gt;0,$L124/E124,"")</f>
        <v>0</v>
      </c>
      <c r="P124" s="29">
        <f>IF(E124&lt;&gt;0,$M124/E124,"")</f>
        <v>0</v>
      </c>
      <c r="Q124" s="29">
        <f>IF(E124&lt;&gt;0,$N124/E124,"")</f>
        <v>0</v>
      </c>
      <c r="R124" s="29">
        <f>IF(D124&lt;&gt;0,$F124/D124,"")</f>
        <v>0</v>
      </c>
      <c r="S124" s="29">
        <f>IF(D124&lt;&gt;0,$G124/D124,"")</f>
        <v>0</v>
      </c>
      <c r="T124" s="29">
        <f>IF(D124&lt;&gt;0,$H124/D124,"")</f>
        <v>0</v>
      </c>
      <c r="U124" s="10"/>
    </row>
    <row r="125" spans="1:21">
      <c r="A125" s="22" t="s">
        <v>283</v>
      </c>
      <c r="U125" s="10"/>
    </row>
    <row r="126" spans="1:21">
      <c r="A126" s="11" t="s">
        <v>182</v>
      </c>
      <c r="B126" s="17">
        <f>'Input'!B258+'Input'!C258+'Input'!D258</f>
        <v>0</v>
      </c>
      <c r="C126" s="33">
        <f>'Input'!E258</f>
        <v>0</v>
      </c>
      <c r="D126" s="17">
        <f>0.01*'Input'!F$58*('Adjust'!$E308*'Input'!E258+'Adjust'!$F308*'Input'!F258)+10*('Adjust'!$B308*'Input'!B258+'Adjust'!$C308*'Input'!C258+'Adjust'!$D308*'Input'!D258+'Adjust'!$G308*'Input'!G258)</f>
        <v>0</v>
      </c>
      <c r="E126" s="17">
        <f>10*('Adjust'!$B308*'Input'!B258+'Adjust'!$C308*'Input'!C258+'Adjust'!$D308*'Input'!D258)</f>
        <v>0</v>
      </c>
      <c r="F126" s="17">
        <f>'Adjust'!E308*'Input'!$F$58*'Input'!$E258/100</f>
        <v>0</v>
      </c>
      <c r="G126" s="17">
        <f>'Adjust'!F308*'Input'!$F$58*'Input'!$F258/100</f>
        <v>0</v>
      </c>
      <c r="H126" s="17">
        <f>'Adjust'!G308*'Input'!$G258*10</f>
        <v>0</v>
      </c>
      <c r="I126" s="6">
        <f>IF(B126&lt;&gt;0,0.1*D126/B126,"")</f>
        <v>0</v>
      </c>
      <c r="J126" s="35">
        <f>IF(C126&lt;&gt;0,D126/C126,"")</f>
        <v>0</v>
      </c>
      <c r="K126" s="6">
        <f>IF(B126&lt;&gt;0,0.1*E126/B126,0)</f>
        <v>0</v>
      </c>
      <c r="L126" s="17">
        <f>'Adjust'!B308*'Input'!$B258*10</f>
        <v>0</v>
      </c>
      <c r="M126" s="17">
        <f>'Adjust'!C308*'Input'!$C258*10</f>
        <v>0</v>
      </c>
      <c r="N126" s="17">
        <f>'Adjust'!D308*'Input'!$D258*10</f>
        <v>0</v>
      </c>
      <c r="O126" s="29">
        <f>IF(E126&lt;&gt;0,$L126/E126,"")</f>
        <v>0</v>
      </c>
      <c r="P126" s="29">
        <f>IF(E126&lt;&gt;0,$M126/E126,"")</f>
        <v>0</v>
      </c>
      <c r="Q126" s="29">
        <f>IF(E126&lt;&gt;0,$N126/E126,"")</f>
        <v>0</v>
      </c>
      <c r="R126" s="29">
        <f>IF(D126&lt;&gt;0,$F126/D126,"")</f>
        <v>0</v>
      </c>
      <c r="S126" s="29">
        <f>IF(D126&lt;&gt;0,$G126/D126,"")</f>
        <v>0</v>
      </c>
      <c r="T126" s="29">
        <f>IF(D126&lt;&gt;0,$H126/D126,"")</f>
        <v>0</v>
      </c>
      <c r="U126" s="10"/>
    </row>
    <row r="127" spans="1:21">
      <c r="A127" s="11" t="s">
        <v>284</v>
      </c>
      <c r="B127" s="17">
        <f>'Input'!B259+'Input'!C259+'Input'!D259</f>
        <v>0</v>
      </c>
      <c r="C127" s="33">
        <f>'Input'!E259</f>
        <v>0</v>
      </c>
      <c r="D127" s="17">
        <f>0.01*'Input'!F$58*('Adjust'!$E309*'Input'!E259+'Adjust'!$F309*'Input'!F259)+10*('Adjust'!$B309*'Input'!B259+'Adjust'!$C309*'Input'!C259+'Adjust'!$D309*'Input'!D259+'Adjust'!$G309*'Input'!G259)</f>
        <v>0</v>
      </c>
      <c r="E127" s="17">
        <f>10*('Adjust'!$B309*'Input'!B259+'Adjust'!$C309*'Input'!C259+'Adjust'!$D309*'Input'!D259)</f>
        <v>0</v>
      </c>
      <c r="F127" s="17">
        <f>'Adjust'!E309*'Input'!$F$58*'Input'!$E259/100</f>
        <v>0</v>
      </c>
      <c r="G127" s="17">
        <f>'Adjust'!F309*'Input'!$F$58*'Input'!$F259/100</f>
        <v>0</v>
      </c>
      <c r="H127" s="17">
        <f>'Adjust'!G309*'Input'!$G259*10</f>
        <v>0</v>
      </c>
      <c r="I127" s="6">
        <f>IF(B127&lt;&gt;0,0.1*D127/B127,"")</f>
        <v>0</v>
      </c>
      <c r="J127" s="35">
        <f>IF(C127&lt;&gt;0,D127/C127,"")</f>
        <v>0</v>
      </c>
      <c r="K127" s="6">
        <f>IF(B127&lt;&gt;0,0.1*E127/B127,0)</f>
        <v>0</v>
      </c>
      <c r="L127" s="17">
        <f>'Adjust'!B309*'Input'!$B259*10</f>
        <v>0</v>
      </c>
      <c r="M127" s="17">
        <f>'Adjust'!C309*'Input'!$C259*10</f>
        <v>0</v>
      </c>
      <c r="N127" s="17">
        <f>'Adjust'!D309*'Input'!$D259*10</f>
        <v>0</v>
      </c>
      <c r="O127" s="29">
        <f>IF(E127&lt;&gt;0,$L127/E127,"")</f>
        <v>0</v>
      </c>
      <c r="P127" s="29">
        <f>IF(E127&lt;&gt;0,$M127/E127,"")</f>
        <v>0</v>
      </c>
      <c r="Q127" s="29">
        <f>IF(E127&lt;&gt;0,$N127/E127,"")</f>
        <v>0</v>
      </c>
      <c r="R127" s="29">
        <f>IF(D127&lt;&gt;0,$F127/D127,"")</f>
        <v>0</v>
      </c>
      <c r="S127" s="29">
        <f>IF(D127&lt;&gt;0,$G127/D127,"")</f>
        <v>0</v>
      </c>
      <c r="T127" s="29">
        <f>IF(D127&lt;&gt;0,$H127/D127,"")</f>
        <v>0</v>
      </c>
      <c r="U127" s="10"/>
    </row>
    <row r="128" spans="1:21">
      <c r="A128" s="11" t="s">
        <v>285</v>
      </c>
      <c r="B128" s="17">
        <f>'Input'!B260+'Input'!C260+'Input'!D260</f>
        <v>0</v>
      </c>
      <c r="C128" s="33">
        <f>'Input'!E260</f>
        <v>0</v>
      </c>
      <c r="D128" s="17">
        <f>0.01*'Input'!F$58*('Adjust'!$E310*'Input'!E260+'Adjust'!$F310*'Input'!F260)+10*('Adjust'!$B310*'Input'!B260+'Adjust'!$C310*'Input'!C260+'Adjust'!$D310*'Input'!D260+'Adjust'!$G310*'Input'!G260)</f>
        <v>0</v>
      </c>
      <c r="E128" s="17">
        <f>10*('Adjust'!$B310*'Input'!B260+'Adjust'!$C310*'Input'!C260+'Adjust'!$D310*'Input'!D260)</f>
        <v>0</v>
      </c>
      <c r="F128" s="17">
        <f>'Adjust'!E310*'Input'!$F$58*'Input'!$E260/100</f>
        <v>0</v>
      </c>
      <c r="G128" s="17">
        <f>'Adjust'!F310*'Input'!$F$58*'Input'!$F260/100</f>
        <v>0</v>
      </c>
      <c r="H128" s="17">
        <f>'Adjust'!G310*'Input'!$G260*10</f>
        <v>0</v>
      </c>
      <c r="I128" s="6">
        <f>IF(B128&lt;&gt;0,0.1*D128/B128,"")</f>
        <v>0</v>
      </c>
      <c r="J128" s="35">
        <f>IF(C128&lt;&gt;0,D128/C128,"")</f>
        <v>0</v>
      </c>
      <c r="K128" s="6">
        <f>IF(B128&lt;&gt;0,0.1*E128/B128,0)</f>
        <v>0</v>
      </c>
      <c r="L128" s="17">
        <f>'Adjust'!B310*'Input'!$B260*10</f>
        <v>0</v>
      </c>
      <c r="M128" s="17">
        <f>'Adjust'!C310*'Input'!$C260*10</f>
        <v>0</v>
      </c>
      <c r="N128" s="17">
        <f>'Adjust'!D310*'Input'!$D260*10</f>
        <v>0</v>
      </c>
      <c r="O128" s="29">
        <f>IF(E128&lt;&gt;0,$L128/E128,"")</f>
        <v>0</v>
      </c>
      <c r="P128" s="29">
        <f>IF(E128&lt;&gt;0,$M128/E128,"")</f>
        <v>0</v>
      </c>
      <c r="Q128" s="29">
        <f>IF(E128&lt;&gt;0,$N128/E128,"")</f>
        <v>0</v>
      </c>
      <c r="R128" s="29">
        <f>IF(D128&lt;&gt;0,$F128/D128,"")</f>
        <v>0</v>
      </c>
      <c r="S128" s="29">
        <f>IF(D128&lt;&gt;0,$G128/D128,"")</f>
        <v>0</v>
      </c>
      <c r="T128" s="29">
        <f>IF(D128&lt;&gt;0,$H128/D128,"")</f>
        <v>0</v>
      </c>
      <c r="U128" s="10"/>
    </row>
    <row r="129" spans="1:21">
      <c r="A129" s="22" t="s">
        <v>286</v>
      </c>
      <c r="U129" s="10"/>
    </row>
    <row r="130" spans="1:21">
      <c r="A130" s="11" t="s">
        <v>183</v>
      </c>
      <c r="B130" s="17">
        <f>'Input'!B262+'Input'!C262+'Input'!D262</f>
        <v>0</v>
      </c>
      <c r="C130" s="33">
        <f>'Input'!E262</f>
        <v>0</v>
      </c>
      <c r="D130" s="17">
        <f>0.01*'Input'!F$58*('Adjust'!$E312*'Input'!E262+'Adjust'!$F312*'Input'!F262)+10*('Adjust'!$B312*'Input'!B262+'Adjust'!$C312*'Input'!C262+'Adjust'!$D312*'Input'!D262+'Adjust'!$G312*'Input'!G262)</f>
        <v>0</v>
      </c>
      <c r="E130" s="17">
        <f>10*('Adjust'!$B312*'Input'!B262+'Adjust'!$C312*'Input'!C262+'Adjust'!$D312*'Input'!D262)</f>
        <v>0</v>
      </c>
      <c r="F130" s="17">
        <f>'Adjust'!E312*'Input'!$F$58*'Input'!$E262/100</f>
        <v>0</v>
      </c>
      <c r="G130" s="17">
        <f>'Adjust'!F312*'Input'!$F$58*'Input'!$F262/100</f>
        <v>0</v>
      </c>
      <c r="H130" s="17">
        <f>'Adjust'!G312*'Input'!$G262*10</f>
        <v>0</v>
      </c>
      <c r="I130" s="6">
        <f>IF(B130&lt;&gt;0,0.1*D130/B130,"")</f>
        <v>0</v>
      </c>
      <c r="J130" s="35">
        <f>IF(C130&lt;&gt;0,D130/C130,"")</f>
        <v>0</v>
      </c>
      <c r="K130" s="6">
        <f>IF(B130&lt;&gt;0,0.1*E130/B130,0)</f>
        <v>0</v>
      </c>
      <c r="L130" s="17">
        <f>'Adjust'!B312*'Input'!$B262*10</f>
        <v>0</v>
      </c>
      <c r="M130" s="17">
        <f>'Adjust'!C312*'Input'!$C262*10</f>
        <v>0</v>
      </c>
      <c r="N130" s="17">
        <f>'Adjust'!D312*'Input'!$D262*10</f>
        <v>0</v>
      </c>
      <c r="O130" s="29">
        <f>IF(E130&lt;&gt;0,$L130/E130,"")</f>
        <v>0</v>
      </c>
      <c r="P130" s="29">
        <f>IF(E130&lt;&gt;0,$M130/E130,"")</f>
        <v>0</v>
      </c>
      <c r="Q130" s="29">
        <f>IF(E130&lt;&gt;0,$N130/E130,"")</f>
        <v>0</v>
      </c>
      <c r="R130" s="29">
        <f>IF(D130&lt;&gt;0,$F130/D130,"")</f>
        <v>0</v>
      </c>
      <c r="S130" s="29">
        <f>IF(D130&lt;&gt;0,$G130/D130,"")</f>
        <v>0</v>
      </c>
      <c r="T130" s="29">
        <f>IF(D130&lt;&gt;0,$H130/D130,"")</f>
        <v>0</v>
      </c>
      <c r="U130" s="10"/>
    </row>
    <row r="131" spans="1:21">
      <c r="A131" s="11" t="s">
        <v>287</v>
      </c>
      <c r="B131" s="17">
        <f>'Input'!B263+'Input'!C263+'Input'!D263</f>
        <v>0</v>
      </c>
      <c r="C131" s="33">
        <f>'Input'!E263</f>
        <v>0</v>
      </c>
      <c r="D131" s="17">
        <f>0.01*'Input'!F$58*('Adjust'!$E313*'Input'!E263+'Adjust'!$F313*'Input'!F263)+10*('Adjust'!$B313*'Input'!B263+'Adjust'!$C313*'Input'!C263+'Adjust'!$D313*'Input'!D263+'Adjust'!$G313*'Input'!G263)</f>
        <v>0</v>
      </c>
      <c r="E131" s="17">
        <f>10*('Adjust'!$B313*'Input'!B263+'Adjust'!$C313*'Input'!C263+'Adjust'!$D313*'Input'!D263)</f>
        <v>0</v>
      </c>
      <c r="F131" s="17">
        <f>'Adjust'!E313*'Input'!$F$58*'Input'!$E263/100</f>
        <v>0</v>
      </c>
      <c r="G131" s="17">
        <f>'Adjust'!F313*'Input'!$F$58*'Input'!$F263/100</f>
        <v>0</v>
      </c>
      <c r="H131" s="17">
        <f>'Adjust'!G313*'Input'!$G263*10</f>
        <v>0</v>
      </c>
      <c r="I131" s="6">
        <f>IF(B131&lt;&gt;0,0.1*D131/B131,"")</f>
        <v>0</v>
      </c>
      <c r="J131" s="35">
        <f>IF(C131&lt;&gt;0,D131/C131,"")</f>
        <v>0</v>
      </c>
      <c r="K131" s="6">
        <f>IF(B131&lt;&gt;0,0.1*E131/B131,0)</f>
        <v>0</v>
      </c>
      <c r="L131" s="17">
        <f>'Adjust'!B313*'Input'!$B263*10</f>
        <v>0</v>
      </c>
      <c r="M131" s="17">
        <f>'Adjust'!C313*'Input'!$C263*10</f>
        <v>0</v>
      </c>
      <c r="N131" s="17">
        <f>'Adjust'!D313*'Input'!$D263*10</f>
        <v>0</v>
      </c>
      <c r="O131" s="29">
        <f>IF(E131&lt;&gt;0,$L131/E131,"")</f>
        <v>0</v>
      </c>
      <c r="P131" s="29">
        <f>IF(E131&lt;&gt;0,$M131/E131,"")</f>
        <v>0</v>
      </c>
      <c r="Q131" s="29">
        <f>IF(E131&lt;&gt;0,$N131/E131,"")</f>
        <v>0</v>
      </c>
      <c r="R131" s="29">
        <f>IF(D131&lt;&gt;0,$F131/D131,"")</f>
        <v>0</v>
      </c>
      <c r="S131" s="29">
        <f>IF(D131&lt;&gt;0,$G131/D131,"")</f>
        <v>0</v>
      </c>
      <c r="T131" s="29">
        <f>IF(D131&lt;&gt;0,$H131/D131,"")</f>
        <v>0</v>
      </c>
      <c r="U131" s="10"/>
    </row>
    <row r="132" spans="1:21">
      <c r="A132" s="11" t="s">
        <v>288</v>
      </c>
      <c r="B132" s="17">
        <f>'Input'!B264+'Input'!C264+'Input'!D264</f>
        <v>0</v>
      </c>
      <c r="C132" s="33">
        <f>'Input'!E264</f>
        <v>0</v>
      </c>
      <c r="D132" s="17">
        <f>0.01*'Input'!F$58*('Adjust'!$E314*'Input'!E264+'Adjust'!$F314*'Input'!F264)+10*('Adjust'!$B314*'Input'!B264+'Adjust'!$C314*'Input'!C264+'Adjust'!$D314*'Input'!D264+'Adjust'!$G314*'Input'!G264)</f>
        <v>0</v>
      </c>
      <c r="E132" s="17">
        <f>10*('Adjust'!$B314*'Input'!B264+'Adjust'!$C314*'Input'!C264+'Adjust'!$D314*'Input'!D264)</f>
        <v>0</v>
      </c>
      <c r="F132" s="17">
        <f>'Adjust'!E314*'Input'!$F$58*'Input'!$E264/100</f>
        <v>0</v>
      </c>
      <c r="G132" s="17">
        <f>'Adjust'!F314*'Input'!$F$58*'Input'!$F264/100</f>
        <v>0</v>
      </c>
      <c r="H132" s="17">
        <f>'Adjust'!G314*'Input'!$G264*10</f>
        <v>0</v>
      </c>
      <c r="I132" s="6">
        <f>IF(B132&lt;&gt;0,0.1*D132/B132,"")</f>
        <v>0</v>
      </c>
      <c r="J132" s="35">
        <f>IF(C132&lt;&gt;0,D132/C132,"")</f>
        <v>0</v>
      </c>
      <c r="K132" s="6">
        <f>IF(B132&lt;&gt;0,0.1*E132/B132,0)</f>
        <v>0</v>
      </c>
      <c r="L132" s="17">
        <f>'Adjust'!B314*'Input'!$B264*10</f>
        <v>0</v>
      </c>
      <c r="M132" s="17">
        <f>'Adjust'!C314*'Input'!$C264*10</f>
        <v>0</v>
      </c>
      <c r="N132" s="17">
        <f>'Adjust'!D314*'Input'!$D264*10</f>
        <v>0</v>
      </c>
      <c r="O132" s="29">
        <f>IF(E132&lt;&gt;0,$L132/E132,"")</f>
        <v>0</v>
      </c>
      <c r="P132" s="29">
        <f>IF(E132&lt;&gt;0,$M132/E132,"")</f>
        <v>0</v>
      </c>
      <c r="Q132" s="29">
        <f>IF(E132&lt;&gt;0,$N132/E132,"")</f>
        <v>0</v>
      </c>
      <c r="R132" s="29">
        <f>IF(D132&lt;&gt;0,$F132/D132,"")</f>
        <v>0</v>
      </c>
      <c r="S132" s="29">
        <f>IF(D132&lt;&gt;0,$G132/D132,"")</f>
        <v>0</v>
      </c>
      <c r="T132" s="29">
        <f>IF(D132&lt;&gt;0,$H132/D132,"")</f>
        <v>0</v>
      </c>
      <c r="U132" s="10"/>
    </row>
    <row r="133" spans="1:21">
      <c r="A133" s="22" t="s">
        <v>289</v>
      </c>
      <c r="U133" s="10"/>
    </row>
    <row r="134" spans="1:21">
      <c r="A134" s="11" t="s">
        <v>184</v>
      </c>
      <c r="B134" s="17">
        <f>'Input'!B266+'Input'!C266+'Input'!D266</f>
        <v>0</v>
      </c>
      <c r="C134" s="33">
        <f>'Input'!E266</f>
        <v>0</v>
      </c>
      <c r="D134" s="17">
        <f>0.01*'Input'!F$58*('Adjust'!$E316*'Input'!E266+'Adjust'!$F316*'Input'!F266)+10*('Adjust'!$B316*'Input'!B266+'Adjust'!$C316*'Input'!C266+'Adjust'!$D316*'Input'!D266+'Adjust'!$G316*'Input'!G266)</f>
        <v>0</v>
      </c>
      <c r="E134" s="17">
        <f>10*('Adjust'!$B316*'Input'!B266+'Adjust'!$C316*'Input'!C266+'Adjust'!$D316*'Input'!D266)</f>
        <v>0</v>
      </c>
      <c r="F134" s="17">
        <f>'Adjust'!E316*'Input'!$F$58*'Input'!$E266/100</f>
        <v>0</v>
      </c>
      <c r="G134" s="17">
        <f>'Adjust'!F316*'Input'!$F$58*'Input'!$F266/100</f>
        <v>0</v>
      </c>
      <c r="H134" s="17">
        <f>'Adjust'!G316*'Input'!$G266*10</f>
        <v>0</v>
      </c>
      <c r="I134" s="6">
        <f>IF(B134&lt;&gt;0,0.1*D134/B134,"")</f>
        <v>0</v>
      </c>
      <c r="J134" s="35">
        <f>IF(C134&lt;&gt;0,D134/C134,"")</f>
        <v>0</v>
      </c>
      <c r="K134" s="6">
        <f>IF(B134&lt;&gt;0,0.1*E134/B134,0)</f>
        <v>0</v>
      </c>
      <c r="L134" s="17">
        <f>'Adjust'!B316*'Input'!$B266*10</f>
        <v>0</v>
      </c>
      <c r="M134" s="17">
        <f>'Adjust'!C316*'Input'!$C266*10</f>
        <v>0</v>
      </c>
      <c r="N134" s="17">
        <f>'Adjust'!D316*'Input'!$D266*10</f>
        <v>0</v>
      </c>
      <c r="O134" s="29">
        <f>IF(E134&lt;&gt;0,$L134/E134,"")</f>
        <v>0</v>
      </c>
      <c r="P134" s="29">
        <f>IF(E134&lt;&gt;0,$M134/E134,"")</f>
        <v>0</v>
      </c>
      <c r="Q134" s="29">
        <f>IF(E134&lt;&gt;0,$N134/E134,"")</f>
        <v>0</v>
      </c>
      <c r="R134" s="29">
        <f>IF(D134&lt;&gt;0,$F134/D134,"")</f>
        <v>0</v>
      </c>
      <c r="S134" s="29">
        <f>IF(D134&lt;&gt;0,$G134/D134,"")</f>
        <v>0</v>
      </c>
      <c r="T134" s="29">
        <f>IF(D134&lt;&gt;0,$H134/D134,"")</f>
        <v>0</v>
      </c>
      <c r="U134" s="10"/>
    </row>
    <row r="135" spans="1:21">
      <c r="A135" s="11" t="s">
        <v>290</v>
      </c>
      <c r="B135" s="17">
        <f>'Input'!B267+'Input'!C267+'Input'!D267</f>
        <v>0</v>
      </c>
      <c r="C135" s="33">
        <f>'Input'!E267</f>
        <v>0</v>
      </c>
      <c r="D135" s="17">
        <f>0.01*'Input'!F$58*('Adjust'!$E317*'Input'!E267+'Adjust'!$F317*'Input'!F267)+10*('Adjust'!$B317*'Input'!B267+'Adjust'!$C317*'Input'!C267+'Adjust'!$D317*'Input'!D267+'Adjust'!$G317*'Input'!G267)</f>
        <v>0</v>
      </c>
      <c r="E135" s="17">
        <f>10*('Adjust'!$B317*'Input'!B267+'Adjust'!$C317*'Input'!C267+'Adjust'!$D317*'Input'!D267)</f>
        <v>0</v>
      </c>
      <c r="F135" s="17">
        <f>'Adjust'!E317*'Input'!$F$58*'Input'!$E267/100</f>
        <v>0</v>
      </c>
      <c r="G135" s="17">
        <f>'Adjust'!F317*'Input'!$F$58*'Input'!$F267/100</f>
        <v>0</v>
      </c>
      <c r="H135" s="17">
        <f>'Adjust'!G317*'Input'!$G267*10</f>
        <v>0</v>
      </c>
      <c r="I135" s="6">
        <f>IF(B135&lt;&gt;0,0.1*D135/B135,"")</f>
        <v>0</v>
      </c>
      <c r="J135" s="35">
        <f>IF(C135&lt;&gt;0,D135/C135,"")</f>
        <v>0</v>
      </c>
      <c r="K135" s="6">
        <f>IF(B135&lt;&gt;0,0.1*E135/B135,0)</f>
        <v>0</v>
      </c>
      <c r="L135" s="17">
        <f>'Adjust'!B317*'Input'!$B267*10</f>
        <v>0</v>
      </c>
      <c r="M135" s="17">
        <f>'Adjust'!C317*'Input'!$C267*10</f>
        <v>0</v>
      </c>
      <c r="N135" s="17">
        <f>'Adjust'!D317*'Input'!$D267*10</f>
        <v>0</v>
      </c>
      <c r="O135" s="29">
        <f>IF(E135&lt;&gt;0,$L135/E135,"")</f>
        <v>0</v>
      </c>
      <c r="P135" s="29">
        <f>IF(E135&lt;&gt;0,$M135/E135,"")</f>
        <v>0</v>
      </c>
      <c r="Q135" s="29">
        <f>IF(E135&lt;&gt;0,$N135/E135,"")</f>
        <v>0</v>
      </c>
      <c r="R135" s="29">
        <f>IF(D135&lt;&gt;0,$F135/D135,"")</f>
        <v>0</v>
      </c>
      <c r="S135" s="29">
        <f>IF(D135&lt;&gt;0,$G135/D135,"")</f>
        <v>0</v>
      </c>
      <c r="T135" s="29">
        <f>IF(D135&lt;&gt;0,$H135/D135,"")</f>
        <v>0</v>
      </c>
      <c r="U135" s="10"/>
    </row>
    <row r="136" spans="1:21">
      <c r="A136" s="22" t="s">
        <v>291</v>
      </c>
      <c r="U136" s="10"/>
    </row>
    <row r="137" spans="1:21">
      <c r="A137" s="11" t="s">
        <v>185</v>
      </c>
      <c r="B137" s="17">
        <f>'Input'!B269+'Input'!C269+'Input'!D269</f>
        <v>0</v>
      </c>
      <c r="C137" s="33">
        <f>'Input'!E269</f>
        <v>0</v>
      </c>
      <c r="D137" s="17">
        <f>0.01*'Input'!F$58*('Adjust'!$E319*'Input'!E269+'Adjust'!$F319*'Input'!F269)+10*('Adjust'!$B319*'Input'!B269+'Adjust'!$C319*'Input'!C269+'Adjust'!$D319*'Input'!D269+'Adjust'!$G319*'Input'!G269)</f>
        <v>0</v>
      </c>
      <c r="E137" s="17">
        <f>10*('Adjust'!$B319*'Input'!B269+'Adjust'!$C319*'Input'!C269+'Adjust'!$D319*'Input'!D269)</f>
        <v>0</v>
      </c>
      <c r="F137" s="17">
        <f>'Adjust'!E319*'Input'!$F$58*'Input'!$E269/100</f>
        <v>0</v>
      </c>
      <c r="G137" s="17">
        <f>'Adjust'!F319*'Input'!$F$58*'Input'!$F269/100</f>
        <v>0</v>
      </c>
      <c r="H137" s="17">
        <f>'Adjust'!G319*'Input'!$G269*10</f>
        <v>0</v>
      </c>
      <c r="I137" s="6">
        <f>IF(B137&lt;&gt;0,0.1*D137/B137,"")</f>
        <v>0</v>
      </c>
      <c r="J137" s="35">
        <f>IF(C137&lt;&gt;0,D137/C137,"")</f>
        <v>0</v>
      </c>
      <c r="K137" s="6">
        <f>IF(B137&lt;&gt;0,0.1*E137/B137,0)</f>
        <v>0</v>
      </c>
      <c r="L137" s="17">
        <f>'Adjust'!B319*'Input'!$B269*10</f>
        <v>0</v>
      </c>
      <c r="M137" s="17">
        <f>'Adjust'!C319*'Input'!$C269*10</f>
        <v>0</v>
      </c>
      <c r="N137" s="17">
        <f>'Adjust'!D319*'Input'!$D269*10</f>
        <v>0</v>
      </c>
      <c r="O137" s="29">
        <f>IF(E137&lt;&gt;0,$L137/E137,"")</f>
        <v>0</v>
      </c>
      <c r="P137" s="29">
        <f>IF(E137&lt;&gt;0,$M137/E137,"")</f>
        <v>0</v>
      </c>
      <c r="Q137" s="29">
        <f>IF(E137&lt;&gt;0,$N137/E137,"")</f>
        <v>0</v>
      </c>
      <c r="R137" s="29">
        <f>IF(D137&lt;&gt;0,$F137/D137,"")</f>
        <v>0</v>
      </c>
      <c r="S137" s="29">
        <f>IF(D137&lt;&gt;0,$G137/D137,"")</f>
        <v>0</v>
      </c>
      <c r="T137" s="29">
        <f>IF(D137&lt;&gt;0,$H137/D137,"")</f>
        <v>0</v>
      </c>
      <c r="U137" s="10"/>
    </row>
    <row r="138" spans="1:21">
      <c r="A138" s="11" t="s">
        <v>292</v>
      </c>
      <c r="B138" s="17">
        <f>'Input'!B270+'Input'!C270+'Input'!D270</f>
        <v>0</v>
      </c>
      <c r="C138" s="33">
        <f>'Input'!E270</f>
        <v>0</v>
      </c>
      <c r="D138" s="17">
        <f>0.01*'Input'!F$58*('Adjust'!$E320*'Input'!E270+'Adjust'!$F320*'Input'!F270)+10*('Adjust'!$B320*'Input'!B270+'Adjust'!$C320*'Input'!C270+'Adjust'!$D320*'Input'!D270+'Adjust'!$G320*'Input'!G270)</f>
        <v>0</v>
      </c>
      <c r="E138" s="17">
        <f>10*('Adjust'!$B320*'Input'!B270+'Adjust'!$C320*'Input'!C270+'Adjust'!$D320*'Input'!D270)</f>
        <v>0</v>
      </c>
      <c r="F138" s="17">
        <f>'Adjust'!E320*'Input'!$F$58*'Input'!$E270/100</f>
        <v>0</v>
      </c>
      <c r="G138" s="17">
        <f>'Adjust'!F320*'Input'!$F$58*'Input'!$F270/100</f>
        <v>0</v>
      </c>
      <c r="H138" s="17">
        <f>'Adjust'!G320*'Input'!$G270*10</f>
        <v>0</v>
      </c>
      <c r="I138" s="6">
        <f>IF(B138&lt;&gt;0,0.1*D138/B138,"")</f>
        <v>0</v>
      </c>
      <c r="J138" s="35">
        <f>IF(C138&lt;&gt;0,D138/C138,"")</f>
        <v>0</v>
      </c>
      <c r="K138" s="6">
        <f>IF(B138&lt;&gt;0,0.1*E138/B138,0)</f>
        <v>0</v>
      </c>
      <c r="L138" s="17">
        <f>'Adjust'!B320*'Input'!$B270*10</f>
        <v>0</v>
      </c>
      <c r="M138" s="17">
        <f>'Adjust'!C320*'Input'!$C270*10</f>
        <v>0</v>
      </c>
      <c r="N138" s="17">
        <f>'Adjust'!D320*'Input'!$D270*10</f>
        <v>0</v>
      </c>
      <c r="O138" s="29">
        <f>IF(E138&lt;&gt;0,$L138/E138,"")</f>
        <v>0</v>
      </c>
      <c r="P138" s="29">
        <f>IF(E138&lt;&gt;0,$M138/E138,"")</f>
        <v>0</v>
      </c>
      <c r="Q138" s="29">
        <f>IF(E138&lt;&gt;0,$N138/E138,"")</f>
        <v>0</v>
      </c>
      <c r="R138" s="29">
        <f>IF(D138&lt;&gt;0,$F138/D138,"")</f>
        <v>0</v>
      </c>
      <c r="S138" s="29">
        <f>IF(D138&lt;&gt;0,$G138/D138,"")</f>
        <v>0</v>
      </c>
      <c r="T138" s="29">
        <f>IF(D138&lt;&gt;0,$H138/D138,"")</f>
        <v>0</v>
      </c>
      <c r="U138" s="10"/>
    </row>
    <row r="139" spans="1:21">
      <c r="A139" s="22" t="s">
        <v>293</v>
      </c>
      <c r="U139" s="10"/>
    </row>
    <row r="140" spans="1:21">
      <c r="A140" s="11" t="s">
        <v>193</v>
      </c>
      <c r="B140" s="17">
        <f>'Input'!B272+'Input'!C272+'Input'!D272</f>
        <v>0</v>
      </c>
      <c r="C140" s="33">
        <f>'Input'!E272</f>
        <v>0</v>
      </c>
      <c r="D140" s="17">
        <f>0.01*'Input'!F$58*('Adjust'!$E322*'Input'!E272+'Adjust'!$F322*'Input'!F272)+10*('Adjust'!$B322*'Input'!B272+'Adjust'!$C322*'Input'!C272+'Adjust'!$D322*'Input'!D272+'Adjust'!$G322*'Input'!G272)</f>
        <v>0</v>
      </c>
      <c r="E140" s="17">
        <f>10*('Adjust'!$B322*'Input'!B272+'Adjust'!$C322*'Input'!C272+'Adjust'!$D322*'Input'!D272)</f>
        <v>0</v>
      </c>
      <c r="F140" s="17">
        <f>'Adjust'!E322*'Input'!$F$58*'Input'!$E272/100</f>
        <v>0</v>
      </c>
      <c r="G140" s="17">
        <f>'Adjust'!F322*'Input'!$F$58*'Input'!$F272/100</f>
        <v>0</v>
      </c>
      <c r="H140" s="17">
        <f>'Adjust'!G322*'Input'!$G272*10</f>
        <v>0</v>
      </c>
      <c r="I140" s="6">
        <f>IF(B140&lt;&gt;0,0.1*D140/B140,"")</f>
        <v>0</v>
      </c>
      <c r="J140" s="35">
        <f>IF(C140&lt;&gt;0,D140/C140,"")</f>
        <v>0</v>
      </c>
      <c r="K140" s="6">
        <f>IF(B140&lt;&gt;0,0.1*E140/B140,0)</f>
        <v>0</v>
      </c>
      <c r="L140" s="17">
        <f>'Adjust'!B322*'Input'!$B272*10</f>
        <v>0</v>
      </c>
      <c r="M140" s="17">
        <f>'Adjust'!C322*'Input'!$C272*10</f>
        <v>0</v>
      </c>
      <c r="N140" s="17">
        <f>'Adjust'!D322*'Input'!$D272*10</f>
        <v>0</v>
      </c>
      <c r="O140" s="29">
        <f>IF(E140&lt;&gt;0,$L140/E140,"")</f>
        <v>0</v>
      </c>
      <c r="P140" s="29">
        <f>IF(E140&lt;&gt;0,$M140/E140,"")</f>
        <v>0</v>
      </c>
      <c r="Q140" s="29">
        <f>IF(E140&lt;&gt;0,$N140/E140,"")</f>
        <v>0</v>
      </c>
      <c r="R140" s="29">
        <f>IF(D140&lt;&gt;0,$F140/D140,"")</f>
        <v>0</v>
      </c>
      <c r="S140" s="29">
        <f>IF(D140&lt;&gt;0,$G140/D140,"")</f>
        <v>0</v>
      </c>
      <c r="T140" s="29">
        <f>IF(D140&lt;&gt;0,$H140/D140,"")</f>
        <v>0</v>
      </c>
      <c r="U140" s="10"/>
    </row>
    <row r="141" spans="1:21">
      <c r="A141" s="11" t="s">
        <v>294</v>
      </c>
      <c r="B141" s="17">
        <f>'Input'!B273+'Input'!C273+'Input'!D273</f>
        <v>0</v>
      </c>
      <c r="C141" s="33">
        <f>'Input'!E273</f>
        <v>0</v>
      </c>
      <c r="D141" s="17">
        <f>0.01*'Input'!F$58*('Adjust'!$E323*'Input'!E273+'Adjust'!$F323*'Input'!F273)+10*('Adjust'!$B323*'Input'!B273+'Adjust'!$C323*'Input'!C273+'Adjust'!$D323*'Input'!D273+'Adjust'!$G323*'Input'!G273)</f>
        <v>0</v>
      </c>
      <c r="E141" s="17">
        <f>10*('Adjust'!$B323*'Input'!B273+'Adjust'!$C323*'Input'!C273+'Adjust'!$D323*'Input'!D273)</f>
        <v>0</v>
      </c>
      <c r="F141" s="17">
        <f>'Adjust'!E323*'Input'!$F$58*'Input'!$E273/100</f>
        <v>0</v>
      </c>
      <c r="G141" s="17">
        <f>'Adjust'!F323*'Input'!$F$58*'Input'!$F273/100</f>
        <v>0</v>
      </c>
      <c r="H141" s="17">
        <f>'Adjust'!G323*'Input'!$G273*10</f>
        <v>0</v>
      </c>
      <c r="I141" s="6">
        <f>IF(B141&lt;&gt;0,0.1*D141/B141,"")</f>
        <v>0</v>
      </c>
      <c r="J141" s="35">
        <f>IF(C141&lt;&gt;0,D141/C141,"")</f>
        <v>0</v>
      </c>
      <c r="K141" s="6">
        <f>IF(B141&lt;&gt;0,0.1*E141/B141,0)</f>
        <v>0</v>
      </c>
      <c r="L141" s="17">
        <f>'Adjust'!B323*'Input'!$B273*10</f>
        <v>0</v>
      </c>
      <c r="M141" s="17">
        <f>'Adjust'!C323*'Input'!$C273*10</f>
        <v>0</v>
      </c>
      <c r="N141" s="17">
        <f>'Adjust'!D323*'Input'!$D273*10</f>
        <v>0</v>
      </c>
      <c r="O141" s="29">
        <f>IF(E141&lt;&gt;0,$L141/E141,"")</f>
        <v>0</v>
      </c>
      <c r="P141" s="29">
        <f>IF(E141&lt;&gt;0,$M141/E141,"")</f>
        <v>0</v>
      </c>
      <c r="Q141" s="29">
        <f>IF(E141&lt;&gt;0,$N141/E141,"")</f>
        <v>0</v>
      </c>
      <c r="R141" s="29">
        <f>IF(D141&lt;&gt;0,$F141/D141,"")</f>
        <v>0</v>
      </c>
      <c r="S141" s="29">
        <f>IF(D141&lt;&gt;0,$G141/D141,"")</f>
        <v>0</v>
      </c>
      <c r="T141" s="29">
        <f>IF(D141&lt;&gt;0,$H141/D141,"")</f>
        <v>0</v>
      </c>
      <c r="U141" s="10"/>
    </row>
    <row r="142" spans="1:21">
      <c r="A142" s="22" t="s">
        <v>295</v>
      </c>
      <c r="U142" s="10"/>
    </row>
    <row r="143" spans="1:21">
      <c r="A143" s="11" t="s">
        <v>194</v>
      </c>
      <c r="B143" s="17">
        <f>'Input'!B275+'Input'!C275+'Input'!D275</f>
        <v>0</v>
      </c>
      <c r="C143" s="33">
        <f>'Input'!E275</f>
        <v>0</v>
      </c>
      <c r="D143" s="17">
        <f>0.01*'Input'!F$58*('Adjust'!$E325*'Input'!E275+'Adjust'!$F325*'Input'!F275)+10*('Adjust'!$B325*'Input'!B275+'Adjust'!$C325*'Input'!C275+'Adjust'!$D325*'Input'!D275+'Adjust'!$G325*'Input'!G275)</f>
        <v>0</v>
      </c>
      <c r="E143" s="17">
        <f>10*('Adjust'!$B325*'Input'!B275+'Adjust'!$C325*'Input'!C275+'Adjust'!$D325*'Input'!D275)</f>
        <v>0</v>
      </c>
      <c r="F143" s="17">
        <f>'Adjust'!E325*'Input'!$F$58*'Input'!$E275/100</f>
        <v>0</v>
      </c>
      <c r="G143" s="17">
        <f>'Adjust'!F325*'Input'!$F$58*'Input'!$F275/100</f>
        <v>0</v>
      </c>
      <c r="H143" s="17">
        <f>'Adjust'!G325*'Input'!$G275*10</f>
        <v>0</v>
      </c>
      <c r="I143" s="6">
        <f>IF(B143&lt;&gt;0,0.1*D143/B143,"")</f>
        <v>0</v>
      </c>
      <c r="J143" s="35">
        <f>IF(C143&lt;&gt;0,D143/C143,"")</f>
        <v>0</v>
      </c>
      <c r="K143" s="6">
        <f>IF(B143&lt;&gt;0,0.1*E143/B143,0)</f>
        <v>0</v>
      </c>
      <c r="L143" s="17">
        <f>'Adjust'!B325*'Input'!$B275*10</f>
        <v>0</v>
      </c>
      <c r="M143" s="17">
        <f>'Adjust'!C325*'Input'!$C275*10</f>
        <v>0</v>
      </c>
      <c r="N143" s="17">
        <f>'Adjust'!D325*'Input'!$D275*10</f>
        <v>0</v>
      </c>
      <c r="O143" s="29">
        <f>IF(E143&lt;&gt;0,$L143/E143,"")</f>
        <v>0</v>
      </c>
      <c r="P143" s="29">
        <f>IF(E143&lt;&gt;0,$M143/E143,"")</f>
        <v>0</v>
      </c>
      <c r="Q143" s="29">
        <f>IF(E143&lt;&gt;0,$N143/E143,"")</f>
        <v>0</v>
      </c>
      <c r="R143" s="29">
        <f>IF(D143&lt;&gt;0,$F143/D143,"")</f>
        <v>0</v>
      </c>
      <c r="S143" s="29">
        <f>IF(D143&lt;&gt;0,$G143/D143,"")</f>
        <v>0</v>
      </c>
      <c r="T143" s="29">
        <f>IF(D143&lt;&gt;0,$H143/D143,"")</f>
        <v>0</v>
      </c>
      <c r="U143" s="10"/>
    </row>
    <row r="144" spans="1:21">
      <c r="A144" s="11" t="s">
        <v>296</v>
      </c>
      <c r="B144" s="17">
        <f>'Input'!B276+'Input'!C276+'Input'!D276</f>
        <v>0</v>
      </c>
      <c r="C144" s="33">
        <f>'Input'!E276</f>
        <v>0</v>
      </c>
      <c r="D144" s="17">
        <f>0.01*'Input'!F$58*('Adjust'!$E326*'Input'!E276+'Adjust'!$F326*'Input'!F276)+10*('Adjust'!$B326*'Input'!B276+'Adjust'!$C326*'Input'!C276+'Adjust'!$D326*'Input'!D276+'Adjust'!$G326*'Input'!G276)</f>
        <v>0</v>
      </c>
      <c r="E144" s="17">
        <f>10*('Adjust'!$B326*'Input'!B276+'Adjust'!$C326*'Input'!C276+'Adjust'!$D326*'Input'!D276)</f>
        <v>0</v>
      </c>
      <c r="F144" s="17">
        <f>'Adjust'!E326*'Input'!$F$58*'Input'!$E276/100</f>
        <v>0</v>
      </c>
      <c r="G144" s="17">
        <f>'Adjust'!F326*'Input'!$F$58*'Input'!$F276/100</f>
        <v>0</v>
      </c>
      <c r="H144" s="17">
        <f>'Adjust'!G326*'Input'!$G276*10</f>
        <v>0</v>
      </c>
      <c r="I144" s="6">
        <f>IF(B144&lt;&gt;0,0.1*D144/B144,"")</f>
        <v>0</v>
      </c>
      <c r="J144" s="35">
        <f>IF(C144&lt;&gt;0,D144/C144,"")</f>
        <v>0</v>
      </c>
      <c r="K144" s="6">
        <f>IF(B144&lt;&gt;0,0.1*E144/B144,0)</f>
        <v>0</v>
      </c>
      <c r="L144" s="17">
        <f>'Adjust'!B326*'Input'!$B276*10</f>
        <v>0</v>
      </c>
      <c r="M144" s="17">
        <f>'Adjust'!C326*'Input'!$C276*10</f>
        <v>0</v>
      </c>
      <c r="N144" s="17">
        <f>'Adjust'!D326*'Input'!$D276*10</f>
        <v>0</v>
      </c>
      <c r="O144" s="29">
        <f>IF(E144&lt;&gt;0,$L144/E144,"")</f>
        <v>0</v>
      </c>
      <c r="P144" s="29">
        <f>IF(E144&lt;&gt;0,$M144/E144,"")</f>
        <v>0</v>
      </c>
      <c r="Q144" s="29">
        <f>IF(E144&lt;&gt;0,$N144/E144,"")</f>
        <v>0</v>
      </c>
      <c r="R144" s="29">
        <f>IF(D144&lt;&gt;0,$F144/D144,"")</f>
        <v>0</v>
      </c>
      <c r="S144" s="29">
        <f>IF(D144&lt;&gt;0,$G144/D144,"")</f>
        <v>0</v>
      </c>
      <c r="T144" s="29">
        <f>IF(D144&lt;&gt;0,$H144/D144,"")</f>
        <v>0</v>
      </c>
      <c r="U144" s="10"/>
    </row>
    <row r="145" spans="1:21">
      <c r="A145" s="22" t="s">
        <v>297</v>
      </c>
      <c r="U145" s="10"/>
    </row>
    <row r="146" spans="1:21">
      <c r="A146" s="11" t="s">
        <v>195</v>
      </c>
      <c r="B146" s="17">
        <f>'Input'!B278+'Input'!C278+'Input'!D278</f>
        <v>0</v>
      </c>
      <c r="C146" s="33">
        <f>'Input'!E278</f>
        <v>0</v>
      </c>
      <c r="D146" s="17">
        <f>0.01*'Input'!F$58*('Adjust'!$E328*'Input'!E278+'Adjust'!$F328*'Input'!F278)+10*('Adjust'!$B328*'Input'!B278+'Adjust'!$C328*'Input'!C278+'Adjust'!$D328*'Input'!D278+'Adjust'!$G328*'Input'!G278)</f>
        <v>0</v>
      </c>
      <c r="E146" s="17">
        <f>10*('Adjust'!$B328*'Input'!B278+'Adjust'!$C328*'Input'!C278+'Adjust'!$D328*'Input'!D278)</f>
        <v>0</v>
      </c>
      <c r="F146" s="17">
        <f>'Adjust'!E328*'Input'!$F$58*'Input'!$E278/100</f>
        <v>0</v>
      </c>
      <c r="G146" s="17">
        <f>'Adjust'!F328*'Input'!$F$58*'Input'!$F278/100</f>
        <v>0</v>
      </c>
      <c r="H146" s="17">
        <f>'Adjust'!G328*'Input'!$G278*10</f>
        <v>0</v>
      </c>
      <c r="I146" s="6">
        <f>IF(B146&lt;&gt;0,0.1*D146/B146,"")</f>
        <v>0</v>
      </c>
      <c r="J146" s="35">
        <f>IF(C146&lt;&gt;0,D146/C146,"")</f>
        <v>0</v>
      </c>
      <c r="K146" s="6">
        <f>IF(B146&lt;&gt;0,0.1*E146/B146,0)</f>
        <v>0</v>
      </c>
      <c r="L146" s="17">
        <f>'Adjust'!B328*'Input'!$B278*10</f>
        <v>0</v>
      </c>
      <c r="M146" s="17">
        <f>'Adjust'!C328*'Input'!$C278*10</f>
        <v>0</v>
      </c>
      <c r="N146" s="17">
        <f>'Adjust'!D328*'Input'!$D278*10</f>
        <v>0</v>
      </c>
      <c r="O146" s="29">
        <f>IF(E146&lt;&gt;0,$L146/E146,"")</f>
        <v>0</v>
      </c>
      <c r="P146" s="29">
        <f>IF(E146&lt;&gt;0,$M146/E146,"")</f>
        <v>0</v>
      </c>
      <c r="Q146" s="29">
        <f>IF(E146&lt;&gt;0,$N146/E146,"")</f>
        <v>0</v>
      </c>
      <c r="R146" s="29">
        <f>IF(D146&lt;&gt;0,$F146/D146,"")</f>
        <v>0</v>
      </c>
      <c r="S146" s="29">
        <f>IF(D146&lt;&gt;0,$G146/D146,"")</f>
        <v>0</v>
      </c>
      <c r="T146" s="29">
        <f>IF(D146&lt;&gt;0,$H146/D146,"")</f>
        <v>0</v>
      </c>
      <c r="U146" s="10"/>
    </row>
    <row r="147" spans="1:21">
      <c r="A147" s="11" t="s">
        <v>298</v>
      </c>
      <c r="B147" s="17">
        <f>'Input'!B279+'Input'!C279+'Input'!D279</f>
        <v>0</v>
      </c>
      <c r="C147" s="33">
        <f>'Input'!E279</f>
        <v>0</v>
      </c>
      <c r="D147" s="17">
        <f>0.01*'Input'!F$58*('Adjust'!$E329*'Input'!E279+'Adjust'!$F329*'Input'!F279)+10*('Adjust'!$B329*'Input'!B279+'Adjust'!$C329*'Input'!C279+'Adjust'!$D329*'Input'!D279+'Adjust'!$G329*'Input'!G279)</f>
        <v>0</v>
      </c>
      <c r="E147" s="17">
        <f>10*('Adjust'!$B329*'Input'!B279+'Adjust'!$C329*'Input'!C279+'Adjust'!$D329*'Input'!D279)</f>
        <v>0</v>
      </c>
      <c r="F147" s="17">
        <f>'Adjust'!E329*'Input'!$F$58*'Input'!$E279/100</f>
        <v>0</v>
      </c>
      <c r="G147" s="17">
        <f>'Adjust'!F329*'Input'!$F$58*'Input'!$F279/100</f>
        <v>0</v>
      </c>
      <c r="H147" s="17">
        <f>'Adjust'!G329*'Input'!$G279*10</f>
        <v>0</v>
      </c>
      <c r="I147" s="6">
        <f>IF(B147&lt;&gt;0,0.1*D147/B147,"")</f>
        <v>0</v>
      </c>
      <c r="J147" s="35">
        <f>IF(C147&lt;&gt;0,D147/C147,"")</f>
        <v>0</v>
      </c>
      <c r="K147" s="6">
        <f>IF(B147&lt;&gt;0,0.1*E147/B147,0)</f>
        <v>0</v>
      </c>
      <c r="L147" s="17">
        <f>'Adjust'!B329*'Input'!$B279*10</f>
        <v>0</v>
      </c>
      <c r="M147" s="17">
        <f>'Adjust'!C329*'Input'!$C279*10</f>
        <v>0</v>
      </c>
      <c r="N147" s="17">
        <f>'Adjust'!D329*'Input'!$D279*10</f>
        <v>0</v>
      </c>
      <c r="O147" s="29">
        <f>IF(E147&lt;&gt;0,$L147/E147,"")</f>
        <v>0</v>
      </c>
      <c r="P147" s="29">
        <f>IF(E147&lt;&gt;0,$M147/E147,"")</f>
        <v>0</v>
      </c>
      <c r="Q147" s="29">
        <f>IF(E147&lt;&gt;0,$N147/E147,"")</f>
        <v>0</v>
      </c>
      <c r="R147" s="29">
        <f>IF(D147&lt;&gt;0,$F147/D147,"")</f>
        <v>0</v>
      </c>
      <c r="S147" s="29">
        <f>IF(D147&lt;&gt;0,$G147/D147,"")</f>
        <v>0</v>
      </c>
      <c r="T147" s="29">
        <f>IF(D147&lt;&gt;0,$H147/D147,"")</f>
        <v>0</v>
      </c>
      <c r="U147" s="10"/>
    </row>
    <row r="148" spans="1:21">
      <c r="A148" s="22" t="s">
        <v>299</v>
      </c>
      <c r="U148" s="10"/>
    </row>
    <row r="149" spans="1:21">
      <c r="A149" s="11" t="s">
        <v>196</v>
      </c>
      <c r="B149" s="17">
        <f>'Input'!B281+'Input'!C281+'Input'!D281</f>
        <v>0</v>
      </c>
      <c r="C149" s="33">
        <f>'Input'!E281</f>
        <v>0</v>
      </c>
      <c r="D149" s="17">
        <f>0.01*'Input'!F$58*('Adjust'!$E331*'Input'!E281+'Adjust'!$F331*'Input'!F281)+10*('Adjust'!$B331*'Input'!B281+'Adjust'!$C331*'Input'!C281+'Adjust'!$D331*'Input'!D281+'Adjust'!$G331*'Input'!G281)</f>
        <v>0</v>
      </c>
      <c r="E149" s="17">
        <f>10*('Adjust'!$B331*'Input'!B281+'Adjust'!$C331*'Input'!C281+'Adjust'!$D331*'Input'!D281)</f>
        <v>0</v>
      </c>
      <c r="F149" s="17">
        <f>'Adjust'!E331*'Input'!$F$58*'Input'!$E281/100</f>
        <v>0</v>
      </c>
      <c r="G149" s="17">
        <f>'Adjust'!F331*'Input'!$F$58*'Input'!$F281/100</f>
        <v>0</v>
      </c>
      <c r="H149" s="17">
        <f>'Adjust'!G331*'Input'!$G281*10</f>
        <v>0</v>
      </c>
      <c r="I149" s="6">
        <f>IF(B149&lt;&gt;0,0.1*D149/B149,"")</f>
        <v>0</v>
      </c>
      <c r="J149" s="35">
        <f>IF(C149&lt;&gt;0,D149/C149,"")</f>
        <v>0</v>
      </c>
      <c r="K149" s="6">
        <f>IF(B149&lt;&gt;0,0.1*E149/B149,0)</f>
        <v>0</v>
      </c>
      <c r="L149" s="17">
        <f>'Adjust'!B331*'Input'!$B281*10</f>
        <v>0</v>
      </c>
      <c r="M149" s="17">
        <f>'Adjust'!C331*'Input'!$C281*10</f>
        <v>0</v>
      </c>
      <c r="N149" s="17">
        <f>'Adjust'!D331*'Input'!$D281*10</f>
        <v>0</v>
      </c>
      <c r="O149" s="29">
        <f>IF(E149&lt;&gt;0,$L149/E149,"")</f>
        <v>0</v>
      </c>
      <c r="P149" s="29">
        <f>IF(E149&lt;&gt;0,$M149/E149,"")</f>
        <v>0</v>
      </c>
      <c r="Q149" s="29">
        <f>IF(E149&lt;&gt;0,$N149/E149,"")</f>
        <v>0</v>
      </c>
      <c r="R149" s="29">
        <f>IF(D149&lt;&gt;0,$F149/D149,"")</f>
        <v>0</v>
      </c>
      <c r="S149" s="29">
        <f>IF(D149&lt;&gt;0,$G149/D149,"")</f>
        <v>0</v>
      </c>
      <c r="T149" s="29">
        <f>IF(D149&lt;&gt;0,$H149/D149,"")</f>
        <v>0</v>
      </c>
      <c r="U149" s="10"/>
    </row>
    <row r="150" spans="1:21">
      <c r="A150" s="11" t="s">
        <v>300</v>
      </c>
      <c r="B150" s="17">
        <f>'Input'!B282+'Input'!C282+'Input'!D282</f>
        <v>0</v>
      </c>
      <c r="C150" s="33">
        <f>'Input'!E282</f>
        <v>0</v>
      </c>
      <c r="D150" s="17">
        <f>0.01*'Input'!F$58*('Adjust'!$E332*'Input'!E282+'Adjust'!$F332*'Input'!F282)+10*('Adjust'!$B332*'Input'!B282+'Adjust'!$C332*'Input'!C282+'Adjust'!$D332*'Input'!D282+'Adjust'!$G332*'Input'!G282)</f>
        <v>0</v>
      </c>
      <c r="E150" s="17">
        <f>10*('Adjust'!$B332*'Input'!B282+'Adjust'!$C332*'Input'!C282+'Adjust'!$D332*'Input'!D282)</f>
        <v>0</v>
      </c>
      <c r="F150" s="17">
        <f>'Adjust'!E332*'Input'!$F$58*'Input'!$E282/100</f>
        <v>0</v>
      </c>
      <c r="G150" s="17">
        <f>'Adjust'!F332*'Input'!$F$58*'Input'!$F282/100</f>
        <v>0</v>
      </c>
      <c r="H150" s="17">
        <f>'Adjust'!G332*'Input'!$G282*10</f>
        <v>0</v>
      </c>
      <c r="I150" s="6">
        <f>IF(B150&lt;&gt;0,0.1*D150/B150,"")</f>
        <v>0</v>
      </c>
      <c r="J150" s="35">
        <f>IF(C150&lt;&gt;0,D150/C150,"")</f>
        <v>0</v>
      </c>
      <c r="K150" s="6">
        <f>IF(B150&lt;&gt;0,0.1*E150/B150,0)</f>
        <v>0</v>
      </c>
      <c r="L150" s="17">
        <f>'Adjust'!B332*'Input'!$B282*10</f>
        <v>0</v>
      </c>
      <c r="M150" s="17">
        <f>'Adjust'!C332*'Input'!$C282*10</f>
        <v>0</v>
      </c>
      <c r="N150" s="17">
        <f>'Adjust'!D332*'Input'!$D282*10</f>
        <v>0</v>
      </c>
      <c r="O150" s="29">
        <f>IF(E150&lt;&gt;0,$L150/E150,"")</f>
        <v>0</v>
      </c>
      <c r="P150" s="29">
        <f>IF(E150&lt;&gt;0,$M150/E150,"")</f>
        <v>0</v>
      </c>
      <c r="Q150" s="29">
        <f>IF(E150&lt;&gt;0,$N150/E150,"")</f>
        <v>0</v>
      </c>
      <c r="R150" s="29">
        <f>IF(D150&lt;&gt;0,$F150/D150,"")</f>
        <v>0</v>
      </c>
      <c r="S150" s="29">
        <f>IF(D150&lt;&gt;0,$G150/D150,"")</f>
        <v>0</v>
      </c>
      <c r="T150" s="29">
        <f>IF(D150&lt;&gt;0,$H150/D150,"")</f>
        <v>0</v>
      </c>
      <c r="U150" s="10"/>
    </row>
    <row r="151" spans="1:21">
      <c r="A151" s="22" t="s">
        <v>301</v>
      </c>
      <c r="U151" s="10"/>
    </row>
    <row r="152" spans="1:21">
      <c r="A152" s="11" t="s">
        <v>197</v>
      </c>
      <c r="B152" s="17">
        <f>'Input'!B284+'Input'!C284+'Input'!D284</f>
        <v>0</v>
      </c>
      <c r="C152" s="33">
        <f>'Input'!E284</f>
        <v>0</v>
      </c>
      <c r="D152" s="17">
        <f>0.01*'Input'!F$58*('Adjust'!$E334*'Input'!E284+'Adjust'!$F334*'Input'!F284)+10*('Adjust'!$B334*'Input'!B284+'Adjust'!$C334*'Input'!C284+'Adjust'!$D334*'Input'!D284+'Adjust'!$G334*'Input'!G284)</f>
        <v>0</v>
      </c>
      <c r="E152" s="17">
        <f>10*('Adjust'!$B334*'Input'!B284+'Adjust'!$C334*'Input'!C284+'Adjust'!$D334*'Input'!D284)</f>
        <v>0</v>
      </c>
      <c r="F152" s="17">
        <f>'Adjust'!E334*'Input'!$F$58*'Input'!$E284/100</f>
        <v>0</v>
      </c>
      <c r="G152" s="17">
        <f>'Adjust'!F334*'Input'!$F$58*'Input'!$F284/100</f>
        <v>0</v>
      </c>
      <c r="H152" s="17">
        <f>'Adjust'!G334*'Input'!$G284*10</f>
        <v>0</v>
      </c>
      <c r="I152" s="6">
        <f>IF(B152&lt;&gt;0,0.1*D152/B152,"")</f>
        <v>0</v>
      </c>
      <c r="J152" s="35">
        <f>IF(C152&lt;&gt;0,D152/C152,"")</f>
        <v>0</v>
      </c>
      <c r="K152" s="6">
        <f>IF(B152&lt;&gt;0,0.1*E152/B152,0)</f>
        <v>0</v>
      </c>
      <c r="L152" s="17">
        <f>'Adjust'!B334*'Input'!$B284*10</f>
        <v>0</v>
      </c>
      <c r="M152" s="17">
        <f>'Adjust'!C334*'Input'!$C284*10</f>
        <v>0</v>
      </c>
      <c r="N152" s="17">
        <f>'Adjust'!D334*'Input'!$D284*10</f>
        <v>0</v>
      </c>
      <c r="O152" s="29">
        <f>IF(E152&lt;&gt;0,$L152/E152,"")</f>
        <v>0</v>
      </c>
      <c r="P152" s="29">
        <f>IF(E152&lt;&gt;0,$M152/E152,"")</f>
        <v>0</v>
      </c>
      <c r="Q152" s="29">
        <f>IF(E152&lt;&gt;0,$N152/E152,"")</f>
        <v>0</v>
      </c>
      <c r="R152" s="29">
        <f>IF(D152&lt;&gt;0,$F152/D152,"")</f>
        <v>0</v>
      </c>
      <c r="S152" s="29">
        <f>IF(D152&lt;&gt;0,$G152/D152,"")</f>
        <v>0</v>
      </c>
      <c r="T152" s="29">
        <f>IF(D152&lt;&gt;0,$H152/D152,"")</f>
        <v>0</v>
      </c>
      <c r="U152" s="10"/>
    </row>
    <row r="153" spans="1:21">
      <c r="A153" s="11" t="s">
        <v>302</v>
      </c>
      <c r="B153" s="17">
        <f>'Input'!B285+'Input'!C285+'Input'!D285</f>
        <v>0</v>
      </c>
      <c r="C153" s="33">
        <f>'Input'!E285</f>
        <v>0</v>
      </c>
      <c r="D153" s="17">
        <f>0.01*'Input'!F$58*('Adjust'!$E335*'Input'!E285+'Adjust'!$F335*'Input'!F285)+10*('Adjust'!$B335*'Input'!B285+'Adjust'!$C335*'Input'!C285+'Adjust'!$D335*'Input'!D285+'Adjust'!$G335*'Input'!G285)</f>
        <v>0</v>
      </c>
      <c r="E153" s="17">
        <f>10*('Adjust'!$B335*'Input'!B285+'Adjust'!$C335*'Input'!C285+'Adjust'!$D335*'Input'!D285)</f>
        <v>0</v>
      </c>
      <c r="F153" s="17">
        <f>'Adjust'!E335*'Input'!$F$58*'Input'!$E285/100</f>
        <v>0</v>
      </c>
      <c r="G153" s="17">
        <f>'Adjust'!F335*'Input'!$F$58*'Input'!$F285/100</f>
        <v>0</v>
      </c>
      <c r="H153" s="17">
        <f>'Adjust'!G335*'Input'!$G285*10</f>
        <v>0</v>
      </c>
      <c r="I153" s="6">
        <f>IF(B153&lt;&gt;0,0.1*D153/B153,"")</f>
        <v>0</v>
      </c>
      <c r="J153" s="35">
        <f>IF(C153&lt;&gt;0,D153/C153,"")</f>
        <v>0</v>
      </c>
      <c r="K153" s="6">
        <f>IF(B153&lt;&gt;0,0.1*E153/B153,0)</f>
        <v>0</v>
      </c>
      <c r="L153" s="17">
        <f>'Adjust'!B335*'Input'!$B285*10</f>
        <v>0</v>
      </c>
      <c r="M153" s="17">
        <f>'Adjust'!C335*'Input'!$C285*10</f>
        <v>0</v>
      </c>
      <c r="N153" s="17">
        <f>'Adjust'!D335*'Input'!$D285*10</f>
        <v>0</v>
      </c>
      <c r="O153" s="29">
        <f>IF(E153&lt;&gt;0,$L153/E153,"")</f>
        <v>0</v>
      </c>
      <c r="P153" s="29">
        <f>IF(E153&lt;&gt;0,$M153/E153,"")</f>
        <v>0</v>
      </c>
      <c r="Q153" s="29">
        <f>IF(E153&lt;&gt;0,$N153/E153,"")</f>
        <v>0</v>
      </c>
      <c r="R153" s="29">
        <f>IF(D153&lt;&gt;0,$F153/D153,"")</f>
        <v>0</v>
      </c>
      <c r="S153" s="29">
        <f>IF(D153&lt;&gt;0,$G153/D153,"")</f>
        <v>0</v>
      </c>
      <c r="T153" s="29">
        <f>IF(D153&lt;&gt;0,$H153/D153,"")</f>
        <v>0</v>
      </c>
      <c r="U153" s="10"/>
    </row>
    <row r="154" spans="1:21">
      <c r="A154" s="22" t="s">
        <v>303</v>
      </c>
      <c r="U154" s="10"/>
    </row>
    <row r="155" spans="1:21">
      <c r="A155" s="11" t="s">
        <v>198</v>
      </c>
      <c r="B155" s="17">
        <f>'Input'!B287+'Input'!C287+'Input'!D287</f>
        <v>0</v>
      </c>
      <c r="C155" s="33">
        <f>'Input'!E287</f>
        <v>0</v>
      </c>
      <c r="D155" s="17">
        <f>0.01*'Input'!F$58*('Adjust'!$E337*'Input'!E287+'Adjust'!$F337*'Input'!F287)+10*('Adjust'!$B337*'Input'!B287+'Adjust'!$C337*'Input'!C287+'Adjust'!$D337*'Input'!D287+'Adjust'!$G337*'Input'!G287)</f>
        <v>0</v>
      </c>
      <c r="E155" s="17">
        <f>10*('Adjust'!$B337*'Input'!B287+'Adjust'!$C337*'Input'!C287+'Adjust'!$D337*'Input'!D287)</f>
        <v>0</v>
      </c>
      <c r="F155" s="17">
        <f>'Adjust'!E337*'Input'!$F$58*'Input'!$E287/100</f>
        <v>0</v>
      </c>
      <c r="G155" s="17">
        <f>'Adjust'!F337*'Input'!$F$58*'Input'!$F287/100</f>
        <v>0</v>
      </c>
      <c r="H155" s="17">
        <f>'Adjust'!G337*'Input'!$G287*10</f>
        <v>0</v>
      </c>
      <c r="I155" s="6">
        <f>IF(B155&lt;&gt;0,0.1*D155/B155,"")</f>
        <v>0</v>
      </c>
      <c r="J155" s="35">
        <f>IF(C155&lt;&gt;0,D155/C155,"")</f>
        <v>0</v>
      </c>
      <c r="K155" s="6">
        <f>IF(B155&lt;&gt;0,0.1*E155/B155,0)</f>
        <v>0</v>
      </c>
      <c r="L155" s="17">
        <f>'Adjust'!B337*'Input'!$B287*10</f>
        <v>0</v>
      </c>
      <c r="M155" s="17">
        <f>'Adjust'!C337*'Input'!$C287*10</f>
        <v>0</v>
      </c>
      <c r="N155" s="17">
        <f>'Adjust'!D337*'Input'!$D287*10</f>
        <v>0</v>
      </c>
      <c r="O155" s="29">
        <f>IF(E155&lt;&gt;0,$L155/E155,"")</f>
        <v>0</v>
      </c>
      <c r="P155" s="29">
        <f>IF(E155&lt;&gt;0,$M155/E155,"")</f>
        <v>0</v>
      </c>
      <c r="Q155" s="29">
        <f>IF(E155&lt;&gt;0,$N155/E155,"")</f>
        <v>0</v>
      </c>
      <c r="R155" s="29">
        <f>IF(D155&lt;&gt;0,$F155/D155,"")</f>
        <v>0</v>
      </c>
      <c r="S155" s="29">
        <f>IF(D155&lt;&gt;0,$G155/D155,"")</f>
        <v>0</v>
      </c>
      <c r="T155" s="29">
        <f>IF(D155&lt;&gt;0,$H155/D155,"")</f>
        <v>0</v>
      </c>
      <c r="U155" s="10"/>
    </row>
    <row r="156" spans="1:21">
      <c r="A156" s="11" t="s">
        <v>304</v>
      </c>
      <c r="B156" s="17">
        <f>'Input'!B288+'Input'!C288+'Input'!D288</f>
        <v>0</v>
      </c>
      <c r="C156" s="33">
        <f>'Input'!E288</f>
        <v>0</v>
      </c>
      <c r="D156" s="17">
        <f>0.01*'Input'!F$58*('Adjust'!$E338*'Input'!E288+'Adjust'!$F338*'Input'!F288)+10*('Adjust'!$B338*'Input'!B288+'Adjust'!$C338*'Input'!C288+'Adjust'!$D338*'Input'!D288+'Adjust'!$G338*'Input'!G288)</f>
        <v>0</v>
      </c>
      <c r="E156" s="17">
        <f>10*('Adjust'!$B338*'Input'!B288+'Adjust'!$C338*'Input'!C288+'Adjust'!$D338*'Input'!D288)</f>
        <v>0</v>
      </c>
      <c r="F156" s="17">
        <f>'Adjust'!E338*'Input'!$F$58*'Input'!$E288/100</f>
        <v>0</v>
      </c>
      <c r="G156" s="17">
        <f>'Adjust'!F338*'Input'!$F$58*'Input'!$F288/100</f>
        <v>0</v>
      </c>
      <c r="H156" s="17">
        <f>'Adjust'!G338*'Input'!$G288*10</f>
        <v>0</v>
      </c>
      <c r="I156" s="6">
        <f>IF(B156&lt;&gt;0,0.1*D156/B156,"")</f>
        <v>0</v>
      </c>
      <c r="J156" s="35">
        <f>IF(C156&lt;&gt;0,D156/C156,"")</f>
        <v>0</v>
      </c>
      <c r="K156" s="6">
        <f>IF(B156&lt;&gt;0,0.1*E156/B156,0)</f>
        <v>0</v>
      </c>
      <c r="L156" s="17">
        <f>'Adjust'!B338*'Input'!$B288*10</f>
        <v>0</v>
      </c>
      <c r="M156" s="17">
        <f>'Adjust'!C338*'Input'!$C288*10</f>
        <v>0</v>
      </c>
      <c r="N156" s="17">
        <f>'Adjust'!D338*'Input'!$D288*10</f>
        <v>0</v>
      </c>
      <c r="O156" s="29">
        <f>IF(E156&lt;&gt;0,$L156/E156,"")</f>
        <v>0</v>
      </c>
      <c r="P156" s="29">
        <f>IF(E156&lt;&gt;0,$M156/E156,"")</f>
        <v>0</v>
      </c>
      <c r="Q156" s="29">
        <f>IF(E156&lt;&gt;0,$N156/E156,"")</f>
        <v>0</v>
      </c>
      <c r="R156" s="29">
        <f>IF(D156&lt;&gt;0,$F156/D156,"")</f>
        <v>0</v>
      </c>
      <c r="S156" s="29">
        <f>IF(D156&lt;&gt;0,$G156/D156,"")</f>
        <v>0</v>
      </c>
      <c r="T156" s="29">
        <f>IF(D156&lt;&gt;0,$H156/D156,"")</f>
        <v>0</v>
      </c>
      <c r="U156" s="10"/>
    </row>
    <row r="157" spans="1:21">
      <c r="A157" s="22" t="s">
        <v>305</v>
      </c>
      <c r="U157" s="10"/>
    </row>
    <row r="158" spans="1:21">
      <c r="A158" s="11" t="s">
        <v>199</v>
      </c>
      <c r="B158" s="17">
        <f>'Input'!B290+'Input'!C290+'Input'!D290</f>
        <v>0</v>
      </c>
      <c r="C158" s="33">
        <f>'Input'!E290</f>
        <v>0</v>
      </c>
      <c r="D158" s="17">
        <f>0.01*'Input'!F$58*('Adjust'!$E340*'Input'!E290+'Adjust'!$F340*'Input'!F290)+10*('Adjust'!$B340*'Input'!B290+'Adjust'!$C340*'Input'!C290+'Adjust'!$D340*'Input'!D290+'Adjust'!$G340*'Input'!G290)</f>
        <v>0</v>
      </c>
      <c r="E158" s="17">
        <f>10*('Adjust'!$B340*'Input'!B290+'Adjust'!$C340*'Input'!C290+'Adjust'!$D340*'Input'!D290)</f>
        <v>0</v>
      </c>
      <c r="F158" s="17">
        <f>'Adjust'!E340*'Input'!$F$58*'Input'!$E290/100</f>
        <v>0</v>
      </c>
      <c r="G158" s="17">
        <f>'Adjust'!F340*'Input'!$F$58*'Input'!$F290/100</f>
        <v>0</v>
      </c>
      <c r="H158" s="17">
        <f>'Adjust'!G340*'Input'!$G290*10</f>
        <v>0</v>
      </c>
      <c r="I158" s="6">
        <f>IF(B158&lt;&gt;0,0.1*D158/B158,"")</f>
        <v>0</v>
      </c>
      <c r="J158" s="35">
        <f>IF(C158&lt;&gt;0,D158/C158,"")</f>
        <v>0</v>
      </c>
      <c r="K158" s="6">
        <f>IF(B158&lt;&gt;0,0.1*E158/B158,0)</f>
        <v>0</v>
      </c>
      <c r="L158" s="17">
        <f>'Adjust'!B340*'Input'!$B290*10</f>
        <v>0</v>
      </c>
      <c r="M158" s="17">
        <f>'Adjust'!C340*'Input'!$C290*10</f>
        <v>0</v>
      </c>
      <c r="N158" s="17">
        <f>'Adjust'!D340*'Input'!$D290*10</f>
        <v>0</v>
      </c>
      <c r="O158" s="29">
        <f>IF(E158&lt;&gt;0,$L158/E158,"")</f>
        <v>0</v>
      </c>
      <c r="P158" s="29">
        <f>IF(E158&lt;&gt;0,$M158/E158,"")</f>
        <v>0</v>
      </c>
      <c r="Q158" s="29">
        <f>IF(E158&lt;&gt;0,$N158/E158,"")</f>
        <v>0</v>
      </c>
      <c r="R158" s="29">
        <f>IF(D158&lt;&gt;0,$F158/D158,"")</f>
        <v>0</v>
      </c>
      <c r="S158" s="29">
        <f>IF(D158&lt;&gt;0,$G158/D158,"")</f>
        <v>0</v>
      </c>
      <c r="T158" s="29">
        <f>IF(D158&lt;&gt;0,$H158/D158,"")</f>
        <v>0</v>
      </c>
      <c r="U158" s="10"/>
    </row>
    <row r="159" spans="1:21">
      <c r="A159" s="11" t="s">
        <v>306</v>
      </c>
      <c r="B159" s="17">
        <f>'Input'!B291+'Input'!C291+'Input'!D291</f>
        <v>0</v>
      </c>
      <c r="C159" s="33">
        <f>'Input'!E291</f>
        <v>0</v>
      </c>
      <c r="D159" s="17">
        <f>0.01*'Input'!F$58*('Adjust'!$E341*'Input'!E291+'Adjust'!$F341*'Input'!F291)+10*('Adjust'!$B341*'Input'!B291+'Adjust'!$C341*'Input'!C291+'Adjust'!$D341*'Input'!D291+'Adjust'!$G341*'Input'!G291)</f>
        <v>0</v>
      </c>
      <c r="E159" s="17">
        <f>10*('Adjust'!$B341*'Input'!B291+'Adjust'!$C341*'Input'!C291+'Adjust'!$D341*'Input'!D291)</f>
        <v>0</v>
      </c>
      <c r="F159" s="17">
        <f>'Adjust'!E341*'Input'!$F$58*'Input'!$E291/100</f>
        <v>0</v>
      </c>
      <c r="G159" s="17">
        <f>'Adjust'!F341*'Input'!$F$58*'Input'!$F291/100</f>
        <v>0</v>
      </c>
      <c r="H159" s="17">
        <f>'Adjust'!G341*'Input'!$G291*10</f>
        <v>0</v>
      </c>
      <c r="I159" s="6">
        <f>IF(B159&lt;&gt;0,0.1*D159/B159,"")</f>
        <v>0</v>
      </c>
      <c r="J159" s="35">
        <f>IF(C159&lt;&gt;0,D159/C159,"")</f>
        <v>0</v>
      </c>
      <c r="K159" s="6">
        <f>IF(B159&lt;&gt;0,0.1*E159/B159,0)</f>
        <v>0</v>
      </c>
      <c r="L159" s="17">
        <f>'Adjust'!B341*'Input'!$B291*10</f>
        <v>0</v>
      </c>
      <c r="M159" s="17">
        <f>'Adjust'!C341*'Input'!$C291*10</f>
        <v>0</v>
      </c>
      <c r="N159" s="17">
        <f>'Adjust'!D341*'Input'!$D291*10</f>
        <v>0</v>
      </c>
      <c r="O159" s="29">
        <f>IF(E159&lt;&gt;0,$L159/E159,"")</f>
        <v>0</v>
      </c>
      <c r="P159" s="29">
        <f>IF(E159&lt;&gt;0,$M159/E159,"")</f>
        <v>0</v>
      </c>
      <c r="Q159" s="29">
        <f>IF(E159&lt;&gt;0,$N159/E159,"")</f>
        <v>0</v>
      </c>
      <c r="R159" s="29">
        <f>IF(D159&lt;&gt;0,$F159/D159,"")</f>
        <v>0</v>
      </c>
      <c r="S159" s="29">
        <f>IF(D159&lt;&gt;0,$G159/D159,"")</f>
        <v>0</v>
      </c>
      <c r="T159" s="29">
        <f>IF(D159&lt;&gt;0,$H159/D159,"")</f>
        <v>0</v>
      </c>
      <c r="U159" s="10"/>
    </row>
    <row r="160" spans="1:21">
      <c r="A160" s="22" t="s">
        <v>307</v>
      </c>
      <c r="U160" s="10"/>
    </row>
    <row r="161" spans="1:21">
      <c r="A161" s="11" t="s">
        <v>200</v>
      </c>
      <c r="B161" s="17">
        <f>'Input'!B293+'Input'!C293+'Input'!D293</f>
        <v>0</v>
      </c>
      <c r="C161" s="33">
        <f>'Input'!E293</f>
        <v>0</v>
      </c>
      <c r="D161" s="17">
        <f>0.01*'Input'!F$58*('Adjust'!$E343*'Input'!E293+'Adjust'!$F343*'Input'!F293)+10*('Adjust'!$B343*'Input'!B293+'Adjust'!$C343*'Input'!C293+'Adjust'!$D343*'Input'!D293+'Adjust'!$G343*'Input'!G293)</f>
        <v>0</v>
      </c>
      <c r="E161" s="17">
        <f>10*('Adjust'!$B343*'Input'!B293+'Adjust'!$C343*'Input'!C293+'Adjust'!$D343*'Input'!D293)</f>
        <v>0</v>
      </c>
      <c r="F161" s="17">
        <f>'Adjust'!E343*'Input'!$F$58*'Input'!$E293/100</f>
        <v>0</v>
      </c>
      <c r="G161" s="17">
        <f>'Adjust'!F343*'Input'!$F$58*'Input'!$F293/100</f>
        <v>0</v>
      </c>
      <c r="H161" s="17">
        <f>'Adjust'!G343*'Input'!$G293*10</f>
        <v>0</v>
      </c>
      <c r="I161" s="6">
        <f>IF(B161&lt;&gt;0,0.1*D161/B161,"")</f>
        <v>0</v>
      </c>
      <c r="J161" s="35">
        <f>IF(C161&lt;&gt;0,D161/C161,"")</f>
        <v>0</v>
      </c>
      <c r="K161" s="6">
        <f>IF(B161&lt;&gt;0,0.1*E161/B161,0)</f>
        <v>0</v>
      </c>
      <c r="L161" s="17">
        <f>'Adjust'!B343*'Input'!$B293*10</f>
        <v>0</v>
      </c>
      <c r="M161" s="17">
        <f>'Adjust'!C343*'Input'!$C293*10</f>
        <v>0</v>
      </c>
      <c r="N161" s="17">
        <f>'Adjust'!D343*'Input'!$D293*10</f>
        <v>0</v>
      </c>
      <c r="O161" s="29">
        <f>IF(E161&lt;&gt;0,$L161/E161,"")</f>
        <v>0</v>
      </c>
      <c r="P161" s="29">
        <f>IF(E161&lt;&gt;0,$M161/E161,"")</f>
        <v>0</v>
      </c>
      <c r="Q161" s="29">
        <f>IF(E161&lt;&gt;0,$N161/E161,"")</f>
        <v>0</v>
      </c>
      <c r="R161" s="29">
        <f>IF(D161&lt;&gt;0,$F161/D161,"")</f>
        <v>0</v>
      </c>
      <c r="S161" s="29">
        <f>IF(D161&lt;&gt;0,$G161/D161,"")</f>
        <v>0</v>
      </c>
      <c r="T161" s="29">
        <f>IF(D161&lt;&gt;0,$H161/D161,"")</f>
        <v>0</v>
      </c>
      <c r="U161" s="10"/>
    </row>
    <row r="162" spans="1:21">
      <c r="A162" s="11" t="s">
        <v>308</v>
      </c>
      <c r="B162" s="17">
        <f>'Input'!B294+'Input'!C294+'Input'!D294</f>
        <v>0</v>
      </c>
      <c r="C162" s="33">
        <f>'Input'!E294</f>
        <v>0</v>
      </c>
      <c r="D162" s="17">
        <f>0.01*'Input'!F$58*('Adjust'!$E344*'Input'!E294+'Adjust'!$F344*'Input'!F294)+10*('Adjust'!$B344*'Input'!B294+'Adjust'!$C344*'Input'!C294+'Adjust'!$D344*'Input'!D294+'Adjust'!$G344*'Input'!G294)</f>
        <v>0</v>
      </c>
      <c r="E162" s="17">
        <f>10*('Adjust'!$B344*'Input'!B294+'Adjust'!$C344*'Input'!C294+'Adjust'!$D344*'Input'!D294)</f>
        <v>0</v>
      </c>
      <c r="F162" s="17">
        <f>'Adjust'!E344*'Input'!$F$58*'Input'!$E294/100</f>
        <v>0</v>
      </c>
      <c r="G162" s="17">
        <f>'Adjust'!F344*'Input'!$F$58*'Input'!$F294/100</f>
        <v>0</v>
      </c>
      <c r="H162" s="17">
        <f>'Adjust'!G344*'Input'!$G294*10</f>
        <v>0</v>
      </c>
      <c r="I162" s="6">
        <f>IF(B162&lt;&gt;0,0.1*D162/B162,"")</f>
        <v>0</v>
      </c>
      <c r="J162" s="35">
        <f>IF(C162&lt;&gt;0,D162/C162,"")</f>
        <v>0</v>
      </c>
      <c r="K162" s="6">
        <f>IF(B162&lt;&gt;0,0.1*E162/B162,0)</f>
        <v>0</v>
      </c>
      <c r="L162" s="17">
        <f>'Adjust'!B344*'Input'!$B294*10</f>
        <v>0</v>
      </c>
      <c r="M162" s="17">
        <f>'Adjust'!C344*'Input'!$C294*10</f>
        <v>0</v>
      </c>
      <c r="N162" s="17">
        <f>'Adjust'!D344*'Input'!$D294*10</f>
        <v>0</v>
      </c>
      <c r="O162" s="29">
        <f>IF(E162&lt;&gt;0,$L162/E162,"")</f>
        <v>0</v>
      </c>
      <c r="P162" s="29">
        <f>IF(E162&lt;&gt;0,$M162/E162,"")</f>
        <v>0</v>
      </c>
      <c r="Q162" s="29">
        <f>IF(E162&lt;&gt;0,$N162/E162,"")</f>
        <v>0</v>
      </c>
      <c r="R162" s="29">
        <f>IF(D162&lt;&gt;0,$F162/D162,"")</f>
        <v>0</v>
      </c>
      <c r="S162" s="29">
        <f>IF(D162&lt;&gt;0,$G162/D162,"")</f>
        <v>0</v>
      </c>
      <c r="T162" s="29">
        <f>IF(D162&lt;&gt;0,$H162/D162,"")</f>
        <v>0</v>
      </c>
      <c r="U162" s="10"/>
    </row>
    <row r="164" spans="1:21">
      <c r="A164" s="1" t="s">
        <v>1654</v>
      </c>
    </row>
    <row r="165" spans="1:21">
      <c r="A165" s="2" t="s">
        <v>367</v>
      </c>
    </row>
    <row r="166" spans="1:21">
      <c r="A166" s="12" t="s">
        <v>1655</v>
      </c>
    </row>
    <row r="167" spans="1:21">
      <c r="A167" s="12" t="s">
        <v>1656</v>
      </c>
    </row>
    <row r="168" spans="1:21">
      <c r="A168" s="12" t="s">
        <v>1657</v>
      </c>
    </row>
    <row r="169" spans="1:21">
      <c r="A169" s="12" t="s">
        <v>1658</v>
      </c>
    </row>
    <row r="170" spans="1:21">
      <c r="A170" s="12" t="s">
        <v>1659</v>
      </c>
    </row>
    <row r="171" spans="1:21">
      <c r="A171" s="12" t="s">
        <v>1660</v>
      </c>
    </row>
    <row r="172" spans="1:21">
      <c r="A172" s="12" t="s">
        <v>1661</v>
      </c>
    </row>
    <row r="173" spans="1:21">
      <c r="A173" s="26" t="s">
        <v>370</v>
      </c>
      <c r="B173" s="26" t="s">
        <v>501</v>
      </c>
      <c r="C173" s="26" t="s">
        <v>501</v>
      </c>
      <c r="D173" s="26" t="s">
        <v>501</v>
      </c>
      <c r="E173" s="26" t="s">
        <v>501</v>
      </c>
      <c r="F173" s="26" t="s">
        <v>501</v>
      </c>
      <c r="G173" s="26" t="s">
        <v>501</v>
      </c>
      <c r="H173" s="26" t="s">
        <v>501</v>
      </c>
    </row>
    <row r="174" spans="1:21">
      <c r="A174" s="26" t="s">
        <v>373</v>
      </c>
      <c r="B174" s="26" t="s">
        <v>551</v>
      </c>
      <c r="C174" s="26" t="s">
        <v>552</v>
      </c>
      <c r="D174" s="26" t="s">
        <v>553</v>
      </c>
      <c r="E174" s="26" t="s">
        <v>554</v>
      </c>
      <c r="F174" s="26" t="s">
        <v>503</v>
      </c>
      <c r="G174" s="26" t="s">
        <v>555</v>
      </c>
      <c r="H174" s="26" t="s">
        <v>1662</v>
      </c>
    </row>
    <row r="176" spans="1:21">
      <c r="B176" s="3" t="s">
        <v>1663</v>
      </c>
      <c r="C176" s="3" t="s">
        <v>1664</v>
      </c>
      <c r="D176" s="3" t="s">
        <v>1544</v>
      </c>
      <c r="E176" s="3" t="s">
        <v>1665</v>
      </c>
      <c r="F176" s="3" t="s">
        <v>1666</v>
      </c>
      <c r="G176" s="3" t="s">
        <v>1667</v>
      </c>
      <c r="H176" s="3" t="s">
        <v>1668</v>
      </c>
    </row>
    <row r="177" spans="1:9">
      <c r="A177" s="11" t="s">
        <v>1669</v>
      </c>
      <c r="B177" s="17">
        <f>SUM(B$56:B$162)</f>
        <v>0</v>
      </c>
      <c r="C177" s="17">
        <f>SUM(C$56:C$162)</f>
        <v>0</v>
      </c>
      <c r="D177" s="17">
        <f>SUM(D$56:D$162)</f>
        <v>0</v>
      </c>
      <c r="E177" s="17">
        <f>SUM(E$56:E$162)</f>
        <v>0</v>
      </c>
      <c r="F177" s="17">
        <f>SUM($F$56:$F$162)</f>
        <v>0</v>
      </c>
      <c r="G177" s="17">
        <f>SUM($G$56:$G$162)</f>
        <v>0</v>
      </c>
      <c r="H177" s="17">
        <f>SUM($H$56:$H$162)</f>
        <v>0</v>
      </c>
      <c r="I177" s="10"/>
    </row>
  </sheetData>
  <sheetProtection sheet="1" objects="1" scenarios="1"/>
  <hyperlinks>
    <hyperlink ref="A16" location="'Input'!D57" display="x1 = 1010. Annuity proportion for customer-contributed assets (in Financial and general assumptions)"/>
    <hyperlink ref="A17" location="'Adjust'!C221" display="x2 = 3606. Total net revenues from scaler (£) (in Revenue forecast summary)"/>
    <hyperlink ref="A18" location="'Adjust'!F221" display="x3 = 3606. Deviation from target revenue (£) (in Revenue forecast summary)"/>
    <hyperlink ref="A19" location="'Summary'!D24" display="x4 = Deviation from target revenue (£) (in Revenue forecast summary) (copy) (in Workbook build options and main parameters)"/>
    <hyperlink ref="A20" location="'Revenue'!B58" display="x5 = 3402. Target CDCM revenue (£/year)"/>
    <hyperlink ref="A29" location="'Input'!B187" display="x1 = 1053. Rate 1 units (MWh) by tariff (in Volume forecasts for the charging year)"/>
    <hyperlink ref="A30" location="'Input'!C187" display="x2 = 1053. Rate 2 units (MWh) by tariff (in Volume forecasts for the charging year)"/>
    <hyperlink ref="A31" location="'Input'!D187" display="x3 = 1053. Rate 3 units (MWh) by tariff (in Volume forecasts for the charging year)"/>
    <hyperlink ref="A32" location="'Input'!E187" display="x4 = 1053. MPANs by tariff (in Volume forecasts for the charging year)"/>
    <hyperlink ref="A33" location="'Input'!F57" display="x5 = 1010. Days in the charging year (in Financial and general assumptions)"/>
    <hyperlink ref="A34" location="'Adjust'!E237" display="x6 = 3607. Fixed charge p/MPAN/day (in Tariffs)"/>
    <hyperlink ref="A35" location="'Adjust'!F237" display="x7 = 3607. Capacity charge p/kVA/day (in Tariffs)"/>
    <hyperlink ref="A36" location="'Input'!F187" display="x8 = 1053. Import capacity (kVA) by tariff (in Volume forecasts for the charging year)"/>
    <hyperlink ref="A37" location="'Adjust'!B237" display="x9 = 3607. Unit rate 1 p/kWh (in Tariffs)"/>
    <hyperlink ref="A38" location="'Adjust'!C237" display="x10 = 3607. Unit rate 2 p/kWh (in Tariffs)"/>
    <hyperlink ref="A39" location="'Adjust'!D237" display="x11 = 3607. Unit rate 3 p/kWh (in Tariffs)"/>
    <hyperlink ref="A40" location="'Adjust'!G237" display="x12 = 3607. Reactive power charge p/kVArh (in Tariffs)"/>
    <hyperlink ref="A41" location="'Input'!G187" display="x13 = 1053. Reactive power units (MVArh) by tariff (in Volume forecasts for the charging year)"/>
    <hyperlink ref="A42" location="'Summary'!B55" display="x14 = All units (MWh) (in Revenue summary)"/>
    <hyperlink ref="A43" location="'Summary'!D55" display="x15 = Net revenues (£) (in Revenue summary)"/>
    <hyperlink ref="A44" location="'Summary'!C55" display="x16 = MPANs by tariff (in Volume forecasts for the charging year) (copy) (in Revenue summary)"/>
    <hyperlink ref="A45" location="'Summary'!E55" display="x17 = Revenues from unit rates (£) (in Revenue summary)"/>
    <hyperlink ref="A46" location="'Summary'!L55" display="x18 = Net revenues from unit rate 1 (£) (in Revenue summary)"/>
    <hyperlink ref="A47" location="'Summary'!M55" display="x19 = Net revenues from unit rate 2 (£) (in Revenue summary)"/>
    <hyperlink ref="A48" location="'Summary'!N55" display="x20 = Net revenues from unit rate 3 (£) (in Revenue summary)"/>
    <hyperlink ref="A49" location="'Summary'!F55" display="x21 = Revenues from fixed charges (£) (in Revenue summary)"/>
    <hyperlink ref="A50" location="'Summary'!G55" display="x22 = Revenues from capacity charges (£) (in Revenue summary)"/>
    <hyperlink ref="A51" location="'Summary'!H55" display="x23 = Revenues from reactive power charges (£) (in Revenue summary)"/>
    <hyperlink ref="A166" location="'Summary'!B55" display="x1 = 3802. All units (MWh) (in Revenue summary)"/>
    <hyperlink ref="A167" location="'Summary'!C55" display="x2 = 3802. MPANs by tariff (in Volume forecasts for the charging year) (copy) (in Revenue summary)"/>
    <hyperlink ref="A168" location="'Summary'!D55" display="x3 = 3802. Net revenues (£) (in Revenue summary)"/>
    <hyperlink ref="A169" location="'Summary'!E55" display="x4 = 3802. Revenues from unit rates (£) (in Revenue summary)"/>
    <hyperlink ref="A170" location="'Summary'!F55" display="x5 = 3802. Revenues from fixed charges (£) (in Revenue summary)"/>
    <hyperlink ref="A171" location="'Summary'!G55" display="x6 = 3802. Revenues from capacity charges (£) (in Revenue summary)"/>
    <hyperlink ref="A172" location="'Summary'!H55" display="x7 = 3802. Revenues from reactive power charges (£) (in Revenue summary)"/>
  </hyperlinks>
  <pageMargins left="0.7" right="0.7" top="0.75" bottom="0.75" header="0.3" footer="0.3"/>
  <pageSetup orientation="landscape"/>
  <headerFooter>
    <oddHeader>&amp;L&amp;A&amp;Cr6409&amp;R&amp;P of &amp;N</oddHeader>
    <oddFooter>&amp;F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009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40.7109375" customWidth="1"/>
    <col min="2" max="251" width="20.7109375" customWidth="1"/>
  </cols>
  <sheetData>
    <row r="1" spans="1:1">
      <c r="A1" s="1">
        <f>"Tariff matrices"&amp;" for "&amp;'Input'!B7&amp;" in "&amp;'Input'!C7&amp;" ("&amp;'Input'!D7&amp;")"</f>
        <v>0</v>
      </c>
    </row>
    <row r="2" spans="1:1">
      <c r="A2" s="2" t="s">
        <v>1692</v>
      </c>
    </row>
    <row r="3" spans="1:1">
      <c r="A3" s="2" t="s">
        <v>1577</v>
      </c>
    </row>
    <row r="4" spans="1:1">
      <c r="A4" s="12" t="s">
        <v>172</v>
      </c>
    </row>
    <row r="5" spans="1:1">
      <c r="A5" s="12" t="s">
        <v>173</v>
      </c>
    </row>
    <row r="6" spans="1:1">
      <c r="A6" s="12" t="s">
        <v>216</v>
      </c>
    </row>
    <row r="7" spans="1:1">
      <c r="A7" s="12" t="s">
        <v>174</v>
      </c>
    </row>
    <row r="8" spans="1:1">
      <c r="A8" s="12" t="s">
        <v>175</v>
      </c>
    </row>
    <row r="9" spans="1:1">
      <c r="A9" s="12" t="s">
        <v>217</v>
      </c>
    </row>
    <row r="10" spans="1:1">
      <c r="A10" s="12" t="s">
        <v>176</v>
      </c>
    </row>
    <row r="11" spans="1:1">
      <c r="A11" s="12" t="s">
        <v>177</v>
      </c>
    </row>
    <row r="12" spans="1:1">
      <c r="A12" s="12" t="s">
        <v>191</v>
      </c>
    </row>
    <row r="13" spans="1:1">
      <c r="A13" s="12" t="s">
        <v>178</v>
      </c>
    </row>
    <row r="14" spans="1:1">
      <c r="A14" s="12" t="s">
        <v>179</v>
      </c>
    </row>
    <row r="15" spans="1:1">
      <c r="A15" s="12" t="s">
        <v>192</v>
      </c>
    </row>
    <row r="16" spans="1:1">
      <c r="A16" s="12" t="s">
        <v>218</v>
      </c>
    </row>
    <row r="17" spans="1:1">
      <c r="A17" s="12" t="s">
        <v>219</v>
      </c>
    </row>
    <row r="18" spans="1:1">
      <c r="A18" s="12" t="s">
        <v>220</v>
      </c>
    </row>
    <row r="19" spans="1:1">
      <c r="A19" s="12" t="s">
        <v>221</v>
      </c>
    </row>
    <row r="20" spans="1:1">
      <c r="A20" s="12" t="s">
        <v>222</v>
      </c>
    </row>
    <row r="21" spans="1:1">
      <c r="A21" s="12" t="s">
        <v>180</v>
      </c>
    </row>
    <row r="22" spans="1:1">
      <c r="A22" s="12" t="s">
        <v>181</v>
      </c>
    </row>
    <row r="23" spans="1:1">
      <c r="A23" s="12" t="s">
        <v>182</v>
      </c>
    </row>
    <row r="24" spans="1:1">
      <c r="A24" s="12" t="s">
        <v>183</v>
      </c>
    </row>
    <row r="25" spans="1:1">
      <c r="A25" s="12" t="s">
        <v>184</v>
      </c>
    </row>
    <row r="26" spans="1:1">
      <c r="A26" s="12" t="s">
        <v>185</v>
      </c>
    </row>
    <row r="27" spans="1:1">
      <c r="A27" s="12" t="s">
        <v>193</v>
      </c>
    </row>
    <row r="28" spans="1:1">
      <c r="A28" s="12" t="s">
        <v>194</v>
      </c>
    </row>
    <row r="29" spans="1:1">
      <c r="A29" s="12" t="s">
        <v>195</v>
      </c>
    </row>
    <row r="30" spans="1:1">
      <c r="A30" s="12" t="s">
        <v>196</v>
      </c>
    </row>
    <row r="31" spans="1:1">
      <c r="A31" s="12" t="s">
        <v>197</v>
      </c>
    </row>
    <row r="32" spans="1:1">
      <c r="A32" s="12" t="s">
        <v>198</v>
      </c>
    </row>
    <row r="33" spans="1:7">
      <c r="A33" s="12" t="s">
        <v>199</v>
      </c>
    </row>
    <row r="34" spans="1:7">
      <c r="A34" s="12" t="s">
        <v>200</v>
      </c>
    </row>
    <row r="37" spans="1:7">
      <c r="A37" s="1" t="s">
        <v>172</v>
      </c>
    </row>
    <row r="39" spans="1:7">
      <c r="B39" s="3" t="s">
        <v>227</v>
      </c>
      <c r="C39" s="3" t="s">
        <v>230</v>
      </c>
      <c r="D39" s="3" t="s">
        <v>1670</v>
      </c>
      <c r="E39" s="3" t="s">
        <v>1671</v>
      </c>
    </row>
    <row r="40" spans="1:7">
      <c r="A40" s="11" t="s">
        <v>172</v>
      </c>
      <c r="B40" s="33">
        <f>'Loads'!B$324</f>
        <v>0</v>
      </c>
      <c r="C40" s="33">
        <f>'Loads'!E$324</f>
        <v>0</v>
      </c>
      <c r="D40" s="33">
        <f>'Multi'!B$118</f>
        <v>0</v>
      </c>
      <c r="E40" s="6">
        <f>IF(C40,D40/C40,"")</f>
        <v>0</v>
      </c>
      <c r="F40" s="10"/>
    </row>
    <row r="42" spans="1:7">
      <c r="B42" s="3" t="s">
        <v>1491</v>
      </c>
      <c r="C42" s="3" t="s">
        <v>1494</v>
      </c>
      <c r="D42" s="3" t="s">
        <v>1672</v>
      </c>
      <c r="E42" s="3" t="s">
        <v>1642</v>
      </c>
      <c r="F42" s="3" t="s">
        <v>1673</v>
      </c>
    </row>
    <row r="43" spans="1:7">
      <c r="A43" s="11" t="s">
        <v>467</v>
      </c>
      <c r="B43" s="7">
        <f>'Standing'!$C$53</f>
        <v>0</v>
      </c>
      <c r="C43" s="37">
        <f>'NHH'!$C$88</f>
        <v>0</v>
      </c>
      <c r="D43" s="17">
        <f>0.01*'Input'!$F$58*(C43*$C$40)+10*(B43*$B$40)</f>
        <v>0</v>
      </c>
      <c r="E43" s="6">
        <f>IF($D$40&lt;&gt;0,0.1*D43/$D$40,"")</f>
        <v>0</v>
      </c>
      <c r="F43" s="35">
        <f>IF($C$40&lt;&gt;0,D43/$C$40,"")</f>
        <v>0</v>
      </c>
      <c r="G43" s="10"/>
    </row>
    <row r="44" spans="1:7">
      <c r="A44" s="11" t="s">
        <v>468</v>
      </c>
      <c r="B44" s="7">
        <f>'Standing'!$D$53</f>
        <v>0</v>
      </c>
      <c r="C44" s="37">
        <f>'NHH'!$D$88</f>
        <v>0</v>
      </c>
      <c r="D44" s="17">
        <f>0.01*'Input'!$F$58*(C44*$C$40)+10*(B44*$B$40)</f>
        <v>0</v>
      </c>
      <c r="E44" s="6">
        <f>IF($D$40&lt;&gt;0,0.1*D44/$D$40,"")</f>
        <v>0</v>
      </c>
      <c r="F44" s="35">
        <f>IF($C$40&lt;&gt;0,D44/$C$40,"")</f>
        <v>0</v>
      </c>
      <c r="G44" s="10"/>
    </row>
    <row r="45" spans="1:7">
      <c r="A45" s="11" t="s">
        <v>469</v>
      </c>
      <c r="B45" s="7">
        <f>'Standing'!$E$53</f>
        <v>0</v>
      </c>
      <c r="C45" s="37">
        <f>'NHH'!$E$88</f>
        <v>0</v>
      </c>
      <c r="D45" s="17">
        <f>0.01*'Input'!$F$58*(C45*$C$40)+10*(B45*$B$40)</f>
        <v>0</v>
      </c>
      <c r="E45" s="6">
        <f>IF($D$40&lt;&gt;0,0.1*D45/$D$40,"")</f>
        <v>0</v>
      </c>
      <c r="F45" s="35">
        <f>IF($C$40&lt;&gt;0,D45/$C$40,"")</f>
        <v>0</v>
      </c>
      <c r="G45" s="10"/>
    </row>
    <row r="46" spans="1:7">
      <c r="A46" s="11" t="s">
        <v>470</v>
      </c>
      <c r="B46" s="7">
        <f>'Standing'!$F$53</f>
        <v>0</v>
      </c>
      <c r="C46" s="37">
        <f>'NHH'!$F$88</f>
        <v>0</v>
      </c>
      <c r="D46" s="17">
        <f>0.01*'Input'!$F$58*(C46*$C$40)+10*(B46*$B$40)</f>
        <v>0</v>
      </c>
      <c r="E46" s="6">
        <f>IF($D$40&lt;&gt;0,0.1*D46/$D$40,"")</f>
        <v>0</v>
      </c>
      <c r="F46" s="35">
        <f>IF($C$40&lt;&gt;0,D46/$C$40,"")</f>
        <v>0</v>
      </c>
      <c r="G46" s="10"/>
    </row>
    <row r="47" spans="1:7">
      <c r="A47" s="11" t="s">
        <v>471</v>
      </c>
      <c r="B47" s="7">
        <f>'Standing'!$G$53</f>
        <v>0</v>
      </c>
      <c r="C47" s="37">
        <f>'NHH'!$G$88</f>
        <v>0</v>
      </c>
      <c r="D47" s="17">
        <f>0.01*'Input'!$F$58*(C47*$C$40)+10*(B47*$B$40)</f>
        <v>0</v>
      </c>
      <c r="E47" s="6">
        <f>IF($D$40&lt;&gt;0,0.1*D47/$D$40,"")</f>
        <v>0</v>
      </c>
      <c r="F47" s="35">
        <f>IF($C$40&lt;&gt;0,D47/$C$40,"")</f>
        <v>0</v>
      </c>
      <c r="G47" s="10"/>
    </row>
    <row r="48" spans="1:7">
      <c r="A48" s="11" t="s">
        <v>472</v>
      </c>
      <c r="B48" s="7">
        <f>'Standing'!$H$53</f>
        <v>0</v>
      </c>
      <c r="C48" s="37">
        <f>'NHH'!$H$88</f>
        <v>0</v>
      </c>
      <c r="D48" s="17">
        <f>0.01*'Input'!$F$58*(C48*$C$40)+10*(B48*$B$40)</f>
        <v>0</v>
      </c>
      <c r="E48" s="6">
        <f>IF($D$40&lt;&gt;0,0.1*D48/$D$40,"")</f>
        <v>0</v>
      </c>
      <c r="F48" s="35">
        <f>IF($C$40&lt;&gt;0,D48/$C$40,"")</f>
        <v>0</v>
      </c>
      <c r="G48" s="10"/>
    </row>
    <row r="49" spans="1:7">
      <c r="A49" s="11" t="s">
        <v>473</v>
      </c>
      <c r="B49" s="7">
        <f>'Standing'!$I$53</f>
        <v>0</v>
      </c>
      <c r="C49" s="37">
        <f>'NHH'!$I$88</f>
        <v>0</v>
      </c>
      <c r="D49" s="17">
        <f>0.01*'Input'!$F$58*(C49*$C$40)+10*(B49*$B$40)</f>
        <v>0</v>
      </c>
      <c r="E49" s="6">
        <f>IF($D$40&lt;&gt;0,0.1*D49/$D$40,"")</f>
        <v>0</v>
      </c>
      <c r="F49" s="35">
        <f>IF($C$40&lt;&gt;0,D49/$C$40,"")</f>
        <v>0</v>
      </c>
      <c r="G49" s="10"/>
    </row>
    <row r="50" spans="1:7">
      <c r="A50" s="11" t="s">
        <v>474</v>
      </c>
      <c r="B50" s="7">
        <f>'Standing'!$J$53</f>
        <v>0</v>
      </c>
      <c r="C50" s="37">
        <f>'NHH'!$J$88</f>
        <v>0</v>
      </c>
      <c r="D50" s="17">
        <f>0.01*'Input'!$F$58*(C50*$C$40)+10*(B50*$B$40)</f>
        <v>0</v>
      </c>
      <c r="E50" s="6">
        <f>IF($D$40&lt;&gt;0,0.1*D50/$D$40,"")</f>
        <v>0</v>
      </c>
      <c r="F50" s="35">
        <f>IF($C$40&lt;&gt;0,D50/$C$40,"")</f>
        <v>0</v>
      </c>
      <c r="G50" s="10"/>
    </row>
    <row r="51" spans="1:7">
      <c r="A51" s="11" t="s">
        <v>1674</v>
      </c>
      <c r="B51" s="9"/>
      <c r="C51" s="37">
        <f>'SM'!$B$114</f>
        <v>0</v>
      </c>
      <c r="D51" s="17">
        <f>0.01*'Input'!$F$58*(C51*$C$40)+10*(B51*$B$40)</f>
        <v>0</v>
      </c>
      <c r="E51" s="6">
        <f>IF($D$40&lt;&gt;0,0.1*D51/$D$40,"")</f>
        <v>0</v>
      </c>
      <c r="F51" s="35">
        <f>IF($C$40&lt;&gt;0,D51/$C$40,"")</f>
        <v>0</v>
      </c>
      <c r="G51" s="10"/>
    </row>
    <row r="52" spans="1:7">
      <c r="A52" s="11" t="s">
        <v>1675</v>
      </c>
      <c r="B52" s="9"/>
      <c r="C52" s="37">
        <f>'SM'!$C$114</f>
        <v>0</v>
      </c>
      <c r="D52" s="17">
        <f>0.01*'Input'!$F$58*(C52*$C$40)+10*(B52*$B$40)</f>
        <v>0</v>
      </c>
      <c r="E52" s="6">
        <f>IF($D$40&lt;&gt;0,0.1*D52/$D$40,"")</f>
        <v>0</v>
      </c>
      <c r="F52" s="35">
        <f>IF($C$40&lt;&gt;0,D52/$C$40,"")</f>
        <v>0</v>
      </c>
      <c r="G52" s="10"/>
    </row>
    <row r="53" spans="1:7">
      <c r="A53" s="11" t="s">
        <v>1676</v>
      </c>
      <c r="B53" s="7">
        <f>'Standing'!$K$53</f>
        <v>0</v>
      </c>
      <c r="C53" s="37">
        <f>'NHH'!$K$88</f>
        <v>0</v>
      </c>
      <c r="D53" s="17">
        <f>0.01*'Input'!$F$58*(C53*$C$40)+10*(B53*$B$40)</f>
        <v>0</v>
      </c>
      <c r="E53" s="6">
        <f>IF($D$40&lt;&gt;0,0.1*D53/$D$40,"")</f>
        <v>0</v>
      </c>
      <c r="F53" s="35">
        <f>IF($C$40&lt;&gt;0,D53/$C$40,"")</f>
        <v>0</v>
      </c>
      <c r="G53" s="10"/>
    </row>
    <row r="54" spans="1:7">
      <c r="A54" s="11" t="s">
        <v>1677</v>
      </c>
      <c r="B54" s="7">
        <f>'Standing'!$L$53</f>
        <v>0</v>
      </c>
      <c r="C54" s="37">
        <f>'NHH'!$L$88</f>
        <v>0</v>
      </c>
      <c r="D54" s="17">
        <f>0.01*'Input'!$F$58*(C54*$C$40)+10*(B54*$B$40)</f>
        <v>0</v>
      </c>
      <c r="E54" s="6">
        <f>IF($D$40&lt;&gt;0,0.1*D54/$D$40,"")</f>
        <v>0</v>
      </c>
      <c r="F54" s="35">
        <f>IF($C$40&lt;&gt;0,D54/$C$40,"")</f>
        <v>0</v>
      </c>
      <c r="G54" s="10"/>
    </row>
    <row r="55" spans="1:7">
      <c r="A55" s="11" t="s">
        <v>1678</v>
      </c>
      <c r="B55" s="7">
        <f>'Standing'!$M$53</f>
        <v>0</v>
      </c>
      <c r="C55" s="37">
        <f>'NHH'!$M$88</f>
        <v>0</v>
      </c>
      <c r="D55" s="17">
        <f>0.01*'Input'!$F$58*(C55*$C$40)+10*(B55*$B$40)</f>
        <v>0</v>
      </c>
      <c r="E55" s="6">
        <f>IF($D$40&lt;&gt;0,0.1*D55/$D$40,"")</f>
        <v>0</v>
      </c>
      <c r="F55" s="35">
        <f>IF($C$40&lt;&gt;0,D55/$C$40,"")</f>
        <v>0</v>
      </c>
      <c r="G55" s="10"/>
    </row>
    <row r="56" spans="1:7">
      <c r="A56" s="11" t="s">
        <v>1679</v>
      </c>
      <c r="B56" s="7">
        <f>'Standing'!$N$53</f>
        <v>0</v>
      </c>
      <c r="C56" s="37">
        <f>'NHH'!$N$88</f>
        <v>0</v>
      </c>
      <c r="D56" s="17">
        <f>0.01*'Input'!$F$58*(C56*$C$40)+10*(B56*$B$40)</f>
        <v>0</v>
      </c>
      <c r="E56" s="6">
        <f>IF($D$40&lt;&gt;0,0.1*D56/$D$40,"")</f>
        <v>0</v>
      </c>
      <c r="F56" s="35">
        <f>IF($C$40&lt;&gt;0,D56/$C$40,"")</f>
        <v>0</v>
      </c>
      <c r="G56" s="10"/>
    </row>
    <row r="57" spans="1:7">
      <c r="A57" s="11" t="s">
        <v>1680</v>
      </c>
      <c r="B57" s="7">
        <f>'Standing'!$O$53</f>
        <v>0</v>
      </c>
      <c r="C57" s="37">
        <f>'NHH'!$O$88</f>
        <v>0</v>
      </c>
      <c r="D57" s="17">
        <f>0.01*'Input'!$F$58*(C57*$C$40)+10*(B57*$B$40)</f>
        <v>0</v>
      </c>
      <c r="E57" s="6">
        <f>IF($D$40&lt;&gt;0,0.1*D57/$D$40,"")</f>
        <v>0</v>
      </c>
      <c r="F57" s="35">
        <f>IF($C$40&lt;&gt;0,D57/$C$40,"")</f>
        <v>0</v>
      </c>
      <c r="G57" s="10"/>
    </row>
    <row r="58" spans="1:7">
      <c r="A58" s="11" t="s">
        <v>1681</v>
      </c>
      <c r="B58" s="7">
        <f>'Standing'!$P$53</f>
        <v>0</v>
      </c>
      <c r="C58" s="37">
        <f>'NHH'!$P$88</f>
        <v>0</v>
      </c>
      <c r="D58" s="17">
        <f>0.01*'Input'!$F$58*(C58*$C$40)+10*(B58*$B$40)</f>
        <v>0</v>
      </c>
      <c r="E58" s="6">
        <f>IF($D$40&lt;&gt;0,0.1*D58/$D$40,"")</f>
        <v>0</v>
      </c>
      <c r="F58" s="35">
        <f>IF($C$40&lt;&gt;0,D58/$C$40,"")</f>
        <v>0</v>
      </c>
      <c r="G58" s="10"/>
    </row>
    <row r="59" spans="1:7">
      <c r="A59" s="11" t="s">
        <v>1682</v>
      </c>
      <c r="B59" s="7">
        <f>'Standing'!$Q$53</f>
        <v>0</v>
      </c>
      <c r="C59" s="37">
        <f>'NHH'!$Q$88</f>
        <v>0</v>
      </c>
      <c r="D59" s="17">
        <f>0.01*'Input'!$F$58*(C59*$C$40)+10*(B59*$B$40)</f>
        <v>0</v>
      </c>
      <c r="E59" s="6">
        <f>IF($D$40&lt;&gt;0,0.1*D59/$D$40,"")</f>
        <v>0</v>
      </c>
      <c r="F59" s="35">
        <f>IF($C$40&lt;&gt;0,D59/$C$40,"")</f>
        <v>0</v>
      </c>
      <c r="G59" s="10"/>
    </row>
    <row r="60" spans="1:7">
      <c r="A60" s="11" t="s">
        <v>1683</v>
      </c>
      <c r="B60" s="7">
        <f>'Standing'!$R$53</f>
        <v>0</v>
      </c>
      <c r="C60" s="37">
        <f>'NHH'!$R$88</f>
        <v>0</v>
      </c>
      <c r="D60" s="17">
        <f>0.01*'Input'!$F$58*(C60*$C$40)+10*(B60*$B$40)</f>
        <v>0</v>
      </c>
      <c r="E60" s="6">
        <f>IF($D$40&lt;&gt;0,0.1*D60/$D$40,"")</f>
        <v>0</v>
      </c>
      <c r="F60" s="35">
        <f>IF($C$40&lt;&gt;0,D60/$C$40,"")</f>
        <v>0</v>
      </c>
      <c r="G60" s="10"/>
    </row>
    <row r="61" spans="1:7">
      <c r="A61" s="11" t="s">
        <v>1684</v>
      </c>
      <c r="B61" s="7">
        <f>'Standing'!$S$53</f>
        <v>0</v>
      </c>
      <c r="C61" s="37">
        <f>'NHH'!$S$88</f>
        <v>0</v>
      </c>
      <c r="D61" s="17">
        <f>0.01*'Input'!$F$58*(C61*$C$40)+10*(B61*$B$40)</f>
        <v>0</v>
      </c>
      <c r="E61" s="6">
        <f>IF($D$40&lt;&gt;0,0.1*D61/$D$40,"")</f>
        <v>0</v>
      </c>
      <c r="F61" s="35">
        <f>IF($C$40&lt;&gt;0,D61/$C$40,"")</f>
        <v>0</v>
      </c>
      <c r="G61" s="10"/>
    </row>
    <row r="62" spans="1:7">
      <c r="A62" s="11" t="s">
        <v>1685</v>
      </c>
      <c r="B62" s="9"/>
      <c r="C62" s="37">
        <f>'Otex'!$B$121</f>
        <v>0</v>
      </c>
      <c r="D62" s="17">
        <f>0.01*'Input'!$F$58*(C62*$C$40)+10*(B62*$B$40)</f>
        <v>0</v>
      </c>
      <c r="E62" s="6">
        <f>IF($D$40&lt;&gt;0,0.1*D62/$D$40,"")</f>
        <v>0</v>
      </c>
      <c r="F62" s="35">
        <f>IF($C$40&lt;&gt;0,D62/$C$40,"")</f>
        <v>0</v>
      </c>
      <c r="G62" s="10"/>
    </row>
    <row r="63" spans="1:7">
      <c r="A63" s="11" t="s">
        <v>1686</v>
      </c>
      <c r="B63" s="9"/>
      <c r="C63" s="37">
        <f>'Otex'!$C$121</f>
        <v>0</v>
      </c>
      <c r="D63" s="17">
        <f>0.01*'Input'!$F$58*(C63*$C$40)+10*(B63*$B$40)</f>
        <v>0</v>
      </c>
      <c r="E63" s="6">
        <f>IF($D$40&lt;&gt;0,0.1*D63/$D$40,"")</f>
        <v>0</v>
      </c>
      <c r="F63" s="35">
        <f>IF($C$40&lt;&gt;0,D63/$C$40,"")</f>
        <v>0</v>
      </c>
      <c r="G63" s="10"/>
    </row>
    <row r="64" spans="1:7">
      <c r="A64" s="11" t="s">
        <v>1687</v>
      </c>
      <c r="B64" s="7">
        <f>'Scaler'!$B$458</f>
        <v>0</v>
      </c>
      <c r="C64" s="37">
        <f>'Scaler'!$E$458</f>
        <v>0</v>
      </c>
      <c r="D64" s="17">
        <f>0.01*'Input'!$F$58*(C64*$C$40)+10*(B64*$B$40)</f>
        <v>0</v>
      </c>
      <c r="E64" s="6">
        <f>IF($D$40&lt;&gt;0,0.1*D64/$D$40,"")</f>
        <v>0</v>
      </c>
      <c r="F64" s="35">
        <f>IF($C$40&lt;&gt;0,D64/$C$40,"")</f>
        <v>0</v>
      </c>
      <c r="G64" s="10"/>
    </row>
    <row r="65" spans="1:9">
      <c r="A65" s="11" t="s">
        <v>1688</v>
      </c>
      <c r="B65" s="7">
        <f>'Adjust'!$B$76</f>
        <v>0</v>
      </c>
      <c r="C65" s="37">
        <f>'Adjust'!$E$76</f>
        <v>0</v>
      </c>
      <c r="D65" s="17">
        <f>0.01*'Input'!$F$58*(C65*$C$40)+10*(B65*$B$40)</f>
        <v>0</v>
      </c>
      <c r="E65" s="6">
        <f>IF($D$40&lt;&gt;0,0.1*D65/$D$40,"")</f>
        <v>0</v>
      </c>
      <c r="F65" s="35">
        <f>IF($C$40&lt;&gt;0,D65/$C$40,"")</f>
        <v>0</v>
      </c>
      <c r="G65" s="10"/>
    </row>
    <row r="67" spans="1:9">
      <c r="A67" s="11" t="s">
        <v>1689</v>
      </c>
      <c r="B67" s="6">
        <f>SUM($B$43:$B$65)</f>
        <v>0</v>
      </c>
      <c r="C67" s="35">
        <f>SUM($C$43:$C$65)</f>
        <v>0</v>
      </c>
      <c r="D67" s="17">
        <f>SUM($D$43:$D$65)</f>
        <v>0</v>
      </c>
      <c r="E67" s="6">
        <f>SUM($E$43:$E$65)</f>
        <v>0</v>
      </c>
      <c r="F67" s="35">
        <f>SUM($F$43:$F$65)</f>
        <v>0</v>
      </c>
    </row>
    <row r="69" spans="1:9">
      <c r="A69" s="1" t="s">
        <v>173</v>
      </c>
    </row>
    <row r="71" spans="1:9">
      <c r="B71" s="3" t="s">
        <v>227</v>
      </c>
      <c r="C71" s="3" t="s">
        <v>228</v>
      </c>
      <c r="D71" s="3" t="s">
        <v>230</v>
      </c>
      <c r="E71" s="3" t="s">
        <v>1670</v>
      </c>
      <c r="F71" s="3" t="s">
        <v>1671</v>
      </c>
    </row>
    <row r="72" spans="1:9">
      <c r="A72" s="11" t="s">
        <v>173</v>
      </c>
      <c r="B72" s="33">
        <f>'Loads'!B$325</f>
        <v>0</v>
      </c>
      <c r="C72" s="33">
        <f>'Loads'!C$325</f>
        <v>0</v>
      </c>
      <c r="D72" s="33">
        <f>'Loads'!E$325</f>
        <v>0</v>
      </c>
      <c r="E72" s="33">
        <f>'Multi'!B$119</f>
        <v>0</v>
      </c>
      <c r="F72" s="6">
        <f>IF(D72,E72/D72,"")</f>
        <v>0</v>
      </c>
      <c r="G72" s="10"/>
    </row>
    <row r="74" spans="1:9">
      <c r="B74" s="3" t="s">
        <v>1491</v>
      </c>
      <c r="C74" s="3" t="s">
        <v>1492</v>
      </c>
      <c r="D74" s="3" t="s">
        <v>1494</v>
      </c>
      <c r="E74" s="3" t="s">
        <v>1690</v>
      </c>
      <c r="F74" s="3" t="s">
        <v>1672</v>
      </c>
      <c r="G74" s="3" t="s">
        <v>1642</v>
      </c>
      <c r="H74" s="3" t="s">
        <v>1673</v>
      </c>
    </row>
    <row r="75" spans="1:9">
      <c r="A75" s="11" t="s">
        <v>467</v>
      </c>
      <c r="B75" s="7">
        <f>'Standing'!$C$81</f>
        <v>0</v>
      </c>
      <c r="C75" s="7">
        <f>'Standing'!$C$107</f>
        <v>0</v>
      </c>
      <c r="D75" s="37">
        <f>'NHH'!$C$89</f>
        <v>0</v>
      </c>
      <c r="E75" s="6">
        <f>IF(E$72&lt;&gt;0,(($B75*B$72+$C75*C$72))/E$72,0)</f>
        <v>0</v>
      </c>
      <c r="F75" s="17">
        <f>0.01*'Input'!$F$58*(D75*$D$72)+10*(B75*$B$72+C75*$C$72)</f>
        <v>0</v>
      </c>
      <c r="G75" s="6">
        <f>IF($E$72&lt;&gt;0,0.1*F75/$E$72,"")</f>
        <v>0</v>
      </c>
      <c r="H75" s="35">
        <f>IF($D$72&lt;&gt;0,F75/$D$72,"")</f>
        <v>0</v>
      </c>
      <c r="I75" s="10"/>
    </row>
    <row r="76" spans="1:9">
      <c r="A76" s="11" t="s">
        <v>468</v>
      </c>
      <c r="B76" s="7">
        <f>'Standing'!$D$81</f>
        <v>0</v>
      </c>
      <c r="C76" s="7">
        <f>'Standing'!$D$107</f>
        <v>0</v>
      </c>
      <c r="D76" s="37">
        <f>'NHH'!$D$89</f>
        <v>0</v>
      </c>
      <c r="E76" s="6">
        <f>IF(E$72&lt;&gt;0,(($B76*B$72+$C76*C$72))/E$72,0)</f>
        <v>0</v>
      </c>
      <c r="F76" s="17">
        <f>0.01*'Input'!$F$58*(D76*$D$72)+10*(B76*$B$72+C76*$C$72)</f>
        <v>0</v>
      </c>
      <c r="G76" s="6">
        <f>IF($E$72&lt;&gt;0,0.1*F76/$E$72,"")</f>
        <v>0</v>
      </c>
      <c r="H76" s="35">
        <f>IF($D$72&lt;&gt;0,F76/$D$72,"")</f>
        <v>0</v>
      </c>
      <c r="I76" s="10"/>
    </row>
    <row r="77" spans="1:9">
      <c r="A77" s="11" t="s">
        <v>469</v>
      </c>
      <c r="B77" s="7">
        <f>'Standing'!$E$81</f>
        <v>0</v>
      </c>
      <c r="C77" s="7">
        <f>'Standing'!$E$107</f>
        <v>0</v>
      </c>
      <c r="D77" s="37">
        <f>'NHH'!$E$89</f>
        <v>0</v>
      </c>
      <c r="E77" s="6">
        <f>IF(E$72&lt;&gt;0,(($B77*B$72+$C77*C$72))/E$72,0)</f>
        <v>0</v>
      </c>
      <c r="F77" s="17">
        <f>0.01*'Input'!$F$58*(D77*$D$72)+10*(B77*$B$72+C77*$C$72)</f>
        <v>0</v>
      </c>
      <c r="G77" s="6">
        <f>IF($E$72&lt;&gt;0,0.1*F77/$E$72,"")</f>
        <v>0</v>
      </c>
      <c r="H77" s="35">
        <f>IF($D$72&lt;&gt;0,F77/$D$72,"")</f>
        <v>0</v>
      </c>
      <c r="I77" s="10"/>
    </row>
    <row r="78" spans="1:9">
      <c r="A78" s="11" t="s">
        <v>470</v>
      </c>
      <c r="B78" s="7">
        <f>'Standing'!$F$81</f>
        <v>0</v>
      </c>
      <c r="C78" s="7">
        <f>'Standing'!$F$107</f>
        <v>0</v>
      </c>
      <c r="D78" s="37">
        <f>'NHH'!$F$89</f>
        <v>0</v>
      </c>
      <c r="E78" s="6">
        <f>IF(E$72&lt;&gt;0,(($B78*B$72+$C78*C$72))/E$72,0)</f>
        <v>0</v>
      </c>
      <c r="F78" s="17">
        <f>0.01*'Input'!$F$58*(D78*$D$72)+10*(B78*$B$72+C78*$C$72)</f>
        <v>0</v>
      </c>
      <c r="G78" s="6">
        <f>IF($E$72&lt;&gt;0,0.1*F78/$E$72,"")</f>
        <v>0</v>
      </c>
      <c r="H78" s="35">
        <f>IF($D$72&lt;&gt;0,F78/$D$72,"")</f>
        <v>0</v>
      </c>
      <c r="I78" s="10"/>
    </row>
    <row r="79" spans="1:9">
      <c r="A79" s="11" t="s">
        <v>471</v>
      </c>
      <c r="B79" s="7">
        <f>'Standing'!$G$81</f>
        <v>0</v>
      </c>
      <c r="C79" s="7">
        <f>'Standing'!$G$107</f>
        <v>0</v>
      </c>
      <c r="D79" s="37">
        <f>'NHH'!$G$89</f>
        <v>0</v>
      </c>
      <c r="E79" s="6">
        <f>IF(E$72&lt;&gt;0,(($B79*B$72+$C79*C$72))/E$72,0)</f>
        <v>0</v>
      </c>
      <c r="F79" s="17">
        <f>0.01*'Input'!$F$58*(D79*$D$72)+10*(B79*$B$72+C79*$C$72)</f>
        <v>0</v>
      </c>
      <c r="G79" s="6">
        <f>IF($E$72&lt;&gt;0,0.1*F79/$E$72,"")</f>
        <v>0</v>
      </c>
      <c r="H79" s="35">
        <f>IF($D$72&lt;&gt;0,F79/$D$72,"")</f>
        <v>0</v>
      </c>
      <c r="I79" s="10"/>
    </row>
    <row r="80" spans="1:9">
      <c r="A80" s="11" t="s">
        <v>472</v>
      </c>
      <c r="B80" s="7">
        <f>'Standing'!$H$81</f>
        <v>0</v>
      </c>
      <c r="C80" s="7">
        <f>'Standing'!$H$107</f>
        <v>0</v>
      </c>
      <c r="D80" s="37">
        <f>'NHH'!$H$89</f>
        <v>0</v>
      </c>
      <c r="E80" s="6">
        <f>IF(E$72&lt;&gt;0,(($B80*B$72+$C80*C$72))/E$72,0)</f>
        <v>0</v>
      </c>
      <c r="F80" s="17">
        <f>0.01*'Input'!$F$58*(D80*$D$72)+10*(B80*$B$72+C80*$C$72)</f>
        <v>0</v>
      </c>
      <c r="G80" s="6">
        <f>IF($E$72&lt;&gt;0,0.1*F80/$E$72,"")</f>
        <v>0</v>
      </c>
      <c r="H80" s="35">
        <f>IF($D$72&lt;&gt;0,F80/$D$72,"")</f>
        <v>0</v>
      </c>
      <c r="I80" s="10"/>
    </row>
    <row r="81" spans="1:9">
      <c r="A81" s="11" t="s">
        <v>473</v>
      </c>
      <c r="B81" s="7">
        <f>'Standing'!$I$81</f>
        <v>0</v>
      </c>
      <c r="C81" s="7">
        <f>'Standing'!$I$107</f>
        <v>0</v>
      </c>
      <c r="D81" s="37">
        <f>'NHH'!$I$89</f>
        <v>0</v>
      </c>
      <c r="E81" s="6">
        <f>IF(E$72&lt;&gt;0,(($B81*B$72+$C81*C$72))/E$72,0)</f>
        <v>0</v>
      </c>
      <c r="F81" s="17">
        <f>0.01*'Input'!$F$58*(D81*$D$72)+10*(B81*$B$72+C81*$C$72)</f>
        <v>0</v>
      </c>
      <c r="G81" s="6">
        <f>IF($E$72&lt;&gt;0,0.1*F81/$E$72,"")</f>
        <v>0</v>
      </c>
      <c r="H81" s="35">
        <f>IF($D$72&lt;&gt;0,F81/$D$72,"")</f>
        <v>0</v>
      </c>
      <c r="I81" s="10"/>
    </row>
    <row r="82" spans="1:9">
      <c r="A82" s="11" t="s">
        <v>474</v>
      </c>
      <c r="B82" s="7">
        <f>'Standing'!$J$81</f>
        <v>0</v>
      </c>
      <c r="C82" s="7">
        <f>'Standing'!$J$107</f>
        <v>0</v>
      </c>
      <c r="D82" s="37">
        <f>'NHH'!$J$89</f>
        <v>0</v>
      </c>
      <c r="E82" s="6">
        <f>IF(E$72&lt;&gt;0,(($B82*B$72+$C82*C$72))/E$72,0)</f>
        <v>0</v>
      </c>
      <c r="F82" s="17">
        <f>0.01*'Input'!$F$58*(D82*$D$72)+10*(B82*$B$72+C82*$C$72)</f>
        <v>0</v>
      </c>
      <c r="G82" s="6">
        <f>IF($E$72&lt;&gt;0,0.1*F82/$E$72,"")</f>
        <v>0</v>
      </c>
      <c r="H82" s="35">
        <f>IF($D$72&lt;&gt;0,F82/$D$72,"")</f>
        <v>0</v>
      </c>
      <c r="I82" s="10"/>
    </row>
    <row r="83" spans="1:9">
      <c r="A83" s="11" t="s">
        <v>1674</v>
      </c>
      <c r="B83" s="9"/>
      <c r="C83" s="9"/>
      <c r="D83" s="37">
        <f>'SM'!$B$115</f>
        <v>0</v>
      </c>
      <c r="E83" s="6">
        <f>IF(E$72&lt;&gt;0,(($B83*B$72+$C83*C$72))/E$72,0)</f>
        <v>0</v>
      </c>
      <c r="F83" s="17">
        <f>0.01*'Input'!$F$58*(D83*$D$72)+10*(B83*$B$72+C83*$C$72)</f>
        <v>0</v>
      </c>
      <c r="G83" s="6">
        <f>IF($E$72&lt;&gt;0,0.1*F83/$E$72,"")</f>
        <v>0</v>
      </c>
      <c r="H83" s="35">
        <f>IF($D$72&lt;&gt;0,F83/$D$72,"")</f>
        <v>0</v>
      </c>
      <c r="I83" s="10"/>
    </row>
    <row r="84" spans="1:9">
      <c r="A84" s="11" t="s">
        <v>1675</v>
      </c>
      <c r="B84" s="9"/>
      <c r="C84" s="9"/>
      <c r="D84" s="37">
        <f>'SM'!$C$115</f>
        <v>0</v>
      </c>
      <c r="E84" s="6">
        <f>IF(E$72&lt;&gt;0,(($B84*B$72+$C84*C$72))/E$72,0)</f>
        <v>0</v>
      </c>
      <c r="F84" s="17">
        <f>0.01*'Input'!$F$58*(D84*$D$72)+10*(B84*$B$72+C84*$C$72)</f>
        <v>0</v>
      </c>
      <c r="G84" s="6">
        <f>IF($E$72&lt;&gt;0,0.1*F84/$E$72,"")</f>
        <v>0</v>
      </c>
      <c r="H84" s="35">
        <f>IF($D$72&lt;&gt;0,F84/$D$72,"")</f>
        <v>0</v>
      </c>
      <c r="I84" s="10"/>
    </row>
    <row r="85" spans="1:9">
      <c r="A85" s="11" t="s">
        <v>1676</v>
      </c>
      <c r="B85" s="7">
        <f>'Standing'!$K$81</f>
        <v>0</v>
      </c>
      <c r="C85" s="7">
        <f>'Standing'!$K$107</f>
        <v>0</v>
      </c>
      <c r="D85" s="37">
        <f>'NHH'!$K$89</f>
        <v>0</v>
      </c>
      <c r="E85" s="6">
        <f>IF(E$72&lt;&gt;0,(($B85*B$72+$C85*C$72))/E$72,0)</f>
        <v>0</v>
      </c>
      <c r="F85" s="17">
        <f>0.01*'Input'!$F$58*(D85*$D$72)+10*(B85*$B$72+C85*$C$72)</f>
        <v>0</v>
      </c>
      <c r="G85" s="6">
        <f>IF($E$72&lt;&gt;0,0.1*F85/$E$72,"")</f>
        <v>0</v>
      </c>
      <c r="H85" s="35">
        <f>IF($D$72&lt;&gt;0,F85/$D$72,"")</f>
        <v>0</v>
      </c>
      <c r="I85" s="10"/>
    </row>
    <row r="86" spans="1:9">
      <c r="A86" s="11" t="s">
        <v>1677</v>
      </c>
      <c r="B86" s="7">
        <f>'Standing'!$L$81</f>
        <v>0</v>
      </c>
      <c r="C86" s="7">
        <f>'Standing'!$L$107</f>
        <v>0</v>
      </c>
      <c r="D86" s="37">
        <f>'NHH'!$L$89</f>
        <v>0</v>
      </c>
      <c r="E86" s="6">
        <f>IF(E$72&lt;&gt;0,(($B86*B$72+$C86*C$72))/E$72,0)</f>
        <v>0</v>
      </c>
      <c r="F86" s="17">
        <f>0.01*'Input'!$F$58*(D86*$D$72)+10*(B86*$B$72+C86*$C$72)</f>
        <v>0</v>
      </c>
      <c r="G86" s="6">
        <f>IF($E$72&lt;&gt;0,0.1*F86/$E$72,"")</f>
        <v>0</v>
      </c>
      <c r="H86" s="35">
        <f>IF($D$72&lt;&gt;0,F86/$D$72,"")</f>
        <v>0</v>
      </c>
      <c r="I86" s="10"/>
    </row>
    <row r="87" spans="1:9">
      <c r="A87" s="11" t="s">
        <v>1678</v>
      </c>
      <c r="B87" s="7">
        <f>'Standing'!$M$81</f>
        <v>0</v>
      </c>
      <c r="C87" s="7">
        <f>'Standing'!$M$107</f>
        <v>0</v>
      </c>
      <c r="D87" s="37">
        <f>'NHH'!$M$89</f>
        <v>0</v>
      </c>
      <c r="E87" s="6">
        <f>IF(E$72&lt;&gt;0,(($B87*B$72+$C87*C$72))/E$72,0)</f>
        <v>0</v>
      </c>
      <c r="F87" s="17">
        <f>0.01*'Input'!$F$58*(D87*$D$72)+10*(B87*$B$72+C87*$C$72)</f>
        <v>0</v>
      </c>
      <c r="G87" s="6">
        <f>IF($E$72&lt;&gt;0,0.1*F87/$E$72,"")</f>
        <v>0</v>
      </c>
      <c r="H87" s="35">
        <f>IF($D$72&lt;&gt;0,F87/$D$72,"")</f>
        <v>0</v>
      </c>
      <c r="I87" s="10"/>
    </row>
    <row r="88" spans="1:9">
      <c r="A88" s="11" t="s">
        <v>1679</v>
      </c>
      <c r="B88" s="7">
        <f>'Standing'!$N$81</f>
        <v>0</v>
      </c>
      <c r="C88" s="7">
        <f>'Standing'!$N$107</f>
        <v>0</v>
      </c>
      <c r="D88" s="37">
        <f>'NHH'!$N$89</f>
        <v>0</v>
      </c>
      <c r="E88" s="6">
        <f>IF(E$72&lt;&gt;0,(($B88*B$72+$C88*C$72))/E$72,0)</f>
        <v>0</v>
      </c>
      <c r="F88" s="17">
        <f>0.01*'Input'!$F$58*(D88*$D$72)+10*(B88*$B$72+C88*$C$72)</f>
        <v>0</v>
      </c>
      <c r="G88" s="6">
        <f>IF($E$72&lt;&gt;0,0.1*F88/$E$72,"")</f>
        <v>0</v>
      </c>
      <c r="H88" s="35">
        <f>IF($D$72&lt;&gt;0,F88/$D$72,"")</f>
        <v>0</v>
      </c>
      <c r="I88" s="10"/>
    </row>
    <row r="89" spans="1:9">
      <c r="A89" s="11" t="s">
        <v>1680</v>
      </c>
      <c r="B89" s="7">
        <f>'Standing'!$O$81</f>
        <v>0</v>
      </c>
      <c r="C89" s="7">
        <f>'Standing'!$O$107</f>
        <v>0</v>
      </c>
      <c r="D89" s="37">
        <f>'NHH'!$O$89</f>
        <v>0</v>
      </c>
      <c r="E89" s="6">
        <f>IF(E$72&lt;&gt;0,(($B89*B$72+$C89*C$72))/E$72,0)</f>
        <v>0</v>
      </c>
      <c r="F89" s="17">
        <f>0.01*'Input'!$F$58*(D89*$D$72)+10*(B89*$B$72+C89*$C$72)</f>
        <v>0</v>
      </c>
      <c r="G89" s="6">
        <f>IF($E$72&lt;&gt;0,0.1*F89/$E$72,"")</f>
        <v>0</v>
      </c>
      <c r="H89" s="35">
        <f>IF($D$72&lt;&gt;0,F89/$D$72,"")</f>
        <v>0</v>
      </c>
      <c r="I89" s="10"/>
    </row>
    <row r="90" spans="1:9">
      <c r="A90" s="11" t="s">
        <v>1681</v>
      </c>
      <c r="B90" s="7">
        <f>'Standing'!$P$81</f>
        <v>0</v>
      </c>
      <c r="C90" s="7">
        <f>'Standing'!$P$107</f>
        <v>0</v>
      </c>
      <c r="D90" s="37">
        <f>'NHH'!$P$89</f>
        <v>0</v>
      </c>
      <c r="E90" s="6">
        <f>IF(E$72&lt;&gt;0,(($B90*B$72+$C90*C$72))/E$72,0)</f>
        <v>0</v>
      </c>
      <c r="F90" s="17">
        <f>0.01*'Input'!$F$58*(D90*$D$72)+10*(B90*$B$72+C90*$C$72)</f>
        <v>0</v>
      </c>
      <c r="G90" s="6">
        <f>IF($E$72&lt;&gt;0,0.1*F90/$E$72,"")</f>
        <v>0</v>
      </c>
      <c r="H90" s="35">
        <f>IF($D$72&lt;&gt;0,F90/$D$72,"")</f>
        <v>0</v>
      </c>
      <c r="I90" s="10"/>
    </row>
    <row r="91" spans="1:9">
      <c r="A91" s="11" t="s">
        <v>1682</v>
      </c>
      <c r="B91" s="7">
        <f>'Standing'!$Q$81</f>
        <v>0</v>
      </c>
      <c r="C91" s="7">
        <f>'Standing'!$Q$107</f>
        <v>0</v>
      </c>
      <c r="D91" s="37">
        <f>'NHH'!$Q$89</f>
        <v>0</v>
      </c>
      <c r="E91" s="6">
        <f>IF(E$72&lt;&gt;0,(($B91*B$72+$C91*C$72))/E$72,0)</f>
        <v>0</v>
      </c>
      <c r="F91" s="17">
        <f>0.01*'Input'!$F$58*(D91*$D$72)+10*(B91*$B$72+C91*$C$72)</f>
        <v>0</v>
      </c>
      <c r="G91" s="6">
        <f>IF($E$72&lt;&gt;0,0.1*F91/$E$72,"")</f>
        <v>0</v>
      </c>
      <c r="H91" s="35">
        <f>IF($D$72&lt;&gt;0,F91/$D$72,"")</f>
        <v>0</v>
      </c>
      <c r="I91" s="10"/>
    </row>
    <row r="92" spans="1:9">
      <c r="A92" s="11" t="s">
        <v>1683</v>
      </c>
      <c r="B92" s="7">
        <f>'Standing'!$R$81</f>
        <v>0</v>
      </c>
      <c r="C92" s="7">
        <f>'Standing'!$R$107</f>
        <v>0</v>
      </c>
      <c r="D92" s="37">
        <f>'NHH'!$R$89</f>
        <v>0</v>
      </c>
      <c r="E92" s="6">
        <f>IF(E$72&lt;&gt;0,(($B92*B$72+$C92*C$72))/E$72,0)</f>
        <v>0</v>
      </c>
      <c r="F92" s="17">
        <f>0.01*'Input'!$F$58*(D92*$D$72)+10*(B92*$B$72+C92*$C$72)</f>
        <v>0</v>
      </c>
      <c r="G92" s="6">
        <f>IF($E$72&lt;&gt;0,0.1*F92/$E$72,"")</f>
        <v>0</v>
      </c>
      <c r="H92" s="35">
        <f>IF($D$72&lt;&gt;0,F92/$D$72,"")</f>
        <v>0</v>
      </c>
      <c r="I92" s="10"/>
    </row>
    <row r="93" spans="1:9">
      <c r="A93" s="11" t="s">
        <v>1684</v>
      </c>
      <c r="B93" s="7">
        <f>'Standing'!$S$81</f>
        <v>0</v>
      </c>
      <c r="C93" s="7">
        <f>'Standing'!$S$107</f>
        <v>0</v>
      </c>
      <c r="D93" s="37">
        <f>'NHH'!$S$89</f>
        <v>0</v>
      </c>
      <c r="E93" s="6">
        <f>IF(E$72&lt;&gt;0,(($B93*B$72+$C93*C$72))/E$72,0)</f>
        <v>0</v>
      </c>
      <c r="F93" s="17">
        <f>0.01*'Input'!$F$58*(D93*$D$72)+10*(B93*$B$72+C93*$C$72)</f>
        <v>0</v>
      </c>
      <c r="G93" s="6">
        <f>IF($E$72&lt;&gt;0,0.1*F93/$E$72,"")</f>
        <v>0</v>
      </c>
      <c r="H93" s="35">
        <f>IF($D$72&lt;&gt;0,F93/$D$72,"")</f>
        <v>0</v>
      </c>
      <c r="I93" s="10"/>
    </row>
    <row r="94" spans="1:9">
      <c r="A94" s="11" t="s">
        <v>1685</v>
      </c>
      <c r="B94" s="9"/>
      <c r="C94" s="9"/>
      <c r="D94" s="37">
        <f>'Otex'!$B$122</f>
        <v>0</v>
      </c>
      <c r="E94" s="6">
        <f>IF(E$72&lt;&gt;0,(($B94*B$72+$C94*C$72))/E$72,0)</f>
        <v>0</v>
      </c>
      <c r="F94" s="17">
        <f>0.01*'Input'!$F$58*(D94*$D$72)+10*(B94*$B$72+C94*$C$72)</f>
        <v>0</v>
      </c>
      <c r="G94" s="6">
        <f>IF($E$72&lt;&gt;0,0.1*F94/$E$72,"")</f>
        <v>0</v>
      </c>
      <c r="H94" s="35">
        <f>IF($D$72&lt;&gt;0,F94/$D$72,"")</f>
        <v>0</v>
      </c>
      <c r="I94" s="10"/>
    </row>
    <row r="95" spans="1:9">
      <c r="A95" s="11" t="s">
        <v>1686</v>
      </c>
      <c r="B95" s="9"/>
      <c r="C95" s="9"/>
      <c r="D95" s="37">
        <f>'Otex'!$C$122</f>
        <v>0</v>
      </c>
      <c r="E95" s="6">
        <f>IF(E$72&lt;&gt;0,(($B95*B$72+$C95*C$72))/E$72,0)</f>
        <v>0</v>
      </c>
      <c r="F95" s="17">
        <f>0.01*'Input'!$F$58*(D95*$D$72)+10*(B95*$B$72+C95*$C$72)</f>
        <v>0</v>
      </c>
      <c r="G95" s="6">
        <f>IF($E$72&lt;&gt;0,0.1*F95/$E$72,"")</f>
        <v>0</v>
      </c>
      <c r="H95" s="35">
        <f>IF($D$72&lt;&gt;0,F95/$D$72,"")</f>
        <v>0</v>
      </c>
      <c r="I95" s="10"/>
    </row>
    <row r="96" spans="1:9">
      <c r="A96" s="11" t="s">
        <v>1687</v>
      </c>
      <c r="B96" s="7">
        <f>'Scaler'!$B$459</f>
        <v>0</v>
      </c>
      <c r="C96" s="7">
        <f>'Scaler'!$C$459</f>
        <v>0</v>
      </c>
      <c r="D96" s="37">
        <f>'Scaler'!$E$459</f>
        <v>0</v>
      </c>
      <c r="E96" s="6">
        <f>IF(E$72&lt;&gt;0,(($B96*B$72+$C96*C$72))/E$72,0)</f>
        <v>0</v>
      </c>
      <c r="F96" s="17">
        <f>0.01*'Input'!$F$58*(D96*$D$72)+10*(B96*$B$72+C96*$C$72)</f>
        <v>0</v>
      </c>
      <c r="G96" s="6">
        <f>IF($E$72&lt;&gt;0,0.1*F96/$E$72,"")</f>
        <v>0</v>
      </c>
      <c r="H96" s="35">
        <f>IF($D$72&lt;&gt;0,F96/$D$72,"")</f>
        <v>0</v>
      </c>
      <c r="I96" s="10"/>
    </row>
    <row r="97" spans="1:9">
      <c r="A97" s="11" t="s">
        <v>1688</v>
      </c>
      <c r="B97" s="7">
        <f>'Adjust'!$B$77</f>
        <v>0</v>
      </c>
      <c r="C97" s="7">
        <f>'Adjust'!$C$77</f>
        <v>0</v>
      </c>
      <c r="D97" s="37">
        <f>'Adjust'!$E$77</f>
        <v>0</v>
      </c>
      <c r="E97" s="6">
        <f>IF(E$72&lt;&gt;0,(($B97*B$72+$C97*C$72))/E$72,0)</f>
        <v>0</v>
      </c>
      <c r="F97" s="17">
        <f>0.01*'Input'!$F$58*(D97*$D$72)+10*(B97*$B$72+C97*$C$72)</f>
        <v>0</v>
      </c>
      <c r="G97" s="6">
        <f>IF($E$72&lt;&gt;0,0.1*F97/$E$72,"")</f>
        <v>0</v>
      </c>
      <c r="H97" s="35">
        <f>IF($D$72&lt;&gt;0,F97/$D$72,"")</f>
        <v>0</v>
      </c>
      <c r="I97" s="10"/>
    </row>
    <row r="99" spans="1:9">
      <c r="A99" s="11" t="s">
        <v>1689</v>
      </c>
      <c r="B99" s="6">
        <f>SUM($B$75:$B$97)</f>
        <v>0</v>
      </c>
      <c r="C99" s="6">
        <f>SUM($C$75:$C$97)</f>
        <v>0</v>
      </c>
      <c r="D99" s="35">
        <f>SUM($D$75:$D$97)</f>
        <v>0</v>
      </c>
      <c r="E99" s="6">
        <f>SUM(E$75:E$97)</f>
        <v>0</v>
      </c>
      <c r="F99" s="17">
        <f>SUM($F$75:$F$97)</f>
        <v>0</v>
      </c>
      <c r="G99" s="6">
        <f>SUM($G$75:$G$97)</f>
        <v>0</v>
      </c>
      <c r="H99" s="35">
        <f>SUM($H$75:$H$97)</f>
        <v>0</v>
      </c>
    </row>
    <row r="101" spans="1:9">
      <c r="A101" s="1" t="s">
        <v>216</v>
      </c>
    </row>
    <row r="103" spans="1:9">
      <c r="B103" s="3" t="s">
        <v>227</v>
      </c>
      <c r="C103" s="3" t="s">
        <v>1670</v>
      </c>
    </row>
    <row r="104" spans="1:9">
      <c r="A104" s="11" t="s">
        <v>216</v>
      </c>
      <c r="B104" s="33">
        <f>'Loads'!B$326</f>
        <v>0</v>
      </c>
      <c r="C104" s="33">
        <f>'Multi'!B$120</f>
        <v>0</v>
      </c>
      <c r="D104" s="10"/>
    </row>
    <row r="106" spans="1:9">
      <c r="B106" s="3" t="s">
        <v>1491</v>
      </c>
      <c r="C106" s="3" t="s">
        <v>1672</v>
      </c>
      <c r="D106" s="3" t="s">
        <v>1642</v>
      </c>
    </row>
    <row r="107" spans="1:9">
      <c r="A107" s="11" t="s">
        <v>467</v>
      </c>
      <c r="B107" s="7">
        <f>'Standing'!$C$82</f>
        <v>0</v>
      </c>
      <c r="C107" s="17">
        <f>0+10*(B107*$B$104)</f>
        <v>0</v>
      </c>
      <c r="D107" s="6">
        <f>IF($C$104&lt;&gt;0,0.1*C107/$C$104,"")</f>
        <v>0</v>
      </c>
      <c r="E107" s="10"/>
    </row>
    <row r="108" spans="1:9">
      <c r="A108" s="11" t="s">
        <v>468</v>
      </c>
      <c r="B108" s="7">
        <f>'Standing'!$D$82</f>
        <v>0</v>
      </c>
      <c r="C108" s="17">
        <f>0+10*(B108*$B$104)</f>
        <v>0</v>
      </c>
      <c r="D108" s="6">
        <f>IF($C$104&lt;&gt;0,0.1*C108/$C$104,"")</f>
        <v>0</v>
      </c>
      <c r="E108" s="10"/>
    </row>
    <row r="109" spans="1:9">
      <c r="A109" s="11" t="s">
        <v>469</v>
      </c>
      <c r="B109" s="7">
        <f>'Standing'!$E$82</f>
        <v>0</v>
      </c>
      <c r="C109" s="17">
        <f>0+10*(B109*$B$104)</f>
        <v>0</v>
      </c>
      <c r="D109" s="6">
        <f>IF($C$104&lt;&gt;0,0.1*C109/$C$104,"")</f>
        <v>0</v>
      </c>
      <c r="E109" s="10"/>
    </row>
    <row r="110" spans="1:9">
      <c r="A110" s="11" t="s">
        <v>470</v>
      </c>
      <c r="B110" s="7">
        <f>'Standing'!$F$82</f>
        <v>0</v>
      </c>
      <c r="C110" s="17">
        <f>0+10*(B110*$B$104)</f>
        <v>0</v>
      </c>
      <c r="D110" s="6">
        <f>IF($C$104&lt;&gt;0,0.1*C110/$C$104,"")</f>
        <v>0</v>
      </c>
      <c r="E110" s="10"/>
    </row>
    <row r="111" spans="1:9">
      <c r="A111" s="11" t="s">
        <v>471</v>
      </c>
      <c r="B111" s="7">
        <f>'Standing'!$G$82</f>
        <v>0</v>
      </c>
      <c r="C111" s="17">
        <f>0+10*(B111*$B$104)</f>
        <v>0</v>
      </c>
      <c r="D111" s="6">
        <f>IF($C$104&lt;&gt;0,0.1*C111/$C$104,"")</f>
        <v>0</v>
      </c>
      <c r="E111" s="10"/>
    </row>
    <row r="112" spans="1:9">
      <c r="A112" s="11" t="s">
        <v>472</v>
      </c>
      <c r="B112" s="7">
        <f>'Standing'!$H$82</f>
        <v>0</v>
      </c>
      <c r="C112" s="17">
        <f>0+10*(B112*$B$104)</f>
        <v>0</v>
      </c>
      <c r="D112" s="6">
        <f>IF($C$104&lt;&gt;0,0.1*C112/$C$104,"")</f>
        <v>0</v>
      </c>
      <c r="E112" s="10"/>
    </row>
    <row r="113" spans="1:5">
      <c r="A113" s="11" t="s">
        <v>473</v>
      </c>
      <c r="B113" s="7">
        <f>'Standing'!$I$82</f>
        <v>0</v>
      </c>
      <c r="C113" s="17">
        <f>0+10*(B113*$B$104)</f>
        <v>0</v>
      </c>
      <c r="D113" s="6">
        <f>IF($C$104&lt;&gt;0,0.1*C113/$C$104,"")</f>
        <v>0</v>
      </c>
      <c r="E113" s="10"/>
    </row>
    <row r="114" spans="1:5">
      <c r="A114" s="11" t="s">
        <v>474</v>
      </c>
      <c r="B114" s="7">
        <f>'Standing'!$J$82</f>
        <v>0</v>
      </c>
      <c r="C114" s="17">
        <f>0+10*(B114*$B$104)</f>
        <v>0</v>
      </c>
      <c r="D114" s="6">
        <f>IF($C$104&lt;&gt;0,0.1*C114/$C$104,"")</f>
        <v>0</v>
      </c>
      <c r="E114" s="10"/>
    </row>
    <row r="115" spans="1:5">
      <c r="A115" s="11" t="s">
        <v>1676</v>
      </c>
      <c r="B115" s="7">
        <f>'Standing'!$K$82</f>
        <v>0</v>
      </c>
      <c r="C115" s="17">
        <f>0+10*(B115*$B$104)</f>
        <v>0</v>
      </c>
      <c r="D115" s="6">
        <f>IF($C$104&lt;&gt;0,0.1*C115/$C$104,"")</f>
        <v>0</v>
      </c>
      <c r="E115" s="10"/>
    </row>
    <row r="116" spans="1:5">
      <c r="A116" s="11" t="s">
        <v>1677</v>
      </c>
      <c r="B116" s="7">
        <f>'Standing'!$L$82</f>
        <v>0</v>
      </c>
      <c r="C116" s="17">
        <f>0+10*(B116*$B$104)</f>
        <v>0</v>
      </c>
      <c r="D116" s="6">
        <f>IF($C$104&lt;&gt;0,0.1*C116/$C$104,"")</f>
        <v>0</v>
      </c>
      <c r="E116" s="10"/>
    </row>
    <row r="117" spans="1:5">
      <c r="A117" s="11" t="s">
        <v>1678</v>
      </c>
      <c r="B117" s="7">
        <f>'Standing'!$M$82</f>
        <v>0</v>
      </c>
      <c r="C117" s="17">
        <f>0+10*(B117*$B$104)</f>
        <v>0</v>
      </c>
      <c r="D117" s="6">
        <f>IF($C$104&lt;&gt;0,0.1*C117/$C$104,"")</f>
        <v>0</v>
      </c>
      <c r="E117" s="10"/>
    </row>
    <row r="118" spans="1:5">
      <c r="A118" s="11" t="s">
        <v>1679</v>
      </c>
      <c r="B118" s="7">
        <f>'Standing'!$N$82</f>
        <v>0</v>
      </c>
      <c r="C118" s="17">
        <f>0+10*(B118*$B$104)</f>
        <v>0</v>
      </c>
      <c r="D118" s="6">
        <f>IF($C$104&lt;&gt;0,0.1*C118/$C$104,"")</f>
        <v>0</v>
      </c>
      <c r="E118" s="10"/>
    </row>
    <row r="119" spans="1:5">
      <c r="A119" s="11" t="s">
        <v>1680</v>
      </c>
      <c r="B119" s="7">
        <f>'Standing'!$O$82</f>
        <v>0</v>
      </c>
      <c r="C119" s="17">
        <f>0+10*(B119*$B$104)</f>
        <v>0</v>
      </c>
      <c r="D119" s="6">
        <f>IF($C$104&lt;&gt;0,0.1*C119/$C$104,"")</f>
        <v>0</v>
      </c>
      <c r="E119" s="10"/>
    </row>
    <row r="120" spans="1:5">
      <c r="A120" s="11" t="s">
        <v>1681</v>
      </c>
      <c r="B120" s="7">
        <f>'Standing'!$P$82</f>
        <v>0</v>
      </c>
      <c r="C120" s="17">
        <f>0+10*(B120*$B$104)</f>
        <v>0</v>
      </c>
      <c r="D120" s="6">
        <f>IF($C$104&lt;&gt;0,0.1*C120/$C$104,"")</f>
        <v>0</v>
      </c>
      <c r="E120" s="10"/>
    </row>
    <row r="121" spans="1:5">
      <c r="A121" s="11" t="s">
        <v>1682</v>
      </c>
      <c r="B121" s="7">
        <f>'Standing'!$Q$82</f>
        <v>0</v>
      </c>
      <c r="C121" s="17">
        <f>0+10*(B121*$B$104)</f>
        <v>0</v>
      </c>
      <c r="D121" s="6">
        <f>IF($C$104&lt;&gt;0,0.1*C121/$C$104,"")</f>
        <v>0</v>
      </c>
      <c r="E121" s="10"/>
    </row>
    <row r="122" spans="1:5">
      <c r="A122" s="11" t="s">
        <v>1683</v>
      </c>
      <c r="B122" s="7">
        <f>'Standing'!$R$82</f>
        <v>0</v>
      </c>
      <c r="C122" s="17">
        <f>0+10*(B122*$B$104)</f>
        <v>0</v>
      </c>
      <c r="D122" s="6">
        <f>IF($C$104&lt;&gt;0,0.1*C122/$C$104,"")</f>
        <v>0</v>
      </c>
      <c r="E122" s="10"/>
    </row>
    <row r="123" spans="1:5">
      <c r="A123" s="11" t="s">
        <v>1684</v>
      </c>
      <c r="B123" s="7">
        <f>'Standing'!$S$82</f>
        <v>0</v>
      </c>
      <c r="C123" s="17">
        <f>0+10*(B123*$B$104)</f>
        <v>0</v>
      </c>
      <c r="D123" s="6">
        <f>IF($C$104&lt;&gt;0,0.1*C123/$C$104,"")</f>
        <v>0</v>
      </c>
      <c r="E123" s="10"/>
    </row>
    <row r="124" spans="1:5">
      <c r="A124" s="11" t="s">
        <v>1687</v>
      </c>
      <c r="B124" s="7">
        <f>'Scaler'!$B$460</f>
        <v>0</v>
      </c>
      <c r="C124" s="17">
        <f>0+10*(B124*$B$104)</f>
        <v>0</v>
      </c>
      <c r="D124" s="6">
        <f>IF($C$104&lt;&gt;0,0.1*C124/$C$104,"")</f>
        <v>0</v>
      </c>
      <c r="E124" s="10"/>
    </row>
    <row r="125" spans="1:5">
      <c r="A125" s="11" t="s">
        <v>1688</v>
      </c>
      <c r="B125" s="7">
        <f>'Adjust'!$B$78</f>
        <v>0</v>
      </c>
      <c r="C125" s="17">
        <f>0+10*(B125*$B$104)</f>
        <v>0</v>
      </c>
      <c r="D125" s="6">
        <f>IF($C$104&lt;&gt;0,0.1*C125/$C$104,"")</f>
        <v>0</v>
      </c>
      <c r="E125" s="10"/>
    </row>
    <row r="127" spans="1:5">
      <c r="A127" s="11" t="s">
        <v>1689</v>
      </c>
      <c r="B127" s="6">
        <f>SUM($B$107:$B$125)</f>
        <v>0</v>
      </c>
      <c r="C127" s="17">
        <f>SUM($C$107:$C$125)</f>
        <v>0</v>
      </c>
      <c r="D127" s="6">
        <f>SUM($D$107:$D$125)</f>
        <v>0</v>
      </c>
    </row>
    <row r="129" spans="1:7">
      <c r="A129" s="1" t="s">
        <v>174</v>
      </c>
    </row>
    <row r="131" spans="1:7">
      <c r="B131" s="3" t="s">
        <v>227</v>
      </c>
      <c r="C131" s="3" t="s">
        <v>230</v>
      </c>
      <c r="D131" s="3" t="s">
        <v>1670</v>
      </c>
      <c r="E131" s="3" t="s">
        <v>1671</v>
      </c>
    </row>
    <row r="132" spans="1:7">
      <c r="A132" s="11" t="s">
        <v>174</v>
      </c>
      <c r="B132" s="33">
        <f>'Loads'!B$327</f>
        <v>0</v>
      </c>
      <c r="C132" s="33">
        <f>'Loads'!E$327</f>
        <v>0</v>
      </c>
      <c r="D132" s="33">
        <f>'Multi'!B$121</f>
        <v>0</v>
      </c>
      <c r="E132" s="6">
        <f>IF(C132,D132/C132,"")</f>
        <v>0</v>
      </c>
      <c r="F132" s="10"/>
    </row>
    <row r="134" spans="1:7">
      <c r="B134" s="3" t="s">
        <v>1491</v>
      </c>
      <c r="C134" s="3" t="s">
        <v>1494</v>
      </c>
      <c r="D134" s="3" t="s">
        <v>1672</v>
      </c>
      <c r="E134" s="3" t="s">
        <v>1642</v>
      </c>
      <c r="F134" s="3" t="s">
        <v>1673</v>
      </c>
    </row>
    <row r="135" spans="1:7">
      <c r="A135" s="11" t="s">
        <v>467</v>
      </c>
      <c r="B135" s="7">
        <f>'Standing'!$C$56</f>
        <v>0</v>
      </c>
      <c r="C135" s="37">
        <f>'NHH'!$C$90</f>
        <v>0</v>
      </c>
      <c r="D135" s="17">
        <f>0.01*'Input'!$F$58*(C135*$C$132)+10*(B135*$B$132)</f>
        <v>0</v>
      </c>
      <c r="E135" s="6">
        <f>IF($D$132&lt;&gt;0,0.1*D135/$D$132,"")</f>
        <v>0</v>
      </c>
      <c r="F135" s="35">
        <f>IF($C$132&lt;&gt;0,D135/$C$132,"")</f>
        <v>0</v>
      </c>
      <c r="G135" s="10"/>
    </row>
    <row r="136" spans="1:7">
      <c r="A136" s="11" t="s">
        <v>468</v>
      </c>
      <c r="B136" s="7">
        <f>'Standing'!$D$56</f>
        <v>0</v>
      </c>
      <c r="C136" s="37">
        <f>'NHH'!$D$90</f>
        <v>0</v>
      </c>
      <c r="D136" s="17">
        <f>0.01*'Input'!$F$58*(C136*$C$132)+10*(B136*$B$132)</f>
        <v>0</v>
      </c>
      <c r="E136" s="6">
        <f>IF($D$132&lt;&gt;0,0.1*D136/$D$132,"")</f>
        <v>0</v>
      </c>
      <c r="F136" s="35">
        <f>IF($C$132&lt;&gt;0,D136/$C$132,"")</f>
        <v>0</v>
      </c>
      <c r="G136" s="10"/>
    </row>
    <row r="137" spans="1:7">
      <c r="A137" s="11" t="s">
        <v>469</v>
      </c>
      <c r="B137" s="7">
        <f>'Standing'!$E$56</f>
        <v>0</v>
      </c>
      <c r="C137" s="37">
        <f>'NHH'!$E$90</f>
        <v>0</v>
      </c>
      <c r="D137" s="17">
        <f>0.01*'Input'!$F$58*(C137*$C$132)+10*(B137*$B$132)</f>
        <v>0</v>
      </c>
      <c r="E137" s="6">
        <f>IF($D$132&lt;&gt;0,0.1*D137/$D$132,"")</f>
        <v>0</v>
      </c>
      <c r="F137" s="35">
        <f>IF($C$132&lt;&gt;0,D137/$C$132,"")</f>
        <v>0</v>
      </c>
      <c r="G137" s="10"/>
    </row>
    <row r="138" spans="1:7">
      <c r="A138" s="11" t="s">
        <v>470</v>
      </c>
      <c r="B138" s="7">
        <f>'Standing'!$F$56</f>
        <v>0</v>
      </c>
      <c r="C138" s="37">
        <f>'NHH'!$F$90</f>
        <v>0</v>
      </c>
      <c r="D138" s="17">
        <f>0.01*'Input'!$F$58*(C138*$C$132)+10*(B138*$B$132)</f>
        <v>0</v>
      </c>
      <c r="E138" s="6">
        <f>IF($D$132&lt;&gt;0,0.1*D138/$D$132,"")</f>
        <v>0</v>
      </c>
      <c r="F138" s="35">
        <f>IF($C$132&lt;&gt;0,D138/$C$132,"")</f>
        <v>0</v>
      </c>
      <c r="G138" s="10"/>
    </row>
    <row r="139" spans="1:7">
      <c r="A139" s="11" t="s">
        <v>471</v>
      </c>
      <c r="B139" s="7">
        <f>'Standing'!$G$56</f>
        <v>0</v>
      </c>
      <c r="C139" s="37">
        <f>'NHH'!$G$90</f>
        <v>0</v>
      </c>
      <c r="D139" s="17">
        <f>0.01*'Input'!$F$58*(C139*$C$132)+10*(B139*$B$132)</f>
        <v>0</v>
      </c>
      <c r="E139" s="6">
        <f>IF($D$132&lt;&gt;0,0.1*D139/$D$132,"")</f>
        <v>0</v>
      </c>
      <c r="F139" s="35">
        <f>IF($C$132&lt;&gt;0,D139/$C$132,"")</f>
        <v>0</v>
      </c>
      <c r="G139" s="10"/>
    </row>
    <row r="140" spans="1:7">
      <c r="A140" s="11" t="s">
        <v>472</v>
      </c>
      <c r="B140" s="7">
        <f>'Standing'!$H$56</f>
        <v>0</v>
      </c>
      <c r="C140" s="37">
        <f>'NHH'!$H$90</f>
        <v>0</v>
      </c>
      <c r="D140" s="17">
        <f>0.01*'Input'!$F$58*(C140*$C$132)+10*(B140*$B$132)</f>
        <v>0</v>
      </c>
      <c r="E140" s="6">
        <f>IF($D$132&lt;&gt;0,0.1*D140/$D$132,"")</f>
        <v>0</v>
      </c>
      <c r="F140" s="35">
        <f>IF($C$132&lt;&gt;0,D140/$C$132,"")</f>
        <v>0</v>
      </c>
      <c r="G140" s="10"/>
    </row>
    <row r="141" spans="1:7">
      <c r="A141" s="11" t="s">
        <v>473</v>
      </c>
      <c r="B141" s="7">
        <f>'Standing'!$I$56</f>
        <v>0</v>
      </c>
      <c r="C141" s="37">
        <f>'NHH'!$I$90</f>
        <v>0</v>
      </c>
      <c r="D141" s="17">
        <f>0.01*'Input'!$F$58*(C141*$C$132)+10*(B141*$B$132)</f>
        <v>0</v>
      </c>
      <c r="E141" s="6">
        <f>IF($D$132&lt;&gt;0,0.1*D141/$D$132,"")</f>
        <v>0</v>
      </c>
      <c r="F141" s="35">
        <f>IF($C$132&lt;&gt;0,D141/$C$132,"")</f>
        <v>0</v>
      </c>
      <c r="G141" s="10"/>
    </row>
    <row r="142" spans="1:7">
      <c r="A142" s="11" t="s">
        <v>474</v>
      </c>
      <c r="B142" s="7">
        <f>'Standing'!$J$56</f>
        <v>0</v>
      </c>
      <c r="C142" s="37">
        <f>'NHH'!$J$90</f>
        <v>0</v>
      </c>
      <c r="D142" s="17">
        <f>0.01*'Input'!$F$58*(C142*$C$132)+10*(B142*$B$132)</f>
        <v>0</v>
      </c>
      <c r="E142" s="6">
        <f>IF($D$132&lt;&gt;0,0.1*D142/$D$132,"")</f>
        <v>0</v>
      </c>
      <c r="F142" s="35">
        <f>IF($C$132&lt;&gt;0,D142/$C$132,"")</f>
        <v>0</v>
      </c>
      <c r="G142" s="10"/>
    </row>
    <row r="143" spans="1:7">
      <c r="A143" s="11" t="s">
        <v>1674</v>
      </c>
      <c r="B143" s="9"/>
      <c r="C143" s="37">
        <f>'SM'!$B$117</f>
        <v>0</v>
      </c>
      <c r="D143" s="17">
        <f>0.01*'Input'!$F$58*(C143*$C$132)+10*(B143*$B$132)</f>
        <v>0</v>
      </c>
      <c r="E143" s="6">
        <f>IF($D$132&lt;&gt;0,0.1*D143/$D$132,"")</f>
        <v>0</v>
      </c>
      <c r="F143" s="35">
        <f>IF($C$132&lt;&gt;0,D143/$C$132,"")</f>
        <v>0</v>
      </c>
      <c r="G143" s="10"/>
    </row>
    <row r="144" spans="1:7">
      <c r="A144" s="11" t="s">
        <v>1675</v>
      </c>
      <c r="B144" s="9"/>
      <c r="C144" s="37">
        <f>'SM'!$C$117</f>
        <v>0</v>
      </c>
      <c r="D144" s="17">
        <f>0.01*'Input'!$F$58*(C144*$C$132)+10*(B144*$B$132)</f>
        <v>0</v>
      </c>
      <c r="E144" s="6">
        <f>IF($D$132&lt;&gt;0,0.1*D144/$D$132,"")</f>
        <v>0</v>
      </c>
      <c r="F144" s="35">
        <f>IF($C$132&lt;&gt;0,D144/$C$132,"")</f>
        <v>0</v>
      </c>
      <c r="G144" s="10"/>
    </row>
    <row r="145" spans="1:7">
      <c r="A145" s="11" t="s">
        <v>1676</v>
      </c>
      <c r="B145" s="7">
        <f>'Standing'!$K$56</f>
        <v>0</v>
      </c>
      <c r="C145" s="37">
        <f>'NHH'!$K$90</f>
        <v>0</v>
      </c>
      <c r="D145" s="17">
        <f>0.01*'Input'!$F$58*(C145*$C$132)+10*(B145*$B$132)</f>
        <v>0</v>
      </c>
      <c r="E145" s="6">
        <f>IF($D$132&lt;&gt;0,0.1*D145/$D$132,"")</f>
        <v>0</v>
      </c>
      <c r="F145" s="35">
        <f>IF($C$132&lt;&gt;0,D145/$C$132,"")</f>
        <v>0</v>
      </c>
      <c r="G145" s="10"/>
    </row>
    <row r="146" spans="1:7">
      <c r="A146" s="11" t="s">
        <v>1677</v>
      </c>
      <c r="B146" s="7">
        <f>'Standing'!$L$56</f>
        <v>0</v>
      </c>
      <c r="C146" s="37">
        <f>'NHH'!$L$90</f>
        <v>0</v>
      </c>
      <c r="D146" s="17">
        <f>0.01*'Input'!$F$58*(C146*$C$132)+10*(B146*$B$132)</f>
        <v>0</v>
      </c>
      <c r="E146" s="6">
        <f>IF($D$132&lt;&gt;0,0.1*D146/$D$132,"")</f>
        <v>0</v>
      </c>
      <c r="F146" s="35">
        <f>IF($C$132&lt;&gt;0,D146/$C$132,"")</f>
        <v>0</v>
      </c>
      <c r="G146" s="10"/>
    </row>
    <row r="147" spans="1:7">
      <c r="A147" s="11" t="s">
        <v>1678</v>
      </c>
      <c r="B147" s="7">
        <f>'Standing'!$M$56</f>
        <v>0</v>
      </c>
      <c r="C147" s="37">
        <f>'NHH'!$M$90</f>
        <v>0</v>
      </c>
      <c r="D147" s="17">
        <f>0.01*'Input'!$F$58*(C147*$C$132)+10*(B147*$B$132)</f>
        <v>0</v>
      </c>
      <c r="E147" s="6">
        <f>IF($D$132&lt;&gt;0,0.1*D147/$D$132,"")</f>
        <v>0</v>
      </c>
      <c r="F147" s="35">
        <f>IF($C$132&lt;&gt;0,D147/$C$132,"")</f>
        <v>0</v>
      </c>
      <c r="G147" s="10"/>
    </row>
    <row r="148" spans="1:7">
      <c r="A148" s="11" t="s">
        <v>1679</v>
      </c>
      <c r="B148" s="7">
        <f>'Standing'!$N$56</f>
        <v>0</v>
      </c>
      <c r="C148" s="37">
        <f>'NHH'!$N$90</f>
        <v>0</v>
      </c>
      <c r="D148" s="17">
        <f>0.01*'Input'!$F$58*(C148*$C$132)+10*(B148*$B$132)</f>
        <v>0</v>
      </c>
      <c r="E148" s="6">
        <f>IF($D$132&lt;&gt;0,0.1*D148/$D$132,"")</f>
        <v>0</v>
      </c>
      <c r="F148" s="35">
        <f>IF($C$132&lt;&gt;0,D148/$C$132,"")</f>
        <v>0</v>
      </c>
      <c r="G148" s="10"/>
    </row>
    <row r="149" spans="1:7">
      <c r="A149" s="11" t="s">
        <v>1680</v>
      </c>
      <c r="B149" s="7">
        <f>'Standing'!$O$56</f>
        <v>0</v>
      </c>
      <c r="C149" s="37">
        <f>'NHH'!$O$90</f>
        <v>0</v>
      </c>
      <c r="D149" s="17">
        <f>0.01*'Input'!$F$58*(C149*$C$132)+10*(B149*$B$132)</f>
        <v>0</v>
      </c>
      <c r="E149" s="6">
        <f>IF($D$132&lt;&gt;0,0.1*D149/$D$132,"")</f>
        <v>0</v>
      </c>
      <c r="F149" s="35">
        <f>IF($C$132&lt;&gt;0,D149/$C$132,"")</f>
        <v>0</v>
      </c>
      <c r="G149" s="10"/>
    </row>
    <row r="150" spans="1:7">
      <c r="A150" s="11" t="s">
        <v>1681</v>
      </c>
      <c r="B150" s="7">
        <f>'Standing'!$P$56</f>
        <v>0</v>
      </c>
      <c r="C150" s="37">
        <f>'NHH'!$P$90</f>
        <v>0</v>
      </c>
      <c r="D150" s="17">
        <f>0.01*'Input'!$F$58*(C150*$C$132)+10*(B150*$B$132)</f>
        <v>0</v>
      </c>
      <c r="E150" s="6">
        <f>IF($D$132&lt;&gt;0,0.1*D150/$D$132,"")</f>
        <v>0</v>
      </c>
      <c r="F150" s="35">
        <f>IF($C$132&lt;&gt;0,D150/$C$132,"")</f>
        <v>0</v>
      </c>
      <c r="G150" s="10"/>
    </row>
    <row r="151" spans="1:7">
      <c r="A151" s="11" t="s">
        <v>1682</v>
      </c>
      <c r="B151" s="7">
        <f>'Standing'!$Q$56</f>
        <v>0</v>
      </c>
      <c r="C151" s="37">
        <f>'NHH'!$Q$90</f>
        <v>0</v>
      </c>
      <c r="D151" s="17">
        <f>0.01*'Input'!$F$58*(C151*$C$132)+10*(B151*$B$132)</f>
        <v>0</v>
      </c>
      <c r="E151" s="6">
        <f>IF($D$132&lt;&gt;0,0.1*D151/$D$132,"")</f>
        <v>0</v>
      </c>
      <c r="F151" s="35">
        <f>IF($C$132&lt;&gt;0,D151/$C$132,"")</f>
        <v>0</v>
      </c>
      <c r="G151" s="10"/>
    </row>
    <row r="152" spans="1:7">
      <c r="A152" s="11" t="s">
        <v>1683</v>
      </c>
      <c r="B152" s="7">
        <f>'Standing'!$R$56</f>
        <v>0</v>
      </c>
      <c r="C152" s="37">
        <f>'NHH'!$R$90</f>
        <v>0</v>
      </c>
      <c r="D152" s="17">
        <f>0.01*'Input'!$F$58*(C152*$C$132)+10*(B152*$B$132)</f>
        <v>0</v>
      </c>
      <c r="E152" s="6">
        <f>IF($D$132&lt;&gt;0,0.1*D152/$D$132,"")</f>
        <v>0</v>
      </c>
      <c r="F152" s="35">
        <f>IF($C$132&lt;&gt;0,D152/$C$132,"")</f>
        <v>0</v>
      </c>
      <c r="G152" s="10"/>
    </row>
    <row r="153" spans="1:7">
      <c r="A153" s="11" t="s">
        <v>1684</v>
      </c>
      <c r="B153" s="7">
        <f>'Standing'!$S$56</f>
        <v>0</v>
      </c>
      <c r="C153" s="37">
        <f>'NHH'!$S$90</f>
        <v>0</v>
      </c>
      <c r="D153" s="17">
        <f>0.01*'Input'!$F$58*(C153*$C$132)+10*(B153*$B$132)</f>
        <v>0</v>
      </c>
      <c r="E153" s="6">
        <f>IF($D$132&lt;&gt;0,0.1*D153/$D$132,"")</f>
        <v>0</v>
      </c>
      <c r="F153" s="35">
        <f>IF($C$132&lt;&gt;0,D153/$C$132,"")</f>
        <v>0</v>
      </c>
      <c r="G153" s="10"/>
    </row>
    <row r="154" spans="1:7">
      <c r="A154" s="11" t="s">
        <v>1685</v>
      </c>
      <c r="B154" s="9"/>
      <c r="C154" s="37">
        <f>'Otex'!$B$124</f>
        <v>0</v>
      </c>
      <c r="D154" s="17">
        <f>0.01*'Input'!$F$58*(C154*$C$132)+10*(B154*$B$132)</f>
        <v>0</v>
      </c>
      <c r="E154" s="6">
        <f>IF($D$132&lt;&gt;0,0.1*D154/$D$132,"")</f>
        <v>0</v>
      </c>
      <c r="F154" s="35">
        <f>IF($C$132&lt;&gt;0,D154/$C$132,"")</f>
        <v>0</v>
      </c>
      <c r="G154" s="10"/>
    </row>
    <row r="155" spans="1:7">
      <c r="A155" s="11" t="s">
        <v>1686</v>
      </c>
      <c r="B155" s="9"/>
      <c r="C155" s="37">
        <f>'Otex'!$C$124</f>
        <v>0</v>
      </c>
      <c r="D155" s="17">
        <f>0.01*'Input'!$F$58*(C155*$C$132)+10*(B155*$B$132)</f>
        <v>0</v>
      </c>
      <c r="E155" s="6">
        <f>IF($D$132&lt;&gt;0,0.1*D155/$D$132,"")</f>
        <v>0</v>
      </c>
      <c r="F155" s="35">
        <f>IF($C$132&lt;&gt;0,D155/$C$132,"")</f>
        <v>0</v>
      </c>
      <c r="G155" s="10"/>
    </row>
    <row r="156" spans="1:7">
      <c r="A156" s="11" t="s">
        <v>1687</v>
      </c>
      <c r="B156" s="7">
        <f>'Scaler'!$B$461</f>
        <v>0</v>
      </c>
      <c r="C156" s="37">
        <f>'Scaler'!$E$461</f>
        <v>0</v>
      </c>
      <c r="D156" s="17">
        <f>0.01*'Input'!$F$58*(C156*$C$132)+10*(B156*$B$132)</f>
        <v>0</v>
      </c>
      <c r="E156" s="6">
        <f>IF($D$132&lt;&gt;0,0.1*D156/$D$132,"")</f>
        <v>0</v>
      </c>
      <c r="F156" s="35">
        <f>IF($C$132&lt;&gt;0,D156/$C$132,"")</f>
        <v>0</v>
      </c>
      <c r="G156" s="10"/>
    </row>
    <row r="157" spans="1:7">
      <c r="A157" s="11" t="s">
        <v>1688</v>
      </c>
      <c r="B157" s="7">
        <f>'Adjust'!$B$79</f>
        <v>0</v>
      </c>
      <c r="C157" s="37">
        <f>'Adjust'!$E$79</f>
        <v>0</v>
      </c>
      <c r="D157" s="17">
        <f>0.01*'Input'!$F$58*(C157*$C$132)+10*(B157*$B$132)</f>
        <v>0</v>
      </c>
      <c r="E157" s="6">
        <f>IF($D$132&lt;&gt;0,0.1*D157/$D$132,"")</f>
        <v>0</v>
      </c>
      <c r="F157" s="35">
        <f>IF($C$132&lt;&gt;0,D157/$C$132,"")</f>
        <v>0</v>
      </c>
      <c r="G157" s="10"/>
    </row>
    <row r="159" spans="1:7">
      <c r="A159" s="11" t="s">
        <v>1689</v>
      </c>
      <c r="B159" s="6">
        <f>SUM($B$135:$B$157)</f>
        <v>0</v>
      </c>
      <c r="C159" s="35">
        <f>SUM($C$135:$C$157)</f>
        <v>0</v>
      </c>
      <c r="D159" s="17">
        <f>SUM($D$135:$D$157)</f>
        <v>0</v>
      </c>
      <c r="E159" s="6">
        <f>SUM($E$135:$E$157)</f>
        <v>0</v>
      </c>
      <c r="F159" s="35">
        <f>SUM($F$135:$F$157)</f>
        <v>0</v>
      </c>
    </row>
    <row r="161" spans="1:9">
      <c r="A161" s="1" t="s">
        <v>175</v>
      </c>
    </row>
    <row r="163" spans="1:9">
      <c r="B163" s="3" t="s">
        <v>227</v>
      </c>
      <c r="C163" s="3" t="s">
        <v>228</v>
      </c>
      <c r="D163" s="3" t="s">
        <v>230</v>
      </c>
      <c r="E163" s="3" t="s">
        <v>1670</v>
      </c>
      <c r="F163" s="3" t="s">
        <v>1671</v>
      </c>
    </row>
    <row r="164" spans="1:9">
      <c r="A164" s="11" t="s">
        <v>175</v>
      </c>
      <c r="B164" s="33">
        <f>'Loads'!B$328</f>
        <v>0</v>
      </c>
      <c r="C164" s="33">
        <f>'Loads'!C$328</f>
        <v>0</v>
      </c>
      <c r="D164" s="33">
        <f>'Loads'!E$328</f>
        <v>0</v>
      </c>
      <c r="E164" s="33">
        <f>'Multi'!B$122</f>
        <v>0</v>
      </c>
      <c r="F164" s="6">
        <f>IF(D164,E164/D164,"")</f>
        <v>0</v>
      </c>
      <c r="G164" s="10"/>
    </row>
    <row r="166" spans="1:9">
      <c r="B166" s="3" t="s">
        <v>1491</v>
      </c>
      <c r="C166" s="3" t="s">
        <v>1492</v>
      </c>
      <c r="D166" s="3" t="s">
        <v>1494</v>
      </c>
      <c r="E166" s="3" t="s">
        <v>1690</v>
      </c>
      <c r="F166" s="3" t="s">
        <v>1672</v>
      </c>
      <c r="G166" s="3" t="s">
        <v>1642</v>
      </c>
      <c r="H166" s="3" t="s">
        <v>1673</v>
      </c>
    </row>
    <row r="167" spans="1:9">
      <c r="A167" s="11" t="s">
        <v>467</v>
      </c>
      <c r="B167" s="7">
        <f>'Standing'!$C$83</f>
        <v>0</v>
      </c>
      <c r="C167" s="7">
        <f>'Standing'!$C$108</f>
        <v>0</v>
      </c>
      <c r="D167" s="37">
        <f>'NHH'!$C$91</f>
        <v>0</v>
      </c>
      <c r="E167" s="6">
        <f>IF(E$164&lt;&gt;0,(($B167*B$164+$C167*C$164))/E$164,0)</f>
        <v>0</v>
      </c>
      <c r="F167" s="17">
        <f>0.01*'Input'!$F$58*(D167*$D$164)+10*(B167*$B$164+C167*$C$164)</f>
        <v>0</v>
      </c>
      <c r="G167" s="6">
        <f>IF($E$164&lt;&gt;0,0.1*F167/$E$164,"")</f>
        <v>0</v>
      </c>
      <c r="H167" s="35">
        <f>IF($D$164&lt;&gt;0,F167/$D$164,"")</f>
        <v>0</v>
      </c>
      <c r="I167" s="10"/>
    </row>
    <row r="168" spans="1:9">
      <c r="A168" s="11" t="s">
        <v>468</v>
      </c>
      <c r="B168" s="7">
        <f>'Standing'!$D$83</f>
        <v>0</v>
      </c>
      <c r="C168" s="7">
        <f>'Standing'!$D$108</f>
        <v>0</v>
      </c>
      <c r="D168" s="37">
        <f>'NHH'!$D$91</f>
        <v>0</v>
      </c>
      <c r="E168" s="6">
        <f>IF(E$164&lt;&gt;0,(($B168*B$164+$C168*C$164))/E$164,0)</f>
        <v>0</v>
      </c>
      <c r="F168" s="17">
        <f>0.01*'Input'!$F$58*(D168*$D$164)+10*(B168*$B$164+C168*$C$164)</f>
        <v>0</v>
      </c>
      <c r="G168" s="6">
        <f>IF($E$164&lt;&gt;0,0.1*F168/$E$164,"")</f>
        <v>0</v>
      </c>
      <c r="H168" s="35">
        <f>IF($D$164&lt;&gt;0,F168/$D$164,"")</f>
        <v>0</v>
      </c>
      <c r="I168" s="10"/>
    </row>
    <row r="169" spans="1:9">
      <c r="A169" s="11" t="s">
        <v>469</v>
      </c>
      <c r="B169" s="7">
        <f>'Standing'!$E$83</f>
        <v>0</v>
      </c>
      <c r="C169" s="7">
        <f>'Standing'!$E$108</f>
        <v>0</v>
      </c>
      <c r="D169" s="37">
        <f>'NHH'!$E$91</f>
        <v>0</v>
      </c>
      <c r="E169" s="6">
        <f>IF(E$164&lt;&gt;0,(($B169*B$164+$C169*C$164))/E$164,0)</f>
        <v>0</v>
      </c>
      <c r="F169" s="17">
        <f>0.01*'Input'!$F$58*(D169*$D$164)+10*(B169*$B$164+C169*$C$164)</f>
        <v>0</v>
      </c>
      <c r="G169" s="6">
        <f>IF($E$164&lt;&gt;0,0.1*F169/$E$164,"")</f>
        <v>0</v>
      </c>
      <c r="H169" s="35">
        <f>IF($D$164&lt;&gt;0,F169/$D$164,"")</f>
        <v>0</v>
      </c>
      <c r="I169" s="10"/>
    </row>
    <row r="170" spans="1:9">
      <c r="A170" s="11" t="s">
        <v>470</v>
      </c>
      <c r="B170" s="7">
        <f>'Standing'!$F$83</f>
        <v>0</v>
      </c>
      <c r="C170" s="7">
        <f>'Standing'!$F$108</f>
        <v>0</v>
      </c>
      <c r="D170" s="37">
        <f>'NHH'!$F$91</f>
        <v>0</v>
      </c>
      <c r="E170" s="6">
        <f>IF(E$164&lt;&gt;0,(($B170*B$164+$C170*C$164))/E$164,0)</f>
        <v>0</v>
      </c>
      <c r="F170" s="17">
        <f>0.01*'Input'!$F$58*(D170*$D$164)+10*(B170*$B$164+C170*$C$164)</f>
        <v>0</v>
      </c>
      <c r="G170" s="6">
        <f>IF($E$164&lt;&gt;0,0.1*F170/$E$164,"")</f>
        <v>0</v>
      </c>
      <c r="H170" s="35">
        <f>IF($D$164&lt;&gt;0,F170/$D$164,"")</f>
        <v>0</v>
      </c>
      <c r="I170" s="10"/>
    </row>
    <row r="171" spans="1:9">
      <c r="A171" s="11" t="s">
        <v>471</v>
      </c>
      <c r="B171" s="7">
        <f>'Standing'!$G$83</f>
        <v>0</v>
      </c>
      <c r="C171" s="7">
        <f>'Standing'!$G$108</f>
        <v>0</v>
      </c>
      <c r="D171" s="37">
        <f>'NHH'!$G$91</f>
        <v>0</v>
      </c>
      <c r="E171" s="6">
        <f>IF(E$164&lt;&gt;0,(($B171*B$164+$C171*C$164))/E$164,0)</f>
        <v>0</v>
      </c>
      <c r="F171" s="17">
        <f>0.01*'Input'!$F$58*(D171*$D$164)+10*(B171*$B$164+C171*$C$164)</f>
        <v>0</v>
      </c>
      <c r="G171" s="6">
        <f>IF($E$164&lt;&gt;0,0.1*F171/$E$164,"")</f>
        <v>0</v>
      </c>
      <c r="H171" s="35">
        <f>IF($D$164&lt;&gt;0,F171/$D$164,"")</f>
        <v>0</v>
      </c>
      <c r="I171" s="10"/>
    </row>
    <row r="172" spans="1:9">
      <c r="A172" s="11" t="s">
        <v>472</v>
      </c>
      <c r="B172" s="7">
        <f>'Standing'!$H$83</f>
        <v>0</v>
      </c>
      <c r="C172" s="7">
        <f>'Standing'!$H$108</f>
        <v>0</v>
      </c>
      <c r="D172" s="37">
        <f>'NHH'!$H$91</f>
        <v>0</v>
      </c>
      <c r="E172" s="6">
        <f>IF(E$164&lt;&gt;0,(($B172*B$164+$C172*C$164))/E$164,0)</f>
        <v>0</v>
      </c>
      <c r="F172" s="17">
        <f>0.01*'Input'!$F$58*(D172*$D$164)+10*(B172*$B$164+C172*$C$164)</f>
        <v>0</v>
      </c>
      <c r="G172" s="6">
        <f>IF($E$164&lt;&gt;0,0.1*F172/$E$164,"")</f>
        <v>0</v>
      </c>
      <c r="H172" s="35">
        <f>IF($D$164&lt;&gt;0,F172/$D$164,"")</f>
        <v>0</v>
      </c>
      <c r="I172" s="10"/>
    </row>
    <row r="173" spans="1:9">
      <c r="A173" s="11" t="s">
        <v>473</v>
      </c>
      <c r="B173" s="7">
        <f>'Standing'!$I$83</f>
        <v>0</v>
      </c>
      <c r="C173" s="7">
        <f>'Standing'!$I$108</f>
        <v>0</v>
      </c>
      <c r="D173" s="37">
        <f>'NHH'!$I$91</f>
        <v>0</v>
      </c>
      <c r="E173" s="6">
        <f>IF(E$164&lt;&gt;0,(($B173*B$164+$C173*C$164))/E$164,0)</f>
        <v>0</v>
      </c>
      <c r="F173" s="17">
        <f>0.01*'Input'!$F$58*(D173*$D$164)+10*(B173*$B$164+C173*$C$164)</f>
        <v>0</v>
      </c>
      <c r="G173" s="6">
        <f>IF($E$164&lt;&gt;0,0.1*F173/$E$164,"")</f>
        <v>0</v>
      </c>
      <c r="H173" s="35">
        <f>IF($D$164&lt;&gt;0,F173/$D$164,"")</f>
        <v>0</v>
      </c>
      <c r="I173" s="10"/>
    </row>
    <row r="174" spans="1:9">
      <c r="A174" s="11" t="s">
        <v>474</v>
      </c>
      <c r="B174" s="7">
        <f>'Standing'!$J$83</f>
        <v>0</v>
      </c>
      <c r="C174" s="7">
        <f>'Standing'!$J$108</f>
        <v>0</v>
      </c>
      <c r="D174" s="37">
        <f>'NHH'!$J$91</f>
        <v>0</v>
      </c>
      <c r="E174" s="6">
        <f>IF(E$164&lt;&gt;0,(($B174*B$164+$C174*C$164))/E$164,0)</f>
        <v>0</v>
      </c>
      <c r="F174" s="17">
        <f>0.01*'Input'!$F$58*(D174*$D$164)+10*(B174*$B$164+C174*$C$164)</f>
        <v>0</v>
      </c>
      <c r="G174" s="6">
        <f>IF($E$164&lt;&gt;0,0.1*F174/$E$164,"")</f>
        <v>0</v>
      </c>
      <c r="H174" s="35">
        <f>IF($D$164&lt;&gt;0,F174/$D$164,"")</f>
        <v>0</v>
      </c>
      <c r="I174" s="10"/>
    </row>
    <row r="175" spans="1:9">
      <c r="A175" s="11" t="s">
        <v>1674</v>
      </c>
      <c r="B175" s="9"/>
      <c r="C175" s="9"/>
      <c r="D175" s="37">
        <f>'SM'!$B$118</f>
        <v>0</v>
      </c>
      <c r="E175" s="6">
        <f>IF(E$164&lt;&gt;0,(($B175*B$164+$C175*C$164))/E$164,0)</f>
        <v>0</v>
      </c>
      <c r="F175" s="17">
        <f>0.01*'Input'!$F$58*(D175*$D$164)+10*(B175*$B$164+C175*$C$164)</f>
        <v>0</v>
      </c>
      <c r="G175" s="6">
        <f>IF($E$164&lt;&gt;0,0.1*F175/$E$164,"")</f>
        <v>0</v>
      </c>
      <c r="H175" s="35">
        <f>IF($D$164&lt;&gt;0,F175/$D$164,"")</f>
        <v>0</v>
      </c>
      <c r="I175" s="10"/>
    </row>
    <row r="176" spans="1:9">
      <c r="A176" s="11" t="s">
        <v>1675</v>
      </c>
      <c r="B176" s="9"/>
      <c r="C176" s="9"/>
      <c r="D176" s="37">
        <f>'SM'!$C$118</f>
        <v>0</v>
      </c>
      <c r="E176" s="6">
        <f>IF(E$164&lt;&gt;0,(($B176*B$164+$C176*C$164))/E$164,0)</f>
        <v>0</v>
      </c>
      <c r="F176" s="17">
        <f>0.01*'Input'!$F$58*(D176*$D$164)+10*(B176*$B$164+C176*$C$164)</f>
        <v>0</v>
      </c>
      <c r="G176" s="6">
        <f>IF($E$164&lt;&gt;0,0.1*F176/$E$164,"")</f>
        <v>0</v>
      </c>
      <c r="H176" s="35">
        <f>IF($D$164&lt;&gt;0,F176/$D$164,"")</f>
        <v>0</v>
      </c>
      <c r="I176" s="10"/>
    </row>
    <row r="177" spans="1:9">
      <c r="A177" s="11" t="s">
        <v>1676</v>
      </c>
      <c r="B177" s="7">
        <f>'Standing'!$K$83</f>
        <v>0</v>
      </c>
      <c r="C177" s="7">
        <f>'Standing'!$K$108</f>
        <v>0</v>
      </c>
      <c r="D177" s="37">
        <f>'NHH'!$K$91</f>
        <v>0</v>
      </c>
      <c r="E177" s="6">
        <f>IF(E$164&lt;&gt;0,(($B177*B$164+$C177*C$164))/E$164,0)</f>
        <v>0</v>
      </c>
      <c r="F177" s="17">
        <f>0.01*'Input'!$F$58*(D177*$D$164)+10*(B177*$B$164+C177*$C$164)</f>
        <v>0</v>
      </c>
      <c r="G177" s="6">
        <f>IF($E$164&lt;&gt;0,0.1*F177/$E$164,"")</f>
        <v>0</v>
      </c>
      <c r="H177" s="35">
        <f>IF($D$164&lt;&gt;0,F177/$D$164,"")</f>
        <v>0</v>
      </c>
      <c r="I177" s="10"/>
    </row>
    <row r="178" spans="1:9">
      <c r="A178" s="11" t="s">
        <v>1677</v>
      </c>
      <c r="B178" s="7">
        <f>'Standing'!$L$83</f>
        <v>0</v>
      </c>
      <c r="C178" s="7">
        <f>'Standing'!$L$108</f>
        <v>0</v>
      </c>
      <c r="D178" s="37">
        <f>'NHH'!$L$91</f>
        <v>0</v>
      </c>
      <c r="E178" s="6">
        <f>IF(E$164&lt;&gt;0,(($B178*B$164+$C178*C$164))/E$164,0)</f>
        <v>0</v>
      </c>
      <c r="F178" s="17">
        <f>0.01*'Input'!$F$58*(D178*$D$164)+10*(B178*$B$164+C178*$C$164)</f>
        <v>0</v>
      </c>
      <c r="G178" s="6">
        <f>IF($E$164&lt;&gt;0,0.1*F178/$E$164,"")</f>
        <v>0</v>
      </c>
      <c r="H178" s="35">
        <f>IF($D$164&lt;&gt;0,F178/$D$164,"")</f>
        <v>0</v>
      </c>
      <c r="I178" s="10"/>
    </row>
    <row r="179" spans="1:9">
      <c r="A179" s="11" t="s">
        <v>1678</v>
      </c>
      <c r="B179" s="7">
        <f>'Standing'!$M$83</f>
        <v>0</v>
      </c>
      <c r="C179" s="7">
        <f>'Standing'!$M$108</f>
        <v>0</v>
      </c>
      <c r="D179" s="37">
        <f>'NHH'!$M$91</f>
        <v>0</v>
      </c>
      <c r="E179" s="6">
        <f>IF(E$164&lt;&gt;0,(($B179*B$164+$C179*C$164))/E$164,0)</f>
        <v>0</v>
      </c>
      <c r="F179" s="17">
        <f>0.01*'Input'!$F$58*(D179*$D$164)+10*(B179*$B$164+C179*$C$164)</f>
        <v>0</v>
      </c>
      <c r="G179" s="6">
        <f>IF($E$164&lt;&gt;0,0.1*F179/$E$164,"")</f>
        <v>0</v>
      </c>
      <c r="H179" s="35">
        <f>IF($D$164&lt;&gt;0,F179/$D$164,"")</f>
        <v>0</v>
      </c>
      <c r="I179" s="10"/>
    </row>
    <row r="180" spans="1:9">
      <c r="A180" s="11" t="s">
        <v>1679</v>
      </c>
      <c r="B180" s="7">
        <f>'Standing'!$N$83</f>
        <v>0</v>
      </c>
      <c r="C180" s="7">
        <f>'Standing'!$N$108</f>
        <v>0</v>
      </c>
      <c r="D180" s="37">
        <f>'NHH'!$N$91</f>
        <v>0</v>
      </c>
      <c r="E180" s="6">
        <f>IF(E$164&lt;&gt;0,(($B180*B$164+$C180*C$164))/E$164,0)</f>
        <v>0</v>
      </c>
      <c r="F180" s="17">
        <f>0.01*'Input'!$F$58*(D180*$D$164)+10*(B180*$B$164+C180*$C$164)</f>
        <v>0</v>
      </c>
      <c r="G180" s="6">
        <f>IF($E$164&lt;&gt;0,0.1*F180/$E$164,"")</f>
        <v>0</v>
      </c>
      <c r="H180" s="35">
        <f>IF($D$164&lt;&gt;0,F180/$D$164,"")</f>
        <v>0</v>
      </c>
      <c r="I180" s="10"/>
    </row>
    <row r="181" spans="1:9">
      <c r="A181" s="11" t="s">
        <v>1680</v>
      </c>
      <c r="B181" s="7">
        <f>'Standing'!$O$83</f>
        <v>0</v>
      </c>
      <c r="C181" s="7">
        <f>'Standing'!$O$108</f>
        <v>0</v>
      </c>
      <c r="D181" s="37">
        <f>'NHH'!$O$91</f>
        <v>0</v>
      </c>
      <c r="E181" s="6">
        <f>IF(E$164&lt;&gt;0,(($B181*B$164+$C181*C$164))/E$164,0)</f>
        <v>0</v>
      </c>
      <c r="F181" s="17">
        <f>0.01*'Input'!$F$58*(D181*$D$164)+10*(B181*$B$164+C181*$C$164)</f>
        <v>0</v>
      </c>
      <c r="G181" s="6">
        <f>IF($E$164&lt;&gt;0,0.1*F181/$E$164,"")</f>
        <v>0</v>
      </c>
      <c r="H181" s="35">
        <f>IF($D$164&lt;&gt;0,F181/$D$164,"")</f>
        <v>0</v>
      </c>
      <c r="I181" s="10"/>
    </row>
    <row r="182" spans="1:9">
      <c r="A182" s="11" t="s">
        <v>1681</v>
      </c>
      <c r="B182" s="7">
        <f>'Standing'!$P$83</f>
        <v>0</v>
      </c>
      <c r="C182" s="7">
        <f>'Standing'!$P$108</f>
        <v>0</v>
      </c>
      <c r="D182" s="37">
        <f>'NHH'!$P$91</f>
        <v>0</v>
      </c>
      <c r="E182" s="6">
        <f>IF(E$164&lt;&gt;0,(($B182*B$164+$C182*C$164))/E$164,0)</f>
        <v>0</v>
      </c>
      <c r="F182" s="17">
        <f>0.01*'Input'!$F$58*(D182*$D$164)+10*(B182*$B$164+C182*$C$164)</f>
        <v>0</v>
      </c>
      <c r="G182" s="6">
        <f>IF($E$164&lt;&gt;0,0.1*F182/$E$164,"")</f>
        <v>0</v>
      </c>
      <c r="H182" s="35">
        <f>IF($D$164&lt;&gt;0,F182/$D$164,"")</f>
        <v>0</v>
      </c>
      <c r="I182" s="10"/>
    </row>
    <row r="183" spans="1:9">
      <c r="A183" s="11" t="s">
        <v>1682</v>
      </c>
      <c r="B183" s="7">
        <f>'Standing'!$Q$83</f>
        <v>0</v>
      </c>
      <c r="C183" s="7">
        <f>'Standing'!$Q$108</f>
        <v>0</v>
      </c>
      <c r="D183" s="37">
        <f>'NHH'!$Q$91</f>
        <v>0</v>
      </c>
      <c r="E183" s="6">
        <f>IF(E$164&lt;&gt;0,(($B183*B$164+$C183*C$164))/E$164,0)</f>
        <v>0</v>
      </c>
      <c r="F183" s="17">
        <f>0.01*'Input'!$F$58*(D183*$D$164)+10*(B183*$B$164+C183*$C$164)</f>
        <v>0</v>
      </c>
      <c r="G183" s="6">
        <f>IF($E$164&lt;&gt;0,0.1*F183/$E$164,"")</f>
        <v>0</v>
      </c>
      <c r="H183" s="35">
        <f>IF($D$164&lt;&gt;0,F183/$D$164,"")</f>
        <v>0</v>
      </c>
      <c r="I183" s="10"/>
    </row>
    <row r="184" spans="1:9">
      <c r="A184" s="11" t="s">
        <v>1683</v>
      </c>
      <c r="B184" s="7">
        <f>'Standing'!$R$83</f>
        <v>0</v>
      </c>
      <c r="C184" s="7">
        <f>'Standing'!$R$108</f>
        <v>0</v>
      </c>
      <c r="D184" s="37">
        <f>'NHH'!$R$91</f>
        <v>0</v>
      </c>
      <c r="E184" s="6">
        <f>IF(E$164&lt;&gt;0,(($B184*B$164+$C184*C$164))/E$164,0)</f>
        <v>0</v>
      </c>
      <c r="F184" s="17">
        <f>0.01*'Input'!$F$58*(D184*$D$164)+10*(B184*$B$164+C184*$C$164)</f>
        <v>0</v>
      </c>
      <c r="G184" s="6">
        <f>IF($E$164&lt;&gt;0,0.1*F184/$E$164,"")</f>
        <v>0</v>
      </c>
      <c r="H184" s="35">
        <f>IF($D$164&lt;&gt;0,F184/$D$164,"")</f>
        <v>0</v>
      </c>
      <c r="I184" s="10"/>
    </row>
    <row r="185" spans="1:9">
      <c r="A185" s="11" t="s">
        <v>1684</v>
      </c>
      <c r="B185" s="7">
        <f>'Standing'!$S$83</f>
        <v>0</v>
      </c>
      <c r="C185" s="7">
        <f>'Standing'!$S$108</f>
        <v>0</v>
      </c>
      <c r="D185" s="37">
        <f>'NHH'!$S$91</f>
        <v>0</v>
      </c>
      <c r="E185" s="6">
        <f>IF(E$164&lt;&gt;0,(($B185*B$164+$C185*C$164))/E$164,0)</f>
        <v>0</v>
      </c>
      <c r="F185" s="17">
        <f>0.01*'Input'!$F$58*(D185*$D$164)+10*(B185*$B$164+C185*$C$164)</f>
        <v>0</v>
      </c>
      <c r="G185" s="6">
        <f>IF($E$164&lt;&gt;0,0.1*F185/$E$164,"")</f>
        <v>0</v>
      </c>
      <c r="H185" s="35">
        <f>IF($D$164&lt;&gt;0,F185/$D$164,"")</f>
        <v>0</v>
      </c>
      <c r="I185" s="10"/>
    </row>
    <row r="186" spans="1:9">
      <c r="A186" s="11" t="s">
        <v>1685</v>
      </c>
      <c r="B186" s="9"/>
      <c r="C186" s="9"/>
      <c r="D186" s="37">
        <f>'Otex'!$B$125</f>
        <v>0</v>
      </c>
      <c r="E186" s="6">
        <f>IF(E$164&lt;&gt;0,(($B186*B$164+$C186*C$164))/E$164,0)</f>
        <v>0</v>
      </c>
      <c r="F186" s="17">
        <f>0.01*'Input'!$F$58*(D186*$D$164)+10*(B186*$B$164+C186*$C$164)</f>
        <v>0</v>
      </c>
      <c r="G186" s="6">
        <f>IF($E$164&lt;&gt;0,0.1*F186/$E$164,"")</f>
        <v>0</v>
      </c>
      <c r="H186" s="35">
        <f>IF($D$164&lt;&gt;0,F186/$D$164,"")</f>
        <v>0</v>
      </c>
      <c r="I186" s="10"/>
    </row>
    <row r="187" spans="1:9">
      <c r="A187" s="11" t="s">
        <v>1686</v>
      </c>
      <c r="B187" s="9"/>
      <c r="C187" s="9"/>
      <c r="D187" s="37">
        <f>'Otex'!$C$125</f>
        <v>0</v>
      </c>
      <c r="E187" s="6">
        <f>IF(E$164&lt;&gt;0,(($B187*B$164+$C187*C$164))/E$164,0)</f>
        <v>0</v>
      </c>
      <c r="F187" s="17">
        <f>0.01*'Input'!$F$58*(D187*$D$164)+10*(B187*$B$164+C187*$C$164)</f>
        <v>0</v>
      </c>
      <c r="G187" s="6">
        <f>IF($E$164&lt;&gt;0,0.1*F187/$E$164,"")</f>
        <v>0</v>
      </c>
      <c r="H187" s="35">
        <f>IF($D$164&lt;&gt;0,F187/$D$164,"")</f>
        <v>0</v>
      </c>
      <c r="I187" s="10"/>
    </row>
    <row r="188" spans="1:9">
      <c r="A188" s="11" t="s">
        <v>1687</v>
      </c>
      <c r="B188" s="7">
        <f>'Scaler'!$B$462</f>
        <v>0</v>
      </c>
      <c r="C188" s="7">
        <f>'Scaler'!$C$462</f>
        <v>0</v>
      </c>
      <c r="D188" s="37">
        <f>'Scaler'!$E$462</f>
        <v>0</v>
      </c>
      <c r="E188" s="6">
        <f>IF(E$164&lt;&gt;0,(($B188*B$164+$C188*C$164))/E$164,0)</f>
        <v>0</v>
      </c>
      <c r="F188" s="17">
        <f>0.01*'Input'!$F$58*(D188*$D$164)+10*(B188*$B$164+C188*$C$164)</f>
        <v>0</v>
      </c>
      <c r="G188" s="6">
        <f>IF($E$164&lt;&gt;0,0.1*F188/$E$164,"")</f>
        <v>0</v>
      </c>
      <c r="H188" s="35">
        <f>IF($D$164&lt;&gt;0,F188/$D$164,"")</f>
        <v>0</v>
      </c>
      <c r="I188" s="10"/>
    </row>
    <row r="189" spans="1:9">
      <c r="A189" s="11" t="s">
        <v>1688</v>
      </c>
      <c r="B189" s="7">
        <f>'Adjust'!$B$80</f>
        <v>0</v>
      </c>
      <c r="C189" s="7">
        <f>'Adjust'!$C$80</f>
        <v>0</v>
      </c>
      <c r="D189" s="37">
        <f>'Adjust'!$E$80</f>
        <v>0</v>
      </c>
      <c r="E189" s="6">
        <f>IF(E$164&lt;&gt;0,(($B189*B$164+$C189*C$164))/E$164,0)</f>
        <v>0</v>
      </c>
      <c r="F189" s="17">
        <f>0.01*'Input'!$F$58*(D189*$D$164)+10*(B189*$B$164+C189*$C$164)</f>
        <v>0</v>
      </c>
      <c r="G189" s="6">
        <f>IF($E$164&lt;&gt;0,0.1*F189/$E$164,"")</f>
        <v>0</v>
      </c>
      <c r="H189" s="35">
        <f>IF($D$164&lt;&gt;0,F189/$D$164,"")</f>
        <v>0</v>
      </c>
      <c r="I189" s="10"/>
    </row>
    <row r="191" spans="1:9">
      <c r="A191" s="11" t="s">
        <v>1689</v>
      </c>
      <c r="B191" s="6">
        <f>SUM($B$167:$B$189)</f>
        <v>0</v>
      </c>
      <c r="C191" s="6">
        <f>SUM($C$167:$C$189)</f>
        <v>0</v>
      </c>
      <c r="D191" s="35">
        <f>SUM($D$167:$D$189)</f>
        <v>0</v>
      </c>
      <c r="E191" s="6">
        <f>SUM(E$167:E$189)</f>
        <v>0</v>
      </c>
      <c r="F191" s="17">
        <f>SUM($F$167:$F$189)</f>
        <v>0</v>
      </c>
      <c r="G191" s="6">
        <f>SUM($G$167:$G$189)</f>
        <v>0</v>
      </c>
      <c r="H191" s="35">
        <f>SUM($H$167:$H$189)</f>
        <v>0</v>
      </c>
    </row>
    <row r="193" spans="1:5">
      <c r="A193" s="1" t="s">
        <v>217</v>
      </c>
    </row>
    <row r="195" spans="1:5">
      <c r="B195" s="3" t="s">
        <v>227</v>
      </c>
      <c r="C195" s="3" t="s">
        <v>1670</v>
      </c>
    </row>
    <row r="196" spans="1:5">
      <c r="A196" s="11" t="s">
        <v>217</v>
      </c>
      <c r="B196" s="33">
        <f>'Loads'!B$329</f>
        <v>0</v>
      </c>
      <c r="C196" s="33">
        <f>'Multi'!B$123</f>
        <v>0</v>
      </c>
      <c r="D196" s="10"/>
    </row>
    <row r="198" spans="1:5">
      <c r="B198" s="3" t="s">
        <v>1491</v>
      </c>
      <c r="C198" s="3" t="s">
        <v>1672</v>
      </c>
      <c r="D198" s="3" t="s">
        <v>1642</v>
      </c>
    </row>
    <row r="199" spans="1:5">
      <c r="A199" s="11" t="s">
        <v>467</v>
      </c>
      <c r="B199" s="7">
        <f>'Standing'!$C$84</f>
        <v>0</v>
      </c>
      <c r="C199" s="17">
        <f>0+10*(B199*$B$196)</f>
        <v>0</v>
      </c>
      <c r="D199" s="6">
        <f>IF($C$196&lt;&gt;0,0.1*C199/$C$196,"")</f>
        <v>0</v>
      </c>
      <c r="E199" s="10"/>
    </row>
    <row r="200" spans="1:5">
      <c r="A200" s="11" t="s">
        <v>468</v>
      </c>
      <c r="B200" s="7">
        <f>'Standing'!$D$84</f>
        <v>0</v>
      </c>
      <c r="C200" s="17">
        <f>0+10*(B200*$B$196)</f>
        <v>0</v>
      </c>
      <c r="D200" s="6">
        <f>IF($C$196&lt;&gt;0,0.1*C200/$C$196,"")</f>
        <v>0</v>
      </c>
      <c r="E200" s="10"/>
    </row>
    <row r="201" spans="1:5">
      <c r="A201" s="11" t="s">
        <v>469</v>
      </c>
      <c r="B201" s="7">
        <f>'Standing'!$E$84</f>
        <v>0</v>
      </c>
      <c r="C201" s="17">
        <f>0+10*(B201*$B$196)</f>
        <v>0</v>
      </c>
      <c r="D201" s="6">
        <f>IF($C$196&lt;&gt;0,0.1*C201/$C$196,"")</f>
        <v>0</v>
      </c>
      <c r="E201" s="10"/>
    </row>
    <row r="202" spans="1:5">
      <c r="A202" s="11" t="s">
        <v>470</v>
      </c>
      <c r="B202" s="7">
        <f>'Standing'!$F$84</f>
        <v>0</v>
      </c>
      <c r="C202" s="17">
        <f>0+10*(B202*$B$196)</f>
        <v>0</v>
      </c>
      <c r="D202" s="6">
        <f>IF($C$196&lt;&gt;0,0.1*C202/$C$196,"")</f>
        <v>0</v>
      </c>
      <c r="E202" s="10"/>
    </row>
    <row r="203" spans="1:5">
      <c r="A203" s="11" t="s">
        <v>471</v>
      </c>
      <c r="B203" s="7">
        <f>'Standing'!$G$84</f>
        <v>0</v>
      </c>
      <c r="C203" s="17">
        <f>0+10*(B203*$B$196)</f>
        <v>0</v>
      </c>
      <c r="D203" s="6">
        <f>IF($C$196&lt;&gt;0,0.1*C203/$C$196,"")</f>
        <v>0</v>
      </c>
      <c r="E203" s="10"/>
    </row>
    <row r="204" spans="1:5">
      <c r="A204" s="11" t="s">
        <v>472</v>
      </c>
      <c r="B204" s="7">
        <f>'Standing'!$H$84</f>
        <v>0</v>
      </c>
      <c r="C204" s="17">
        <f>0+10*(B204*$B$196)</f>
        <v>0</v>
      </c>
      <c r="D204" s="6">
        <f>IF($C$196&lt;&gt;0,0.1*C204/$C$196,"")</f>
        <v>0</v>
      </c>
      <c r="E204" s="10"/>
    </row>
    <row r="205" spans="1:5">
      <c r="A205" s="11" t="s">
        <v>473</v>
      </c>
      <c r="B205" s="7">
        <f>'Standing'!$I$84</f>
        <v>0</v>
      </c>
      <c r="C205" s="17">
        <f>0+10*(B205*$B$196)</f>
        <v>0</v>
      </c>
      <c r="D205" s="6">
        <f>IF($C$196&lt;&gt;0,0.1*C205/$C$196,"")</f>
        <v>0</v>
      </c>
      <c r="E205" s="10"/>
    </row>
    <row r="206" spans="1:5">
      <c r="A206" s="11" t="s">
        <v>474</v>
      </c>
      <c r="B206" s="7">
        <f>'Standing'!$J$84</f>
        <v>0</v>
      </c>
      <c r="C206" s="17">
        <f>0+10*(B206*$B$196)</f>
        <v>0</v>
      </c>
      <c r="D206" s="6">
        <f>IF($C$196&lt;&gt;0,0.1*C206/$C$196,"")</f>
        <v>0</v>
      </c>
      <c r="E206" s="10"/>
    </row>
    <row r="207" spans="1:5">
      <c r="A207" s="11" t="s">
        <v>1676</v>
      </c>
      <c r="B207" s="7">
        <f>'Standing'!$K$84</f>
        <v>0</v>
      </c>
      <c r="C207" s="17">
        <f>0+10*(B207*$B$196)</f>
        <v>0</v>
      </c>
      <c r="D207" s="6">
        <f>IF($C$196&lt;&gt;0,0.1*C207/$C$196,"")</f>
        <v>0</v>
      </c>
      <c r="E207" s="10"/>
    </row>
    <row r="208" spans="1:5">
      <c r="A208" s="11" t="s">
        <v>1677</v>
      </c>
      <c r="B208" s="7">
        <f>'Standing'!$L$84</f>
        <v>0</v>
      </c>
      <c r="C208" s="17">
        <f>0+10*(B208*$B$196)</f>
        <v>0</v>
      </c>
      <c r="D208" s="6">
        <f>IF($C$196&lt;&gt;0,0.1*C208/$C$196,"")</f>
        <v>0</v>
      </c>
      <c r="E208" s="10"/>
    </row>
    <row r="209" spans="1:7">
      <c r="A209" s="11" t="s">
        <v>1678</v>
      </c>
      <c r="B209" s="7">
        <f>'Standing'!$M$84</f>
        <v>0</v>
      </c>
      <c r="C209" s="17">
        <f>0+10*(B209*$B$196)</f>
        <v>0</v>
      </c>
      <c r="D209" s="6">
        <f>IF($C$196&lt;&gt;0,0.1*C209/$C$196,"")</f>
        <v>0</v>
      </c>
      <c r="E209" s="10"/>
    </row>
    <row r="210" spans="1:7">
      <c r="A210" s="11" t="s">
        <v>1679</v>
      </c>
      <c r="B210" s="7">
        <f>'Standing'!$N$84</f>
        <v>0</v>
      </c>
      <c r="C210" s="17">
        <f>0+10*(B210*$B$196)</f>
        <v>0</v>
      </c>
      <c r="D210" s="6">
        <f>IF($C$196&lt;&gt;0,0.1*C210/$C$196,"")</f>
        <v>0</v>
      </c>
      <c r="E210" s="10"/>
    </row>
    <row r="211" spans="1:7">
      <c r="A211" s="11" t="s">
        <v>1680</v>
      </c>
      <c r="B211" s="7">
        <f>'Standing'!$O$84</f>
        <v>0</v>
      </c>
      <c r="C211" s="17">
        <f>0+10*(B211*$B$196)</f>
        <v>0</v>
      </c>
      <c r="D211" s="6">
        <f>IF($C$196&lt;&gt;0,0.1*C211/$C$196,"")</f>
        <v>0</v>
      </c>
      <c r="E211" s="10"/>
    </row>
    <row r="212" spans="1:7">
      <c r="A212" s="11" t="s">
        <v>1681</v>
      </c>
      <c r="B212" s="7">
        <f>'Standing'!$P$84</f>
        <v>0</v>
      </c>
      <c r="C212" s="17">
        <f>0+10*(B212*$B$196)</f>
        <v>0</v>
      </c>
      <c r="D212" s="6">
        <f>IF($C$196&lt;&gt;0,0.1*C212/$C$196,"")</f>
        <v>0</v>
      </c>
      <c r="E212" s="10"/>
    </row>
    <row r="213" spans="1:7">
      <c r="A213" s="11" t="s">
        <v>1682</v>
      </c>
      <c r="B213" s="7">
        <f>'Standing'!$Q$84</f>
        <v>0</v>
      </c>
      <c r="C213" s="17">
        <f>0+10*(B213*$B$196)</f>
        <v>0</v>
      </c>
      <c r="D213" s="6">
        <f>IF($C$196&lt;&gt;0,0.1*C213/$C$196,"")</f>
        <v>0</v>
      </c>
      <c r="E213" s="10"/>
    </row>
    <row r="214" spans="1:7">
      <c r="A214" s="11" t="s">
        <v>1683</v>
      </c>
      <c r="B214" s="7">
        <f>'Standing'!$R$84</f>
        <v>0</v>
      </c>
      <c r="C214" s="17">
        <f>0+10*(B214*$B$196)</f>
        <v>0</v>
      </c>
      <c r="D214" s="6">
        <f>IF($C$196&lt;&gt;0,0.1*C214/$C$196,"")</f>
        <v>0</v>
      </c>
      <c r="E214" s="10"/>
    </row>
    <row r="215" spans="1:7">
      <c r="A215" s="11" t="s">
        <v>1684</v>
      </c>
      <c r="B215" s="7">
        <f>'Standing'!$S$84</f>
        <v>0</v>
      </c>
      <c r="C215" s="17">
        <f>0+10*(B215*$B$196)</f>
        <v>0</v>
      </c>
      <c r="D215" s="6">
        <f>IF($C$196&lt;&gt;0,0.1*C215/$C$196,"")</f>
        <v>0</v>
      </c>
      <c r="E215" s="10"/>
    </row>
    <row r="216" spans="1:7">
      <c r="A216" s="11" t="s">
        <v>1687</v>
      </c>
      <c r="B216" s="7">
        <f>'Scaler'!$B$463</f>
        <v>0</v>
      </c>
      <c r="C216" s="17">
        <f>0+10*(B216*$B$196)</f>
        <v>0</v>
      </c>
      <c r="D216" s="6">
        <f>IF($C$196&lt;&gt;0,0.1*C216/$C$196,"")</f>
        <v>0</v>
      </c>
      <c r="E216" s="10"/>
    </row>
    <row r="217" spans="1:7">
      <c r="A217" s="11" t="s">
        <v>1688</v>
      </c>
      <c r="B217" s="7">
        <f>'Adjust'!$B$81</f>
        <v>0</v>
      </c>
      <c r="C217" s="17">
        <f>0+10*(B217*$B$196)</f>
        <v>0</v>
      </c>
      <c r="D217" s="6">
        <f>IF($C$196&lt;&gt;0,0.1*C217/$C$196,"")</f>
        <v>0</v>
      </c>
      <c r="E217" s="10"/>
    </row>
    <row r="219" spans="1:7">
      <c r="A219" s="11" t="s">
        <v>1689</v>
      </c>
      <c r="B219" s="6">
        <f>SUM($B$199:$B$217)</f>
        <v>0</v>
      </c>
      <c r="C219" s="17">
        <f>SUM($C$199:$C$217)</f>
        <v>0</v>
      </c>
      <c r="D219" s="6">
        <f>SUM($D$199:$D$217)</f>
        <v>0</v>
      </c>
    </row>
    <row r="221" spans="1:7">
      <c r="A221" s="1" t="s">
        <v>176</v>
      </c>
    </row>
    <row r="223" spans="1:7">
      <c r="B223" s="3" t="s">
        <v>227</v>
      </c>
      <c r="C223" s="3" t="s">
        <v>228</v>
      </c>
      <c r="D223" s="3" t="s">
        <v>230</v>
      </c>
      <c r="E223" s="3" t="s">
        <v>1670</v>
      </c>
      <c r="F223" s="3" t="s">
        <v>1671</v>
      </c>
    </row>
    <row r="224" spans="1:7">
      <c r="A224" s="11" t="s">
        <v>176</v>
      </c>
      <c r="B224" s="33">
        <f>'Loads'!B$330</f>
        <v>0</v>
      </c>
      <c r="C224" s="33">
        <f>'Loads'!C$330</f>
        <v>0</v>
      </c>
      <c r="D224" s="33">
        <f>'Loads'!E$330</f>
        <v>0</v>
      </c>
      <c r="E224" s="33">
        <f>'Multi'!B$124</f>
        <v>0</v>
      </c>
      <c r="F224" s="6">
        <f>IF(D224,E224/D224,"")</f>
        <v>0</v>
      </c>
      <c r="G224" s="10"/>
    </row>
    <row r="226" spans="1:9">
      <c r="B226" s="3" t="s">
        <v>1491</v>
      </c>
      <c r="C226" s="3" t="s">
        <v>1492</v>
      </c>
      <c r="D226" s="3" t="s">
        <v>1494</v>
      </c>
      <c r="E226" s="3" t="s">
        <v>1690</v>
      </c>
      <c r="F226" s="3" t="s">
        <v>1672</v>
      </c>
      <c r="G226" s="3" t="s">
        <v>1642</v>
      </c>
      <c r="H226" s="3" t="s">
        <v>1673</v>
      </c>
    </row>
    <row r="227" spans="1:9">
      <c r="A227" s="11" t="s">
        <v>467</v>
      </c>
      <c r="B227" s="7">
        <f>'Standing'!$C$85</f>
        <v>0</v>
      </c>
      <c r="C227" s="7">
        <f>'Standing'!$C$109</f>
        <v>0</v>
      </c>
      <c r="D227" s="37">
        <f>'NHH'!$C$92</f>
        <v>0</v>
      </c>
      <c r="E227" s="6">
        <f>IF(E$224&lt;&gt;0,(($B227*B$224+$C227*C$224))/E$224,0)</f>
        <v>0</v>
      </c>
      <c r="F227" s="17">
        <f>0.01*'Input'!$F$58*(D227*$D$224)+10*(B227*$B$224+C227*$C$224)</f>
        <v>0</v>
      </c>
      <c r="G227" s="6">
        <f>IF($E$224&lt;&gt;0,0.1*F227/$E$224,"")</f>
        <v>0</v>
      </c>
      <c r="H227" s="35">
        <f>IF($D$224&lt;&gt;0,F227/$D$224,"")</f>
        <v>0</v>
      </c>
      <c r="I227" s="10"/>
    </row>
    <row r="228" spans="1:9">
      <c r="A228" s="11" t="s">
        <v>468</v>
      </c>
      <c r="B228" s="7">
        <f>'Standing'!$D$85</f>
        <v>0</v>
      </c>
      <c r="C228" s="7">
        <f>'Standing'!$D$109</f>
        <v>0</v>
      </c>
      <c r="D228" s="37">
        <f>'NHH'!$D$92</f>
        <v>0</v>
      </c>
      <c r="E228" s="6">
        <f>IF(E$224&lt;&gt;0,(($B228*B$224+$C228*C$224))/E$224,0)</f>
        <v>0</v>
      </c>
      <c r="F228" s="17">
        <f>0.01*'Input'!$F$58*(D228*$D$224)+10*(B228*$B$224+C228*$C$224)</f>
        <v>0</v>
      </c>
      <c r="G228" s="6">
        <f>IF($E$224&lt;&gt;0,0.1*F228/$E$224,"")</f>
        <v>0</v>
      </c>
      <c r="H228" s="35">
        <f>IF($D$224&lt;&gt;0,F228/$D$224,"")</f>
        <v>0</v>
      </c>
      <c r="I228" s="10"/>
    </row>
    <row r="229" spans="1:9">
      <c r="A229" s="11" t="s">
        <v>469</v>
      </c>
      <c r="B229" s="7">
        <f>'Standing'!$E$85</f>
        <v>0</v>
      </c>
      <c r="C229" s="7">
        <f>'Standing'!$E$109</f>
        <v>0</v>
      </c>
      <c r="D229" s="37">
        <f>'NHH'!$E$92</f>
        <v>0</v>
      </c>
      <c r="E229" s="6">
        <f>IF(E$224&lt;&gt;0,(($B229*B$224+$C229*C$224))/E$224,0)</f>
        <v>0</v>
      </c>
      <c r="F229" s="17">
        <f>0.01*'Input'!$F$58*(D229*$D$224)+10*(B229*$B$224+C229*$C$224)</f>
        <v>0</v>
      </c>
      <c r="G229" s="6">
        <f>IF($E$224&lt;&gt;0,0.1*F229/$E$224,"")</f>
        <v>0</v>
      </c>
      <c r="H229" s="35">
        <f>IF($D$224&lt;&gt;0,F229/$D$224,"")</f>
        <v>0</v>
      </c>
      <c r="I229" s="10"/>
    </row>
    <row r="230" spans="1:9">
      <c r="A230" s="11" t="s">
        <v>470</v>
      </c>
      <c r="B230" s="7">
        <f>'Standing'!$F$85</f>
        <v>0</v>
      </c>
      <c r="C230" s="7">
        <f>'Standing'!$F$109</f>
        <v>0</v>
      </c>
      <c r="D230" s="37">
        <f>'NHH'!$F$92</f>
        <v>0</v>
      </c>
      <c r="E230" s="6">
        <f>IF(E$224&lt;&gt;0,(($B230*B$224+$C230*C$224))/E$224,0)</f>
        <v>0</v>
      </c>
      <c r="F230" s="17">
        <f>0.01*'Input'!$F$58*(D230*$D$224)+10*(B230*$B$224+C230*$C$224)</f>
        <v>0</v>
      </c>
      <c r="G230" s="6">
        <f>IF($E$224&lt;&gt;0,0.1*F230/$E$224,"")</f>
        <v>0</v>
      </c>
      <c r="H230" s="35">
        <f>IF($D$224&lt;&gt;0,F230/$D$224,"")</f>
        <v>0</v>
      </c>
      <c r="I230" s="10"/>
    </row>
    <row r="231" spans="1:9">
      <c r="A231" s="11" t="s">
        <v>471</v>
      </c>
      <c r="B231" s="7">
        <f>'Standing'!$G$85</f>
        <v>0</v>
      </c>
      <c r="C231" s="7">
        <f>'Standing'!$G$109</f>
        <v>0</v>
      </c>
      <c r="D231" s="37">
        <f>'NHH'!$G$92</f>
        <v>0</v>
      </c>
      <c r="E231" s="6">
        <f>IF(E$224&lt;&gt;0,(($B231*B$224+$C231*C$224))/E$224,0)</f>
        <v>0</v>
      </c>
      <c r="F231" s="17">
        <f>0.01*'Input'!$F$58*(D231*$D$224)+10*(B231*$B$224+C231*$C$224)</f>
        <v>0</v>
      </c>
      <c r="G231" s="6">
        <f>IF($E$224&lt;&gt;0,0.1*F231/$E$224,"")</f>
        <v>0</v>
      </c>
      <c r="H231" s="35">
        <f>IF($D$224&lt;&gt;0,F231/$D$224,"")</f>
        <v>0</v>
      </c>
      <c r="I231" s="10"/>
    </row>
    <row r="232" spans="1:9">
      <c r="A232" s="11" t="s">
        <v>472</v>
      </c>
      <c r="B232" s="7">
        <f>'Standing'!$H$85</f>
        <v>0</v>
      </c>
      <c r="C232" s="7">
        <f>'Standing'!$H$109</f>
        <v>0</v>
      </c>
      <c r="D232" s="37">
        <f>'NHH'!$H$92</f>
        <v>0</v>
      </c>
      <c r="E232" s="6">
        <f>IF(E$224&lt;&gt;0,(($B232*B$224+$C232*C$224))/E$224,0)</f>
        <v>0</v>
      </c>
      <c r="F232" s="17">
        <f>0.01*'Input'!$F$58*(D232*$D$224)+10*(B232*$B$224+C232*$C$224)</f>
        <v>0</v>
      </c>
      <c r="G232" s="6">
        <f>IF($E$224&lt;&gt;0,0.1*F232/$E$224,"")</f>
        <v>0</v>
      </c>
      <c r="H232" s="35">
        <f>IF($D$224&lt;&gt;0,F232/$D$224,"")</f>
        <v>0</v>
      </c>
      <c r="I232" s="10"/>
    </row>
    <row r="233" spans="1:9">
      <c r="A233" s="11" t="s">
        <v>473</v>
      </c>
      <c r="B233" s="7">
        <f>'Standing'!$I$85</f>
        <v>0</v>
      </c>
      <c r="C233" s="7">
        <f>'Standing'!$I$109</f>
        <v>0</v>
      </c>
      <c r="D233" s="37">
        <f>'NHH'!$I$92</f>
        <v>0</v>
      </c>
      <c r="E233" s="6">
        <f>IF(E$224&lt;&gt;0,(($B233*B$224+$C233*C$224))/E$224,0)</f>
        <v>0</v>
      </c>
      <c r="F233" s="17">
        <f>0.01*'Input'!$F$58*(D233*$D$224)+10*(B233*$B$224+C233*$C$224)</f>
        <v>0</v>
      </c>
      <c r="G233" s="6">
        <f>IF($E$224&lt;&gt;0,0.1*F233/$E$224,"")</f>
        <v>0</v>
      </c>
      <c r="H233" s="35">
        <f>IF($D$224&lt;&gt;0,F233/$D$224,"")</f>
        <v>0</v>
      </c>
      <c r="I233" s="10"/>
    </row>
    <row r="234" spans="1:9">
      <c r="A234" s="11" t="s">
        <v>474</v>
      </c>
      <c r="B234" s="7">
        <f>'Standing'!$J$85</f>
        <v>0</v>
      </c>
      <c r="C234" s="7">
        <f>'Standing'!$J$109</f>
        <v>0</v>
      </c>
      <c r="D234" s="37">
        <f>'NHH'!$J$92</f>
        <v>0</v>
      </c>
      <c r="E234" s="6">
        <f>IF(E$224&lt;&gt;0,(($B234*B$224+$C234*C$224))/E$224,0)</f>
        <v>0</v>
      </c>
      <c r="F234" s="17">
        <f>0.01*'Input'!$F$58*(D234*$D$224)+10*(B234*$B$224+C234*$C$224)</f>
        <v>0</v>
      </c>
      <c r="G234" s="6">
        <f>IF($E$224&lt;&gt;0,0.1*F234/$E$224,"")</f>
        <v>0</v>
      </c>
      <c r="H234" s="35">
        <f>IF($D$224&lt;&gt;0,F234/$D$224,"")</f>
        <v>0</v>
      </c>
      <c r="I234" s="10"/>
    </row>
    <row r="235" spans="1:9">
      <c r="A235" s="11" t="s">
        <v>1674</v>
      </c>
      <c r="B235" s="9"/>
      <c r="C235" s="9"/>
      <c r="D235" s="37">
        <f>'SM'!$B$120</f>
        <v>0</v>
      </c>
      <c r="E235" s="6">
        <f>IF(E$224&lt;&gt;0,(($B235*B$224+$C235*C$224))/E$224,0)</f>
        <v>0</v>
      </c>
      <c r="F235" s="17">
        <f>0.01*'Input'!$F$58*(D235*$D$224)+10*(B235*$B$224+C235*$C$224)</f>
        <v>0</v>
      </c>
      <c r="G235" s="6">
        <f>IF($E$224&lt;&gt;0,0.1*F235/$E$224,"")</f>
        <v>0</v>
      </c>
      <c r="H235" s="35">
        <f>IF($D$224&lt;&gt;0,F235/$D$224,"")</f>
        <v>0</v>
      </c>
      <c r="I235" s="10"/>
    </row>
    <row r="236" spans="1:9">
      <c r="A236" s="11" t="s">
        <v>1675</v>
      </c>
      <c r="B236" s="9"/>
      <c r="C236" s="9"/>
      <c r="D236" s="37">
        <f>'SM'!$C$120</f>
        <v>0</v>
      </c>
      <c r="E236" s="6">
        <f>IF(E$224&lt;&gt;0,(($B236*B$224+$C236*C$224))/E$224,0)</f>
        <v>0</v>
      </c>
      <c r="F236" s="17">
        <f>0.01*'Input'!$F$58*(D236*$D$224)+10*(B236*$B$224+C236*$C$224)</f>
        <v>0</v>
      </c>
      <c r="G236" s="6">
        <f>IF($E$224&lt;&gt;0,0.1*F236/$E$224,"")</f>
        <v>0</v>
      </c>
      <c r="H236" s="35">
        <f>IF($D$224&lt;&gt;0,F236/$D$224,"")</f>
        <v>0</v>
      </c>
      <c r="I236" s="10"/>
    </row>
    <row r="237" spans="1:9">
      <c r="A237" s="11" t="s">
        <v>1676</v>
      </c>
      <c r="B237" s="7">
        <f>'Standing'!$K$85</f>
        <v>0</v>
      </c>
      <c r="C237" s="7">
        <f>'Standing'!$K$109</f>
        <v>0</v>
      </c>
      <c r="D237" s="37">
        <f>'NHH'!$K$92</f>
        <v>0</v>
      </c>
      <c r="E237" s="6">
        <f>IF(E$224&lt;&gt;0,(($B237*B$224+$C237*C$224))/E$224,0)</f>
        <v>0</v>
      </c>
      <c r="F237" s="17">
        <f>0.01*'Input'!$F$58*(D237*$D$224)+10*(B237*$B$224+C237*$C$224)</f>
        <v>0</v>
      </c>
      <c r="G237" s="6">
        <f>IF($E$224&lt;&gt;0,0.1*F237/$E$224,"")</f>
        <v>0</v>
      </c>
      <c r="H237" s="35">
        <f>IF($D$224&lt;&gt;0,F237/$D$224,"")</f>
        <v>0</v>
      </c>
      <c r="I237" s="10"/>
    </row>
    <row r="238" spans="1:9">
      <c r="A238" s="11" t="s">
        <v>1677</v>
      </c>
      <c r="B238" s="7">
        <f>'Standing'!$L$85</f>
        <v>0</v>
      </c>
      <c r="C238" s="7">
        <f>'Standing'!$L$109</f>
        <v>0</v>
      </c>
      <c r="D238" s="37">
        <f>'NHH'!$L$92</f>
        <v>0</v>
      </c>
      <c r="E238" s="6">
        <f>IF(E$224&lt;&gt;0,(($B238*B$224+$C238*C$224))/E$224,0)</f>
        <v>0</v>
      </c>
      <c r="F238" s="17">
        <f>0.01*'Input'!$F$58*(D238*$D$224)+10*(B238*$B$224+C238*$C$224)</f>
        <v>0</v>
      </c>
      <c r="G238" s="6">
        <f>IF($E$224&lt;&gt;0,0.1*F238/$E$224,"")</f>
        <v>0</v>
      </c>
      <c r="H238" s="35">
        <f>IF($D$224&lt;&gt;0,F238/$D$224,"")</f>
        <v>0</v>
      </c>
      <c r="I238" s="10"/>
    </row>
    <row r="239" spans="1:9">
      <c r="A239" s="11" t="s">
        <v>1678</v>
      </c>
      <c r="B239" s="7">
        <f>'Standing'!$M$85</f>
        <v>0</v>
      </c>
      <c r="C239" s="7">
        <f>'Standing'!$M$109</f>
        <v>0</v>
      </c>
      <c r="D239" s="37">
        <f>'NHH'!$M$92</f>
        <v>0</v>
      </c>
      <c r="E239" s="6">
        <f>IF(E$224&lt;&gt;0,(($B239*B$224+$C239*C$224))/E$224,0)</f>
        <v>0</v>
      </c>
      <c r="F239" s="17">
        <f>0.01*'Input'!$F$58*(D239*$D$224)+10*(B239*$B$224+C239*$C$224)</f>
        <v>0</v>
      </c>
      <c r="G239" s="6">
        <f>IF($E$224&lt;&gt;0,0.1*F239/$E$224,"")</f>
        <v>0</v>
      </c>
      <c r="H239" s="35">
        <f>IF($D$224&lt;&gt;0,F239/$D$224,"")</f>
        <v>0</v>
      </c>
      <c r="I239" s="10"/>
    </row>
    <row r="240" spans="1:9">
      <c r="A240" s="11" t="s">
        <v>1679</v>
      </c>
      <c r="B240" s="7">
        <f>'Standing'!$N$85</f>
        <v>0</v>
      </c>
      <c r="C240" s="7">
        <f>'Standing'!$N$109</f>
        <v>0</v>
      </c>
      <c r="D240" s="37">
        <f>'NHH'!$N$92</f>
        <v>0</v>
      </c>
      <c r="E240" s="6">
        <f>IF(E$224&lt;&gt;0,(($B240*B$224+$C240*C$224))/E$224,0)</f>
        <v>0</v>
      </c>
      <c r="F240" s="17">
        <f>0.01*'Input'!$F$58*(D240*$D$224)+10*(B240*$B$224+C240*$C$224)</f>
        <v>0</v>
      </c>
      <c r="G240" s="6">
        <f>IF($E$224&lt;&gt;0,0.1*F240/$E$224,"")</f>
        <v>0</v>
      </c>
      <c r="H240" s="35">
        <f>IF($D$224&lt;&gt;0,F240/$D$224,"")</f>
        <v>0</v>
      </c>
      <c r="I240" s="10"/>
    </row>
    <row r="241" spans="1:9">
      <c r="A241" s="11" t="s">
        <v>1680</v>
      </c>
      <c r="B241" s="7">
        <f>'Standing'!$O$85</f>
        <v>0</v>
      </c>
      <c r="C241" s="7">
        <f>'Standing'!$O$109</f>
        <v>0</v>
      </c>
      <c r="D241" s="37">
        <f>'NHH'!$O$92</f>
        <v>0</v>
      </c>
      <c r="E241" s="6">
        <f>IF(E$224&lt;&gt;0,(($B241*B$224+$C241*C$224))/E$224,0)</f>
        <v>0</v>
      </c>
      <c r="F241" s="17">
        <f>0.01*'Input'!$F$58*(D241*$D$224)+10*(B241*$B$224+C241*$C$224)</f>
        <v>0</v>
      </c>
      <c r="G241" s="6">
        <f>IF($E$224&lt;&gt;0,0.1*F241/$E$224,"")</f>
        <v>0</v>
      </c>
      <c r="H241" s="35">
        <f>IF($D$224&lt;&gt;0,F241/$D$224,"")</f>
        <v>0</v>
      </c>
      <c r="I241" s="10"/>
    </row>
    <row r="242" spans="1:9">
      <c r="A242" s="11" t="s">
        <v>1681</v>
      </c>
      <c r="B242" s="7">
        <f>'Standing'!$P$85</f>
        <v>0</v>
      </c>
      <c r="C242" s="7">
        <f>'Standing'!$P$109</f>
        <v>0</v>
      </c>
      <c r="D242" s="37">
        <f>'NHH'!$P$92</f>
        <v>0</v>
      </c>
      <c r="E242" s="6">
        <f>IF(E$224&lt;&gt;0,(($B242*B$224+$C242*C$224))/E$224,0)</f>
        <v>0</v>
      </c>
      <c r="F242" s="17">
        <f>0.01*'Input'!$F$58*(D242*$D$224)+10*(B242*$B$224+C242*$C$224)</f>
        <v>0</v>
      </c>
      <c r="G242" s="6">
        <f>IF($E$224&lt;&gt;0,0.1*F242/$E$224,"")</f>
        <v>0</v>
      </c>
      <c r="H242" s="35">
        <f>IF($D$224&lt;&gt;0,F242/$D$224,"")</f>
        <v>0</v>
      </c>
      <c r="I242" s="10"/>
    </row>
    <row r="243" spans="1:9">
      <c r="A243" s="11" t="s">
        <v>1682</v>
      </c>
      <c r="B243" s="7">
        <f>'Standing'!$Q$85</f>
        <v>0</v>
      </c>
      <c r="C243" s="7">
        <f>'Standing'!$Q$109</f>
        <v>0</v>
      </c>
      <c r="D243" s="37">
        <f>'NHH'!$Q$92</f>
        <v>0</v>
      </c>
      <c r="E243" s="6">
        <f>IF(E$224&lt;&gt;0,(($B243*B$224+$C243*C$224))/E$224,0)</f>
        <v>0</v>
      </c>
      <c r="F243" s="17">
        <f>0.01*'Input'!$F$58*(D243*$D$224)+10*(B243*$B$224+C243*$C$224)</f>
        <v>0</v>
      </c>
      <c r="G243" s="6">
        <f>IF($E$224&lt;&gt;0,0.1*F243/$E$224,"")</f>
        <v>0</v>
      </c>
      <c r="H243" s="35">
        <f>IF($D$224&lt;&gt;0,F243/$D$224,"")</f>
        <v>0</v>
      </c>
      <c r="I243" s="10"/>
    </row>
    <row r="244" spans="1:9">
      <c r="A244" s="11" t="s">
        <v>1683</v>
      </c>
      <c r="B244" s="7">
        <f>'Standing'!$R$85</f>
        <v>0</v>
      </c>
      <c r="C244" s="7">
        <f>'Standing'!$R$109</f>
        <v>0</v>
      </c>
      <c r="D244" s="37">
        <f>'NHH'!$R$92</f>
        <v>0</v>
      </c>
      <c r="E244" s="6">
        <f>IF(E$224&lt;&gt;0,(($B244*B$224+$C244*C$224))/E$224,0)</f>
        <v>0</v>
      </c>
      <c r="F244" s="17">
        <f>0.01*'Input'!$F$58*(D244*$D$224)+10*(B244*$B$224+C244*$C$224)</f>
        <v>0</v>
      </c>
      <c r="G244" s="6">
        <f>IF($E$224&lt;&gt;0,0.1*F244/$E$224,"")</f>
        <v>0</v>
      </c>
      <c r="H244" s="35">
        <f>IF($D$224&lt;&gt;0,F244/$D$224,"")</f>
        <v>0</v>
      </c>
      <c r="I244" s="10"/>
    </row>
    <row r="245" spans="1:9">
      <c r="A245" s="11" t="s">
        <v>1684</v>
      </c>
      <c r="B245" s="7">
        <f>'Standing'!$S$85</f>
        <v>0</v>
      </c>
      <c r="C245" s="7">
        <f>'Standing'!$S$109</f>
        <v>0</v>
      </c>
      <c r="D245" s="37">
        <f>'NHH'!$S$92</f>
        <v>0</v>
      </c>
      <c r="E245" s="6">
        <f>IF(E$224&lt;&gt;0,(($B245*B$224+$C245*C$224))/E$224,0)</f>
        <v>0</v>
      </c>
      <c r="F245" s="17">
        <f>0.01*'Input'!$F$58*(D245*$D$224)+10*(B245*$B$224+C245*$C$224)</f>
        <v>0</v>
      </c>
      <c r="G245" s="6">
        <f>IF($E$224&lt;&gt;0,0.1*F245/$E$224,"")</f>
        <v>0</v>
      </c>
      <c r="H245" s="35">
        <f>IF($D$224&lt;&gt;0,F245/$D$224,"")</f>
        <v>0</v>
      </c>
      <c r="I245" s="10"/>
    </row>
    <row r="246" spans="1:9">
      <c r="A246" s="11" t="s">
        <v>1685</v>
      </c>
      <c r="B246" s="9"/>
      <c r="C246" s="9"/>
      <c r="D246" s="37">
        <f>'Otex'!$B$127</f>
        <v>0</v>
      </c>
      <c r="E246" s="6">
        <f>IF(E$224&lt;&gt;0,(($B246*B$224+$C246*C$224))/E$224,0)</f>
        <v>0</v>
      </c>
      <c r="F246" s="17">
        <f>0.01*'Input'!$F$58*(D246*$D$224)+10*(B246*$B$224+C246*$C$224)</f>
        <v>0</v>
      </c>
      <c r="G246" s="6">
        <f>IF($E$224&lt;&gt;0,0.1*F246/$E$224,"")</f>
        <v>0</v>
      </c>
      <c r="H246" s="35">
        <f>IF($D$224&lt;&gt;0,F246/$D$224,"")</f>
        <v>0</v>
      </c>
      <c r="I246" s="10"/>
    </row>
    <row r="247" spans="1:9">
      <c r="A247" s="11" t="s">
        <v>1686</v>
      </c>
      <c r="B247" s="9"/>
      <c r="C247" s="9"/>
      <c r="D247" s="37">
        <f>'Otex'!$C$127</f>
        <v>0</v>
      </c>
      <c r="E247" s="6">
        <f>IF(E$224&lt;&gt;0,(($B247*B$224+$C247*C$224))/E$224,0)</f>
        <v>0</v>
      </c>
      <c r="F247" s="17">
        <f>0.01*'Input'!$F$58*(D247*$D$224)+10*(B247*$B$224+C247*$C$224)</f>
        <v>0</v>
      </c>
      <c r="G247" s="6">
        <f>IF($E$224&lt;&gt;0,0.1*F247/$E$224,"")</f>
        <v>0</v>
      </c>
      <c r="H247" s="35">
        <f>IF($D$224&lt;&gt;0,F247/$D$224,"")</f>
        <v>0</v>
      </c>
      <c r="I247" s="10"/>
    </row>
    <row r="248" spans="1:9">
      <c r="A248" s="11" t="s">
        <v>1687</v>
      </c>
      <c r="B248" s="7">
        <f>'Scaler'!$B$464</f>
        <v>0</v>
      </c>
      <c r="C248" s="7">
        <f>'Scaler'!$C$464</f>
        <v>0</v>
      </c>
      <c r="D248" s="37">
        <f>'Scaler'!$E$464</f>
        <v>0</v>
      </c>
      <c r="E248" s="6">
        <f>IF(E$224&lt;&gt;0,(($B248*B$224+$C248*C$224))/E$224,0)</f>
        <v>0</v>
      </c>
      <c r="F248" s="17">
        <f>0.01*'Input'!$F$58*(D248*$D$224)+10*(B248*$B$224+C248*$C$224)</f>
        <v>0</v>
      </c>
      <c r="G248" s="6">
        <f>IF($E$224&lt;&gt;0,0.1*F248/$E$224,"")</f>
        <v>0</v>
      </c>
      <c r="H248" s="35">
        <f>IF($D$224&lt;&gt;0,F248/$D$224,"")</f>
        <v>0</v>
      </c>
      <c r="I248" s="10"/>
    </row>
    <row r="249" spans="1:9">
      <c r="A249" s="11" t="s">
        <v>1688</v>
      </c>
      <c r="B249" s="7">
        <f>'Adjust'!$B$82</f>
        <v>0</v>
      </c>
      <c r="C249" s="7">
        <f>'Adjust'!$C$82</f>
        <v>0</v>
      </c>
      <c r="D249" s="37">
        <f>'Adjust'!$E$82</f>
        <v>0</v>
      </c>
      <c r="E249" s="6">
        <f>IF(E$224&lt;&gt;0,(($B249*B$224+$C249*C$224))/E$224,0)</f>
        <v>0</v>
      </c>
      <c r="F249" s="17">
        <f>0.01*'Input'!$F$58*(D249*$D$224)+10*(B249*$B$224+C249*$C$224)</f>
        <v>0</v>
      </c>
      <c r="G249" s="6">
        <f>IF($E$224&lt;&gt;0,0.1*F249/$E$224,"")</f>
        <v>0</v>
      </c>
      <c r="H249" s="35">
        <f>IF($D$224&lt;&gt;0,F249/$D$224,"")</f>
        <v>0</v>
      </c>
      <c r="I249" s="10"/>
    </row>
    <row r="251" spans="1:9">
      <c r="A251" s="11" t="s">
        <v>1689</v>
      </c>
      <c r="B251" s="6">
        <f>SUM($B$227:$B$249)</f>
        <v>0</v>
      </c>
      <c r="C251" s="6">
        <f>SUM($C$227:$C$249)</f>
        <v>0</v>
      </c>
      <c r="D251" s="35">
        <f>SUM($D$227:$D$249)</f>
        <v>0</v>
      </c>
      <c r="E251" s="6">
        <f>SUM(E$227:E$249)</f>
        <v>0</v>
      </c>
      <c r="F251" s="17">
        <f>SUM($F$227:$F$249)</f>
        <v>0</v>
      </c>
      <c r="G251" s="6">
        <f>SUM($G$227:$G$249)</f>
        <v>0</v>
      </c>
      <c r="H251" s="35">
        <f>SUM($H$227:$H$249)</f>
        <v>0</v>
      </c>
    </row>
    <row r="253" spans="1:9">
      <c r="A253" s="1" t="s">
        <v>177</v>
      </c>
    </row>
    <row r="255" spans="1:9">
      <c r="B255" s="3" t="s">
        <v>227</v>
      </c>
      <c r="C255" s="3" t="s">
        <v>228</v>
      </c>
      <c r="D255" s="3" t="s">
        <v>230</v>
      </c>
      <c r="E255" s="3" t="s">
        <v>1670</v>
      </c>
      <c r="F255" s="3" t="s">
        <v>1671</v>
      </c>
    </row>
    <row r="256" spans="1:9">
      <c r="A256" s="11" t="s">
        <v>177</v>
      </c>
      <c r="B256" s="33">
        <f>'Loads'!B$331</f>
        <v>0</v>
      </c>
      <c r="C256" s="33">
        <f>'Loads'!C$331</f>
        <v>0</v>
      </c>
      <c r="D256" s="33">
        <f>'Loads'!E$331</f>
        <v>0</v>
      </c>
      <c r="E256" s="33">
        <f>'Multi'!B$125</f>
        <v>0</v>
      </c>
      <c r="F256" s="6">
        <f>IF(D256,E256/D256,"")</f>
        <v>0</v>
      </c>
      <c r="G256" s="10"/>
    </row>
    <row r="258" spans="1:9">
      <c r="B258" s="3" t="s">
        <v>1491</v>
      </c>
      <c r="C258" s="3" t="s">
        <v>1492</v>
      </c>
      <c r="D258" s="3" t="s">
        <v>1494</v>
      </c>
      <c r="E258" s="3" t="s">
        <v>1690</v>
      </c>
      <c r="F258" s="3" t="s">
        <v>1672</v>
      </c>
      <c r="G258" s="3" t="s">
        <v>1642</v>
      </c>
      <c r="H258" s="3" t="s">
        <v>1673</v>
      </c>
    </row>
    <row r="259" spans="1:9">
      <c r="A259" s="11" t="s">
        <v>467</v>
      </c>
      <c r="B259" s="7">
        <f>'Standing'!$C$86</f>
        <v>0</v>
      </c>
      <c r="C259" s="7">
        <f>'Standing'!$C$110</f>
        <v>0</v>
      </c>
      <c r="D259" s="37">
        <f>'NHH'!$C$93</f>
        <v>0</v>
      </c>
      <c r="E259" s="6">
        <f>IF(E$256&lt;&gt;0,(($B259*B$256+$C259*C$256))/E$256,0)</f>
        <v>0</v>
      </c>
      <c r="F259" s="17">
        <f>0.01*'Input'!$F$58*(D259*$D$256)+10*(B259*$B$256+C259*$C$256)</f>
        <v>0</v>
      </c>
      <c r="G259" s="6">
        <f>IF($E$256&lt;&gt;0,0.1*F259/$E$256,"")</f>
        <v>0</v>
      </c>
      <c r="H259" s="35">
        <f>IF($D$256&lt;&gt;0,F259/$D$256,"")</f>
        <v>0</v>
      </c>
      <c r="I259" s="10"/>
    </row>
    <row r="260" spans="1:9">
      <c r="A260" s="11" t="s">
        <v>468</v>
      </c>
      <c r="B260" s="7">
        <f>'Standing'!$D$86</f>
        <v>0</v>
      </c>
      <c r="C260" s="7">
        <f>'Standing'!$D$110</f>
        <v>0</v>
      </c>
      <c r="D260" s="37">
        <f>'NHH'!$D$93</f>
        <v>0</v>
      </c>
      <c r="E260" s="6">
        <f>IF(E$256&lt;&gt;0,(($B260*B$256+$C260*C$256))/E$256,0)</f>
        <v>0</v>
      </c>
      <c r="F260" s="17">
        <f>0.01*'Input'!$F$58*(D260*$D$256)+10*(B260*$B$256+C260*$C$256)</f>
        <v>0</v>
      </c>
      <c r="G260" s="6">
        <f>IF($E$256&lt;&gt;0,0.1*F260/$E$256,"")</f>
        <v>0</v>
      </c>
      <c r="H260" s="35">
        <f>IF($D$256&lt;&gt;0,F260/$D$256,"")</f>
        <v>0</v>
      </c>
      <c r="I260" s="10"/>
    </row>
    <row r="261" spans="1:9">
      <c r="A261" s="11" t="s">
        <v>469</v>
      </c>
      <c r="B261" s="7">
        <f>'Standing'!$E$86</f>
        <v>0</v>
      </c>
      <c r="C261" s="7">
        <f>'Standing'!$E$110</f>
        <v>0</v>
      </c>
      <c r="D261" s="37">
        <f>'NHH'!$E$93</f>
        <v>0</v>
      </c>
      <c r="E261" s="6">
        <f>IF(E$256&lt;&gt;0,(($B261*B$256+$C261*C$256))/E$256,0)</f>
        <v>0</v>
      </c>
      <c r="F261" s="17">
        <f>0.01*'Input'!$F$58*(D261*$D$256)+10*(B261*$B$256+C261*$C$256)</f>
        <v>0</v>
      </c>
      <c r="G261" s="6">
        <f>IF($E$256&lt;&gt;0,0.1*F261/$E$256,"")</f>
        <v>0</v>
      </c>
      <c r="H261" s="35">
        <f>IF($D$256&lt;&gt;0,F261/$D$256,"")</f>
        <v>0</v>
      </c>
      <c r="I261" s="10"/>
    </row>
    <row r="262" spans="1:9">
      <c r="A262" s="11" t="s">
        <v>470</v>
      </c>
      <c r="B262" s="7">
        <f>'Standing'!$F$86</f>
        <v>0</v>
      </c>
      <c r="C262" s="7">
        <f>'Standing'!$F$110</f>
        <v>0</v>
      </c>
      <c r="D262" s="37">
        <f>'NHH'!$F$93</f>
        <v>0</v>
      </c>
      <c r="E262" s="6">
        <f>IF(E$256&lt;&gt;0,(($B262*B$256+$C262*C$256))/E$256,0)</f>
        <v>0</v>
      </c>
      <c r="F262" s="17">
        <f>0.01*'Input'!$F$58*(D262*$D$256)+10*(B262*$B$256+C262*$C$256)</f>
        <v>0</v>
      </c>
      <c r="G262" s="6">
        <f>IF($E$256&lt;&gt;0,0.1*F262/$E$256,"")</f>
        <v>0</v>
      </c>
      <c r="H262" s="35">
        <f>IF($D$256&lt;&gt;0,F262/$D$256,"")</f>
        <v>0</v>
      </c>
      <c r="I262" s="10"/>
    </row>
    <row r="263" spans="1:9">
      <c r="A263" s="11" t="s">
        <v>471</v>
      </c>
      <c r="B263" s="7">
        <f>'Standing'!$G$86</f>
        <v>0</v>
      </c>
      <c r="C263" s="7">
        <f>'Standing'!$G$110</f>
        <v>0</v>
      </c>
      <c r="D263" s="37">
        <f>'NHH'!$G$93</f>
        <v>0</v>
      </c>
      <c r="E263" s="6">
        <f>IF(E$256&lt;&gt;0,(($B263*B$256+$C263*C$256))/E$256,0)</f>
        <v>0</v>
      </c>
      <c r="F263" s="17">
        <f>0.01*'Input'!$F$58*(D263*$D$256)+10*(B263*$B$256+C263*$C$256)</f>
        <v>0</v>
      </c>
      <c r="G263" s="6">
        <f>IF($E$256&lt;&gt;0,0.1*F263/$E$256,"")</f>
        <v>0</v>
      </c>
      <c r="H263" s="35">
        <f>IF($D$256&lt;&gt;0,F263/$D$256,"")</f>
        <v>0</v>
      </c>
      <c r="I263" s="10"/>
    </row>
    <row r="264" spans="1:9">
      <c r="A264" s="11" t="s">
        <v>472</v>
      </c>
      <c r="B264" s="7">
        <f>'Standing'!$H$86</f>
        <v>0</v>
      </c>
      <c r="C264" s="7">
        <f>'Standing'!$H$110</f>
        <v>0</v>
      </c>
      <c r="D264" s="37">
        <f>'NHH'!$H$93</f>
        <v>0</v>
      </c>
      <c r="E264" s="6">
        <f>IF(E$256&lt;&gt;0,(($B264*B$256+$C264*C$256))/E$256,0)</f>
        <v>0</v>
      </c>
      <c r="F264" s="17">
        <f>0.01*'Input'!$F$58*(D264*$D$256)+10*(B264*$B$256+C264*$C$256)</f>
        <v>0</v>
      </c>
      <c r="G264" s="6">
        <f>IF($E$256&lt;&gt;0,0.1*F264/$E$256,"")</f>
        <v>0</v>
      </c>
      <c r="H264" s="35">
        <f>IF($D$256&lt;&gt;0,F264/$D$256,"")</f>
        <v>0</v>
      </c>
      <c r="I264" s="10"/>
    </row>
    <row r="265" spans="1:9">
      <c r="A265" s="11" t="s">
        <v>473</v>
      </c>
      <c r="B265" s="7">
        <f>'Standing'!$I$86</f>
        <v>0</v>
      </c>
      <c r="C265" s="7">
        <f>'Standing'!$I$110</f>
        <v>0</v>
      </c>
      <c r="D265" s="37">
        <f>'NHH'!$I$93</f>
        <v>0</v>
      </c>
      <c r="E265" s="6">
        <f>IF(E$256&lt;&gt;0,(($B265*B$256+$C265*C$256))/E$256,0)</f>
        <v>0</v>
      </c>
      <c r="F265" s="17">
        <f>0.01*'Input'!$F$58*(D265*$D$256)+10*(B265*$B$256+C265*$C$256)</f>
        <v>0</v>
      </c>
      <c r="G265" s="6">
        <f>IF($E$256&lt;&gt;0,0.1*F265/$E$256,"")</f>
        <v>0</v>
      </c>
      <c r="H265" s="35">
        <f>IF($D$256&lt;&gt;0,F265/$D$256,"")</f>
        <v>0</v>
      </c>
      <c r="I265" s="10"/>
    </row>
    <row r="266" spans="1:9">
      <c r="A266" s="11" t="s">
        <v>474</v>
      </c>
      <c r="B266" s="7">
        <f>'Standing'!$J$86</f>
        <v>0</v>
      </c>
      <c r="C266" s="7">
        <f>'Standing'!$J$110</f>
        <v>0</v>
      </c>
      <c r="D266" s="37">
        <f>'NHH'!$J$93</f>
        <v>0</v>
      </c>
      <c r="E266" s="6">
        <f>IF(E$256&lt;&gt;0,(($B266*B$256+$C266*C$256))/E$256,0)</f>
        <v>0</v>
      </c>
      <c r="F266" s="17">
        <f>0.01*'Input'!$F$58*(D266*$D$256)+10*(B266*$B$256+C266*$C$256)</f>
        <v>0</v>
      </c>
      <c r="G266" s="6">
        <f>IF($E$256&lt;&gt;0,0.1*F266/$E$256,"")</f>
        <v>0</v>
      </c>
      <c r="H266" s="35">
        <f>IF($D$256&lt;&gt;0,F266/$D$256,"")</f>
        <v>0</v>
      </c>
      <c r="I266" s="10"/>
    </row>
    <row r="267" spans="1:9">
      <c r="A267" s="11" t="s">
        <v>1674</v>
      </c>
      <c r="B267" s="9"/>
      <c r="C267" s="9"/>
      <c r="D267" s="37">
        <f>'SM'!$B$121</f>
        <v>0</v>
      </c>
      <c r="E267" s="6">
        <f>IF(E$256&lt;&gt;0,(($B267*B$256+$C267*C$256))/E$256,0)</f>
        <v>0</v>
      </c>
      <c r="F267" s="17">
        <f>0.01*'Input'!$F$58*(D267*$D$256)+10*(B267*$B$256+C267*$C$256)</f>
        <v>0</v>
      </c>
      <c r="G267" s="6">
        <f>IF($E$256&lt;&gt;0,0.1*F267/$E$256,"")</f>
        <v>0</v>
      </c>
      <c r="H267" s="35">
        <f>IF($D$256&lt;&gt;0,F267/$D$256,"")</f>
        <v>0</v>
      </c>
      <c r="I267" s="10"/>
    </row>
    <row r="268" spans="1:9">
      <c r="A268" s="11" t="s">
        <v>1675</v>
      </c>
      <c r="B268" s="9"/>
      <c r="C268" s="9"/>
      <c r="D268" s="37">
        <f>'SM'!$C$121</f>
        <v>0</v>
      </c>
      <c r="E268" s="6">
        <f>IF(E$256&lt;&gt;0,(($B268*B$256+$C268*C$256))/E$256,0)</f>
        <v>0</v>
      </c>
      <c r="F268" s="17">
        <f>0.01*'Input'!$F$58*(D268*$D$256)+10*(B268*$B$256+C268*$C$256)</f>
        <v>0</v>
      </c>
      <c r="G268" s="6">
        <f>IF($E$256&lt;&gt;0,0.1*F268/$E$256,"")</f>
        <v>0</v>
      </c>
      <c r="H268" s="35">
        <f>IF($D$256&lt;&gt;0,F268/$D$256,"")</f>
        <v>0</v>
      </c>
      <c r="I268" s="10"/>
    </row>
    <row r="269" spans="1:9">
      <c r="A269" s="11" t="s">
        <v>1676</v>
      </c>
      <c r="B269" s="7">
        <f>'Standing'!$K$86</f>
        <v>0</v>
      </c>
      <c r="C269" s="7">
        <f>'Standing'!$K$110</f>
        <v>0</v>
      </c>
      <c r="D269" s="37">
        <f>'NHH'!$K$93</f>
        <v>0</v>
      </c>
      <c r="E269" s="6">
        <f>IF(E$256&lt;&gt;0,(($B269*B$256+$C269*C$256))/E$256,0)</f>
        <v>0</v>
      </c>
      <c r="F269" s="17">
        <f>0.01*'Input'!$F$58*(D269*$D$256)+10*(B269*$B$256+C269*$C$256)</f>
        <v>0</v>
      </c>
      <c r="G269" s="6">
        <f>IF($E$256&lt;&gt;0,0.1*F269/$E$256,"")</f>
        <v>0</v>
      </c>
      <c r="H269" s="35">
        <f>IF($D$256&lt;&gt;0,F269/$D$256,"")</f>
        <v>0</v>
      </c>
      <c r="I269" s="10"/>
    </row>
    <row r="270" spans="1:9">
      <c r="A270" s="11" t="s">
        <v>1677</v>
      </c>
      <c r="B270" s="7">
        <f>'Standing'!$L$86</f>
        <v>0</v>
      </c>
      <c r="C270" s="7">
        <f>'Standing'!$L$110</f>
        <v>0</v>
      </c>
      <c r="D270" s="37">
        <f>'NHH'!$L$93</f>
        <v>0</v>
      </c>
      <c r="E270" s="6">
        <f>IF(E$256&lt;&gt;0,(($B270*B$256+$C270*C$256))/E$256,0)</f>
        <v>0</v>
      </c>
      <c r="F270" s="17">
        <f>0.01*'Input'!$F$58*(D270*$D$256)+10*(B270*$B$256+C270*$C$256)</f>
        <v>0</v>
      </c>
      <c r="G270" s="6">
        <f>IF($E$256&lt;&gt;0,0.1*F270/$E$256,"")</f>
        <v>0</v>
      </c>
      <c r="H270" s="35">
        <f>IF($D$256&lt;&gt;0,F270/$D$256,"")</f>
        <v>0</v>
      </c>
      <c r="I270" s="10"/>
    </row>
    <row r="271" spans="1:9">
      <c r="A271" s="11" t="s">
        <v>1678</v>
      </c>
      <c r="B271" s="7">
        <f>'Standing'!$M$86</f>
        <v>0</v>
      </c>
      <c r="C271" s="7">
        <f>'Standing'!$M$110</f>
        <v>0</v>
      </c>
      <c r="D271" s="37">
        <f>'NHH'!$M$93</f>
        <v>0</v>
      </c>
      <c r="E271" s="6">
        <f>IF(E$256&lt;&gt;0,(($B271*B$256+$C271*C$256))/E$256,0)</f>
        <v>0</v>
      </c>
      <c r="F271" s="17">
        <f>0.01*'Input'!$F$58*(D271*$D$256)+10*(B271*$B$256+C271*$C$256)</f>
        <v>0</v>
      </c>
      <c r="G271" s="6">
        <f>IF($E$256&lt;&gt;0,0.1*F271/$E$256,"")</f>
        <v>0</v>
      </c>
      <c r="H271" s="35">
        <f>IF($D$256&lt;&gt;0,F271/$D$256,"")</f>
        <v>0</v>
      </c>
      <c r="I271" s="10"/>
    </row>
    <row r="272" spans="1:9">
      <c r="A272" s="11" t="s">
        <v>1679</v>
      </c>
      <c r="B272" s="7">
        <f>'Standing'!$N$86</f>
        <v>0</v>
      </c>
      <c r="C272" s="7">
        <f>'Standing'!$N$110</f>
        <v>0</v>
      </c>
      <c r="D272" s="37">
        <f>'NHH'!$N$93</f>
        <v>0</v>
      </c>
      <c r="E272" s="6">
        <f>IF(E$256&lt;&gt;0,(($B272*B$256+$C272*C$256))/E$256,0)</f>
        <v>0</v>
      </c>
      <c r="F272" s="17">
        <f>0.01*'Input'!$F$58*(D272*$D$256)+10*(B272*$B$256+C272*$C$256)</f>
        <v>0</v>
      </c>
      <c r="G272" s="6">
        <f>IF($E$256&lt;&gt;0,0.1*F272/$E$256,"")</f>
        <v>0</v>
      </c>
      <c r="H272" s="35">
        <f>IF($D$256&lt;&gt;0,F272/$D$256,"")</f>
        <v>0</v>
      </c>
      <c r="I272" s="10"/>
    </row>
    <row r="273" spans="1:9">
      <c r="A273" s="11" t="s">
        <v>1680</v>
      </c>
      <c r="B273" s="7">
        <f>'Standing'!$O$86</f>
        <v>0</v>
      </c>
      <c r="C273" s="7">
        <f>'Standing'!$O$110</f>
        <v>0</v>
      </c>
      <c r="D273" s="37">
        <f>'NHH'!$O$93</f>
        <v>0</v>
      </c>
      <c r="E273" s="6">
        <f>IF(E$256&lt;&gt;0,(($B273*B$256+$C273*C$256))/E$256,0)</f>
        <v>0</v>
      </c>
      <c r="F273" s="17">
        <f>0.01*'Input'!$F$58*(D273*$D$256)+10*(B273*$B$256+C273*$C$256)</f>
        <v>0</v>
      </c>
      <c r="G273" s="6">
        <f>IF($E$256&lt;&gt;0,0.1*F273/$E$256,"")</f>
        <v>0</v>
      </c>
      <c r="H273" s="35">
        <f>IF($D$256&lt;&gt;0,F273/$D$256,"")</f>
        <v>0</v>
      </c>
      <c r="I273" s="10"/>
    </row>
    <row r="274" spans="1:9">
      <c r="A274" s="11" t="s">
        <v>1681</v>
      </c>
      <c r="B274" s="7">
        <f>'Standing'!$P$86</f>
        <v>0</v>
      </c>
      <c r="C274" s="7">
        <f>'Standing'!$P$110</f>
        <v>0</v>
      </c>
      <c r="D274" s="37">
        <f>'NHH'!$P$93</f>
        <v>0</v>
      </c>
      <c r="E274" s="6">
        <f>IF(E$256&lt;&gt;0,(($B274*B$256+$C274*C$256))/E$256,0)</f>
        <v>0</v>
      </c>
      <c r="F274" s="17">
        <f>0.01*'Input'!$F$58*(D274*$D$256)+10*(B274*$B$256+C274*$C$256)</f>
        <v>0</v>
      </c>
      <c r="G274" s="6">
        <f>IF($E$256&lt;&gt;0,0.1*F274/$E$256,"")</f>
        <v>0</v>
      </c>
      <c r="H274" s="35">
        <f>IF($D$256&lt;&gt;0,F274/$D$256,"")</f>
        <v>0</v>
      </c>
      <c r="I274" s="10"/>
    </row>
    <row r="275" spans="1:9">
      <c r="A275" s="11" t="s">
        <v>1682</v>
      </c>
      <c r="B275" s="7">
        <f>'Standing'!$Q$86</f>
        <v>0</v>
      </c>
      <c r="C275" s="7">
        <f>'Standing'!$Q$110</f>
        <v>0</v>
      </c>
      <c r="D275" s="37">
        <f>'NHH'!$Q$93</f>
        <v>0</v>
      </c>
      <c r="E275" s="6">
        <f>IF(E$256&lt;&gt;0,(($B275*B$256+$C275*C$256))/E$256,0)</f>
        <v>0</v>
      </c>
      <c r="F275" s="17">
        <f>0.01*'Input'!$F$58*(D275*$D$256)+10*(B275*$B$256+C275*$C$256)</f>
        <v>0</v>
      </c>
      <c r="G275" s="6">
        <f>IF($E$256&lt;&gt;0,0.1*F275/$E$256,"")</f>
        <v>0</v>
      </c>
      <c r="H275" s="35">
        <f>IF($D$256&lt;&gt;0,F275/$D$256,"")</f>
        <v>0</v>
      </c>
      <c r="I275" s="10"/>
    </row>
    <row r="276" spans="1:9">
      <c r="A276" s="11" t="s">
        <v>1683</v>
      </c>
      <c r="B276" s="7">
        <f>'Standing'!$R$86</f>
        <v>0</v>
      </c>
      <c r="C276" s="7">
        <f>'Standing'!$R$110</f>
        <v>0</v>
      </c>
      <c r="D276" s="37">
        <f>'NHH'!$R$93</f>
        <v>0</v>
      </c>
      <c r="E276" s="6">
        <f>IF(E$256&lt;&gt;0,(($B276*B$256+$C276*C$256))/E$256,0)</f>
        <v>0</v>
      </c>
      <c r="F276" s="17">
        <f>0.01*'Input'!$F$58*(D276*$D$256)+10*(B276*$B$256+C276*$C$256)</f>
        <v>0</v>
      </c>
      <c r="G276" s="6">
        <f>IF($E$256&lt;&gt;0,0.1*F276/$E$256,"")</f>
        <v>0</v>
      </c>
      <c r="H276" s="35">
        <f>IF($D$256&lt;&gt;0,F276/$D$256,"")</f>
        <v>0</v>
      </c>
      <c r="I276" s="10"/>
    </row>
    <row r="277" spans="1:9">
      <c r="A277" s="11" t="s">
        <v>1684</v>
      </c>
      <c r="B277" s="7">
        <f>'Standing'!$S$86</f>
        <v>0</v>
      </c>
      <c r="C277" s="7">
        <f>'Standing'!$S$110</f>
        <v>0</v>
      </c>
      <c r="D277" s="37">
        <f>'NHH'!$S$93</f>
        <v>0</v>
      </c>
      <c r="E277" s="6">
        <f>IF(E$256&lt;&gt;0,(($B277*B$256+$C277*C$256))/E$256,0)</f>
        <v>0</v>
      </c>
      <c r="F277" s="17">
        <f>0.01*'Input'!$F$58*(D277*$D$256)+10*(B277*$B$256+C277*$C$256)</f>
        <v>0</v>
      </c>
      <c r="G277" s="6">
        <f>IF($E$256&lt;&gt;0,0.1*F277/$E$256,"")</f>
        <v>0</v>
      </c>
      <c r="H277" s="35">
        <f>IF($D$256&lt;&gt;0,F277/$D$256,"")</f>
        <v>0</v>
      </c>
      <c r="I277" s="10"/>
    </row>
    <row r="278" spans="1:9">
      <c r="A278" s="11" t="s">
        <v>1685</v>
      </c>
      <c r="B278" s="9"/>
      <c r="C278" s="9"/>
      <c r="D278" s="37">
        <f>'Otex'!$B$128</f>
        <v>0</v>
      </c>
      <c r="E278" s="6">
        <f>IF(E$256&lt;&gt;0,(($B278*B$256+$C278*C$256))/E$256,0)</f>
        <v>0</v>
      </c>
      <c r="F278" s="17">
        <f>0.01*'Input'!$F$58*(D278*$D$256)+10*(B278*$B$256+C278*$C$256)</f>
        <v>0</v>
      </c>
      <c r="G278" s="6">
        <f>IF($E$256&lt;&gt;0,0.1*F278/$E$256,"")</f>
        <v>0</v>
      </c>
      <c r="H278" s="35">
        <f>IF($D$256&lt;&gt;0,F278/$D$256,"")</f>
        <v>0</v>
      </c>
      <c r="I278" s="10"/>
    </row>
    <row r="279" spans="1:9">
      <c r="A279" s="11" t="s">
        <v>1686</v>
      </c>
      <c r="B279" s="9"/>
      <c r="C279" s="9"/>
      <c r="D279" s="37">
        <f>'Otex'!$C$128</f>
        <v>0</v>
      </c>
      <c r="E279" s="6">
        <f>IF(E$256&lt;&gt;0,(($B279*B$256+$C279*C$256))/E$256,0)</f>
        <v>0</v>
      </c>
      <c r="F279" s="17">
        <f>0.01*'Input'!$F$58*(D279*$D$256)+10*(B279*$B$256+C279*$C$256)</f>
        <v>0</v>
      </c>
      <c r="G279" s="6">
        <f>IF($E$256&lt;&gt;0,0.1*F279/$E$256,"")</f>
        <v>0</v>
      </c>
      <c r="H279" s="35">
        <f>IF($D$256&lt;&gt;0,F279/$D$256,"")</f>
        <v>0</v>
      </c>
      <c r="I279" s="10"/>
    </row>
    <row r="280" spans="1:9">
      <c r="A280" s="11" t="s">
        <v>1687</v>
      </c>
      <c r="B280" s="7">
        <f>'Scaler'!$B$465</f>
        <v>0</v>
      </c>
      <c r="C280" s="7">
        <f>'Scaler'!$C$465</f>
        <v>0</v>
      </c>
      <c r="D280" s="37">
        <f>'Scaler'!$E$465</f>
        <v>0</v>
      </c>
      <c r="E280" s="6">
        <f>IF(E$256&lt;&gt;0,(($B280*B$256+$C280*C$256))/E$256,0)</f>
        <v>0</v>
      </c>
      <c r="F280" s="17">
        <f>0.01*'Input'!$F$58*(D280*$D$256)+10*(B280*$B$256+C280*$C$256)</f>
        <v>0</v>
      </c>
      <c r="G280" s="6">
        <f>IF($E$256&lt;&gt;0,0.1*F280/$E$256,"")</f>
        <v>0</v>
      </c>
      <c r="H280" s="35">
        <f>IF($D$256&lt;&gt;0,F280/$D$256,"")</f>
        <v>0</v>
      </c>
      <c r="I280" s="10"/>
    </row>
    <row r="281" spans="1:9">
      <c r="A281" s="11" t="s">
        <v>1688</v>
      </c>
      <c r="B281" s="7">
        <f>'Adjust'!$B$83</f>
        <v>0</v>
      </c>
      <c r="C281" s="7">
        <f>'Adjust'!$C$83</f>
        <v>0</v>
      </c>
      <c r="D281" s="37">
        <f>'Adjust'!$E$83</f>
        <v>0</v>
      </c>
      <c r="E281" s="6">
        <f>IF(E$256&lt;&gt;0,(($B281*B$256+$C281*C$256))/E$256,0)</f>
        <v>0</v>
      </c>
      <c r="F281" s="17">
        <f>0.01*'Input'!$F$58*(D281*$D$256)+10*(B281*$B$256+C281*$C$256)</f>
        <v>0</v>
      </c>
      <c r="G281" s="6">
        <f>IF($E$256&lt;&gt;0,0.1*F281/$E$256,"")</f>
        <v>0</v>
      </c>
      <c r="H281" s="35">
        <f>IF($D$256&lt;&gt;0,F281/$D$256,"")</f>
        <v>0</v>
      </c>
      <c r="I281" s="10"/>
    </row>
    <row r="283" spans="1:9">
      <c r="A283" s="11" t="s">
        <v>1689</v>
      </c>
      <c r="B283" s="6">
        <f>SUM($B$259:$B$281)</f>
        <v>0</v>
      </c>
      <c r="C283" s="6">
        <f>SUM($C$259:$C$281)</f>
        <v>0</v>
      </c>
      <c r="D283" s="35">
        <f>SUM($D$259:$D$281)</f>
        <v>0</v>
      </c>
      <c r="E283" s="6">
        <f>SUM(E$259:E$281)</f>
        <v>0</v>
      </c>
      <c r="F283" s="17">
        <f>SUM($F$259:$F$281)</f>
        <v>0</v>
      </c>
      <c r="G283" s="6">
        <f>SUM($G$259:$G$281)</f>
        <v>0</v>
      </c>
      <c r="H283" s="35">
        <f>SUM($H$259:$H$281)</f>
        <v>0</v>
      </c>
    </row>
    <row r="285" spans="1:9">
      <c r="A285" s="1" t="s">
        <v>191</v>
      </c>
    </row>
    <row r="287" spans="1:9">
      <c r="B287" s="3" t="s">
        <v>227</v>
      </c>
      <c r="C287" s="3" t="s">
        <v>228</v>
      </c>
      <c r="D287" s="3" t="s">
        <v>230</v>
      </c>
      <c r="E287" s="3" t="s">
        <v>1670</v>
      </c>
      <c r="F287" s="3" t="s">
        <v>1671</v>
      </c>
    </row>
    <row r="288" spans="1:9">
      <c r="A288" s="11" t="s">
        <v>191</v>
      </c>
      <c r="B288" s="33">
        <f>'Loads'!B$332</f>
        <v>0</v>
      </c>
      <c r="C288" s="33">
        <f>'Loads'!C$332</f>
        <v>0</v>
      </c>
      <c r="D288" s="33">
        <f>'Loads'!E$332</f>
        <v>0</v>
      </c>
      <c r="E288" s="33">
        <f>'Multi'!B$126</f>
        <v>0</v>
      </c>
      <c r="F288" s="6">
        <f>IF(D288,E288/D288,"")</f>
        <v>0</v>
      </c>
      <c r="G288" s="10"/>
    </row>
    <row r="290" spans="1:9">
      <c r="B290" s="3" t="s">
        <v>1491</v>
      </c>
      <c r="C290" s="3" t="s">
        <v>1492</v>
      </c>
      <c r="D290" s="3" t="s">
        <v>1494</v>
      </c>
      <c r="E290" s="3" t="s">
        <v>1690</v>
      </c>
      <c r="F290" s="3" t="s">
        <v>1672</v>
      </c>
      <c r="G290" s="3" t="s">
        <v>1642</v>
      </c>
      <c r="H290" s="3" t="s">
        <v>1673</v>
      </c>
    </row>
    <row r="291" spans="1:9">
      <c r="A291" s="11" t="s">
        <v>467</v>
      </c>
      <c r="B291" s="7">
        <f>'Standing'!$C$87</f>
        <v>0</v>
      </c>
      <c r="C291" s="7">
        <f>'Standing'!$C$111</f>
        <v>0</v>
      </c>
      <c r="D291" s="37">
        <f>'NHH'!$C$94</f>
        <v>0</v>
      </c>
      <c r="E291" s="6">
        <f>IF(E$288&lt;&gt;0,(($B291*B$288+$C291*C$288))/E$288,0)</f>
        <v>0</v>
      </c>
      <c r="F291" s="17">
        <f>0.01*'Input'!$F$58*(D291*$D$288)+10*(B291*$B$288+C291*$C$288)</f>
        <v>0</v>
      </c>
      <c r="G291" s="6">
        <f>IF($E$288&lt;&gt;0,0.1*F291/$E$288,"")</f>
        <v>0</v>
      </c>
      <c r="H291" s="35">
        <f>IF($D$288&lt;&gt;0,F291/$D$288,"")</f>
        <v>0</v>
      </c>
      <c r="I291" s="10"/>
    </row>
    <row r="292" spans="1:9">
      <c r="A292" s="11" t="s">
        <v>468</v>
      </c>
      <c r="B292" s="7">
        <f>'Standing'!$D$87</f>
        <v>0</v>
      </c>
      <c r="C292" s="7">
        <f>'Standing'!$D$111</f>
        <v>0</v>
      </c>
      <c r="D292" s="37">
        <f>'NHH'!$D$94</f>
        <v>0</v>
      </c>
      <c r="E292" s="6">
        <f>IF(E$288&lt;&gt;0,(($B292*B$288+$C292*C$288))/E$288,0)</f>
        <v>0</v>
      </c>
      <c r="F292" s="17">
        <f>0.01*'Input'!$F$58*(D292*$D$288)+10*(B292*$B$288+C292*$C$288)</f>
        <v>0</v>
      </c>
      <c r="G292" s="6">
        <f>IF($E$288&lt;&gt;0,0.1*F292/$E$288,"")</f>
        <v>0</v>
      </c>
      <c r="H292" s="35">
        <f>IF($D$288&lt;&gt;0,F292/$D$288,"")</f>
        <v>0</v>
      </c>
      <c r="I292" s="10"/>
    </row>
    <row r="293" spans="1:9">
      <c r="A293" s="11" t="s">
        <v>469</v>
      </c>
      <c r="B293" s="7">
        <f>'Standing'!$E$87</f>
        <v>0</v>
      </c>
      <c r="C293" s="7">
        <f>'Standing'!$E$111</f>
        <v>0</v>
      </c>
      <c r="D293" s="37">
        <f>'NHH'!$E$94</f>
        <v>0</v>
      </c>
      <c r="E293" s="6">
        <f>IF(E$288&lt;&gt;0,(($B293*B$288+$C293*C$288))/E$288,0)</f>
        <v>0</v>
      </c>
      <c r="F293" s="17">
        <f>0.01*'Input'!$F$58*(D293*$D$288)+10*(B293*$B$288+C293*$C$288)</f>
        <v>0</v>
      </c>
      <c r="G293" s="6">
        <f>IF($E$288&lt;&gt;0,0.1*F293/$E$288,"")</f>
        <v>0</v>
      </c>
      <c r="H293" s="35">
        <f>IF($D$288&lt;&gt;0,F293/$D$288,"")</f>
        <v>0</v>
      </c>
      <c r="I293" s="10"/>
    </row>
    <row r="294" spans="1:9">
      <c r="A294" s="11" t="s">
        <v>470</v>
      </c>
      <c r="B294" s="7">
        <f>'Standing'!$F$87</f>
        <v>0</v>
      </c>
      <c r="C294" s="7">
        <f>'Standing'!$F$111</f>
        <v>0</v>
      </c>
      <c r="D294" s="37">
        <f>'NHH'!$F$94</f>
        <v>0</v>
      </c>
      <c r="E294" s="6">
        <f>IF(E$288&lt;&gt;0,(($B294*B$288+$C294*C$288))/E$288,0)</f>
        <v>0</v>
      </c>
      <c r="F294" s="17">
        <f>0.01*'Input'!$F$58*(D294*$D$288)+10*(B294*$B$288+C294*$C$288)</f>
        <v>0</v>
      </c>
      <c r="G294" s="6">
        <f>IF($E$288&lt;&gt;0,0.1*F294/$E$288,"")</f>
        <v>0</v>
      </c>
      <c r="H294" s="35">
        <f>IF($D$288&lt;&gt;0,F294/$D$288,"")</f>
        <v>0</v>
      </c>
      <c r="I294" s="10"/>
    </row>
    <row r="295" spans="1:9">
      <c r="A295" s="11" t="s">
        <v>471</v>
      </c>
      <c r="B295" s="7">
        <f>'Standing'!$G$87</f>
        <v>0</v>
      </c>
      <c r="C295" s="7">
        <f>'Standing'!$G$111</f>
        <v>0</v>
      </c>
      <c r="D295" s="37">
        <f>'NHH'!$G$94</f>
        <v>0</v>
      </c>
      <c r="E295" s="6">
        <f>IF(E$288&lt;&gt;0,(($B295*B$288+$C295*C$288))/E$288,0)</f>
        <v>0</v>
      </c>
      <c r="F295" s="17">
        <f>0.01*'Input'!$F$58*(D295*$D$288)+10*(B295*$B$288+C295*$C$288)</f>
        <v>0</v>
      </c>
      <c r="G295" s="6">
        <f>IF($E$288&lt;&gt;0,0.1*F295/$E$288,"")</f>
        <v>0</v>
      </c>
      <c r="H295" s="35">
        <f>IF($D$288&lt;&gt;0,F295/$D$288,"")</f>
        <v>0</v>
      </c>
      <c r="I295" s="10"/>
    </row>
    <row r="296" spans="1:9">
      <c r="A296" s="11" t="s">
        <v>472</v>
      </c>
      <c r="B296" s="7">
        <f>'Standing'!$H$87</f>
        <v>0</v>
      </c>
      <c r="C296" s="7">
        <f>'Standing'!$H$111</f>
        <v>0</v>
      </c>
      <c r="D296" s="37">
        <f>'NHH'!$H$94</f>
        <v>0</v>
      </c>
      <c r="E296" s="6">
        <f>IF(E$288&lt;&gt;0,(($B296*B$288+$C296*C$288))/E$288,0)</f>
        <v>0</v>
      </c>
      <c r="F296" s="17">
        <f>0.01*'Input'!$F$58*(D296*$D$288)+10*(B296*$B$288+C296*$C$288)</f>
        <v>0</v>
      </c>
      <c r="G296" s="6">
        <f>IF($E$288&lt;&gt;0,0.1*F296/$E$288,"")</f>
        <v>0</v>
      </c>
      <c r="H296" s="35">
        <f>IF($D$288&lt;&gt;0,F296/$D$288,"")</f>
        <v>0</v>
      </c>
      <c r="I296" s="10"/>
    </row>
    <row r="297" spans="1:9">
      <c r="A297" s="11" t="s">
        <v>473</v>
      </c>
      <c r="B297" s="7">
        <f>'Standing'!$I$87</f>
        <v>0</v>
      </c>
      <c r="C297" s="7">
        <f>'Standing'!$I$111</f>
        <v>0</v>
      </c>
      <c r="D297" s="37">
        <f>'NHH'!$I$94</f>
        <v>0</v>
      </c>
      <c r="E297" s="6">
        <f>IF(E$288&lt;&gt;0,(($B297*B$288+$C297*C$288))/E$288,0)</f>
        <v>0</v>
      </c>
      <c r="F297" s="17">
        <f>0.01*'Input'!$F$58*(D297*$D$288)+10*(B297*$B$288+C297*$C$288)</f>
        <v>0</v>
      </c>
      <c r="G297" s="6">
        <f>IF($E$288&lt;&gt;0,0.1*F297/$E$288,"")</f>
        <v>0</v>
      </c>
      <c r="H297" s="35">
        <f>IF($D$288&lt;&gt;0,F297/$D$288,"")</f>
        <v>0</v>
      </c>
      <c r="I297" s="10"/>
    </row>
    <row r="298" spans="1:9">
      <c r="A298" s="11" t="s">
        <v>474</v>
      </c>
      <c r="B298" s="7">
        <f>'Standing'!$J$87</f>
        <v>0</v>
      </c>
      <c r="C298" s="7">
        <f>'Standing'!$J$111</f>
        <v>0</v>
      </c>
      <c r="D298" s="37">
        <f>'NHH'!$J$94</f>
        <v>0</v>
      </c>
      <c r="E298" s="6">
        <f>IF(E$288&lt;&gt;0,(($B298*B$288+$C298*C$288))/E$288,0)</f>
        <v>0</v>
      </c>
      <c r="F298" s="17">
        <f>0.01*'Input'!$F$58*(D298*$D$288)+10*(B298*$B$288+C298*$C$288)</f>
        <v>0</v>
      </c>
      <c r="G298" s="6">
        <f>IF($E$288&lt;&gt;0,0.1*F298/$E$288,"")</f>
        <v>0</v>
      </c>
      <c r="H298" s="35">
        <f>IF($D$288&lt;&gt;0,F298/$D$288,"")</f>
        <v>0</v>
      </c>
      <c r="I298" s="10"/>
    </row>
    <row r="299" spans="1:9">
      <c r="A299" s="11" t="s">
        <v>1674</v>
      </c>
      <c r="B299" s="9"/>
      <c r="C299" s="9"/>
      <c r="D299" s="37">
        <f>'SM'!$B$122</f>
        <v>0</v>
      </c>
      <c r="E299" s="6">
        <f>IF(E$288&lt;&gt;0,(($B299*B$288+$C299*C$288))/E$288,0)</f>
        <v>0</v>
      </c>
      <c r="F299" s="17">
        <f>0.01*'Input'!$F$58*(D299*$D$288)+10*(B299*$B$288+C299*$C$288)</f>
        <v>0</v>
      </c>
      <c r="G299" s="6">
        <f>IF($E$288&lt;&gt;0,0.1*F299/$E$288,"")</f>
        <v>0</v>
      </c>
      <c r="H299" s="35">
        <f>IF($D$288&lt;&gt;0,F299/$D$288,"")</f>
        <v>0</v>
      </c>
      <c r="I299" s="10"/>
    </row>
    <row r="300" spans="1:9">
      <c r="A300" s="11" t="s">
        <v>1675</v>
      </c>
      <c r="B300" s="9"/>
      <c r="C300" s="9"/>
      <c r="D300" s="37">
        <f>'SM'!$C$122</f>
        <v>0</v>
      </c>
      <c r="E300" s="6">
        <f>IF(E$288&lt;&gt;0,(($B300*B$288+$C300*C$288))/E$288,0)</f>
        <v>0</v>
      </c>
      <c r="F300" s="17">
        <f>0.01*'Input'!$F$58*(D300*$D$288)+10*(B300*$B$288+C300*$C$288)</f>
        <v>0</v>
      </c>
      <c r="G300" s="6">
        <f>IF($E$288&lt;&gt;0,0.1*F300/$E$288,"")</f>
        <v>0</v>
      </c>
      <c r="H300" s="35">
        <f>IF($D$288&lt;&gt;0,F300/$D$288,"")</f>
        <v>0</v>
      </c>
      <c r="I300" s="10"/>
    </row>
    <row r="301" spans="1:9">
      <c r="A301" s="11" t="s">
        <v>1676</v>
      </c>
      <c r="B301" s="7">
        <f>'Standing'!$K$87</f>
        <v>0</v>
      </c>
      <c r="C301" s="7">
        <f>'Standing'!$K$111</f>
        <v>0</v>
      </c>
      <c r="D301" s="37">
        <f>'NHH'!$K$94</f>
        <v>0</v>
      </c>
      <c r="E301" s="6">
        <f>IF(E$288&lt;&gt;0,(($B301*B$288+$C301*C$288))/E$288,0)</f>
        <v>0</v>
      </c>
      <c r="F301" s="17">
        <f>0.01*'Input'!$F$58*(D301*$D$288)+10*(B301*$B$288+C301*$C$288)</f>
        <v>0</v>
      </c>
      <c r="G301" s="6">
        <f>IF($E$288&lt;&gt;0,0.1*F301/$E$288,"")</f>
        <v>0</v>
      </c>
      <c r="H301" s="35">
        <f>IF($D$288&lt;&gt;0,F301/$D$288,"")</f>
        <v>0</v>
      </c>
      <c r="I301" s="10"/>
    </row>
    <row r="302" spans="1:9">
      <c r="A302" s="11" t="s">
        <v>1677</v>
      </c>
      <c r="B302" s="7">
        <f>'Standing'!$L$87</f>
        <v>0</v>
      </c>
      <c r="C302" s="7">
        <f>'Standing'!$L$111</f>
        <v>0</v>
      </c>
      <c r="D302" s="37">
        <f>'NHH'!$L$94</f>
        <v>0</v>
      </c>
      <c r="E302" s="6">
        <f>IF(E$288&lt;&gt;0,(($B302*B$288+$C302*C$288))/E$288,0)</f>
        <v>0</v>
      </c>
      <c r="F302" s="17">
        <f>0.01*'Input'!$F$58*(D302*$D$288)+10*(B302*$B$288+C302*$C$288)</f>
        <v>0</v>
      </c>
      <c r="G302" s="6">
        <f>IF($E$288&lt;&gt;0,0.1*F302/$E$288,"")</f>
        <v>0</v>
      </c>
      <c r="H302" s="35">
        <f>IF($D$288&lt;&gt;0,F302/$D$288,"")</f>
        <v>0</v>
      </c>
      <c r="I302" s="10"/>
    </row>
    <row r="303" spans="1:9">
      <c r="A303" s="11" t="s">
        <v>1678</v>
      </c>
      <c r="B303" s="7">
        <f>'Standing'!$M$87</f>
        <v>0</v>
      </c>
      <c r="C303" s="7">
        <f>'Standing'!$M$111</f>
        <v>0</v>
      </c>
      <c r="D303" s="37">
        <f>'NHH'!$M$94</f>
        <v>0</v>
      </c>
      <c r="E303" s="6">
        <f>IF(E$288&lt;&gt;0,(($B303*B$288+$C303*C$288))/E$288,0)</f>
        <v>0</v>
      </c>
      <c r="F303" s="17">
        <f>0.01*'Input'!$F$58*(D303*$D$288)+10*(B303*$B$288+C303*$C$288)</f>
        <v>0</v>
      </c>
      <c r="G303" s="6">
        <f>IF($E$288&lt;&gt;0,0.1*F303/$E$288,"")</f>
        <v>0</v>
      </c>
      <c r="H303" s="35">
        <f>IF($D$288&lt;&gt;0,F303/$D$288,"")</f>
        <v>0</v>
      </c>
      <c r="I303" s="10"/>
    </row>
    <row r="304" spans="1:9">
      <c r="A304" s="11" t="s">
        <v>1679</v>
      </c>
      <c r="B304" s="7">
        <f>'Standing'!$N$87</f>
        <v>0</v>
      </c>
      <c r="C304" s="7">
        <f>'Standing'!$N$111</f>
        <v>0</v>
      </c>
      <c r="D304" s="37">
        <f>'NHH'!$N$94</f>
        <v>0</v>
      </c>
      <c r="E304" s="6">
        <f>IF(E$288&lt;&gt;0,(($B304*B$288+$C304*C$288))/E$288,0)</f>
        <v>0</v>
      </c>
      <c r="F304" s="17">
        <f>0.01*'Input'!$F$58*(D304*$D$288)+10*(B304*$B$288+C304*$C$288)</f>
        <v>0</v>
      </c>
      <c r="G304" s="6">
        <f>IF($E$288&lt;&gt;0,0.1*F304/$E$288,"")</f>
        <v>0</v>
      </c>
      <c r="H304" s="35">
        <f>IF($D$288&lt;&gt;0,F304/$D$288,"")</f>
        <v>0</v>
      </c>
      <c r="I304" s="10"/>
    </row>
    <row r="305" spans="1:10">
      <c r="A305" s="11" t="s">
        <v>1680</v>
      </c>
      <c r="B305" s="7">
        <f>'Standing'!$O$87</f>
        <v>0</v>
      </c>
      <c r="C305" s="7">
        <f>'Standing'!$O$111</f>
        <v>0</v>
      </c>
      <c r="D305" s="37">
        <f>'NHH'!$O$94</f>
        <v>0</v>
      </c>
      <c r="E305" s="6">
        <f>IF(E$288&lt;&gt;0,(($B305*B$288+$C305*C$288))/E$288,0)</f>
        <v>0</v>
      </c>
      <c r="F305" s="17">
        <f>0.01*'Input'!$F$58*(D305*$D$288)+10*(B305*$B$288+C305*$C$288)</f>
        <v>0</v>
      </c>
      <c r="G305" s="6">
        <f>IF($E$288&lt;&gt;0,0.1*F305/$E$288,"")</f>
        <v>0</v>
      </c>
      <c r="H305" s="35">
        <f>IF($D$288&lt;&gt;0,F305/$D$288,"")</f>
        <v>0</v>
      </c>
      <c r="I305" s="10"/>
    </row>
    <row r="306" spans="1:10">
      <c r="A306" s="11" t="s">
        <v>1681</v>
      </c>
      <c r="B306" s="7">
        <f>'Standing'!$P$87</f>
        <v>0</v>
      </c>
      <c r="C306" s="7">
        <f>'Standing'!$P$111</f>
        <v>0</v>
      </c>
      <c r="D306" s="37">
        <f>'NHH'!$P$94</f>
        <v>0</v>
      </c>
      <c r="E306" s="6">
        <f>IF(E$288&lt;&gt;0,(($B306*B$288+$C306*C$288))/E$288,0)</f>
        <v>0</v>
      </c>
      <c r="F306" s="17">
        <f>0.01*'Input'!$F$58*(D306*$D$288)+10*(B306*$B$288+C306*$C$288)</f>
        <v>0</v>
      </c>
      <c r="G306" s="6">
        <f>IF($E$288&lt;&gt;0,0.1*F306/$E$288,"")</f>
        <v>0</v>
      </c>
      <c r="H306" s="35">
        <f>IF($D$288&lt;&gt;0,F306/$D$288,"")</f>
        <v>0</v>
      </c>
      <c r="I306" s="10"/>
    </row>
    <row r="307" spans="1:10">
      <c r="A307" s="11" t="s">
        <v>1682</v>
      </c>
      <c r="B307" s="7">
        <f>'Standing'!$Q$87</f>
        <v>0</v>
      </c>
      <c r="C307" s="7">
        <f>'Standing'!$Q$111</f>
        <v>0</v>
      </c>
      <c r="D307" s="37">
        <f>'NHH'!$Q$94</f>
        <v>0</v>
      </c>
      <c r="E307" s="6">
        <f>IF(E$288&lt;&gt;0,(($B307*B$288+$C307*C$288))/E$288,0)</f>
        <v>0</v>
      </c>
      <c r="F307" s="17">
        <f>0.01*'Input'!$F$58*(D307*$D$288)+10*(B307*$B$288+C307*$C$288)</f>
        <v>0</v>
      </c>
      <c r="G307" s="6">
        <f>IF($E$288&lt;&gt;0,0.1*F307/$E$288,"")</f>
        <v>0</v>
      </c>
      <c r="H307" s="35">
        <f>IF($D$288&lt;&gt;0,F307/$D$288,"")</f>
        <v>0</v>
      </c>
      <c r="I307" s="10"/>
    </row>
    <row r="308" spans="1:10">
      <c r="A308" s="11" t="s">
        <v>1683</v>
      </c>
      <c r="B308" s="7">
        <f>'Standing'!$R$87</f>
        <v>0</v>
      </c>
      <c r="C308" s="7">
        <f>'Standing'!$R$111</f>
        <v>0</v>
      </c>
      <c r="D308" s="37">
        <f>'NHH'!$R$94</f>
        <v>0</v>
      </c>
      <c r="E308" s="6">
        <f>IF(E$288&lt;&gt;0,(($B308*B$288+$C308*C$288))/E$288,0)</f>
        <v>0</v>
      </c>
      <c r="F308" s="17">
        <f>0.01*'Input'!$F$58*(D308*$D$288)+10*(B308*$B$288+C308*$C$288)</f>
        <v>0</v>
      </c>
      <c r="G308" s="6">
        <f>IF($E$288&lt;&gt;0,0.1*F308/$E$288,"")</f>
        <v>0</v>
      </c>
      <c r="H308" s="35">
        <f>IF($D$288&lt;&gt;0,F308/$D$288,"")</f>
        <v>0</v>
      </c>
      <c r="I308" s="10"/>
    </row>
    <row r="309" spans="1:10">
      <c r="A309" s="11" t="s">
        <v>1684</v>
      </c>
      <c r="B309" s="7">
        <f>'Standing'!$S$87</f>
        <v>0</v>
      </c>
      <c r="C309" s="7">
        <f>'Standing'!$S$111</f>
        <v>0</v>
      </c>
      <c r="D309" s="37">
        <f>'NHH'!$S$94</f>
        <v>0</v>
      </c>
      <c r="E309" s="6">
        <f>IF(E$288&lt;&gt;0,(($B309*B$288+$C309*C$288))/E$288,0)</f>
        <v>0</v>
      </c>
      <c r="F309" s="17">
        <f>0.01*'Input'!$F$58*(D309*$D$288)+10*(B309*$B$288+C309*$C$288)</f>
        <v>0</v>
      </c>
      <c r="G309" s="6">
        <f>IF($E$288&lt;&gt;0,0.1*F309/$E$288,"")</f>
        <v>0</v>
      </c>
      <c r="H309" s="35">
        <f>IF($D$288&lt;&gt;0,F309/$D$288,"")</f>
        <v>0</v>
      </c>
      <c r="I309" s="10"/>
    </row>
    <row r="310" spans="1:10">
      <c r="A310" s="11" t="s">
        <v>1685</v>
      </c>
      <c r="B310" s="9"/>
      <c r="C310" s="9"/>
      <c r="D310" s="37">
        <f>'Otex'!$B$129</f>
        <v>0</v>
      </c>
      <c r="E310" s="6">
        <f>IF(E$288&lt;&gt;0,(($B310*B$288+$C310*C$288))/E$288,0)</f>
        <v>0</v>
      </c>
      <c r="F310" s="17">
        <f>0.01*'Input'!$F$58*(D310*$D$288)+10*(B310*$B$288+C310*$C$288)</f>
        <v>0</v>
      </c>
      <c r="G310" s="6">
        <f>IF($E$288&lt;&gt;0,0.1*F310/$E$288,"")</f>
        <v>0</v>
      </c>
      <c r="H310" s="35">
        <f>IF($D$288&lt;&gt;0,F310/$D$288,"")</f>
        <v>0</v>
      </c>
      <c r="I310" s="10"/>
    </row>
    <row r="311" spans="1:10">
      <c r="A311" s="11" t="s">
        <v>1686</v>
      </c>
      <c r="B311" s="9"/>
      <c r="C311" s="9"/>
      <c r="D311" s="37">
        <f>'Otex'!$C$129</f>
        <v>0</v>
      </c>
      <c r="E311" s="6">
        <f>IF(E$288&lt;&gt;0,(($B311*B$288+$C311*C$288))/E$288,0)</f>
        <v>0</v>
      </c>
      <c r="F311" s="17">
        <f>0.01*'Input'!$F$58*(D311*$D$288)+10*(B311*$B$288+C311*$C$288)</f>
        <v>0</v>
      </c>
      <c r="G311" s="6">
        <f>IF($E$288&lt;&gt;0,0.1*F311/$E$288,"")</f>
        <v>0</v>
      </c>
      <c r="H311" s="35">
        <f>IF($D$288&lt;&gt;0,F311/$D$288,"")</f>
        <v>0</v>
      </c>
      <c r="I311" s="10"/>
    </row>
    <row r="312" spans="1:10">
      <c r="A312" s="11" t="s">
        <v>1687</v>
      </c>
      <c r="B312" s="7">
        <f>'Scaler'!$B$466</f>
        <v>0</v>
      </c>
      <c r="C312" s="7">
        <f>'Scaler'!$C$466</f>
        <v>0</v>
      </c>
      <c r="D312" s="37">
        <f>'Scaler'!$E$466</f>
        <v>0</v>
      </c>
      <c r="E312" s="6">
        <f>IF(E$288&lt;&gt;0,(($B312*B$288+$C312*C$288))/E$288,0)</f>
        <v>0</v>
      </c>
      <c r="F312" s="17">
        <f>0.01*'Input'!$F$58*(D312*$D$288)+10*(B312*$B$288+C312*$C$288)</f>
        <v>0</v>
      </c>
      <c r="G312" s="6">
        <f>IF($E$288&lt;&gt;0,0.1*F312/$E$288,"")</f>
        <v>0</v>
      </c>
      <c r="H312" s="35">
        <f>IF($D$288&lt;&gt;0,F312/$D$288,"")</f>
        <v>0</v>
      </c>
      <c r="I312" s="10"/>
    </row>
    <row r="313" spans="1:10">
      <c r="A313" s="11" t="s">
        <v>1688</v>
      </c>
      <c r="B313" s="7">
        <f>'Adjust'!$B$84</f>
        <v>0</v>
      </c>
      <c r="C313" s="7">
        <f>'Adjust'!$C$84</f>
        <v>0</v>
      </c>
      <c r="D313" s="37">
        <f>'Adjust'!$E$84</f>
        <v>0</v>
      </c>
      <c r="E313" s="6">
        <f>IF(E$288&lt;&gt;0,(($B313*B$288+$C313*C$288))/E$288,0)</f>
        <v>0</v>
      </c>
      <c r="F313" s="17">
        <f>0.01*'Input'!$F$58*(D313*$D$288)+10*(B313*$B$288+C313*$C$288)</f>
        <v>0</v>
      </c>
      <c r="G313" s="6">
        <f>IF($E$288&lt;&gt;0,0.1*F313/$E$288,"")</f>
        <v>0</v>
      </c>
      <c r="H313" s="35">
        <f>IF($D$288&lt;&gt;0,F313/$D$288,"")</f>
        <v>0</v>
      </c>
      <c r="I313" s="10"/>
    </row>
    <row r="315" spans="1:10">
      <c r="A315" s="11" t="s">
        <v>1689</v>
      </c>
      <c r="B315" s="6">
        <f>SUM($B$291:$B$313)</f>
        <v>0</v>
      </c>
      <c r="C315" s="6">
        <f>SUM($C$291:$C$313)</f>
        <v>0</v>
      </c>
      <c r="D315" s="35">
        <f>SUM($D$291:$D$313)</f>
        <v>0</v>
      </c>
      <c r="E315" s="6">
        <f>SUM(E$291:E$313)</f>
        <v>0</v>
      </c>
      <c r="F315" s="17">
        <f>SUM($F$291:$F$313)</f>
        <v>0</v>
      </c>
      <c r="G315" s="6">
        <f>SUM($G$291:$G$313)</f>
        <v>0</v>
      </c>
      <c r="H315" s="35">
        <f>SUM($H$291:$H$313)</f>
        <v>0</v>
      </c>
    </row>
    <row r="317" spans="1:10">
      <c r="A317" s="1" t="s">
        <v>178</v>
      </c>
    </row>
    <row r="319" spans="1:10">
      <c r="B319" s="3" t="s">
        <v>227</v>
      </c>
      <c r="C319" s="3" t="s">
        <v>228</v>
      </c>
      <c r="D319" s="3" t="s">
        <v>229</v>
      </c>
      <c r="E319" s="3" t="s">
        <v>230</v>
      </c>
      <c r="F319" s="3" t="s">
        <v>231</v>
      </c>
      <c r="G319" s="3" t="s">
        <v>232</v>
      </c>
      <c r="H319" s="3" t="s">
        <v>1670</v>
      </c>
      <c r="I319" s="3" t="s">
        <v>1671</v>
      </c>
    </row>
    <row r="320" spans="1:10">
      <c r="A320" s="11" t="s">
        <v>178</v>
      </c>
      <c r="B320" s="33">
        <f>'Loads'!B$333</f>
        <v>0</v>
      </c>
      <c r="C320" s="33">
        <f>'Loads'!C$333</f>
        <v>0</v>
      </c>
      <c r="D320" s="33">
        <f>'Loads'!D$333</f>
        <v>0</v>
      </c>
      <c r="E320" s="33">
        <f>'Loads'!E$333</f>
        <v>0</v>
      </c>
      <c r="F320" s="33">
        <f>'Loads'!F$333</f>
        <v>0</v>
      </c>
      <c r="G320" s="33">
        <f>'Loads'!G$333</f>
        <v>0</v>
      </c>
      <c r="H320" s="33">
        <f>'Multi'!B$127</f>
        <v>0</v>
      </c>
      <c r="I320" s="6">
        <f>IF(E320,H320/E320,"")</f>
        <v>0</v>
      </c>
      <c r="J320" s="10"/>
    </row>
    <row r="322" spans="1:13">
      <c r="B322" s="3" t="s">
        <v>1491</v>
      </c>
      <c r="C322" s="3" t="s">
        <v>1492</v>
      </c>
      <c r="D322" s="3" t="s">
        <v>1493</v>
      </c>
      <c r="E322" s="3" t="s">
        <v>1494</v>
      </c>
      <c r="F322" s="3" t="s">
        <v>1495</v>
      </c>
      <c r="G322" s="3" t="s">
        <v>1086</v>
      </c>
      <c r="H322" s="3" t="s">
        <v>1690</v>
      </c>
      <c r="I322" s="3" t="s">
        <v>1672</v>
      </c>
      <c r="J322" s="3" t="s">
        <v>1642</v>
      </c>
      <c r="K322" s="3" t="s">
        <v>1673</v>
      </c>
      <c r="L322" s="3" t="s">
        <v>1691</v>
      </c>
    </row>
    <row r="323" spans="1:13">
      <c r="A323" s="11" t="s">
        <v>467</v>
      </c>
      <c r="B323" s="7">
        <f>'Standing'!$C$88</f>
        <v>0</v>
      </c>
      <c r="C323" s="7">
        <f>'Standing'!$C$112</f>
        <v>0</v>
      </c>
      <c r="D323" s="7">
        <f>'Standing'!$C$127</f>
        <v>0</v>
      </c>
      <c r="E323" s="9"/>
      <c r="F323" s="37">
        <f>'Standing'!$C$34</f>
        <v>0</v>
      </c>
      <c r="G323" s="7">
        <f>'Reactive'!$C$21</f>
        <v>0</v>
      </c>
      <c r="H323" s="6">
        <f>IF(H$320&lt;&gt;0,(($B323*B$320+$C323*C$320+$D323*D$320+$G323*G$320))/H$320,0)</f>
        <v>0</v>
      </c>
      <c r="I323" s="17">
        <f>0.01*'Input'!$F$58*(E323*$E$320+F323*$F$320)+10*(B323*$B$320+C323*$C$320+D323*$D$320+G323*$G$320)</f>
        <v>0</v>
      </c>
      <c r="J323" s="6">
        <f>IF($H$320&lt;&gt;0,0.1*I323/$H$320,"")</f>
        <v>0</v>
      </c>
      <c r="K323" s="35">
        <f>IF($E$320&lt;&gt;0,I323/$E$320,"")</f>
        <v>0</v>
      </c>
      <c r="L323" s="35">
        <f>IF($F$320&lt;&gt;0,I323/$F$320*100/'Input'!$F$58,"")</f>
        <v>0</v>
      </c>
      <c r="M323" s="10"/>
    </row>
    <row r="324" spans="1:13">
      <c r="A324" s="11" t="s">
        <v>468</v>
      </c>
      <c r="B324" s="7">
        <f>'Standing'!$D$88</f>
        <v>0</v>
      </c>
      <c r="C324" s="7">
        <f>'Standing'!$D$112</f>
        <v>0</v>
      </c>
      <c r="D324" s="7">
        <f>'Standing'!$D$127</f>
        <v>0</v>
      </c>
      <c r="E324" s="9"/>
      <c r="F324" s="37">
        <f>'Standing'!$D$34</f>
        <v>0</v>
      </c>
      <c r="G324" s="7">
        <f>'Reactive'!$D$21</f>
        <v>0</v>
      </c>
      <c r="H324" s="6">
        <f>IF(H$320&lt;&gt;0,(($B324*B$320+$C324*C$320+$D324*D$320+$G324*G$320))/H$320,0)</f>
        <v>0</v>
      </c>
      <c r="I324" s="17">
        <f>0.01*'Input'!$F$58*(E324*$E$320+F324*$F$320)+10*(B324*$B$320+C324*$C$320+D324*$D$320+G324*$G$320)</f>
        <v>0</v>
      </c>
      <c r="J324" s="6">
        <f>IF($H$320&lt;&gt;0,0.1*I324/$H$320,"")</f>
        <v>0</v>
      </c>
      <c r="K324" s="35">
        <f>IF($E$320&lt;&gt;0,I324/$E$320,"")</f>
        <v>0</v>
      </c>
      <c r="L324" s="35">
        <f>IF($F$320&lt;&gt;0,I324/$F$320*100/'Input'!$F$58,"")</f>
        <v>0</v>
      </c>
      <c r="M324" s="10"/>
    </row>
    <row r="325" spans="1:13">
      <c r="A325" s="11" t="s">
        <v>469</v>
      </c>
      <c r="B325" s="7">
        <f>'Standing'!$E$88</f>
        <v>0</v>
      </c>
      <c r="C325" s="7">
        <f>'Standing'!$E$112</f>
        <v>0</v>
      </c>
      <c r="D325" s="7">
        <f>'Standing'!$E$127</f>
        <v>0</v>
      </c>
      <c r="E325" s="9"/>
      <c r="F325" s="37">
        <f>'Standing'!$E$34</f>
        <v>0</v>
      </c>
      <c r="G325" s="7">
        <f>'Reactive'!$E$21</f>
        <v>0</v>
      </c>
      <c r="H325" s="6">
        <f>IF(H$320&lt;&gt;0,(($B325*B$320+$C325*C$320+$D325*D$320+$G325*G$320))/H$320,0)</f>
        <v>0</v>
      </c>
      <c r="I325" s="17">
        <f>0.01*'Input'!$F$58*(E325*$E$320+F325*$F$320)+10*(B325*$B$320+C325*$C$320+D325*$D$320+G325*$G$320)</f>
        <v>0</v>
      </c>
      <c r="J325" s="6">
        <f>IF($H$320&lt;&gt;0,0.1*I325/$H$320,"")</f>
        <v>0</v>
      </c>
      <c r="K325" s="35">
        <f>IF($E$320&lt;&gt;0,I325/$E$320,"")</f>
        <v>0</v>
      </c>
      <c r="L325" s="35">
        <f>IF($F$320&lt;&gt;0,I325/$F$320*100/'Input'!$F$58,"")</f>
        <v>0</v>
      </c>
      <c r="M325" s="10"/>
    </row>
    <row r="326" spans="1:13">
      <c r="A326" s="11" t="s">
        <v>470</v>
      </c>
      <c r="B326" s="7">
        <f>'Standing'!$F$88</f>
        <v>0</v>
      </c>
      <c r="C326" s="7">
        <f>'Standing'!$F$112</f>
        <v>0</v>
      </c>
      <c r="D326" s="7">
        <f>'Standing'!$F$127</f>
        <v>0</v>
      </c>
      <c r="E326" s="9"/>
      <c r="F326" s="37">
        <f>'Standing'!$F$34</f>
        <v>0</v>
      </c>
      <c r="G326" s="7">
        <f>'Reactive'!$F$21</f>
        <v>0</v>
      </c>
      <c r="H326" s="6">
        <f>IF(H$320&lt;&gt;0,(($B326*B$320+$C326*C$320+$D326*D$320+$G326*G$320))/H$320,0)</f>
        <v>0</v>
      </c>
      <c r="I326" s="17">
        <f>0.01*'Input'!$F$58*(E326*$E$320+F326*$F$320)+10*(B326*$B$320+C326*$C$320+D326*$D$320+G326*$G$320)</f>
        <v>0</v>
      </c>
      <c r="J326" s="6">
        <f>IF($H$320&lt;&gt;0,0.1*I326/$H$320,"")</f>
        <v>0</v>
      </c>
      <c r="K326" s="35">
        <f>IF($E$320&lt;&gt;0,I326/$E$320,"")</f>
        <v>0</v>
      </c>
      <c r="L326" s="35">
        <f>IF($F$320&lt;&gt;0,I326/$F$320*100/'Input'!$F$58,"")</f>
        <v>0</v>
      </c>
      <c r="M326" s="10"/>
    </row>
    <row r="327" spans="1:13">
      <c r="A327" s="11" t="s">
        <v>471</v>
      </c>
      <c r="B327" s="7">
        <f>'Standing'!$G$88</f>
        <v>0</v>
      </c>
      <c r="C327" s="7">
        <f>'Standing'!$G$112</f>
        <v>0</v>
      </c>
      <c r="D327" s="7">
        <f>'Standing'!$G$127</f>
        <v>0</v>
      </c>
      <c r="E327" s="9"/>
      <c r="F327" s="37">
        <f>'Standing'!$G$34</f>
        <v>0</v>
      </c>
      <c r="G327" s="7">
        <f>'Reactive'!$G$21</f>
        <v>0</v>
      </c>
      <c r="H327" s="6">
        <f>IF(H$320&lt;&gt;0,(($B327*B$320+$C327*C$320+$D327*D$320+$G327*G$320))/H$320,0)</f>
        <v>0</v>
      </c>
      <c r="I327" s="17">
        <f>0.01*'Input'!$F$58*(E327*$E$320+F327*$F$320)+10*(B327*$B$320+C327*$C$320+D327*$D$320+G327*$G$320)</f>
        <v>0</v>
      </c>
      <c r="J327" s="6">
        <f>IF($H$320&lt;&gt;0,0.1*I327/$H$320,"")</f>
        <v>0</v>
      </c>
      <c r="K327" s="35">
        <f>IF($E$320&lt;&gt;0,I327/$E$320,"")</f>
        <v>0</v>
      </c>
      <c r="L327" s="35">
        <f>IF($F$320&lt;&gt;0,I327/$F$320*100/'Input'!$F$58,"")</f>
        <v>0</v>
      </c>
      <c r="M327" s="10"/>
    </row>
    <row r="328" spans="1:13">
      <c r="A328" s="11" t="s">
        <v>472</v>
      </c>
      <c r="B328" s="7">
        <f>'Standing'!$H$88</f>
        <v>0</v>
      </c>
      <c r="C328" s="7">
        <f>'Standing'!$H$112</f>
        <v>0</v>
      </c>
      <c r="D328" s="7">
        <f>'Standing'!$H$127</f>
        <v>0</v>
      </c>
      <c r="E328" s="9"/>
      <c r="F328" s="37">
        <f>'Standing'!$H$34</f>
        <v>0</v>
      </c>
      <c r="G328" s="7">
        <f>'Reactive'!$H$21</f>
        <v>0</v>
      </c>
      <c r="H328" s="6">
        <f>IF(H$320&lt;&gt;0,(($B328*B$320+$C328*C$320+$D328*D$320+$G328*G$320))/H$320,0)</f>
        <v>0</v>
      </c>
      <c r="I328" s="17">
        <f>0.01*'Input'!$F$58*(E328*$E$320+F328*$F$320)+10*(B328*$B$320+C328*$C$320+D328*$D$320+G328*$G$320)</f>
        <v>0</v>
      </c>
      <c r="J328" s="6">
        <f>IF($H$320&lt;&gt;0,0.1*I328/$H$320,"")</f>
        <v>0</v>
      </c>
      <c r="K328" s="35">
        <f>IF($E$320&lt;&gt;0,I328/$E$320,"")</f>
        <v>0</v>
      </c>
      <c r="L328" s="35">
        <f>IF($F$320&lt;&gt;0,I328/$F$320*100/'Input'!$F$58,"")</f>
        <v>0</v>
      </c>
      <c r="M328" s="10"/>
    </row>
    <row r="329" spans="1:13">
      <c r="A329" s="11" t="s">
        <v>473</v>
      </c>
      <c r="B329" s="7">
        <f>'Standing'!$I$88</f>
        <v>0</v>
      </c>
      <c r="C329" s="7">
        <f>'Standing'!$I$112</f>
        <v>0</v>
      </c>
      <c r="D329" s="7">
        <f>'Standing'!$I$127</f>
        <v>0</v>
      </c>
      <c r="E329" s="9"/>
      <c r="F329" s="37">
        <f>'Standing'!$I$34</f>
        <v>0</v>
      </c>
      <c r="G329" s="7">
        <f>'Reactive'!$I$21</f>
        <v>0</v>
      </c>
      <c r="H329" s="6">
        <f>IF(H$320&lt;&gt;0,(($B329*B$320+$C329*C$320+$D329*D$320+$G329*G$320))/H$320,0)</f>
        <v>0</v>
      </c>
      <c r="I329" s="17">
        <f>0.01*'Input'!$F$58*(E329*$E$320+F329*$F$320)+10*(B329*$B$320+C329*$C$320+D329*$D$320+G329*$G$320)</f>
        <v>0</v>
      </c>
      <c r="J329" s="6">
        <f>IF($H$320&lt;&gt;0,0.1*I329/$H$320,"")</f>
        <v>0</v>
      </c>
      <c r="K329" s="35">
        <f>IF($E$320&lt;&gt;0,I329/$E$320,"")</f>
        <v>0</v>
      </c>
      <c r="L329" s="35">
        <f>IF($F$320&lt;&gt;0,I329/$F$320*100/'Input'!$F$58,"")</f>
        <v>0</v>
      </c>
      <c r="M329" s="10"/>
    </row>
    <row r="330" spans="1:13">
      <c r="A330" s="11" t="s">
        <v>474</v>
      </c>
      <c r="B330" s="7">
        <f>'Standing'!$J$88</f>
        <v>0</v>
      </c>
      <c r="C330" s="7">
        <f>'Standing'!$J$112</f>
        <v>0</v>
      </c>
      <c r="D330" s="7">
        <f>'Standing'!$J$127</f>
        <v>0</v>
      </c>
      <c r="E330" s="9"/>
      <c r="F330" s="37">
        <f>'Standing'!$J$34</f>
        <v>0</v>
      </c>
      <c r="G330" s="7">
        <f>'Reactive'!$J$21</f>
        <v>0</v>
      </c>
      <c r="H330" s="6">
        <f>IF(H$320&lt;&gt;0,(($B330*B$320+$C330*C$320+$D330*D$320+$G330*G$320))/H$320,0)</f>
        <v>0</v>
      </c>
      <c r="I330" s="17">
        <f>0.01*'Input'!$F$58*(E330*$E$320+F330*$F$320)+10*(B330*$B$320+C330*$C$320+D330*$D$320+G330*$G$320)</f>
        <v>0</v>
      </c>
      <c r="J330" s="6">
        <f>IF($H$320&lt;&gt;0,0.1*I330/$H$320,"")</f>
        <v>0</v>
      </c>
      <c r="K330" s="35">
        <f>IF($E$320&lt;&gt;0,I330/$E$320,"")</f>
        <v>0</v>
      </c>
      <c r="L330" s="35">
        <f>IF($F$320&lt;&gt;0,I330/$F$320*100/'Input'!$F$58,"")</f>
        <v>0</v>
      </c>
      <c r="M330" s="10"/>
    </row>
    <row r="331" spans="1:13">
      <c r="A331" s="11" t="s">
        <v>1674</v>
      </c>
      <c r="B331" s="9"/>
      <c r="C331" s="9"/>
      <c r="D331" s="9"/>
      <c r="E331" s="37">
        <f>'SM'!$B$123</f>
        <v>0</v>
      </c>
      <c r="F331" s="9"/>
      <c r="G331" s="9"/>
      <c r="H331" s="6">
        <f>IF(H$320&lt;&gt;0,(($B331*B$320+$C331*C$320+$D331*D$320+$G331*G$320))/H$320,0)</f>
        <v>0</v>
      </c>
      <c r="I331" s="17">
        <f>0.01*'Input'!$F$58*(E331*$E$320+F331*$F$320)+10*(B331*$B$320+C331*$C$320+D331*$D$320+G331*$G$320)</f>
        <v>0</v>
      </c>
      <c r="J331" s="6">
        <f>IF($H$320&lt;&gt;0,0.1*I331/$H$320,"")</f>
        <v>0</v>
      </c>
      <c r="K331" s="35">
        <f>IF($E$320&lt;&gt;0,I331/$E$320,"")</f>
        <v>0</v>
      </c>
      <c r="L331" s="35">
        <f>IF($F$320&lt;&gt;0,I331/$F$320*100/'Input'!$F$58,"")</f>
        <v>0</v>
      </c>
      <c r="M331" s="10"/>
    </row>
    <row r="332" spans="1:13">
      <c r="A332" s="11" t="s">
        <v>1675</v>
      </c>
      <c r="B332" s="9"/>
      <c r="C332" s="9"/>
      <c r="D332" s="9"/>
      <c r="E332" s="37">
        <f>'SM'!$C$123</f>
        <v>0</v>
      </c>
      <c r="F332" s="9"/>
      <c r="G332" s="9"/>
      <c r="H332" s="6">
        <f>IF(H$320&lt;&gt;0,(($B332*B$320+$C332*C$320+$D332*D$320+$G332*G$320))/H$320,0)</f>
        <v>0</v>
      </c>
      <c r="I332" s="17">
        <f>0.01*'Input'!$F$58*(E332*$E$320+F332*$F$320)+10*(B332*$B$320+C332*$C$320+D332*$D$320+G332*$G$320)</f>
        <v>0</v>
      </c>
      <c r="J332" s="6">
        <f>IF($H$320&lt;&gt;0,0.1*I332/$H$320,"")</f>
        <v>0</v>
      </c>
      <c r="K332" s="35">
        <f>IF($E$320&lt;&gt;0,I332/$E$320,"")</f>
        <v>0</v>
      </c>
      <c r="L332" s="35">
        <f>IF($F$320&lt;&gt;0,I332/$F$320*100/'Input'!$F$58,"")</f>
        <v>0</v>
      </c>
      <c r="M332" s="10"/>
    </row>
    <row r="333" spans="1:13">
      <c r="A333" s="11" t="s">
        <v>1676</v>
      </c>
      <c r="B333" s="7">
        <f>'Standing'!$K$88</f>
        <v>0</v>
      </c>
      <c r="C333" s="7">
        <f>'Standing'!$K$112</f>
        <v>0</v>
      </c>
      <c r="D333" s="7">
        <f>'Standing'!$K$127</f>
        <v>0</v>
      </c>
      <c r="E333" s="9"/>
      <c r="F333" s="37">
        <f>'Standing'!$K$34</f>
        <v>0</v>
      </c>
      <c r="G333" s="7">
        <f>'Reactive'!$K$21</f>
        <v>0</v>
      </c>
      <c r="H333" s="6">
        <f>IF(H$320&lt;&gt;0,(($B333*B$320+$C333*C$320+$D333*D$320+$G333*G$320))/H$320,0)</f>
        <v>0</v>
      </c>
      <c r="I333" s="17">
        <f>0.01*'Input'!$F$58*(E333*$E$320+F333*$F$320)+10*(B333*$B$320+C333*$C$320+D333*$D$320+G333*$G$320)</f>
        <v>0</v>
      </c>
      <c r="J333" s="6">
        <f>IF($H$320&lt;&gt;0,0.1*I333/$H$320,"")</f>
        <v>0</v>
      </c>
      <c r="K333" s="35">
        <f>IF($E$320&lt;&gt;0,I333/$E$320,"")</f>
        <v>0</v>
      </c>
      <c r="L333" s="35">
        <f>IF($F$320&lt;&gt;0,I333/$F$320*100/'Input'!$F$58,"")</f>
        <v>0</v>
      </c>
      <c r="M333" s="10"/>
    </row>
    <row r="334" spans="1:13">
      <c r="A334" s="11" t="s">
        <v>1677</v>
      </c>
      <c r="B334" s="7">
        <f>'Standing'!$L$88</f>
        <v>0</v>
      </c>
      <c r="C334" s="7">
        <f>'Standing'!$L$112</f>
        <v>0</v>
      </c>
      <c r="D334" s="7">
        <f>'Standing'!$L$127</f>
        <v>0</v>
      </c>
      <c r="E334" s="9"/>
      <c r="F334" s="37">
        <f>'Standing'!$L$34</f>
        <v>0</v>
      </c>
      <c r="G334" s="7">
        <f>'Reactive'!$L$21</f>
        <v>0</v>
      </c>
      <c r="H334" s="6">
        <f>IF(H$320&lt;&gt;0,(($B334*B$320+$C334*C$320+$D334*D$320+$G334*G$320))/H$320,0)</f>
        <v>0</v>
      </c>
      <c r="I334" s="17">
        <f>0.01*'Input'!$F$58*(E334*$E$320+F334*$F$320)+10*(B334*$B$320+C334*$C$320+D334*$D$320+G334*$G$320)</f>
        <v>0</v>
      </c>
      <c r="J334" s="6">
        <f>IF($H$320&lt;&gt;0,0.1*I334/$H$320,"")</f>
        <v>0</v>
      </c>
      <c r="K334" s="35">
        <f>IF($E$320&lt;&gt;0,I334/$E$320,"")</f>
        <v>0</v>
      </c>
      <c r="L334" s="35">
        <f>IF($F$320&lt;&gt;0,I334/$F$320*100/'Input'!$F$58,"")</f>
        <v>0</v>
      </c>
      <c r="M334" s="10"/>
    </row>
    <row r="335" spans="1:13">
      <c r="A335" s="11" t="s">
        <v>1678</v>
      </c>
      <c r="B335" s="7">
        <f>'Standing'!$M$88</f>
        <v>0</v>
      </c>
      <c r="C335" s="7">
        <f>'Standing'!$M$112</f>
        <v>0</v>
      </c>
      <c r="D335" s="7">
        <f>'Standing'!$M$127</f>
        <v>0</v>
      </c>
      <c r="E335" s="9"/>
      <c r="F335" s="37">
        <f>'Standing'!$M$34</f>
        <v>0</v>
      </c>
      <c r="G335" s="7">
        <f>'Reactive'!$M$21</f>
        <v>0</v>
      </c>
      <c r="H335" s="6">
        <f>IF(H$320&lt;&gt;0,(($B335*B$320+$C335*C$320+$D335*D$320+$G335*G$320))/H$320,0)</f>
        <v>0</v>
      </c>
      <c r="I335" s="17">
        <f>0.01*'Input'!$F$58*(E335*$E$320+F335*$F$320)+10*(B335*$B$320+C335*$C$320+D335*$D$320+G335*$G$320)</f>
        <v>0</v>
      </c>
      <c r="J335" s="6">
        <f>IF($H$320&lt;&gt;0,0.1*I335/$H$320,"")</f>
        <v>0</v>
      </c>
      <c r="K335" s="35">
        <f>IF($E$320&lt;&gt;0,I335/$E$320,"")</f>
        <v>0</v>
      </c>
      <c r="L335" s="35">
        <f>IF($F$320&lt;&gt;0,I335/$F$320*100/'Input'!$F$58,"")</f>
        <v>0</v>
      </c>
      <c r="M335" s="10"/>
    </row>
    <row r="336" spans="1:13">
      <c r="A336" s="11" t="s">
        <v>1679</v>
      </c>
      <c r="B336" s="7">
        <f>'Standing'!$N$88</f>
        <v>0</v>
      </c>
      <c r="C336" s="7">
        <f>'Standing'!$N$112</f>
        <v>0</v>
      </c>
      <c r="D336" s="7">
        <f>'Standing'!$N$127</f>
        <v>0</v>
      </c>
      <c r="E336" s="9"/>
      <c r="F336" s="37">
        <f>'Standing'!$N$34</f>
        <v>0</v>
      </c>
      <c r="G336" s="7">
        <f>'Reactive'!$N$21</f>
        <v>0</v>
      </c>
      <c r="H336" s="6">
        <f>IF(H$320&lt;&gt;0,(($B336*B$320+$C336*C$320+$D336*D$320+$G336*G$320))/H$320,0)</f>
        <v>0</v>
      </c>
      <c r="I336" s="17">
        <f>0.01*'Input'!$F$58*(E336*$E$320+F336*$F$320)+10*(B336*$B$320+C336*$C$320+D336*$D$320+G336*$G$320)</f>
        <v>0</v>
      </c>
      <c r="J336" s="6">
        <f>IF($H$320&lt;&gt;0,0.1*I336/$H$320,"")</f>
        <v>0</v>
      </c>
      <c r="K336" s="35">
        <f>IF($E$320&lt;&gt;0,I336/$E$320,"")</f>
        <v>0</v>
      </c>
      <c r="L336" s="35">
        <f>IF($F$320&lt;&gt;0,I336/$F$320*100/'Input'!$F$58,"")</f>
        <v>0</v>
      </c>
      <c r="M336" s="10"/>
    </row>
    <row r="337" spans="1:13">
      <c r="A337" s="11" t="s">
        <v>1680</v>
      </c>
      <c r="B337" s="7">
        <f>'Standing'!$O$88</f>
        <v>0</v>
      </c>
      <c r="C337" s="7">
        <f>'Standing'!$O$112</f>
        <v>0</v>
      </c>
      <c r="D337" s="7">
        <f>'Standing'!$O$127</f>
        <v>0</v>
      </c>
      <c r="E337" s="9"/>
      <c r="F337" s="37">
        <f>'Standing'!$O$34</f>
        <v>0</v>
      </c>
      <c r="G337" s="7">
        <f>'Reactive'!$O$21</f>
        <v>0</v>
      </c>
      <c r="H337" s="6">
        <f>IF(H$320&lt;&gt;0,(($B337*B$320+$C337*C$320+$D337*D$320+$G337*G$320))/H$320,0)</f>
        <v>0</v>
      </c>
      <c r="I337" s="17">
        <f>0.01*'Input'!$F$58*(E337*$E$320+F337*$F$320)+10*(B337*$B$320+C337*$C$320+D337*$D$320+G337*$G$320)</f>
        <v>0</v>
      </c>
      <c r="J337" s="6">
        <f>IF($H$320&lt;&gt;0,0.1*I337/$H$320,"")</f>
        <v>0</v>
      </c>
      <c r="K337" s="35">
        <f>IF($E$320&lt;&gt;0,I337/$E$320,"")</f>
        <v>0</v>
      </c>
      <c r="L337" s="35">
        <f>IF($F$320&lt;&gt;0,I337/$F$320*100/'Input'!$F$58,"")</f>
        <v>0</v>
      </c>
      <c r="M337" s="10"/>
    </row>
    <row r="338" spans="1:13">
      <c r="A338" s="11" t="s">
        <v>1681</v>
      </c>
      <c r="B338" s="7">
        <f>'Standing'!$P$88</f>
        <v>0</v>
      </c>
      <c r="C338" s="7">
        <f>'Standing'!$P$112</f>
        <v>0</v>
      </c>
      <c r="D338" s="7">
        <f>'Standing'!$P$127</f>
        <v>0</v>
      </c>
      <c r="E338" s="9"/>
      <c r="F338" s="37">
        <f>'Standing'!$P$34</f>
        <v>0</v>
      </c>
      <c r="G338" s="7">
        <f>'Reactive'!$P$21</f>
        <v>0</v>
      </c>
      <c r="H338" s="6">
        <f>IF(H$320&lt;&gt;0,(($B338*B$320+$C338*C$320+$D338*D$320+$G338*G$320))/H$320,0)</f>
        <v>0</v>
      </c>
      <c r="I338" s="17">
        <f>0.01*'Input'!$F$58*(E338*$E$320+F338*$F$320)+10*(B338*$B$320+C338*$C$320+D338*$D$320+G338*$G$320)</f>
        <v>0</v>
      </c>
      <c r="J338" s="6">
        <f>IF($H$320&lt;&gt;0,0.1*I338/$H$320,"")</f>
        <v>0</v>
      </c>
      <c r="K338" s="35">
        <f>IF($E$320&lt;&gt;0,I338/$E$320,"")</f>
        <v>0</v>
      </c>
      <c r="L338" s="35">
        <f>IF($F$320&lt;&gt;0,I338/$F$320*100/'Input'!$F$58,"")</f>
        <v>0</v>
      </c>
      <c r="M338" s="10"/>
    </row>
    <row r="339" spans="1:13">
      <c r="A339" s="11" t="s">
        <v>1682</v>
      </c>
      <c r="B339" s="7">
        <f>'Standing'!$Q$88</f>
        <v>0</v>
      </c>
      <c r="C339" s="7">
        <f>'Standing'!$Q$112</f>
        <v>0</v>
      </c>
      <c r="D339" s="7">
        <f>'Standing'!$Q$127</f>
        <v>0</v>
      </c>
      <c r="E339" s="9"/>
      <c r="F339" s="37">
        <f>'Standing'!$Q$34</f>
        <v>0</v>
      </c>
      <c r="G339" s="7">
        <f>'Reactive'!$Q$21</f>
        <v>0</v>
      </c>
      <c r="H339" s="6">
        <f>IF(H$320&lt;&gt;0,(($B339*B$320+$C339*C$320+$D339*D$320+$G339*G$320))/H$320,0)</f>
        <v>0</v>
      </c>
      <c r="I339" s="17">
        <f>0.01*'Input'!$F$58*(E339*$E$320+F339*$F$320)+10*(B339*$B$320+C339*$C$320+D339*$D$320+G339*$G$320)</f>
        <v>0</v>
      </c>
      <c r="J339" s="6">
        <f>IF($H$320&lt;&gt;0,0.1*I339/$H$320,"")</f>
        <v>0</v>
      </c>
      <c r="K339" s="35">
        <f>IF($E$320&lt;&gt;0,I339/$E$320,"")</f>
        <v>0</v>
      </c>
      <c r="L339" s="35">
        <f>IF($F$320&lt;&gt;0,I339/$F$320*100/'Input'!$F$58,"")</f>
        <v>0</v>
      </c>
      <c r="M339" s="10"/>
    </row>
    <row r="340" spans="1:13">
      <c r="A340" s="11" t="s">
        <v>1683</v>
      </c>
      <c r="B340" s="7">
        <f>'Standing'!$R$88</f>
        <v>0</v>
      </c>
      <c r="C340" s="7">
        <f>'Standing'!$R$112</f>
        <v>0</v>
      </c>
      <c r="D340" s="7">
        <f>'Standing'!$R$127</f>
        <v>0</v>
      </c>
      <c r="E340" s="9"/>
      <c r="F340" s="37">
        <f>'Standing'!$R$34</f>
        <v>0</v>
      </c>
      <c r="G340" s="7">
        <f>'Reactive'!$R$21</f>
        <v>0</v>
      </c>
      <c r="H340" s="6">
        <f>IF(H$320&lt;&gt;0,(($B340*B$320+$C340*C$320+$D340*D$320+$G340*G$320))/H$320,0)</f>
        <v>0</v>
      </c>
      <c r="I340" s="17">
        <f>0.01*'Input'!$F$58*(E340*$E$320+F340*$F$320)+10*(B340*$B$320+C340*$C$320+D340*$D$320+G340*$G$320)</f>
        <v>0</v>
      </c>
      <c r="J340" s="6">
        <f>IF($H$320&lt;&gt;0,0.1*I340/$H$320,"")</f>
        <v>0</v>
      </c>
      <c r="K340" s="35">
        <f>IF($E$320&lt;&gt;0,I340/$E$320,"")</f>
        <v>0</v>
      </c>
      <c r="L340" s="35">
        <f>IF($F$320&lt;&gt;0,I340/$F$320*100/'Input'!$F$58,"")</f>
        <v>0</v>
      </c>
      <c r="M340" s="10"/>
    </row>
    <row r="341" spans="1:13">
      <c r="A341" s="11" t="s">
        <v>1684</v>
      </c>
      <c r="B341" s="7">
        <f>'Standing'!$S$88</f>
        <v>0</v>
      </c>
      <c r="C341" s="7">
        <f>'Standing'!$S$112</f>
        <v>0</v>
      </c>
      <c r="D341" s="7">
        <f>'Standing'!$S$127</f>
        <v>0</v>
      </c>
      <c r="E341" s="9"/>
      <c r="F341" s="37">
        <f>'Standing'!$S$34</f>
        <v>0</v>
      </c>
      <c r="G341" s="7">
        <f>'Reactive'!$S$21</f>
        <v>0</v>
      </c>
      <c r="H341" s="6">
        <f>IF(H$320&lt;&gt;0,(($B341*B$320+$C341*C$320+$D341*D$320+$G341*G$320))/H$320,0)</f>
        <v>0</v>
      </c>
      <c r="I341" s="17">
        <f>0.01*'Input'!$F$58*(E341*$E$320+F341*$F$320)+10*(B341*$B$320+C341*$C$320+D341*$D$320+G341*$G$320)</f>
        <v>0</v>
      </c>
      <c r="J341" s="6">
        <f>IF($H$320&lt;&gt;0,0.1*I341/$H$320,"")</f>
        <v>0</v>
      </c>
      <c r="K341" s="35">
        <f>IF($E$320&lt;&gt;0,I341/$E$320,"")</f>
        <v>0</v>
      </c>
      <c r="L341" s="35">
        <f>IF($F$320&lt;&gt;0,I341/$F$320*100/'Input'!$F$58,"")</f>
        <v>0</v>
      </c>
      <c r="M341" s="10"/>
    </row>
    <row r="342" spans="1:13">
      <c r="A342" s="11" t="s">
        <v>1685</v>
      </c>
      <c r="B342" s="9"/>
      <c r="C342" s="9"/>
      <c r="D342" s="9"/>
      <c r="E342" s="37">
        <f>'Otex'!$B$130</f>
        <v>0</v>
      </c>
      <c r="F342" s="9"/>
      <c r="G342" s="9"/>
      <c r="H342" s="6">
        <f>IF(H$320&lt;&gt;0,(($B342*B$320+$C342*C$320+$D342*D$320+$G342*G$320))/H$320,0)</f>
        <v>0</v>
      </c>
      <c r="I342" s="17">
        <f>0.01*'Input'!$F$58*(E342*$E$320+F342*$F$320)+10*(B342*$B$320+C342*$C$320+D342*$D$320+G342*$G$320)</f>
        <v>0</v>
      </c>
      <c r="J342" s="6">
        <f>IF($H$320&lt;&gt;0,0.1*I342/$H$320,"")</f>
        <v>0</v>
      </c>
      <c r="K342" s="35">
        <f>IF($E$320&lt;&gt;0,I342/$E$320,"")</f>
        <v>0</v>
      </c>
      <c r="L342" s="35">
        <f>IF($F$320&lt;&gt;0,I342/$F$320*100/'Input'!$F$58,"")</f>
        <v>0</v>
      </c>
      <c r="M342" s="10"/>
    </row>
    <row r="343" spans="1:13">
      <c r="A343" s="11" t="s">
        <v>1686</v>
      </c>
      <c r="B343" s="9"/>
      <c r="C343" s="9"/>
      <c r="D343" s="9"/>
      <c r="E343" s="37">
        <f>'Otex'!$C$130</f>
        <v>0</v>
      </c>
      <c r="F343" s="9"/>
      <c r="G343" s="9"/>
      <c r="H343" s="6">
        <f>IF(H$320&lt;&gt;0,(($B343*B$320+$C343*C$320+$D343*D$320+$G343*G$320))/H$320,0)</f>
        <v>0</v>
      </c>
      <c r="I343" s="17">
        <f>0.01*'Input'!$F$58*(E343*$E$320+F343*$F$320)+10*(B343*$B$320+C343*$C$320+D343*$D$320+G343*$G$320)</f>
        <v>0</v>
      </c>
      <c r="J343" s="6">
        <f>IF($H$320&lt;&gt;0,0.1*I343/$H$320,"")</f>
        <v>0</v>
      </c>
      <c r="K343" s="35">
        <f>IF($E$320&lt;&gt;0,I343/$E$320,"")</f>
        <v>0</v>
      </c>
      <c r="L343" s="35">
        <f>IF($F$320&lt;&gt;0,I343/$F$320*100/'Input'!$F$58,"")</f>
        <v>0</v>
      </c>
      <c r="M343" s="10"/>
    </row>
    <row r="344" spans="1:13">
      <c r="A344" s="11" t="s">
        <v>1687</v>
      </c>
      <c r="B344" s="7">
        <f>'Scaler'!$B$467</f>
        <v>0</v>
      </c>
      <c r="C344" s="7">
        <f>'Scaler'!$C$467</f>
        <v>0</v>
      </c>
      <c r="D344" s="7">
        <f>'Scaler'!$D$467</f>
        <v>0</v>
      </c>
      <c r="E344" s="37">
        <f>'Scaler'!$E$467</f>
        <v>0</v>
      </c>
      <c r="F344" s="37">
        <f>'Scaler'!$F$467</f>
        <v>0</v>
      </c>
      <c r="G344" s="7">
        <f>'Scaler'!$G$467</f>
        <v>0</v>
      </c>
      <c r="H344" s="6">
        <f>IF(H$320&lt;&gt;0,(($B344*B$320+$C344*C$320+$D344*D$320+$G344*G$320))/H$320,0)</f>
        <v>0</v>
      </c>
      <c r="I344" s="17">
        <f>0.01*'Input'!$F$58*(E344*$E$320+F344*$F$320)+10*(B344*$B$320+C344*$C$320+D344*$D$320+G344*$G$320)</f>
        <v>0</v>
      </c>
      <c r="J344" s="6">
        <f>IF($H$320&lt;&gt;0,0.1*I344/$H$320,"")</f>
        <v>0</v>
      </c>
      <c r="K344" s="35">
        <f>IF($E$320&lt;&gt;0,I344/$E$320,"")</f>
        <v>0</v>
      </c>
      <c r="L344" s="35">
        <f>IF($F$320&lt;&gt;0,I344/$F$320*100/'Input'!$F$58,"")</f>
        <v>0</v>
      </c>
      <c r="M344" s="10"/>
    </row>
    <row r="345" spans="1:13">
      <c r="A345" s="11" t="s">
        <v>1688</v>
      </c>
      <c r="B345" s="7">
        <f>'Adjust'!$B$85</f>
        <v>0</v>
      </c>
      <c r="C345" s="7">
        <f>'Adjust'!$C$85</f>
        <v>0</v>
      </c>
      <c r="D345" s="7">
        <f>'Adjust'!$D$85</f>
        <v>0</v>
      </c>
      <c r="E345" s="37">
        <f>'Adjust'!$E$85</f>
        <v>0</v>
      </c>
      <c r="F345" s="37">
        <f>'Adjust'!$F$85</f>
        <v>0</v>
      </c>
      <c r="G345" s="7">
        <f>'Adjust'!$G$85</f>
        <v>0</v>
      </c>
      <c r="H345" s="6">
        <f>IF(H$320&lt;&gt;0,(($B345*B$320+$C345*C$320+$D345*D$320+$G345*G$320))/H$320,0)</f>
        <v>0</v>
      </c>
      <c r="I345" s="17">
        <f>0.01*'Input'!$F$58*(E345*$E$320+F345*$F$320)+10*(B345*$B$320+C345*$C$320+D345*$D$320+G345*$G$320)</f>
        <v>0</v>
      </c>
      <c r="J345" s="6">
        <f>IF($H$320&lt;&gt;0,0.1*I345/$H$320,"")</f>
        <v>0</v>
      </c>
      <c r="K345" s="35">
        <f>IF($E$320&lt;&gt;0,I345/$E$320,"")</f>
        <v>0</v>
      </c>
      <c r="L345" s="35">
        <f>IF($F$320&lt;&gt;0,I345/$F$320*100/'Input'!$F$58,"")</f>
        <v>0</v>
      </c>
      <c r="M345" s="10"/>
    </row>
    <row r="347" spans="1:13">
      <c r="A347" s="11" t="s">
        <v>1689</v>
      </c>
      <c r="B347" s="6">
        <f>SUM($B$323:$B$345)</f>
        <v>0</v>
      </c>
      <c r="C347" s="6">
        <f>SUM($C$323:$C$345)</f>
        <v>0</v>
      </c>
      <c r="D347" s="6">
        <f>SUM($D$323:$D$345)</f>
        <v>0</v>
      </c>
      <c r="E347" s="35">
        <f>SUM($E$323:$E$345)</f>
        <v>0</v>
      </c>
      <c r="F347" s="35">
        <f>SUM($F$323:$F$345)</f>
        <v>0</v>
      </c>
      <c r="G347" s="6">
        <f>SUM($G$323:$G$345)</f>
        <v>0</v>
      </c>
      <c r="H347" s="6">
        <f>SUM(H$323:H$345)</f>
        <v>0</v>
      </c>
      <c r="I347" s="17">
        <f>SUM($I$323:$I$345)</f>
        <v>0</v>
      </c>
      <c r="J347" s="6">
        <f>SUM($J$323:$J$345)</f>
        <v>0</v>
      </c>
      <c r="K347" s="35">
        <f>SUM($K$323:$K$345)</f>
        <v>0</v>
      </c>
      <c r="L347" s="35">
        <f>SUM($L$323:$L$345)</f>
        <v>0</v>
      </c>
    </row>
    <row r="349" spans="1:13">
      <c r="A349" s="1" t="s">
        <v>179</v>
      </c>
    </row>
    <row r="351" spans="1:13">
      <c r="B351" s="3" t="s">
        <v>227</v>
      </c>
      <c r="C351" s="3" t="s">
        <v>228</v>
      </c>
      <c r="D351" s="3" t="s">
        <v>229</v>
      </c>
      <c r="E351" s="3" t="s">
        <v>230</v>
      </c>
      <c r="F351" s="3" t="s">
        <v>231</v>
      </c>
      <c r="G351" s="3" t="s">
        <v>232</v>
      </c>
      <c r="H351" s="3" t="s">
        <v>1670</v>
      </c>
      <c r="I351" s="3" t="s">
        <v>1671</v>
      </c>
    </row>
    <row r="352" spans="1:13">
      <c r="A352" s="11" t="s">
        <v>179</v>
      </c>
      <c r="B352" s="33">
        <f>'Loads'!B$334</f>
        <v>0</v>
      </c>
      <c r="C352" s="33">
        <f>'Loads'!C$334</f>
        <v>0</v>
      </c>
      <c r="D352" s="33">
        <f>'Loads'!D$334</f>
        <v>0</v>
      </c>
      <c r="E352" s="33">
        <f>'Loads'!E$334</f>
        <v>0</v>
      </c>
      <c r="F352" s="33">
        <f>'Loads'!F$334</f>
        <v>0</v>
      </c>
      <c r="G352" s="33">
        <f>'Loads'!G$334</f>
        <v>0</v>
      </c>
      <c r="H352" s="33">
        <f>'Multi'!B$128</f>
        <v>0</v>
      </c>
      <c r="I352" s="6">
        <f>IF(E352,H352/E352,"")</f>
        <v>0</v>
      </c>
      <c r="J352" s="10"/>
    </row>
    <row r="354" spans="1:13">
      <c r="B354" s="3" t="s">
        <v>1491</v>
      </c>
      <c r="C354" s="3" t="s">
        <v>1492</v>
      </c>
      <c r="D354" s="3" t="s">
        <v>1493</v>
      </c>
      <c r="E354" s="3" t="s">
        <v>1494</v>
      </c>
      <c r="F354" s="3" t="s">
        <v>1495</v>
      </c>
      <c r="G354" s="3" t="s">
        <v>1086</v>
      </c>
      <c r="H354" s="3" t="s">
        <v>1690</v>
      </c>
      <c r="I354" s="3" t="s">
        <v>1672</v>
      </c>
      <c r="J354" s="3" t="s">
        <v>1642</v>
      </c>
      <c r="K354" s="3" t="s">
        <v>1673</v>
      </c>
      <c r="L354" s="3" t="s">
        <v>1691</v>
      </c>
    </row>
    <row r="355" spans="1:13">
      <c r="A355" s="11" t="s">
        <v>467</v>
      </c>
      <c r="B355" s="7">
        <f>'Standing'!$C$89</f>
        <v>0</v>
      </c>
      <c r="C355" s="7">
        <f>'Standing'!$C$113</f>
        <v>0</v>
      </c>
      <c r="D355" s="7">
        <f>'Standing'!$C$128</f>
        <v>0</v>
      </c>
      <c r="E355" s="9"/>
      <c r="F355" s="37">
        <f>'Standing'!$C$35</f>
        <v>0</v>
      </c>
      <c r="G355" s="7">
        <f>'Reactive'!$C$22</f>
        <v>0</v>
      </c>
      <c r="H355" s="6">
        <f>IF(H$352&lt;&gt;0,(($B355*B$352+$C355*C$352+$D355*D$352+$G355*G$352))/H$352,0)</f>
        <v>0</v>
      </c>
      <c r="I355" s="17">
        <f>0.01*'Input'!$F$58*(E355*$E$352+F355*$F$352)+10*(B355*$B$352+C355*$C$352+D355*$D$352+G355*$G$352)</f>
        <v>0</v>
      </c>
      <c r="J355" s="6">
        <f>IF($H$352&lt;&gt;0,0.1*I355/$H$352,"")</f>
        <v>0</v>
      </c>
      <c r="K355" s="35">
        <f>IF($E$352&lt;&gt;0,I355/$E$352,"")</f>
        <v>0</v>
      </c>
      <c r="L355" s="35">
        <f>IF($F$352&lt;&gt;0,I355/$F$352*100/'Input'!$F$58,"")</f>
        <v>0</v>
      </c>
      <c r="M355" s="10"/>
    </row>
    <row r="356" spans="1:13">
      <c r="A356" s="11" t="s">
        <v>468</v>
      </c>
      <c r="B356" s="7">
        <f>'Standing'!$D$89</f>
        <v>0</v>
      </c>
      <c r="C356" s="7">
        <f>'Standing'!$D$113</f>
        <v>0</v>
      </c>
      <c r="D356" s="7">
        <f>'Standing'!$D$128</f>
        <v>0</v>
      </c>
      <c r="E356" s="9"/>
      <c r="F356" s="37">
        <f>'Standing'!$D$35</f>
        <v>0</v>
      </c>
      <c r="G356" s="7">
        <f>'Reactive'!$D$22</f>
        <v>0</v>
      </c>
      <c r="H356" s="6">
        <f>IF(H$352&lt;&gt;0,(($B356*B$352+$C356*C$352+$D356*D$352+$G356*G$352))/H$352,0)</f>
        <v>0</v>
      </c>
      <c r="I356" s="17">
        <f>0.01*'Input'!$F$58*(E356*$E$352+F356*$F$352)+10*(B356*$B$352+C356*$C$352+D356*$D$352+G356*$G$352)</f>
        <v>0</v>
      </c>
      <c r="J356" s="6">
        <f>IF($H$352&lt;&gt;0,0.1*I356/$H$352,"")</f>
        <v>0</v>
      </c>
      <c r="K356" s="35">
        <f>IF($E$352&lt;&gt;0,I356/$E$352,"")</f>
        <v>0</v>
      </c>
      <c r="L356" s="35">
        <f>IF($F$352&lt;&gt;0,I356/$F$352*100/'Input'!$F$58,"")</f>
        <v>0</v>
      </c>
      <c r="M356" s="10"/>
    </row>
    <row r="357" spans="1:13">
      <c r="A357" s="11" t="s">
        <v>469</v>
      </c>
      <c r="B357" s="7">
        <f>'Standing'!$E$89</f>
        <v>0</v>
      </c>
      <c r="C357" s="7">
        <f>'Standing'!$E$113</f>
        <v>0</v>
      </c>
      <c r="D357" s="7">
        <f>'Standing'!$E$128</f>
        <v>0</v>
      </c>
      <c r="E357" s="9"/>
      <c r="F357" s="37">
        <f>'Standing'!$E$35</f>
        <v>0</v>
      </c>
      <c r="G357" s="7">
        <f>'Reactive'!$E$22</f>
        <v>0</v>
      </c>
      <c r="H357" s="6">
        <f>IF(H$352&lt;&gt;0,(($B357*B$352+$C357*C$352+$D357*D$352+$G357*G$352))/H$352,0)</f>
        <v>0</v>
      </c>
      <c r="I357" s="17">
        <f>0.01*'Input'!$F$58*(E357*$E$352+F357*$F$352)+10*(B357*$B$352+C357*$C$352+D357*$D$352+G357*$G$352)</f>
        <v>0</v>
      </c>
      <c r="J357" s="6">
        <f>IF($H$352&lt;&gt;0,0.1*I357/$H$352,"")</f>
        <v>0</v>
      </c>
      <c r="K357" s="35">
        <f>IF($E$352&lt;&gt;0,I357/$E$352,"")</f>
        <v>0</v>
      </c>
      <c r="L357" s="35">
        <f>IF($F$352&lt;&gt;0,I357/$F$352*100/'Input'!$F$58,"")</f>
        <v>0</v>
      </c>
      <c r="M357" s="10"/>
    </row>
    <row r="358" spans="1:13">
      <c r="A358" s="11" t="s">
        <v>470</v>
      </c>
      <c r="B358" s="7">
        <f>'Standing'!$F$89</f>
        <v>0</v>
      </c>
      <c r="C358" s="7">
        <f>'Standing'!$F$113</f>
        <v>0</v>
      </c>
      <c r="D358" s="7">
        <f>'Standing'!$F$128</f>
        <v>0</v>
      </c>
      <c r="E358" s="9"/>
      <c r="F358" s="37">
        <f>'Standing'!$F$35</f>
        <v>0</v>
      </c>
      <c r="G358" s="7">
        <f>'Reactive'!$F$22</f>
        <v>0</v>
      </c>
      <c r="H358" s="6">
        <f>IF(H$352&lt;&gt;0,(($B358*B$352+$C358*C$352+$D358*D$352+$G358*G$352))/H$352,0)</f>
        <v>0</v>
      </c>
      <c r="I358" s="17">
        <f>0.01*'Input'!$F$58*(E358*$E$352+F358*$F$352)+10*(B358*$B$352+C358*$C$352+D358*$D$352+G358*$G$352)</f>
        <v>0</v>
      </c>
      <c r="J358" s="6">
        <f>IF($H$352&lt;&gt;0,0.1*I358/$H$352,"")</f>
        <v>0</v>
      </c>
      <c r="K358" s="35">
        <f>IF($E$352&lt;&gt;0,I358/$E$352,"")</f>
        <v>0</v>
      </c>
      <c r="L358" s="35">
        <f>IF($F$352&lt;&gt;0,I358/$F$352*100/'Input'!$F$58,"")</f>
        <v>0</v>
      </c>
      <c r="M358" s="10"/>
    </row>
    <row r="359" spans="1:13">
      <c r="A359" s="11" t="s">
        <v>471</v>
      </c>
      <c r="B359" s="7">
        <f>'Standing'!$G$89</f>
        <v>0</v>
      </c>
      <c r="C359" s="7">
        <f>'Standing'!$G$113</f>
        <v>0</v>
      </c>
      <c r="D359" s="7">
        <f>'Standing'!$G$128</f>
        <v>0</v>
      </c>
      <c r="E359" s="9"/>
      <c r="F359" s="37">
        <f>'Standing'!$G$35</f>
        <v>0</v>
      </c>
      <c r="G359" s="7">
        <f>'Reactive'!$G$22</f>
        <v>0</v>
      </c>
      <c r="H359" s="6">
        <f>IF(H$352&lt;&gt;0,(($B359*B$352+$C359*C$352+$D359*D$352+$G359*G$352))/H$352,0)</f>
        <v>0</v>
      </c>
      <c r="I359" s="17">
        <f>0.01*'Input'!$F$58*(E359*$E$352+F359*$F$352)+10*(B359*$B$352+C359*$C$352+D359*$D$352+G359*$G$352)</f>
        <v>0</v>
      </c>
      <c r="J359" s="6">
        <f>IF($H$352&lt;&gt;0,0.1*I359/$H$352,"")</f>
        <v>0</v>
      </c>
      <c r="K359" s="35">
        <f>IF($E$352&lt;&gt;0,I359/$E$352,"")</f>
        <v>0</v>
      </c>
      <c r="L359" s="35">
        <f>IF($F$352&lt;&gt;0,I359/$F$352*100/'Input'!$F$58,"")</f>
        <v>0</v>
      </c>
      <c r="M359" s="10"/>
    </row>
    <row r="360" spans="1:13">
      <c r="A360" s="11" t="s">
        <v>472</v>
      </c>
      <c r="B360" s="7">
        <f>'Standing'!$H$89</f>
        <v>0</v>
      </c>
      <c r="C360" s="7">
        <f>'Standing'!$H$113</f>
        <v>0</v>
      </c>
      <c r="D360" s="7">
        <f>'Standing'!$H$128</f>
        <v>0</v>
      </c>
      <c r="E360" s="9"/>
      <c r="F360" s="37">
        <f>'Standing'!$H$35</f>
        <v>0</v>
      </c>
      <c r="G360" s="7">
        <f>'Reactive'!$H$22</f>
        <v>0</v>
      </c>
      <c r="H360" s="6">
        <f>IF(H$352&lt;&gt;0,(($B360*B$352+$C360*C$352+$D360*D$352+$G360*G$352))/H$352,0)</f>
        <v>0</v>
      </c>
      <c r="I360" s="17">
        <f>0.01*'Input'!$F$58*(E360*$E$352+F360*$F$352)+10*(B360*$B$352+C360*$C$352+D360*$D$352+G360*$G$352)</f>
        <v>0</v>
      </c>
      <c r="J360" s="6">
        <f>IF($H$352&lt;&gt;0,0.1*I360/$H$352,"")</f>
        <v>0</v>
      </c>
      <c r="K360" s="35">
        <f>IF($E$352&lt;&gt;0,I360/$E$352,"")</f>
        <v>0</v>
      </c>
      <c r="L360" s="35">
        <f>IF($F$352&lt;&gt;0,I360/$F$352*100/'Input'!$F$58,"")</f>
        <v>0</v>
      </c>
      <c r="M360" s="10"/>
    </row>
    <row r="361" spans="1:13">
      <c r="A361" s="11" t="s">
        <v>473</v>
      </c>
      <c r="B361" s="7">
        <f>'Standing'!$I$89</f>
        <v>0</v>
      </c>
      <c r="C361" s="7">
        <f>'Standing'!$I$113</f>
        <v>0</v>
      </c>
      <c r="D361" s="7">
        <f>'Standing'!$I$128</f>
        <v>0</v>
      </c>
      <c r="E361" s="9"/>
      <c r="F361" s="37">
        <f>'Standing'!$I$35</f>
        <v>0</v>
      </c>
      <c r="G361" s="7">
        <f>'Reactive'!$I$22</f>
        <v>0</v>
      </c>
      <c r="H361" s="6">
        <f>IF(H$352&lt;&gt;0,(($B361*B$352+$C361*C$352+$D361*D$352+$G361*G$352))/H$352,0)</f>
        <v>0</v>
      </c>
      <c r="I361" s="17">
        <f>0.01*'Input'!$F$58*(E361*$E$352+F361*$F$352)+10*(B361*$B$352+C361*$C$352+D361*$D$352+G361*$G$352)</f>
        <v>0</v>
      </c>
      <c r="J361" s="6">
        <f>IF($H$352&lt;&gt;0,0.1*I361/$H$352,"")</f>
        <v>0</v>
      </c>
      <c r="K361" s="35">
        <f>IF($E$352&lt;&gt;0,I361/$E$352,"")</f>
        <v>0</v>
      </c>
      <c r="L361" s="35">
        <f>IF($F$352&lt;&gt;0,I361/$F$352*100/'Input'!$F$58,"")</f>
        <v>0</v>
      </c>
      <c r="M361" s="10"/>
    </row>
    <row r="362" spans="1:13">
      <c r="A362" s="11" t="s">
        <v>474</v>
      </c>
      <c r="B362" s="7">
        <f>'Standing'!$J$89</f>
        <v>0</v>
      </c>
      <c r="C362" s="7">
        <f>'Standing'!$J$113</f>
        <v>0</v>
      </c>
      <c r="D362" s="7">
        <f>'Standing'!$J$128</f>
        <v>0</v>
      </c>
      <c r="E362" s="9"/>
      <c r="F362" s="37">
        <f>'Standing'!$J$35</f>
        <v>0</v>
      </c>
      <c r="G362" s="7">
        <f>'Reactive'!$J$22</f>
        <v>0</v>
      </c>
      <c r="H362" s="6">
        <f>IF(H$352&lt;&gt;0,(($B362*B$352+$C362*C$352+$D362*D$352+$G362*G$352))/H$352,0)</f>
        <v>0</v>
      </c>
      <c r="I362" s="17">
        <f>0.01*'Input'!$F$58*(E362*$E$352+F362*$F$352)+10*(B362*$B$352+C362*$C$352+D362*$D$352+G362*$G$352)</f>
        <v>0</v>
      </c>
      <c r="J362" s="6">
        <f>IF($H$352&lt;&gt;0,0.1*I362/$H$352,"")</f>
        <v>0</v>
      </c>
      <c r="K362" s="35">
        <f>IF($E$352&lt;&gt;0,I362/$E$352,"")</f>
        <v>0</v>
      </c>
      <c r="L362" s="35">
        <f>IF($F$352&lt;&gt;0,I362/$F$352*100/'Input'!$F$58,"")</f>
        <v>0</v>
      </c>
      <c r="M362" s="10"/>
    </row>
    <row r="363" spans="1:13">
      <c r="A363" s="11" t="s">
        <v>1674</v>
      </c>
      <c r="B363" s="9"/>
      <c r="C363" s="9"/>
      <c r="D363" s="9"/>
      <c r="E363" s="37">
        <f>'SM'!$B$124</f>
        <v>0</v>
      </c>
      <c r="F363" s="9"/>
      <c r="G363" s="9"/>
      <c r="H363" s="6">
        <f>IF(H$352&lt;&gt;0,(($B363*B$352+$C363*C$352+$D363*D$352+$G363*G$352))/H$352,0)</f>
        <v>0</v>
      </c>
      <c r="I363" s="17">
        <f>0.01*'Input'!$F$58*(E363*$E$352+F363*$F$352)+10*(B363*$B$352+C363*$C$352+D363*$D$352+G363*$G$352)</f>
        <v>0</v>
      </c>
      <c r="J363" s="6">
        <f>IF($H$352&lt;&gt;0,0.1*I363/$H$352,"")</f>
        <v>0</v>
      </c>
      <c r="K363" s="35">
        <f>IF($E$352&lt;&gt;0,I363/$E$352,"")</f>
        <v>0</v>
      </c>
      <c r="L363" s="35">
        <f>IF($F$352&lt;&gt;0,I363/$F$352*100/'Input'!$F$58,"")</f>
        <v>0</v>
      </c>
      <c r="M363" s="10"/>
    </row>
    <row r="364" spans="1:13">
      <c r="A364" s="11" t="s">
        <v>1675</v>
      </c>
      <c r="B364" s="9"/>
      <c r="C364" s="9"/>
      <c r="D364" s="9"/>
      <c r="E364" s="37">
        <f>'SM'!$C$124</f>
        <v>0</v>
      </c>
      <c r="F364" s="9"/>
      <c r="G364" s="9"/>
      <c r="H364" s="6">
        <f>IF(H$352&lt;&gt;0,(($B364*B$352+$C364*C$352+$D364*D$352+$G364*G$352))/H$352,0)</f>
        <v>0</v>
      </c>
      <c r="I364" s="17">
        <f>0.01*'Input'!$F$58*(E364*$E$352+F364*$F$352)+10*(B364*$B$352+C364*$C$352+D364*$D$352+G364*$G$352)</f>
        <v>0</v>
      </c>
      <c r="J364" s="6">
        <f>IF($H$352&lt;&gt;0,0.1*I364/$H$352,"")</f>
        <v>0</v>
      </c>
      <c r="K364" s="35">
        <f>IF($E$352&lt;&gt;0,I364/$E$352,"")</f>
        <v>0</v>
      </c>
      <c r="L364" s="35">
        <f>IF($F$352&lt;&gt;0,I364/$F$352*100/'Input'!$F$58,"")</f>
        <v>0</v>
      </c>
      <c r="M364" s="10"/>
    </row>
    <row r="365" spans="1:13">
      <c r="A365" s="11" t="s">
        <v>1676</v>
      </c>
      <c r="B365" s="7">
        <f>'Standing'!$K$89</f>
        <v>0</v>
      </c>
      <c r="C365" s="7">
        <f>'Standing'!$K$113</f>
        <v>0</v>
      </c>
      <c r="D365" s="7">
        <f>'Standing'!$K$128</f>
        <v>0</v>
      </c>
      <c r="E365" s="9"/>
      <c r="F365" s="37">
        <f>'Standing'!$K$35</f>
        <v>0</v>
      </c>
      <c r="G365" s="7">
        <f>'Reactive'!$K$22</f>
        <v>0</v>
      </c>
      <c r="H365" s="6">
        <f>IF(H$352&lt;&gt;0,(($B365*B$352+$C365*C$352+$D365*D$352+$G365*G$352))/H$352,0)</f>
        <v>0</v>
      </c>
      <c r="I365" s="17">
        <f>0.01*'Input'!$F$58*(E365*$E$352+F365*$F$352)+10*(B365*$B$352+C365*$C$352+D365*$D$352+G365*$G$352)</f>
        <v>0</v>
      </c>
      <c r="J365" s="6">
        <f>IF($H$352&lt;&gt;0,0.1*I365/$H$352,"")</f>
        <v>0</v>
      </c>
      <c r="K365" s="35">
        <f>IF($E$352&lt;&gt;0,I365/$E$352,"")</f>
        <v>0</v>
      </c>
      <c r="L365" s="35">
        <f>IF($F$352&lt;&gt;0,I365/$F$352*100/'Input'!$F$58,"")</f>
        <v>0</v>
      </c>
      <c r="M365" s="10"/>
    </row>
    <row r="366" spans="1:13">
      <c r="A366" s="11" t="s">
        <v>1677</v>
      </c>
      <c r="B366" s="7">
        <f>'Standing'!$L$89</f>
        <v>0</v>
      </c>
      <c r="C366" s="7">
        <f>'Standing'!$L$113</f>
        <v>0</v>
      </c>
      <c r="D366" s="7">
        <f>'Standing'!$L$128</f>
        <v>0</v>
      </c>
      <c r="E366" s="9"/>
      <c r="F366" s="37">
        <f>'Standing'!$L$35</f>
        <v>0</v>
      </c>
      <c r="G366" s="7">
        <f>'Reactive'!$L$22</f>
        <v>0</v>
      </c>
      <c r="H366" s="6">
        <f>IF(H$352&lt;&gt;0,(($B366*B$352+$C366*C$352+$D366*D$352+$G366*G$352))/H$352,0)</f>
        <v>0</v>
      </c>
      <c r="I366" s="17">
        <f>0.01*'Input'!$F$58*(E366*$E$352+F366*$F$352)+10*(B366*$B$352+C366*$C$352+D366*$D$352+G366*$G$352)</f>
        <v>0</v>
      </c>
      <c r="J366" s="6">
        <f>IF($H$352&lt;&gt;0,0.1*I366/$H$352,"")</f>
        <v>0</v>
      </c>
      <c r="K366" s="35">
        <f>IF($E$352&lt;&gt;0,I366/$E$352,"")</f>
        <v>0</v>
      </c>
      <c r="L366" s="35">
        <f>IF($F$352&lt;&gt;0,I366/$F$352*100/'Input'!$F$58,"")</f>
        <v>0</v>
      </c>
      <c r="M366" s="10"/>
    </row>
    <row r="367" spans="1:13">
      <c r="A367" s="11" t="s">
        <v>1678</v>
      </c>
      <c r="B367" s="7">
        <f>'Standing'!$M$89</f>
        <v>0</v>
      </c>
      <c r="C367" s="7">
        <f>'Standing'!$M$113</f>
        <v>0</v>
      </c>
      <c r="D367" s="7">
        <f>'Standing'!$M$128</f>
        <v>0</v>
      </c>
      <c r="E367" s="9"/>
      <c r="F367" s="37">
        <f>'Standing'!$M$35</f>
        <v>0</v>
      </c>
      <c r="G367" s="7">
        <f>'Reactive'!$M$22</f>
        <v>0</v>
      </c>
      <c r="H367" s="6">
        <f>IF(H$352&lt;&gt;0,(($B367*B$352+$C367*C$352+$D367*D$352+$G367*G$352))/H$352,0)</f>
        <v>0</v>
      </c>
      <c r="I367" s="17">
        <f>0.01*'Input'!$F$58*(E367*$E$352+F367*$F$352)+10*(B367*$B$352+C367*$C$352+D367*$D$352+G367*$G$352)</f>
        <v>0</v>
      </c>
      <c r="J367" s="6">
        <f>IF($H$352&lt;&gt;0,0.1*I367/$H$352,"")</f>
        <v>0</v>
      </c>
      <c r="K367" s="35">
        <f>IF($E$352&lt;&gt;0,I367/$E$352,"")</f>
        <v>0</v>
      </c>
      <c r="L367" s="35">
        <f>IF($F$352&lt;&gt;0,I367/$F$352*100/'Input'!$F$58,"")</f>
        <v>0</v>
      </c>
      <c r="M367" s="10"/>
    </row>
    <row r="368" spans="1:13">
      <c r="A368" s="11" t="s">
        <v>1679</v>
      </c>
      <c r="B368" s="7">
        <f>'Standing'!$N$89</f>
        <v>0</v>
      </c>
      <c r="C368" s="7">
        <f>'Standing'!$N$113</f>
        <v>0</v>
      </c>
      <c r="D368" s="7">
        <f>'Standing'!$N$128</f>
        <v>0</v>
      </c>
      <c r="E368" s="9"/>
      <c r="F368" s="37">
        <f>'Standing'!$N$35</f>
        <v>0</v>
      </c>
      <c r="G368" s="7">
        <f>'Reactive'!$N$22</f>
        <v>0</v>
      </c>
      <c r="H368" s="6">
        <f>IF(H$352&lt;&gt;0,(($B368*B$352+$C368*C$352+$D368*D$352+$G368*G$352))/H$352,0)</f>
        <v>0</v>
      </c>
      <c r="I368" s="17">
        <f>0.01*'Input'!$F$58*(E368*$E$352+F368*$F$352)+10*(B368*$B$352+C368*$C$352+D368*$D$352+G368*$G$352)</f>
        <v>0</v>
      </c>
      <c r="J368" s="6">
        <f>IF($H$352&lt;&gt;0,0.1*I368/$H$352,"")</f>
        <v>0</v>
      </c>
      <c r="K368" s="35">
        <f>IF($E$352&lt;&gt;0,I368/$E$352,"")</f>
        <v>0</v>
      </c>
      <c r="L368" s="35">
        <f>IF($F$352&lt;&gt;0,I368/$F$352*100/'Input'!$F$58,"")</f>
        <v>0</v>
      </c>
      <c r="M368" s="10"/>
    </row>
    <row r="369" spans="1:13">
      <c r="A369" s="11" t="s">
        <v>1680</v>
      </c>
      <c r="B369" s="7">
        <f>'Standing'!$O$89</f>
        <v>0</v>
      </c>
      <c r="C369" s="7">
        <f>'Standing'!$O$113</f>
        <v>0</v>
      </c>
      <c r="D369" s="7">
        <f>'Standing'!$O$128</f>
        <v>0</v>
      </c>
      <c r="E369" s="9"/>
      <c r="F369" s="37">
        <f>'Standing'!$O$35</f>
        <v>0</v>
      </c>
      <c r="G369" s="7">
        <f>'Reactive'!$O$22</f>
        <v>0</v>
      </c>
      <c r="H369" s="6">
        <f>IF(H$352&lt;&gt;0,(($B369*B$352+$C369*C$352+$D369*D$352+$G369*G$352))/H$352,0)</f>
        <v>0</v>
      </c>
      <c r="I369" s="17">
        <f>0.01*'Input'!$F$58*(E369*$E$352+F369*$F$352)+10*(B369*$B$352+C369*$C$352+D369*$D$352+G369*$G$352)</f>
        <v>0</v>
      </c>
      <c r="J369" s="6">
        <f>IF($H$352&lt;&gt;0,0.1*I369/$H$352,"")</f>
        <v>0</v>
      </c>
      <c r="K369" s="35">
        <f>IF($E$352&lt;&gt;0,I369/$E$352,"")</f>
        <v>0</v>
      </c>
      <c r="L369" s="35">
        <f>IF($F$352&lt;&gt;0,I369/$F$352*100/'Input'!$F$58,"")</f>
        <v>0</v>
      </c>
      <c r="M369" s="10"/>
    </row>
    <row r="370" spans="1:13">
      <c r="A370" s="11" t="s">
        <v>1681</v>
      </c>
      <c r="B370" s="7">
        <f>'Standing'!$P$89</f>
        <v>0</v>
      </c>
      <c r="C370" s="7">
        <f>'Standing'!$P$113</f>
        <v>0</v>
      </c>
      <c r="D370" s="7">
        <f>'Standing'!$P$128</f>
        <v>0</v>
      </c>
      <c r="E370" s="9"/>
      <c r="F370" s="37">
        <f>'Standing'!$P$35</f>
        <v>0</v>
      </c>
      <c r="G370" s="7">
        <f>'Reactive'!$P$22</f>
        <v>0</v>
      </c>
      <c r="H370" s="6">
        <f>IF(H$352&lt;&gt;0,(($B370*B$352+$C370*C$352+$D370*D$352+$G370*G$352))/H$352,0)</f>
        <v>0</v>
      </c>
      <c r="I370" s="17">
        <f>0.01*'Input'!$F$58*(E370*$E$352+F370*$F$352)+10*(B370*$B$352+C370*$C$352+D370*$D$352+G370*$G$352)</f>
        <v>0</v>
      </c>
      <c r="J370" s="6">
        <f>IF($H$352&lt;&gt;0,0.1*I370/$H$352,"")</f>
        <v>0</v>
      </c>
      <c r="K370" s="35">
        <f>IF($E$352&lt;&gt;0,I370/$E$352,"")</f>
        <v>0</v>
      </c>
      <c r="L370" s="35">
        <f>IF($F$352&lt;&gt;0,I370/$F$352*100/'Input'!$F$58,"")</f>
        <v>0</v>
      </c>
      <c r="M370" s="10"/>
    </row>
    <row r="371" spans="1:13">
      <c r="A371" s="11" t="s">
        <v>1682</v>
      </c>
      <c r="B371" s="7">
        <f>'Standing'!$Q$89</f>
        <v>0</v>
      </c>
      <c r="C371" s="7">
        <f>'Standing'!$Q$113</f>
        <v>0</v>
      </c>
      <c r="D371" s="7">
        <f>'Standing'!$Q$128</f>
        <v>0</v>
      </c>
      <c r="E371" s="9"/>
      <c r="F371" s="37">
        <f>'Standing'!$Q$35</f>
        <v>0</v>
      </c>
      <c r="G371" s="7">
        <f>'Reactive'!$Q$22</f>
        <v>0</v>
      </c>
      <c r="H371" s="6">
        <f>IF(H$352&lt;&gt;0,(($B371*B$352+$C371*C$352+$D371*D$352+$G371*G$352))/H$352,0)</f>
        <v>0</v>
      </c>
      <c r="I371" s="17">
        <f>0.01*'Input'!$F$58*(E371*$E$352+F371*$F$352)+10*(B371*$B$352+C371*$C$352+D371*$D$352+G371*$G$352)</f>
        <v>0</v>
      </c>
      <c r="J371" s="6">
        <f>IF($H$352&lt;&gt;0,0.1*I371/$H$352,"")</f>
        <v>0</v>
      </c>
      <c r="K371" s="35">
        <f>IF($E$352&lt;&gt;0,I371/$E$352,"")</f>
        <v>0</v>
      </c>
      <c r="L371" s="35">
        <f>IF($F$352&lt;&gt;0,I371/$F$352*100/'Input'!$F$58,"")</f>
        <v>0</v>
      </c>
      <c r="M371" s="10"/>
    </row>
    <row r="372" spans="1:13">
      <c r="A372" s="11" t="s">
        <v>1683</v>
      </c>
      <c r="B372" s="7">
        <f>'Standing'!$R$89</f>
        <v>0</v>
      </c>
      <c r="C372" s="7">
        <f>'Standing'!$R$113</f>
        <v>0</v>
      </c>
      <c r="D372" s="7">
        <f>'Standing'!$R$128</f>
        <v>0</v>
      </c>
      <c r="E372" s="9"/>
      <c r="F372" s="37">
        <f>'Standing'!$R$35</f>
        <v>0</v>
      </c>
      <c r="G372" s="7">
        <f>'Reactive'!$R$22</f>
        <v>0</v>
      </c>
      <c r="H372" s="6">
        <f>IF(H$352&lt;&gt;0,(($B372*B$352+$C372*C$352+$D372*D$352+$G372*G$352))/H$352,0)</f>
        <v>0</v>
      </c>
      <c r="I372" s="17">
        <f>0.01*'Input'!$F$58*(E372*$E$352+F372*$F$352)+10*(B372*$B$352+C372*$C$352+D372*$D$352+G372*$G$352)</f>
        <v>0</v>
      </c>
      <c r="J372" s="6">
        <f>IF($H$352&lt;&gt;0,0.1*I372/$H$352,"")</f>
        <v>0</v>
      </c>
      <c r="K372" s="35">
        <f>IF($E$352&lt;&gt;0,I372/$E$352,"")</f>
        <v>0</v>
      </c>
      <c r="L372" s="35">
        <f>IF($F$352&lt;&gt;0,I372/$F$352*100/'Input'!$F$58,"")</f>
        <v>0</v>
      </c>
      <c r="M372" s="10"/>
    </row>
    <row r="373" spans="1:13">
      <c r="A373" s="11" t="s">
        <v>1684</v>
      </c>
      <c r="B373" s="7">
        <f>'Standing'!$S$89</f>
        <v>0</v>
      </c>
      <c r="C373" s="7">
        <f>'Standing'!$S$113</f>
        <v>0</v>
      </c>
      <c r="D373" s="7">
        <f>'Standing'!$S$128</f>
        <v>0</v>
      </c>
      <c r="E373" s="9"/>
      <c r="F373" s="37">
        <f>'Standing'!$S$35</f>
        <v>0</v>
      </c>
      <c r="G373" s="7">
        <f>'Reactive'!$S$22</f>
        <v>0</v>
      </c>
      <c r="H373" s="6">
        <f>IF(H$352&lt;&gt;0,(($B373*B$352+$C373*C$352+$D373*D$352+$G373*G$352))/H$352,0)</f>
        <v>0</v>
      </c>
      <c r="I373" s="17">
        <f>0.01*'Input'!$F$58*(E373*$E$352+F373*$F$352)+10*(B373*$B$352+C373*$C$352+D373*$D$352+G373*$G$352)</f>
        <v>0</v>
      </c>
      <c r="J373" s="6">
        <f>IF($H$352&lt;&gt;0,0.1*I373/$H$352,"")</f>
        <v>0</v>
      </c>
      <c r="K373" s="35">
        <f>IF($E$352&lt;&gt;0,I373/$E$352,"")</f>
        <v>0</v>
      </c>
      <c r="L373" s="35">
        <f>IF($F$352&lt;&gt;0,I373/$F$352*100/'Input'!$F$58,"")</f>
        <v>0</v>
      </c>
      <c r="M373" s="10"/>
    </row>
    <row r="374" spans="1:13">
      <c r="A374" s="11" t="s">
        <v>1685</v>
      </c>
      <c r="B374" s="9"/>
      <c r="C374" s="9"/>
      <c r="D374" s="9"/>
      <c r="E374" s="37">
        <f>'Otex'!$B$131</f>
        <v>0</v>
      </c>
      <c r="F374" s="9"/>
      <c r="G374" s="9"/>
      <c r="H374" s="6">
        <f>IF(H$352&lt;&gt;0,(($B374*B$352+$C374*C$352+$D374*D$352+$G374*G$352))/H$352,0)</f>
        <v>0</v>
      </c>
      <c r="I374" s="17">
        <f>0.01*'Input'!$F$58*(E374*$E$352+F374*$F$352)+10*(B374*$B$352+C374*$C$352+D374*$D$352+G374*$G$352)</f>
        <v>0</v>
      </c>
      <c r="J374" s="6">
        <f>IF($H$352&lt;&gt;0,0.1*I374/$H$352,"")</f>
        <v>0</v>
      </c>
      <c r="K374" s="35">
        <f>IF($E$352&lt;&gt;0,I374/$E$352,"")</f>
        <v>0</v>
      </c>
      <c r="L374" s="35">
        <f>IF($F$352&lt;&gt;0,I374/$F$352*100/'Input'!$F$58,"")</f>
        <v>0</v>
      </c>
      <c r="M374" s="10"/>
    </row>
    <row r="375" spans="1:13">
      <c r="A375" s="11" t="s">
        <v>1686</v>
      </c>
      <c r="B375" s="9"/>
      <c r="C375" s="9"/>
      <c r="D375" s="9"/>
      <c r="E375" s="37">
        <f>'Otex'!$C$131</f>
        <v>0</v>
      </c>
      <c r="F375" s="9"/>
      <c r="G375" s="9"/>
      <c r="H375" s="6">
        <f>IF(H$352&lt;&gt;0,(($B375*B$352+$C375*C$352+$D375*D$352+$G375*G$352))/H$352,0)</f>
        <v>0</v>
      </c>
      <c r="I375" s="17">
        <f>0.01*'Input'!$F$58*(E375*$E$352+F375*$F$352)+10*(B375*$B$352+C375*$C$352+D375*$D$352+G375*$G$352)</f>
        <v>0</v>
      </c>
      <c r="J375" s="6">
        <f>IF($H$352&lt;&gt;0,0.1*I375/$H$352,"")</f>
        <v>0</v>
      </c>
      <c r="K375" s="35">
        <f>IF($E$352&lt;&gt;0,I375/$E$352,"")</f>
        <v>0</v>
      </c>
      <c r="L375" s="35">
        <f>IF($F$352&lt;&gt;0,I375/$F$352*100/'Input'!$F$58,"")</f>
        <v>0</v>
      </c>
      <c r="M375" s="10"/>
    </row>
    <row r="376" spans="1:13">
      <c r="A376" s="11" t="s">
        <v>1687</v>
      </c>
      <c r="B376" s="7">
        <f>'Scaler'!$B$468</f>
        <v>0</v>
      </c>
      <c r="C376" s="7">
        <f>'Scaler'!$C$468</f>
        <v>0</v>
      </c>
      <c r="D376" s="7">
        <f>'Scaler'!$D$468</f>
        <v>0</v>
      </c>
      <c r="E376" s="37">
        <f>'Scaler'!$E$468</f>
        <v>0</v>
      </c>
      <c r="F376" s="37">
        <f>'Scaler'!$F$468</f>
        <v>0</v>
      </c>
      <c r="G376" s="7">
        <f>'Scaler'!$G$468</f>
        <v>0</v>
      </c>
      <c r="H376" s="6">
        <f>IF(H$352&lt;&gt;0,(($B376*B$352+$C376*C$352+$D376*D$352+$G376*G$352))/H$352,0)</f>
        <v>0</v>
      </c>
      <c r="I376" s="17">
        <f>0.01*'Input'!$F$58*(E376*$E$352+F376*$F$352)+10*(B376*$B$352+C376*$C$352+D376*$D$352+G376*$G$352)</f>
        <v>0</v>
      </c>
      <c r="J376" s="6">
        <f>IF($H$352&lt;&gt;0,0.1*I376/$H$352,"")</f>
        <v>0</v>
      </c>
      <c r="K376" s="35">
        <f>IF($E$352&lt;&gt;0,I376/$E$352,"")</f>
        <v>0</v>
      </c>
      <c r="L376" s="35">
        <f>IF($F$352&lt;&gt;0,I376/$F$352*100/'Input'!$F$58,"")</f>
        <v>0</v>
      </c>
      <c r="M376" s="10"/>
    </row>
    <row r="377" spans="1:13">
      <c r="A377" s="11" t="s">
        <v>1688</v>
      </c>
      <c r="B377" s="7">
        <f>'Adjust'!$B$86</f>
        <v>0</v>
      </c>
      <c r="C377" s="7">
        <f>'Adjust'!$C$86</f>
        <v>0</v>
      </c>
      <c r="D377" s="7">
        <f>'Adjust'!$D$86</f>
        <v>0</v>
      </c>
      <c r="E377" s="37">
        <f>'Adjust'!$E$86</f>
        <v>0</v>
      </c>
      <c r="F377" s="37">
        <f>'Adjust'!$F$86</f>
        <v>0</v>
      </c>
      <c r="G377" s="7">
        <f>'Adjust'!$G$86</f>
        <v>0</v>
      </c>
      <c r="H377" s="6">
        <f>IF(H$352&lt;&gt;0,(($B377*B$352+$C377*C$352+$D377*D$352+$G377*G$352))/H$352,0)</f>
        <v>0</v>
      </c>
      <c r="I377" s="17">
        <f>0.01*'Input'!$F$58*(E377*$E$352+F377*$F$352)+10*(B377*$B$352+C377*$C$352+D377*$D$352+G377*$G$352)</f>
        <v>0</v>
      </c>
      <c r="J377" s="6">
        <f>IF($H$352&lt;&gt;0,0.1*I377/$H$352,"")</f>
        <v>0</v>
      </c>
      <c r="K377" s="35">
        <f>IF($E$352&lt;&gt;0,I377/$E$352,"")</f>
        <v>0</v>
      </c>
      <c r="L377" s="35">
        <f>IF($F$352&lt;&gt;0,I377/$F$352*100/'Input'!$F$58,"")</f>
        <v>0</v>
      </c>
      <c r="M377" s="10"/>
    </row>
    <row r="379" spans="1:13">
      <c r="A379" s="11" t="s">
        <v>1689</v>
      </c>
      <c r="B379" s="6">
        <f>SUM($B$355:$B$377)</f>
        <v>0</v>
      </c>
      <c r="C379" s="6">
        <f>SUM($C$355:$C$377)</f>
        <v>0</v>
      </c>
      <c r="D379" s="6">
        <f>SUM($D$355:$D$377)</f>
        <v>0</v>
      </c>
      <c r="E379" s="35">
        <f>SUM($E$355:$E$377)</f>
        <v>0</v>
      </c>
      <c r="F379" s="35">
        <f>SUM($F$355:$F$377)</f>
        <v>0</v>
      </c>
      <c r="G379" s="6">
        <f>SUM($G$355:$G$377)</f>
        <v>0</v>
      </c>
      <c r="H379" s="6">
        <f>SUM(H$355:H$377)</f>
        <v>0</v>
      </c>
      <c r="I379" s="17">
        <f>SUM($I$355:$I$377)</f>
        <v>0</v>
      </c>
      <c r="J379" s="6">
        <f>SUM($J$355:$J$377)</f>
        <v>0</v>
      </c>
      <c r="K379" s="35">
        <f>SUM($K$355:$K$377)</f>
        <v>0</v>
      </c>
      <c r="L379" s="35">
        <f>SUM($L$355:$L$377)</f>
        <v>0</v>
      </c>
    </row>
    <row r="381" spans="1:13">
      <c r="A381" s="1" t="s">
        <v>192</v>
      </c>
    </row>
    <row r="383" spans="1:13">
      <c r="B383" s="3" t="s">
        <v>227</v>
      </c>
      <c r="C383" s="3" t="s">
        <v>228</v>
      </c>
      <c r="D383" s="3" t="s">
        <v>229</v>
      </c>
      <c r="E383" s="3" t="s">
        <v>230</v>
      </c>
      <c r="F383" s="3" t="s">
        <v>231</v>
      </c>
      <c r="G383" s="3" t="s">
        <v>232</v>
      </c>
      <c r="H383" s="3" t="s">
        <v>1670</v>
      </c>
      <c r="I383" s="3" t="s">
        <v>1671</v>
      </c>
    </row>
    <row r="384" spans="1:13">
      <c r="A384" s="11" t="s">
        <v>192</v>
      </c>
      <c r="B384" s="33">
        <f>'Loads'!B$335</f>
        <v>0</v>
      </c>
      <c r="C384" s="33">
        <f>'Loads'!C$335</f>
        <v>0</v>
      </c>
      <c r="D384" s="33">
        <f>'Loads'!D$335</f>
        <v>0</v>
      </c>
      <c r="E384" s="33">
        <f>'Loads'!E$335</f>
        <v>0</v>
      </c>
      <c r="F384" s="33">
        <f>'Loads'!F$335</f>
        <v>0</v>
      </c>
      <c r="G384" s="33">
        <f>'Loads'!G$335</f>
        <v>0</v>
      </c>
      <c r="H384" s="33">
        <f>'Multi'!B$129</f>
        <v>0</v>
      </c>
      <c r="I384" s="6">
        <f>IF(E384,H384/E384,"")</f>
        <v>0</v>
      </c>
      <c r="J384" s="10"/>
    </row>
    <row r="386" spans="1:13">
      <c r="B386" s="3" t="s">
        <v>1491</v>
      </c>
      <c r="C386" s="3" t="s">
        <v>1492</v>
      </c>
      <c r="D386" s="3" t="s">
        <v>1493</v>
      </c>
      <c r="E386" s="3" t="s">
        <v>1494</v>
      </c>
      <c r="F386" s="3" t="s">
        <v>1495</v>
      </c>
      <c r="G386" s="3" t="s">
        <v>1086</v>
      </c>
      <c r="H386" s="3" t="s">
        <v>1690</v>
      </c>
      <c r="I386" s="3" t="s">
        <v>1672</v>
      </c>
      <c r="J386" s="3" t="s">
        <v>1642</v>
      </c>
      <c r="K386" s="3" t="s">
        <v>1673</v>
      </c>
      <c r="L386" s="3" t="s">
        <v>1691</v>
      </c>
    </row>
    <row r="387" spans="1:13">
      <c r="A387" s="11" t="s">
        <v>467</v>
      </c>
      <c r="B387" s="7">
        <f>'Standing'!$C$90</f>
        <v>0</v>
      </c>
      <c r="C387" s="7">
        <f>'Standing'!$C$114</f>
        <v>0</v>
      </c>
      <c r="D387" s="7">
        <f>'Standing'!$C$129</f>
        <v>0</v>
      </c>
      <c r="E387" s="9"/>
      <c r="F387" s="37">
        <f>'Standing'!$C$36</f>
        <v>0</v>
      </c>
      <c r="G387" s="7">
        <f>'Reactive'!$C$23</f>
        <v>0</v>
      </c>
      <c r="H387" s="6">
        <f>IF(H$384&lt;&gt;0,(($B387*B$384+$C387*C$384+$D387*D$384+$G387*G$384))/H$384,0)</f>
        <v>0</v>
      </c>
      <c r="I387" s="17">
        <f>0.01*'Input'!$F$58*(E387*$E$384+F387*$F$384)+10*(B387*$B$384+C387*$C$384+D387*$D$384+G387*$G$384)</f>
        <v>0</v>
      </c>
      <c r="J387" s="6">
        <f>IF($H$384&lt;&gt;0,0.1*I387/$H$384,"")</f>
        <v>0</v>
      </c>
      <c r="K387" s="35">
        <f>IF($E$384&lt;&gt;0,I387/$E$384,"")</f>
        <v>0</v>
      </c>
      <c r="L387" s="35">
        <f>IF($F$384&lt;&gt;0,I387/$F$384*100/'Input'!$F$58,"")</f>
        <v>0</v>
      </c>
      <c r="M387" s="10"/>
    </row>
    <row r="388" spans="1:13">
      <c r="A388" s="11" t="s">
        <v>468</v>
      </c>
      <c r="B388" s="7">
        <f>'Standing'!$D$90</f>
        <v>0</v>
      </c>
      <c r="C388" s="7">
        <f>'Standing'!$D$114</f>
        <v>0</v>
      </c>
      <c r="D388" s="7">
        <f>'Standing'!$D$129</f>
        <v>0</v>
      </c>
      <c r="E388" s="9"/>
      <c r="F388" s="37">
        <f>'Standing'!$D$36</f>
        <v>0</v>
      </c>
      <c r="G388" s="7">
        <f>'Reactive'!$D$23</f>
        <v>0</v>
      </c>
      <c r="H388" s="6">
        <f>IF(H$384&lt;&gt;0,(($B388*B$384+$C388*C$384+$D388*D$384+$G388*G$384))/H$384,0)</f>
        <v>0</v>
      </c>
      <c r="I388" s="17">
        <f>0.01*'Input'!$F$58*(E388*$E$384+F388*$F$384)+10*(B388*$B$384+C388*$C$384+D388*$D$384+G388*$G$384)</f>
        <v>0</v>
      </c>
      <c r="J388" s="6">
        <f>IF($H$384&lt;&gt;0,0.1*I388/$H$384,"")</f>
        <v>0</v>
      </c>
      <c r="K388" s="35">
        <f>IF($E$384&lt;&gt;0,I388/$E$384,"")</f>
        <v>0</v>
      </c>
      <c r="L388" s="35">
        <f>IF($F$384&lt;&gt;0,I388/$F$384*100/'Input'!$F$58,"")</f>
        <v>0</v>
      </c>
      <c r="M388" s="10"/>
    </row>
    <row r="389" spans="1:13">
      <c r="A389" s="11" t="s">
        <v>469</v>
      </c>
      <c r="B389" s="7">
        <f>'Standing'!$E$90</f>
        <v>0</v>
      </c>
      <c r="C389" s="7">
        <f>'Standing'!$E$114</f>
        <v>0</v>
      </c>
      <c r="D389" s="7">
        <f>'Standing'!$E$129</f>
        <v>0</v>
      </c>
      <c r="E389" s="9"/>
      <c r="F389" s="37">
        <f>'Standing'!$E$36</f>
        <v>0</v>
      </c>
      <c r="G389" s="7">
        <f>'Reactive'!$E$23</f>
        <v>0</v>
      </c>
      <c r="H389" s="6">
        <f>IF(H$384&lt;&gt;0,(($B389*B$384+$C389*C$384+$D389*D$384+$G389*G$384))/H$384,0)</f>
        <v>0</v>
      </c>
      <c r="I389" s="17">
        <f>0.01*'Input'!$F$58*(E389*$E$384+F389*$F$384)+10*(B389*$B$384+C389*$C$384+D389*$D$384+G389*$G$384)</f>
        <v>0</v>
      </c>
      <c r="J389" s="6">
        <f>IF($H$384&lt;&gt;0,0.1*I389/$H$384,"")</f>
        <v>0</v>
      </c>
      <c r="K389" s="35">
        <f>IF($E$384&lt;&gt;0,I389/$E$384,"")</f>
        <v>0</v>
      </c>
      <c r="L389" s="35">
        <f>IF($F$384&lt;&gt;0,I389/$F$384*100/'Input'!$F$58,"")</f>
        <v>0</v>
      </c>
      <c r="M389" s="10"/>
    </row>
    <row r="390" spans="1:13">
      <c r="A390" s="11" t="s">
        <v>470</v>
      </c>
      <c r="B390" s="7">
        <f>'Standing'!$F$90</f>
        <v>0</v>
      </c>
      <c r="C390" s="7">
        <f>'Standing'!$F$114</f>
        <v>0</v>
      </c>
      <c r="D390" s="7">
        <f>'Standing'!$F$129</f>
        <v>0</v>
      </c>
      <c r="E390" s="9"/>
      <c r="F390" s="37">
        <f>'Standing'!$F$36</f>
        <v>0</v>
      </c>
      <c r="G390" s="7">
        <f>'Reactive'!$F$23</f>
        <v>0</v>
      </c>
      <c r="H390" s="6">
        <f>IF(H$384&lt;&gt;0,(($B390*B$384+$C390*C$384+$D390*D$384+$G390*G$384))/H$384,0)</f>
        <v>0</v>
      </c>
      <c r="I390" s="17">
        <f>0.01*'Input'!$F$58*(E390*$E$384+F390*$F$384)+10*(B390*$B$384+C390*$C$384+D390*$D$384+G390*$G$384)</f>
        <v>0</v>
      </c>
      <c r="J390" s="6">
        <f>IF($H$384&lt;&gt;0,0.1*I390/$H$384,"")</f>
        <v>0</v>
      </c>
      <c r="K390" s="35">
        <f>IF($E$384&lt;&gt;0,I390/$E$384,"")</f>
        <v>0</v>
      </c>
      <c r="L390" s="35">
        <f>IF($F$384&lt;&gt;0,I390/$F$384*100/'Input'!$F$58,"")</f>
        <v>0</v>
      </c>
      <c r="M390" s="10"/>
    </row>
    <row r="391" spans="1:13">
      <c r="A391" s="11" t="s">
        <v>471</v>
      </c>
      <c r="B391" s="7">
        <f>'Standing'!$G$90</f>
        <v>0</v>
      </c>
      <c r="C391" s="7">
        <f>'Standing'!$G$114</f>
        <v>0</v>
      </c>
      <c r="D391" s="7">
        <f>'Standing'!$G$129</f>
        <v>0</v>
      </c>
      <c r="E391" s="9"/>
      <c r="F391" s="37">
        <f>'Standing'!$G$36</f>
        <v>0</v>
      </c>
      <c r="G391" s="7">
        <f>'Reactive'!$G$23</f>
        <v>0</v>
      </c>
      <c r="H391" s="6">
        <f>IF(H$384&lt;&gt;0,(($B391*B$384+$C391*C$384+$D391*D$384+$G391*G$384))/H$384,0)</f>
        <v>0</v>
      </c>
      <c r="I391" s="17">
        <f>0.01*'Input'!$F$58*(E391*$E$384+F391*$F$384)+10*(B391*$B$384+C391*$C$384+D391*$D$384+G391*$G$384)</f>
        <v>0</v>
      </c>
      <c r="J391" s="6">
        <f>IF($H$384&lt;&gt;0,0.1*I391/$H$384,"")</f>
        <v>0</v>
      </c>
      <c r="K391" s="35">
        <f>IF($E$384&lt;&gt;0,I391/$E$384,"")</f>
        <v>0</v>
      </c>
      <c r="L391" s="35">
        <f>IF($F$384&lt;&gt;0,I391/$F$384*100/'Input'!$F$58,"")</f>
        <v>0</v>
      </c>
      <c r="M391" s="10"/>
    </row>
    <row r="392" spans="1:13">
      <c r="A392" s="11" t="s">
        <v>472</v>
      </c>
      <c r="B392" s="7">
        <f>'Standing'!$H$90</f>
        <v>0</v>
      </c>
      <c r="C392" s="7">
        <f>'Standing'!$H$114</f>
        <v>0</v>
      </c>
      <c r="D392" s="7">
        <f>'Standing'!$H$129</f>
        <v>0</v>
      </c>
      <c r="E392" s="9"/>
      <c r="F392" s="37">
        <f>'Standing'!$H$36</f>
        <v>0</v>
      </c>
      <c r="G392" s="7">
        <f>'Reactive'!$H$23</f>
        <v>0</v>
      </c>
      <c r="H392" s="6">
        <f>IF(H$384&lt;&gt;0,(($B392*B$384+$C392*C$384+$D392*D$384+$G392*G$384))/H$384,0)</f>
        <v>0</v>
      </c>
      <c r="I392" s="17">
        <f>0.01*'Input'!$F$58*(E392*$E$384+F392*$F$384)+10*(B392*$B$384+C392*$C$384+D392*$D$384+G392*$G$384)</f>
        <v>0</v>
      </c>
      <c r="J392" s="6">
        <f>IF($H$384&lt;&gt;0,0.1*I392/$H$384,"")</f>
        <v>0</v>
      </c>
      <c r="K392" s="35">
        <f>IF($E$384&lt;&gt;0,I392/$E$384,"")</f>
        <v>0</v>
      </c>
      <c r="L392" s="35">
        <f>IF($F$384&lt;&gt;0,I392/$F$384*100/'Input'!$F$58,"")</f>
        <v>0</v>
      </c>
      <c r="M392" s="10"/>
    </row>
    <row r="393" spans="1:13">
      <c r="A393" s="11" t="s">
        <v>473</v>
      </c>
      <c r="B393" s="7">
        <f>'Standing'!$I$90</f>
        <v>0</v>
      </c>
      <c r="C393" s="7">
        <f>'Standing'!$I$114</f>
        <v>0</v>
      </c>
      <c r="D393" s="7">
        <f>'Standing'!$I$129</f>
        <v>0</v>
      </c>
      <c r="E393" s="9"/>
      <c r="F393" s="37">
        <f>'Standing'!$I$36</f>
        <v>0</v>
      </c>
      <c r="G393" s="7">
        <f>'Reactive'!$I$23</f>
        <v>0</v>
      </c>
      <c r="H393" s="6">
        <f>IF(H$384&lt;&gt;0,(($B393*B$384+$C393*C$384+$D393*D$384+$G393*G$384))/H$384,0)</f>
        <v>0</v>
      </c>
      <c r="I393" s="17">
        <f>0.01*'Input'!$F$58*(E393*$E$384+F393*$F$384)+10*(B393*$B$384+C393*$C$384+D393*$D$384+G393*$G$384)</f>
        <v>0</v>
      </c>
      <c r="J393" s="6">
        <f>IF($H$384&lt;&gt;0,0.1*I393/$H$384,"")</f>
        <v>0</v>
      </c>
      <c r="K393" s="35">
        <f>IF($E$384&lt;&gt;0,I393/$E$384,"")</f>
        <v>0</v>
      </c>
      <c r="L393" s="35">
        <f>IF($F$384&lt;&gt;0,I393/$F$384*100/'Input'!$F$58,"")</f>
        <v>0</v>
      </c>
      <c r="M393" s="10"/>
    </row>
    <row r="394" spans="1:13">
      <c r="A394" s="11" t="s">
        <v>474</v>
      </c>
      <c r="B394" s="7">
        <f>'Standing'!$J$90</f>
        <v>0</v>
      </c>
      <c r="C394" s="7">
        <f>'Standing'!$J$114</f>
        <v>0</v>
      </c>
      <c r="D394" s="7">
        <f>'Standing'!$J$129</f>
        <v>0</v>
      </c>
      <c r="E394" s="9"/>
      <c r="F394" s="37">
        <f>'Standing'!$J$36</f>
        <v>0</v>
      </c>
      <c r="G394" s="7">
        <f>'Reactive'!$J$23</f>
        <v>0</v>
      </c>
      <c r="H394" s="6">
        <f>IF(H$384&lt;&gt;0,(($B394*B$384+$C394*C$384+$D394*D$384+$G394*G$384))/H$384,0)</f>
        <v>0</v>
      </c>
      <c r="I394" s="17">
        <f>0.01*'Input'!$F$58*(E394*$E$384+F394*$F$384)+10*(B394*$B$384+C394*$C$384+D394*$D$384+G394*$G$384)</f>
        <v>0</v>
      </c>
      <c r="J394" s="6">
        <f>IF($H$384&lt;&gt;0,0.1*I394/$H$384,"")</f>
        <v>0</v>
      </c>
      <c r="K394" s="35">
        <f>IF($E$384&lt;&gt;0,I394/$E$384,"")</f>
        <v>0</v>
      </c>
      <c r="L394" s="35">
        <f>IF($F$384&lt;&gt;0,I394/$F$384*100/'Input'!$F$58,"")</f>
        <v>0</v>
      </c>
      <c r="M394" s="10"/>
    </row>
    <row r="395" spans="1:13">
      <c r="A395" s="11" t="s">
        <v>1674</v>
      </c>
      <c r="B395" s="9"/>
      <c r="C395" s="9"/>
      <c r="D395" s="9"/>
      <c r="E395" s="37">
        <f>'SM'!$B$125</f>
        <v>0</v>
      </c>
      <c r="F395" s="9"/>
      <c r="G395" s="9"/>
      <c r="H395" s="6">
        <f>IF(H$384&lt;&gt;0,(($B395*B$384+$C395*C$384+$D395*D$384+$G395*G$384))/H$384,0)</f>
        <v>0</v>
      </c>
      <c r="I395" s="17">
        <f>0.01*'Input'!$F$58*(E395*$E$384+F395*$F$384)+10*(B395*$B$384+C395*$C$384+D395*$D$384+G395*$G$384)</f>
        <v>0</v>
      </c>
      <c r="J395" s="6">
        <f>IF($H$384&lt;&gt;0,0.1*I395/$H$384,"")</f>
        <v>0</v>
      </c>
      <c r="K395" s="35">
        <f>IF($E$384&lt;&gt;0,I395/$E$384,"")</f>
        <v>0</v>
      </c>
      <c r="L395" s="35">
        <f>IF($F$384&lt;&gt;0,I395/$F$384*100/'Input'!$F$58,"")</f>
        <v>0</v>
      </c>
      <c r="M395" s="10"/>
    </row>
    <row r="396" spans="1:13">
      <c r="A396" s="11" t="s">
        <v>1675</v>
      </c>
      <c r="B396" s="9"/>
      <c r="C396" s="9"/>
      <c r="D396" s="9"/>
      <c r="E396" s="37">
        <f>'SM'!$C$125</f>
        <v>0</v>
      </c>
      <c r="F396" s="9"/>
      <c r="G396" s="9"/>
      <c r="H396" s="6">
        <f>IF(H$384&lt;&gt;0,(($B396*B$384+$C396*C$384+$D396*D$384+$G396*G$384))/H$384,0)</f>
        <v>0</v>
      </c>
      <c r="I396" s="17">
        <f>0.01*'Input'!$F$58*(E396*$E$384+F396*$F$384)+10*(B396*$B$384+C396*$C$384+D396*$D$384+G396*$G$384)</f>
        <v>0</v>
      </c>
      <c r="J396" s="6">
        <f>IF($H$384&lt;&gt;0,0.1*I396/$H$384,"")</f>
        <v>0</v>
      </c>
      <c r="K396" s="35">
        <f>IF($E$384&lt;&gt;0,I396/$E$384,"")</f>
        <v>0</v>
      </c>
      <c r="L396" s="35">
        <f>IF($F$384&lt;&gt;0,I396/$F$384*100/'Input'!$F$58,"")</f>
        <v>0</v>
      </c>
      <c r="M396" s="10"/>
    </row>
    <row r="397" spans="1:13">
      <c r="A397" s="11" t="s">
        <v>1676</v>
      </c>
      <c r="B397" s="7">
        <f>'Standing'!$K$90</f>
        <v>0</v>
      </c>
      <c r="C397" s="7">
        <f>'Standing'!$K$114</f>
        <v>0</v>
      </c>
      <c r="D397" s="7">
        <f>'Standing'!$K$129</f>
        <v>0</v>
      </c>
      <c r="E397" s="9"/>
      <c r="F397" s="37">
        <f>'Standing'!$K$36</f>
        <v>0</v>
      </c>
      <c r="G397" s="7">
        <f>'Reactive'!$K$23</f>
        <v>0</v>
      </c>
      <c r="H397" s="6">
        <f>IF(H$384&lt;&gt;0,(($B397*B$384+$C397*C$384+$D397*D$384+$G397*G$384))/H$384,0)</f>
        <v>0</v>
      </c>
      <c r="I397" s="17">
        <f>0.01*'Input'!$F$58*(E397*$E$384+F397*$F$384)+10*(B397*$B$384+C397*$C$384+D397*$D$384+G397*$G$384)</f>
        <v>0</v>
      </c>
      <c r="J397" s="6">
        <f>IF($H$384&lt;&gt;0,0.1*I397/$H$384,"")</f>
        <v>0</v>
      </c>
      <c r="K397" s="35">
        <f>IF($E$384&lt;&gt;0,I397/$E$384,"")</f>
        <v>0</v>
      </c>
      <c r="L397" s="35">
        <f>IF($F$384&lt;&gt;0,I397/$F$384*100/'Input'!$F$58,"")</f>
        <v>0</v>
      </c>
      <c r="M397" s="10"/>
    </row>
    <row r="398" spans="1:13">
      <c r="A398" s="11" t="s">
        <v>1677</v>
      </c>
      <c r="B398" s="7">
        <f>'Standing'!$L$90</f>
        <v>0</v>
      </c>
      <c r="C398" s="7">
        <f>'Standing'!$L$114</f>
        <v>0</v>
      </c>
      <c r="D398" s="7">
        <f>'Standing'!$L$129</f>
        <v>0</v>
      </c>
      <c r="E398" s="9"/>
      <c r="F398" s="37">
        <f>'Standing'!$L$36</f>
        <v>0</v>
      </c>
      <c r="G398" s="7">
        <f>'Reactive'!$L$23</f>
        <v>0</v>
      </c>
      <c r="H398" s="6">
        <f>IF(H$384&lt;&gt;0,(($B398*B$384+$C398*C$384+$D398*D$384+$G398*G$384))/H$384,0)</f>
        <v>0</v>
      </c>
      <c r="I398" s="17">
        <f>0.01*'Input'!$F$58*(E398*$E$384+F398*$F$384)+10*(B398*$B$384+C398*$C$384+D398*$D$384+G398*$G$384)</f>
        <v>0</v>
      </c>
      <c r="J398" s="6">
        <f>IF($H$384&lt;&gt;0,0.1*I398/$H$384,"")</f>
        <v>0</v>
      </c>
      <c r="K398" s="35">
        <f>IF($E$384&lt;&gt;0,I398/$E$384,"")</f>
        <v>0</v>
      </c>
      <c r="L398" s="35">
        <f>IF($F$384&lt;&gt;0,I398/$F$384*100/'Input'!$F$58,"")</f>
        <v>0</v>
      </c>
      <c r="M398" s="10"/>
    </row>
    <row r="399" spans="1:13">
      <c r="A399" s="11" t="s">
        <v>1678</v>
      </c>
      <c r="B399" s="7">
        <f>'Standing'!$M$90</f>
        <v>0</v>
      </c>
      <c r="C399" s="7">
        <f>'Standing'!$M$114</f>
        <v>0</v>
      </c>
      <c r="D399" s="7">
        <f>'Standing'!$M$129</f>
        <v>0</v>
      </c>
      <c r="E399" s="9"/>
      <c r="F399" s="37">
        <f>'Standing'!$M$36</f>
        <v>0</v>
      </c>
      <c r="G399" s="7">
        <f>'Reactive'!$M$23</f>
        <v>0</v>
      </c>
      <c r="H399" s="6">
        <f>IF(H$384&lt;&gt;0,(($B399*B$384+$C399*C$384+$D399*D$384+$G399*G$384))/H$384,0)</f>
        <v>0</v>
      </c>
      <c r="I399" s="17">
        <f>0.01*'Input'!$F$58*(E399*$E$384+F399*$F$384)+10*(B399*$B$384+C399*$C$384+D399*$D$384+G399*$G$384)</f>
        <v>0</v>
      </c>
      <c r="J399" s="6">
        <f>IF($H$384&lt;&gt;0,0.1*I399/$H$384,"")</f>
        <v>0</v>
      </c>
      <c r="K399" s="35">
        <f>IF($E$384&lt;&gt;0,I399/$E$384,"")</f>
        <v>0</v>
      </c>
      <c r="L399" s="35">
        <f>IF($F$384&lt;&gt;0,I399/$F$384*100/'Input'!$F$58,"")</f>
        <v>0</v>
      </c>
      <c r="M399" s="10"/>
    </row>
    <row r="400" spans="1:13">
      <c r="A400" s="11" t="s">
        <v>1679</v>
      </c>
      <c r="B400" s="7">
        <f>'Standing'!$N$90</f>
        <v>0</v>
      </c>
      <c r="C400" s="7">
        <f>'Standing'!$N$114</f>
        <v>0</v>
      </c>
      <c r="D400" s="7">
        <f>'Standing'!$N$129</f>
        <v>0</v>
      </c>
      <c r="E400" s="9"/>
      <c r="F400" s="37">
        <f>'Standing'!$N$36</f>
        <v>0</v>
      </c>
      <c r="G400" s="7">
        <f>'Reactive'!$N$23</f>
        <v>0</v>
      </c>
      <c r="H400" s="6">
        <f>IF(H$384&lt;&gt;0,(($B400*B$384+$C400*C$384+$D400*D$384+$G400*G$384))/H$384,0)</f>
        <v>0</v>
      </c>
      <c r="I400" s="17">
        <f>0.01*'Input'!$F$58*(E400*$E$384+F400*$F$384)+10*(B400*$B$384+C400*$C$384+D400*$D$384+G400*$G$384)</f>
        <v>0</v>
      </c>
      <c r="J400" s="6">
        <f>IF($H$384&lt;&gt;0,0.1*I400/$H$384,"")</f>
        <v>0</v>
      </c>
      <c r="K400" s="35">
        <f>IF($E$384&lt;&gt;0,I400/$E$384,"")</f>
        <v>0</v>
      </c>
      <c r="L400" s="35">
        <f>IF($F$384&lt;&gt;0,I400/$F$384*100/'Input'!$F$58,"")</f>
        <v>0</v>
      </c>
      <c r="M400" s="10"/>
    </row>
    <row r="401" spans="1:13">
      <c r="A401" s="11" t="s">
        <v>1680</v>
      </c>
      <c r="B401" s="7">
        <f>'Standing'!$O$90</f>
        <v>0</v>
      </c>
      <c r="C401" s="7">
        <f>'Standing'!$O$114</f>
        <v>0</v>
      </c>
      <c r="D401" s="7">
        <f>'Standing'!$O$129</f>
        <v>0</v>
      </c>
      <c r="E401" s="9"/>
      <c r="F401" s="37">
        <f>'Standing'!$O$36</f>
        <v>0</v>
      </c>
      <c r="G401" s="7">
        <f>'Reactive'!$O$23</f>
        <v>0</v>
      </c>
      <c r="H401" s="6">
        <f>IF(H$384&lt;&gt;0,(($B401*B$384+$C401*C$384+$D401*D$384+$G401*G$384))/H$384,0)</f>
        <v>0</v>
      </c>
      <c r="I401" s="17">
        <f>0.01*'Input'!$F$58*(E401*$E$384+F401*$F$384)+10*(B401*$B$384+C401*$C$384+D401*$D$384+G401*$G$384)</f>
        <v>0</v>
      </c>
      <c r="J401" s="6">
        <f>IF($H$384&lt;&gt;0,0.1*I401/$H$384,"")</f>
        <v>0</v>
      </c>
      <c r="K401" s="35">
        <f>IF($E$384&lt;&gt;0,I401/$E$384,"")</f>
        <v>0</v>
      </c>
      <c r="L401" s="35">
        <f>IF($F$384&lt;&gt;0,I401/$F$384*100/'Input'!$F$58,"")</f>
        <v>0</v>
      </c>
      <c r="M401" s="10"/>
    </row>
    <row r="402" spans="1:13">
      <c r="A402" s="11" t="s">
        <v>1681</v>
      </c>
      <c r="B402" s="7">
        <f>'Standing'!$P$90</f>
        <v>0</v>
      </c>
      <c r="C402" s="7">
        <f>'Standing'!$P$114</f>
        <v>0</v>
      </c>
      <c r="D402" s="7">
        <f>'Standing'!$P$129</f>
        <v>0</v>
      </c>
      <c r="E402" s="9"/>
      <c r="F402" s="37">
        <f>'Standing'!$P$36</f>
        <v>0</v>
      </c>
      <c r="G402" s="7">
        <f>'Reactive'!$P$23</f>
        <v>0</v>
      </c>
      <c r="H402" s="6">
        <f>IF(H$384&lt;&gt;0,(($B402*B$384+$C402*C$384+$D402*D$384+$G402*G$384))/H$384,0)</f>
        <v>0</v>
      </c>
      <c r="I402" s="17">
        <f>0.01*'Input'!$F$58*(E402*$E$384+F402*$F$384)+10*(B402*$B$384+C402*$C$384+D402*$D$384+G402*$G$384)</f>
        <v>0</v>
      </c>
      <c r="J402" s="6">
        <f>IF($H$384&lt;&gt;0,0.1*I402/$H$384,"")</f>
        <v>0</v>
      </c>
      <c r="K402" s="35">
        <f>IF($E$384&lt;&gt;0,I402/$E$384,"")</f>
        <v>0</v>
      </c>
      <c r="L402" s="35">
        <f>IF($F$384&lt;&gt;0,I402/$F$384*100/'Input'!$F$58,"")</f>
        <v>0</v>
      </c>
      <c r="M402" s="10"/>
    </row>
    <row r="403" spans="1:13">
      <c r="A403" s="11" t="s">
        <v>1682</v>
      </c>
      <c r="B403" s="7">
        <f>'Standing'!$Q$90</f>
        <v>0</v>
      </c>
      <c r="C403" s="7">
        <f>'Standing'!$Q$114</f>
        <v>0</v>
      </c>
      <c r="D403" s="7">
        <f>'Standing'!$Q$129</f>
        <v>0</v>
      </c>
      <c r="E403" s="9"/>
      <c r="F403" s="37">
        <f>'Standing'!$Q$36</f>
        <v>0</v>
      </c>
      <c r="G403" s="7">
        <f>'Reactive'!$Q$23</f>
        <v>0</v>
      </c>
      <c r="H403" s="6">
        <f>IF(H$384&lt;&gt;0,(($B403*B$384+$C403*C$384+$D403*D$384+$G403*G$384))/H$384,0)</f>
        <v>0</v>
      </c>
      <c r="I403" s="17">
        <f>0.01*'Input'!$F$58*(E403*$E$384+F403*$F$384)+10*(B403*$B$384+C403*$C$384+D403*$D$384+G403*$G$384)</f>
        <v>0</v>
      </c>
      <c r="J403" s="6">
        <f>IF($H$384&lt;&gt;0,0.1*I403/$H$384,"")</f>
        <v>0</v>
      </c>
      <c r="K403" s="35">
        <f>IF($E$384&lt;&gt;0,I403/$E$384,"")</f>
        <v>0</v>
      </c>
      <c r="L403" s="35">
        <f>IF($F$384&lt;&gt;0,I403/$F$384*100/'Input'!$F$58,"")</f>
        <v>0</v>
      </c>
      <c r="M403" s="10"/>
    </row>
    <row r="404" spans="1:13">
      <c r="A404" s="11" t="s">
        <v>1683</v>
      </c>
      <c r="B404" s="7">
        <f>'Standing'!$R$90</f>
        <v>0</v>
      </c>
      <c r="C404" s="7">
        <f>'Standing'!$R$114</f>
        <v>0</v>
      </c>
      <c r="D404" s="7">
        <f>'Standing'!$R$129</f>
        <v>0</v>
      </c>
      <c r="E404" s="9"/>
      <c r="F404" s="37">
        <f>'Standing'!$R$36</f>
        <v>0</v>
      </c>
      <c r="G404" s="7">
        <f>'Reactive'!$R$23</f>
        <v>0</v>
      </c>
      <c r="H404" s="6">
        <f>IF(H$384&lt;&gt;0,(($B404*B$384+$C404*C$384+$D404*D$384+$G404*G$384))/H$384,0)</f>
        <v>0</v>
      </c>
      <c r="I404" s="17">
        <f>0.01*'Input'!$F$58*(E404*$E$384+F404*$F$384)+10*(B404*$B$384+C404*$C$384+D404*$D$384+G404*$G$384)</f>
        <v>0</v>
      </c>
      <c r="J404" s="6">
        <f>IF($H$384&lt;&gt;0,0.1*I404/$H$384,"")</f>
        <v>0</v>
      </c>
      <c r="K404" s="35">
        <f>IF($E$384&lt;&gt;0,I404/$E$384,"")</f>
        <v>0</v>
      </c>
      <c r="L404" s="35">
        <f>IF($F$384&lt;&gt;0,I404/$F$384*100/'Input'!$F$58,"")</f>
        <v>0</v>
      </c>
      <c r="M404" s="10"/>
    </row>
    <row r="405" spans="1:13">
      <c r="A405" s="11" t="s">
        <v>1684</v>
      </c>
      <c r="B405" s="7">
        <f>'Standing'!$S$90</f>
        <v>0</v>
      </c>
      <c r="C405" s="7">
        <f>'Standing'!$S$114</f>
        <v>0</v>
      </c>
      <c r="D405" s="7">
        <f>'Standing'!$S$129</f>
        <v>0</v>
      </c>
      <c r="E405" s="9"/>
      <c r="F405" s="37">
        <f>'Standing'!$S$36</f>
        <v>0</v>
      </c>
      <c r="G405" s="7">
        <f>'Reactive'!$S$23</f>
        <v>0</v>
      </c>
      <c r="H405" s="6">
        <f>IF(H$384&lt;&gt;0,(($B405*B$384+$C405*C$384+$D405*D$384+$G405*G$384))/H$384,0)</f>
        <v>0</v>
      </c>
      <c r="I405" s="17">
        <f>0.01*'Input'!$F$58*(E405*$E$384+F405*$F$384)+10*(B405*$B$384+C405*$C$384+D405*$D$384+G405*$G$384)</f>
        <v>0</v>
      </c>
      <c r="J405" s="6">
        <f>IF($H$384&lt;&gt;0,0.1*I405/$H$384,"")</f>
        <v>0</v>
      </c>
      <c r="K405" s="35">
        <f>IF($E$384&lt;&gt;0,I405/$E$384,"")</f>
        <v>0</v>
      </c>
      <c r="L405" s="35">
        <f>IF($F$384&lt;&gt;0,I405/$F$384*100/'Input'!$F$58,"")</f>
        <v>0</v>
      </c>
      <c r="M405" s="10"/>
    </row>
    <row r="406" spans="1:13">
      <c r="A406" s="11" t="s">
        <v>1685</v>
      </c>
      <c r="B406" s="9"/>
      <c r="C406" s="9"/>
      <c r="D406" s="9"/>
      <c r="E406" s="37">
        <f>'Otex'!$B$132</f>
        <v>0</v>
      </c>
      <c r="F406" s="9"/>
      <c r="G406" s="9"/>
      <c r="H406" s="6">
        <f>IF(H$384&lt;&gt;0,(($B406*B$384+$C406*C$384+$D406*D$384+$G406*G$384))/H$384,0)</f>
        <v>0</v>
      </c>
      <c r="I406" s="17">
        <f>0.01*'Input'!$F$58*(E406*$E$384+F406*$F$384)+10*(B406*$B$384+C406*$C$384+D406*$D$384+G406*$G$384)</f>
        <v>0</v>
      </c>
      <c r="J406" s="6">
        <f>IF($H$384&lt;&gt;0,0.1*I406/$H$384,"")</f>
        <v>0</v>
      </c>
      <c r="K406" s="35">
        <f>IF($E$384&lt;&gt;0,I406/$E$384,"")</f>
        <v>0</v>
      </c>
      <c r="L406" s="35">
        <f>IF($F$384&lt;&gt;0,I406/$F$384*100/'Input'!$F$58,"")</f>
        <v>0</v>
      </c>
      <c r="M406" s="10"/>
    </row>
    <row r="407" spans="1:13">
      <c r="A407" s="11" t="s">
        <v>1686</v>
      </c>
      <c r="B407" s="9"/>
      <c r="C407" s="9"/>
      <c r="D407" s="9"/>
      <c r="E407" s="37">
        <f>'Otex'!$C$132</f>
        <v>0</v>
      </c>
      <c r="F407" s="9"/>
      <c r="G407" s="9"/>
      <c r="H407" s="6">
        <f>IF(H$384&lt;&gt;0,(($B407*B$384+$C407*C$384+$D407*D$384+$G407*G$384))/H$384,0)</f>
        <v>0</v>
      </c>
      <c r="I407" s="17">
        <f>0.01*'Input'!$F$58*(E407*$E$384+F407*$F$384)+10*(B407*$B$384+C407*$C$384+D407*$D$384+G407*$G$384)</f>
        <v>0</v>
      </c>
      <c r="J407" s="6">
        <f>IF($H$384&lt;&gt;0,0.1*I407/$H$384,"")</f>
        <v>0</v>
      </c>
      <c r="K407" s="35">
        <f>IF($E$384&lt;&gt;0,I407/$E$384,"")</f>
        <v>0</v>
      </c>
      <c r="L407" s="35">
        <f>IF($F$384&lt;&gt;0,I407/$F$384*100/'Input'!$F$58,"")</f>
        <v>0</v>
      </c>
      <c r="M407" s="10"/>
    </row>
    <row r="408" spans="1:13">
      <c r="A408" s="11" t="s">
        <v>1687</v>
      </c>
      <c r="B408" s="7">
        <f>'Scaler'!$B$469</f>
        <v>0</v>
      </c>
      <c r="C408" s="7">
        <f>'Scaler'!$C$469</f>
        <v>0</v>
      </c>
      <c r="D408" s="7">
        <f>'Scaler'!$D$469</f>
        <v>0</v>
      </c>
      <c r="E408" s="37">
        <f>'Scaler'!$E$469</f>
        <v>0</v>
      </c>
      <c r="F408" s="37">
        <f>'Scaler'!$F$469</f>
        <v>0</v>
      </c>
      <c r="G408" s="7">
        <f>'Scaler'!$G$469</f>
        <v>0</v>
      </c>
      <c r="H408" s="6">
        <f>IF(H$384&lt;&gt;0,(($B408*B$384+$C408*C$384+$D408*D$384+$G408*G$384))/H$384,0)</f>
        <v>0</v>
      </c>
      <c r="I408" s="17">
        <f>0.01*'Input'!$F$58*(E408*$E$384+F408*$F$384)+10*(B408*$B$384+C408*$C$384+D408*$D$384+G408*$G$384)</f>
        <v>0</v>
      </c>
      <c r="J408" s="6">
        <f>IF($H$384&lt;&gt;0,0.1*I408/$H$384,"")</f>
        <v>0</v>
      </c>
      <c r="K408" s="35">
        <f>IF($E$384&lt;&gt;0,I408/$E$384,"")</f>
        <v>0</v>
      </c>
      <c r="L408" s="35">
        <f>IF($F$384&lt;&gt;0,I408/$F$384*100/'Input'!$F$58,"")</f>
        <v>0</v>
      </c>
      <c r="M408" s="10"/>
    </row>
    <row r="409" spans="1:13">
      <c r="A409" s="11" t="s">
        <v>1688</v>
      </c>
      <c r="B409" s="7">
        <f>'Adjust'!$B$87</f>
        <v>0</v>
      </c>
      <c r="C409" s="7">
        <f>'Adjust'!$C$87</f>
        <v>0</v>
      </c>
      <c r="D409" s="7">
        <f>'Adjust'!$D$87</f>
        <v>0</v>
      </c>
      <c r="E409" s="37">
        <f>'Adjust'!$E$87</f>
        <v>0</v>
      </c>
      <c r="F409" s="37">
        <f>'Adjust'!$F$87</f>
        <v>0</v>
      </c>
      <c r="G409" s="7">
        <f>'Adjust'!$G$87</f>
        <v>0</v>
      </c>
      <c r="H409" s="6">
        <f>IF(H$384&lt;&gt;0,(($B409*B$384+$C409*C$384+$D409*D$384+$G409*G$384))/H$384,0)</f>
        <v>0</v>
      </c>
      <c r="I409" s="17">
        <f>0.01*'Input'!$F$58*(E409*$E$384+F409*$F$384)+10*(B409*$B$384+C409*$C$384+D409*$D$384+G409*$G$384)</f>
        <v>0</v>
      </c>
      <c r="J409" s="6">
        <f>IF($H$384&lt;&gt;0,0.1*I409/$H$384,"")</f>
        <v>0</v>
      </c>
      <c r="K409" s="35">
        <f>IF($E$384&lt;&gt;0,I409/$E$384,"")</f>
        <v>0</v>
      </c>
      <c r="L409" s="35">
        <f>IF($F$384&lt;&gt;0,I409/$F$384*100/'Input'!$F$58,"")</f>
        <v>0</v>
      </c>
      <c r="M409" s="10"/>
    </row>
    <row r="411" spans="1:13">
      <c r="A411" s="11" t="s">
        <v>1689</v>
      </c>
      <c r="B411" s="6">
        <f>SUM($B$387:$B$409)</f>
        <v>0</v>
      </c>
      <c r="C411" s="6">
        <f>SUM($C$387:$C$409)</f>
        <v>0</v>
      </c>
      <c r="D411" s="6">
        <f>SUM($D$387:$D$409)</f>
        <v>0</v>
      </c>
      <c r="E411" s="35">
        <f>SUM($E$387:$E$409)</f>
        <v>0</v>
      </c>
      <c r="F411" s="35">
        <f>SUM($F$387:$F$409)</f>
        <v>0</v>
      </c>
      <c r="G411" s="6">
        <f>SUM($G$387:$G$409)</f>
        <v>0</v>
      </c>
      <c r="H411" s="6">
        <f>SUM(H$387:H$409)</f>
        <v>0</v>
      </c>
      <c r="I411" s="17">
        <f>SUM($I$387:$I$409)</f>
        <v>0</v>
      </c>
      <c r="J411" s="6">
        <f>SUM($J$387:$J$409)</f>
        <v>0</v>
      </c>
      <c r="K411" s="35">
        <f>SUM($K$387:$K$409)</f>
        <v>0</v>
      </c>
      <c r="L411" s="35">
        <f>SUM($L$387:$L$409)</f>
        <v>0</v>
      </c>
    </row>
    <row r="413" spans="1:13">
      <c r="A413" s="1" t="s">
        <v>218</v>
      </c>
    </row>
    <row r="415" spans="1:13">
      <c r="B415" s="3" t="s">
        <v>227</v>
      </c>
      <c r="C415" s="3" t="s">
        <v>1670</v>
      </c>
    </row>
    <row r="416" spans="1:13">
      <c r="A416" s="11" t="s">
        <v>218</v>
      </c>
      <c r="B416" s="33">
        <f>'Loads'!B$336</f>
        <v>0</v>
      </c>
      <c r="C416" s="33">
        <f>'Multi'!B$130</f>
        <v>0</v>
      </c>
      <c r="D416" s="10"/>
    </row>
    <row r="418" spans="1:5">
      <c r="B418" s="3" t="s">
        <v>1491</v>
      </c>
      <c r="C418" s="3" t="s">
        <v>1672</v>
      </c>
      <c r="D418" s="3" t="s">
        <v>1642</v>
      </c>
    </row>
    <row r="419" spans="1:5">
      <c r="A419" s="11" t="s">
        <v>467</v>
      </c>
      <c r="B419" s="7">
        <f>'Yard'!$C$84</f>
        <v>0</v>
      </c>
      <c r="C419" s="17">
        <f>0+10*(B419*$B$416)</f>
        <v>0</v>
      </c>
      <c r="D419" s="6">
        <f>IF($C$416&lt;&gt;0,0.1*C419/$C$416,"")</f>
        <v>0</v>
      </c>
      <c r="E419" s="10"/>
    </row>
    <row r="420" spans="1:5">
      <c r="A420" s="11" t="s">
        <v>468</v>
      </c>
      <c r="B420" s="7">
        <f>'Yard'!$D$84</f>
        <v>0</v>
      </c>
      <c r="C420" s="17">
        <f>0+10*(B420*$B$416)</f>
        <v>0</v>
      </c>
      <c r="D420" s="6">
        <f>IF($C$416&lt;&gt;0,0.1*C420/$C$416,"")</f>
        <v>0</v>
      </c>
      <c r="E420" s="10"/>
    </row>
    <row r="421" spans="1:5">
      <c r="A421" s="11" t="s">
        <v>469</v>
      </c>
      <c r="B421" s="7">
        <f>'Yard'!$E$84</f>
        <v>0</v>
      </c>
      <c r="C421" s="17">
        <f>0+10*(B421*$B$416)</f>
        <v>0</v>
      </c>
      <c r="D421" s="6">
        <f>IF($C$416&lt;&gt;0,0.1*C421/$C$416,"")</f>
        <v>0</v>
      </c>
      <c r="E421" s="10"/>
    </row>
    <row r="422" spans="1:5">
      <c r="A422" s="11" t="s">
        <v>470</v>
      </c>
      <c r="B422" s="7">
        <f>'Yard'!$F$84</f>
        <v>0</v>
      </c>
      <c r="C422" s="17">
        <f>0+10*(B422*$B$416)</f>
        <v>0</v>
      </c>
      <c r="D422" s="6">
        <f>IF($C$416&lt;&gt;0,0.1*C422/$C$416,"")</f>
        <v>0</v>
      </c>
      <c r="E422" s="10"/>
    </row>
    <row r="423" spans="1:5">
      <c r="A423" s="11" t="s">
        <v>471</v>
      </c>
      <c r="B423" s="7">
        <f>'Yard'!$G$84</f>
        <v>0</v>
      </c>
      <c r="C423" s="17">
        <f>0+10*(B423*$B$416)</f>
        <v>0</v>
      </c>
      <c r="D423" s="6">
        <f>IF($C$416&lt;&gt;0,0.1*C423/$C$416,"")</f>
        <v>0</v>
      </c>
      <c r="E423" s="10"/>
    </row>
    <row r="424" spans="1:5">
      <c r="A424" s="11" t="s">
        <v>472</v>
      </c>
      <c r="B424" s="7">
        <f>'Yard'!$H$84</f>
        <v>0</v>
      </c>
      <c r="C424" s="17">
        <f>0+10*(B424*$B$416)</f>
        <v>0</v>
      </c>
      <c r="D424" s="6">
        <f>IF($C$416&lt;&gt;0,0.1*C424/$C$416,"")</f>
        <v>0</v>
      </c>
      <c r="E424" s="10"/>
    </row>
    <row r="425" spans="1:5">
      <c r="A425" s="11" t="s">
        <v>473</v>
      </c>
      <c r="B425" s="7">
        <f>'Yard'!$I$84</f>
        <v>0</v>
      </c>
      <c r="C425" s="17">
        <f>0+10*(B425*$B$416)</f>
        <v>0</v>
      </c>
      <c r="D425" s="6">
        <f>IF($C$416&lt;&gt;0,0.1*C425/$C$416,"")</f>
        <v>0</v>
      </c>
      <c r="E425" s="10"/>
    </row>
    <row r="426" spans="1:5">
      <c r="A426" s="11" t="s">
        <v>474</v>
      </c>
      <c r="B426" s="7">
        <f>'Yard'!$J$84</f>
        <v>0</v>
      </c>
      <c r="C426" s="17">
        <f>0+10*(B426*$B$416)</f>
        <v>0</v>
      </c>
      <c r="D426" s="6">
        <f>IF($C$416&lt;&gt;0,0.1*C426/$C$416,"")</f>
        <v>0</v>
      </c>
      <c r="E426" s="10"/>
    </row>
    <row r="427" spans="1:5">
      <c r="A427" s="11" t="s">
        <v>1674</v>
      </c>
      <c r="B427" s="9"/>
      <c r="C427" s="17">
        <f>0+10*(B427*$B$416)</f>
        <v>0</v>
      </c>
      <c r="D427" s="6">
        <f>IF($C$416&lt;&gt;0,0.1*C427/$C$416,"")</f>
        <v>0</v>
      </c>
      <c r="E427" s="10"/>
    </row>
    <row r="428" spans="1:5">
      <c r="A428" s="11" t="s">
        <v>1676</v>
      </c>
      <c r="B428" s="7">
        <f>'Yard'!$K$84</f>
        <v>0</v>
      </c>
      <c r="C428" s="17">
        <f>0+10*(B428*$B$416)</f>
        <v>0</v>
      </c>
      <c r="D428" s="6">
        <f>IF($C$416&lt;&gt;0,0.1*C428/$C$416,"")</f>
        <v>0</v>
      </c>
      <c r="E428" s="10"/>
    </row>
    <row r="429" spans="1:5">
      <c r="A429" s="11" t="s">
        <v>1677</v>
      </c>
      <c r="B429" s="7">
        <f>'Yard'!$L$84</f>
        <v>0</v>
      </c>
      <c r="C429" s="17">
        <f>0+10*(B429*$B$416)</f>
        <v>0</v>
      </c>
      <c r="D429" s="6">
        <f>IF($C$416&lt;&gt;0,0.1*C429/$C$416,"")</f>
        <v>0</v>
      </c>
      <c r="E429" s="10"/>
    </row>
    <row r="430" spans="1:5">
      <c r="A430" s="11" t="s">
        <v>1678</v>
      </c>
      <c r="B430" s="7">
        <f>'Yard'!$M$84</f>
        <v>0</v>
      </c>
      <c r="C430" s="17">
        <f>0+10*(B430*$B$416)</f>
        <v>0</v>
      </c>
      <c r="D430" s="6">
        <f>IF($C$416&lt;&gt;0,0.1*C430/$C$416,"")</f>
        <v>0</v>
      </c>
      <c r="E430" s="10"/>
    </row>
    <row r="431" spans="1:5">
      <c r="A431" s="11" t="s">
        <v>1679</v>
      </c>
      <c r="B431" s="7">
        <f>'Yard'!$N$84</f>
        <v>0</v>
      </c>
      <c r="C431" s="17">
        <f>0+10*(B431*$B$416)</f>
        <v>0</v>
      </c>
      <c r="D431" s="6">
        <f>IF($C$416&lt;&gt;0,0.1*C431/$C$416,"")</f>
        <v>0</v>
      </c>
      <c r="E431" s="10"/>
    </row>
    <row r="432" spans="1:5">
      <c r="A432" s="11" t="s">
        <v>1680</v>
      </c>
      <c r="B432" s="7">
        <f>'Yard'!$O$84</f>
        <v>0</v>
      </c>
      <c r="C432" s="17">
        <f>0+10*(B432*$B$416)</f>
        <v>0</v>
      </c>
      <c r="D432" s="6">
        <f>IF($C$416&lt;&gt;0,0.1*C432/$C$416,"")</f>
        <v>0</v>
      </c>
      <c r="E432" s="10"/>
    </row>
    <row r="433" spans="1:5">
      <c r="A433" s="11" t="s">
        <v>1681</v>
      </c>
      <c r="B433" s="7">
        <f>'Yard'!$P$84</f>
        <v>0</v>
      </c>
      <c r="C433" s="17">
        <f>0+10*(B433*$B$416)</f>
        <v>0</v>
      </c>
      <c r="D433" s="6">
        <f>IF($C$416&lt;&gt;0,0.1*C433/$C$416,"")</f>
        <v>0</v>
      </c>
      <c r="E433" s="10"/>
    </row>
    <row r="434" spans="1:5">
      <c r="A434" s="11" t="s">
        <v>1682</v>
      </c>
      <c r="B434" s="7">
        <f>'Yard'!$Q$84</f>
        <v>0</v>
      </c>
      <c r="C434" s="17">
        <f>0+10*(B434*$B$416)</f>
        <v>0</v>
      </c>
      <c r="D434" s="6">
        <f>IF($C$416&lt;&gt;0,0.1*C434/$C$416,"")</f>
        <v>0</v>
      </c>
      <c r="E434" s="10"/>
    </row>
    <row r="435" spans="1:5">
      <c r="A435" s="11" t="s">
        <v>1683</v>
      </c>
      <c r="B435" s="7">
        <f>'Yard'!$R$84</f>
        <v>0</v>
      </c>
      <c r="C435" s="17">
        <f>0+10*(B435*$B$416)</f>
        <v>0</v>
      </c>
      <c r="D435" s="6">
        <f>IF($C$416&lt;&gt;0,0.1*C435/$C$416,"")</f>
        <v>0</v>
      </c>
      <c r="E435" s="10"/>
    </row>
    <row r="436" spans="1:5">
      <c r="A436" s="11" t="s">
        <v>1684</v>
      </c>
      <c r="B436" s="7">
        <f>'Yard'!$S$84</f>
        <v>0</v>
      </c>
      <c r="C436" s="17">
        <f>0+10*(B436*$B$416)</f>
        <v>0</v>
      </c>
      <c r="D436" s="6">
        <f>IF($C$416&lt;&gt;0,0.1*C436/$C$416,"")</f>
        <v>0</v>
      </c>
      <c r="E436" s="10"/>
    </row>
    <row r="437" spans="1:5">
      <c r="A437" s="11" t="s">
        <v>1685</v>
      </c>
      <c r="B437" s="7">
        <f>'Otex'!$B$160</f>
        <v>0</v>
      </c>
      <c r="C437" s="17">
        <f>0+10*(B437*$B$416)</f>
        <v>0</v>
      </c>
      <c r="D437" s="6">
        <f>IF($C$416&lt;&gt;0,0.1*C437/$C$416,"")</f>
        <v>0</v>
      </c>
      <c r="E437" s="10"/>
    </row>
    <row r="438" spans="1:5">
      <c r="A438" s="11" t="s">
        <v>1687</v>
      </c>
      <c r="B438" s="7">
        <f>'Scaler'!$B$470</f>
        <v>0</v>
      </c>
      <c r="C438" s="17">
        <f>0+10*(B438*$B$416)</f>
        <v>0</v>
      </c>
      <c r="D438" s="6">
        <f>IF($C$416&lt;&gt;0,0.1*C438/$C$416,"")</f>
        <v>0</v>
      </c>
      <c r="E438" s="10"/>
    </row>
    <row r="439" spans="1:5">
      <c r="A439" s="11" t="s">
        <v>1688</v>
      </c>
      <c r="B439" s="7">
        <f>'Adjust'!$B$88</f>
        <v>0</v>
      </c>
      <c r="C439" s="17">
        <f>0+10*(B439*$B$416)</f>
        <v>0</v>
      </c>
      <c r="D439" s="6">
        <f>IF($C$416&lt;&gt;0,0.1*C439/$C$416,"")</f>
        <v>0</v>
      </c>
      <c r="E439" s="10"/>
    </row>
    <row r="441" spans="1:5">
      <c r="A441" s="11" t="s">
        <v>1689</v>
      </c>
      <c r="B441" s="6">
        <f>SUM($B$419:$B$439)</f>
        <v>0</v>
      </c>
      <c r="C441" s="17">
        <f>SUM($C$419:$C$439)</f>
        <v>0</v>
      </c>
      <c r="D441" s="6">
        <f>SUM($D$419:$D$439)</f>
        <v>0</v>
      </c>
    </row>
    <row r="443" spans="1:5">
      <c r="A443" s="1" t="s">
        <v>219</v>
      </c>
    </row>
    <row r="445" spans="1:5">
      <c r="B445" s="3" t="s">
        <v>227</v>
      </c>
      <c r="C445" s="3" t="s">
        <v>1670</v>
      </c>
    </row>
    <row r="446" spans="1:5">
      <c r="A446" s="11" t="s">
        <v>219</v>
      </c>
      <c r="B446" s="33">
        <f>'Loads'!B$337</f>
        <v>0</v>
      </c>
      <c r="C446" s="33">
        <f>'Multi'!B$131</f>
        <v>0</v>
      </c>
      <c r="D446" s="10"/>
    </row>
    <row r="448" spans="1:5">
      <c r="B448" s="3" t="s">
        <v>1491</v>
      </c>
      <c r="C448" s="3" t="s">
        <v>1672</v>
      </c>
      <c r="D448" s="3" t="s">
        <v>1642</v>
      </c>
    </row>
    <row r="449" spans="1:5">
      <c r="A449" s="11" t="s">
        <v>467</v>
      </c>
      <c r="B449" s="7">
        <f>'Yard'!$C$85</f>
        <v>0</v>
      </c>
      <c r="C449" s="17">
        <f>0+10*(B449*$B$446)</f>
        <v>0</v>
      </c>
      <c r="D449" s="6">
        <f>IF($C$446&lt;&gt;0,0.1*C449/$C$446,"")</f>
        <v>0</v>
      </c>
      <c r="E449" s="10"/>
    </row>
    <row r="450" spans="1:5">
      <c r="A450" s="11" t="s">
        <v>468</v>
      </c>
      <c r="B450" s="7">
        <f>'Yard'!$D$85</f>
        <v>0</v>
      </c>
      <c r="C450" s="17">
        <f>0+10*(B450*$B$446)</f>
        <v>0</v>
      </c>
      <c r="D450" s="6">
        <f>IF($C$446&lt;&gt;0,0.1*C450/$C$446,"")</f>
        <v>0</v>
      </c>
      <c r="E450" s="10"/>
    </row>
    <row r="451" spans="1:5">
      <c r="A451" s="11" t="s">
        <v>469</v>
      </c>
      <c r="B451" s="7">
        <f>'Yard'!$E$85</f>
        <v>0</v>
      </c>
      <c r="C451" s="17">
        <f>0+10*(B451*$B$446)</f>
        <v>0</v>
      </c>
      <c r="D451" s="6">
        <f>IF($C$446&lt;&gt;0,0.1*C451/$C$446,"")</f>
        <v>0</v>
      </c>
      <c r="E451" s="10"/>
    </row>
    <row r="452" spans="1:5">
      <c r="A452" s="11" t="s">
        <v>470</v>
      </c>
      <c r="B452" s="7">
        <f>'Yard'!$F$85</f>
        <v>0</v>
      </c>
      <c r="C452" s="17">
        <f>0+10*(B452*$B$446)</f>
        <v>0</v>
      </c>
      <c r="D452" s="6">
        <f>IF($C$446&lt;&gt;0,0.1*C452/$C$446,"")</f>
        <v>0</v>
      </c>
      <c r="E452" s="10"/>
    </row>
    <row r="453" spans="1:5">
      <c r="A453" s="11" t="s">
        <v>471</v>
      </c>
      <c r="B453" s="7">
        <f>'Yard'!$G$85</f>
        <v>0</v>
      </c>
      <c r="C453" s="17">
        <f>0+10*(B453*$B$446)</f>
        <v>0</v>
      </c>
      <c r="D453" s="6">
        <f>IF($C$446&lt;&gt;0,0.1*C453/$C$446,"")</f>
        <v>0</v>
      </c>
      <c r="E453" s="10"/>
    </row>
    <row r="454" spans="1:5">
      <c r="A454" s="11" t="s">
        <v>472</v>
      </c>
      <c r="B454" s="7">
        <f>'Yard'!$H$85</f>
        <v>0</v>
      </c>
      <c r="C454" s="17">
        <f>0+10*(B454*$B$446)</f>
        <v>0</v>
      </c>
      <c r="D454" s="6">
        <f>IF($C$446&lt;&gt;0,0.1*C454/$C$446,"")</f>
        <v>0</v>
      </c>
      <c r="E454" s="10"/>
    </row>
    <row r="455" spans="1:5">
      <c r="A455" s="11" t="s">
        <v>473</v>
      </c>
      <c r="B455" s="7">
        <f>'Yard'!$I$85</f>
        <v>0</v>
      </c>
      <c r="C455" s="17">
        <f>0+10*(B455*$B$446)</f>
        <v>0</v>
      </c>
      <c r="D455" s="6">
        <f>IF($C$446&lt;&gt;0,0.1*C455/$C$446,"")</f>
        <v>0</v>
      </c>
      <c r="E455" s="10"/>
    </row>
    <row r="456" spans="1:5">
      <c r="A456" s="11" t="s">
        <v>474</v>
      </c>
      <c r="B456" s="7">
        <f>'Yard'!$J$85</f>
        <v>0</v>
      </c>
      <c r="C456" s="17">
        <f>0+10*(B456*$B$446)</f>
        <v>0</v>
      </c>
      <c r="D456" s="6">
        <f>IF($C$446&lt;&gt;0,0.1*C456/$C$446,"")</f>
        <v>0</v>
      </c>
      <c r="E456" s="10"/>
    </row>
    <row r="457" spans="1:5">
      <c r="A457" s="11" t="s">
        <v>1674</v>
      </c>
      <c r="B457" s="9"/>
      <c r="C457" s="17">
        <f>0+10*(B457*$B$446)</f>
        <v>0</v>
      </c>
      <c r="D457" s="6">
        <f>IF($C$446&lt;&gt;0,0.1*C457/$C$446,"")</f>
        <v>0</v>
      </c>
      <c r="E457" s="10"/>
    </row>
    <row r="458" spans="1:5">
      <c r="A458" s="11" t="s">
        <v>1676</v>
      </c>
      <c r="B458" s="7">
        <f>'Yard'!$K$85</f>
        <v>0</v>
      </c>
      <c r="C458" s="17">
        <f>0+10*(B458*$B$446)</f>
        <v>0</v>
      </c>
      <c r="D458" s="6">
        <f>IF($C$446&lt;&gt;0,0.1*C458/$C$446,"")</f>
        <v>0</v>
      </c>
      <c r="E458" s="10"/>
    </row>
    <row r="459" spans="1:5">
      <c r="A459" s="11" t="s">
        <v>1677</v>
      </c>
      <c r="B459" s="7">
        <f>'Yard'!$L$85</f>
        <v>0</v>
      </c>
      <c r="C459" s="17">
        <f>0+10*(B459*$B$446)</f>
        <v>0</v>
      </c>
      <c r="D459" s="6">
        <f>IF($C$446&lt;&gt;0,0.1*C459/$C$446,"")</f>
        <v>0</v>
      </c>
      <c r="E459" s="10"/>
    </row>
    <row r="460" spans="1:5">
      <c r="A460" s="11" t="s">
        <v>1678</v>
      </c>
      <c r="B460" s="7">
        <f>'Yard'!$M$85</f>
        <v>0</v>
      </c>
      <c r="C460" s="17">
        <f>0+10*(B460*$B$446)</f>
        <v>0</v>
      </c>
      <c r="D460" s="6">
        <f>IF($C$446&lt;&gt;0,0.1*C460/$C$446,"")</f>
        <v>0</v>
      </c>
      <c r="E460" s="10"/>
    </row>
    <row r="461" spans="1:5">
      <c r="A461" s="11" t="s">
        <v>1679</v>
      </c>
      <c r="B461" s="7">
        <f>'Yard'!$N$85</f>
        <v>0</v>
      </c>
      <c r="C461" s="17">
        <f>0+10*(B461*$B$446)</f>
        <v>0</v>
      </c>
      <c r="D461" s="6">
        <f>IF($C$446&lt;&gt;0,0.1*C461/$C$446,"")</f>
        <v>0</v>
      </c>
      <c r="E461" s="10"/>
    </row>
    <row r="462" spans="1:5">
      <c r="A462" s="11" t="s">
        <v>1680</v>
      </c>
      <c r="B462" s="7">
        <f>'Yard'!$O$85</f>
        <v>0</v>
      </c>
      <c r="C462" s="17">
        <f>0+10*(B462*$B$446)</f>
        <v>0</v>
      </c>
      <c r="D462" s="6">
        <f>IF($C$446&lt;&gt;0,0.1*C462/$C$446,"")</f>
        <v>0</v>
      </c>
      <c r="E462" s="10"/>
    </row>
    <row r="463" spans="1:5">
      <c r="A463" s="11" t="s">
        <v>1681</v>
      </c>
      <c r="B463" s="7">
        <f>'Yard'!$P$85</f>
        <v>0</v>
      </c>
      <c r="C463" s="17">
        <f>0+10*(B463*$B$446)</f>
        <v>0</v>
      </c>
      <c r="D463" s="6">
        <f>IF($C$446&lt;&gt;0,0.1*C463/$C$446,"")</f>
        <v>0</v>
      </c>
      <c r="E463" s="10"/>
    </row>
    <row r="464" spans="1:5">
      <c r="A464" s="11" t="s">
        <v>1682</v>
      </c>
      <c r="B464" s="7">
        <f>'Yard'!$Q$85</f>
        <v>0</v>
      </c>
      <c r="C464" s="17">
        <f>0+10*(B464*$B$446)</f>
        <v>0</v>
      </c>
      <c r="D464" s="6">
        <f>IF($C$446&lt;&gt;0,0.1*C464/$C$446,"")</f>
        <v>0</v>
      </c>
      <c r="E464" s="10"/>
    </row>
    <row r="465" spans="1:5">
      <c r="A465" s="11" t="s">
        <v>1683</v>
      </c>
      <c r="B465" s="7">
        <f>'Yard'!$R$85</f>
        <v>0</v>
      </c>
      <c r="C465" s="17">
        <f>0+10*(B465*$B$446)</f>
        <v>0</v>
      </c>
      <c r="D465" s="6">
        <f>IF($C$446&lt;&gt;0,0.1*C465/$C$446,"")</f>
        <v>0</v>
      </c>
      <c r="E465" s="10"/>
    </row>
    <row r="466" spans="1:5">
      <c r="A466" s="11" t="s">
        <v>1684</v>
      </c>
      <c r="B466" s="7">
        <f>'Yard'!$S$85</f>
        <v>0</v>
      </c>
      <c r="C466" s="17">
        <f>0+10*(B466*$B$446)</f>
        <v>0</v>
      </c>
      <c r="D466" s="6">
        <f>IF($C$446&lt;&gt;0,0.1*C466/$C$446,"")</f>
        <v>0</v>
      </c>
      <c r="E466" s="10"/>
    </row>
    <row r="467" spans="1:5">
      <c r="A467" s="11" t="s">
        <v>1685</v>
      </c>
      <c r="B467" s="7">
        <f>'Otex'!$B$161</f>
        <v>0</v>
      </c>
      <c r="C467" s="17">
        <f>0+10*(B467*$B$446)</f>
        <v>0</v>
      </c>
      <c r="D467" s="6">
        <f>IF($C$446&lt;&gt;0,0.1*C467/$C$446,"")</f>
        <v>0</v>
      </c>
      <c r="E467" s="10"/>
    </row>
    <row r="468" spans="1:5">
      <c r="A468" s="11" t="s">
        <v>1687</v>
      </c>
      <c r="B468" s="7">
        <f>'Scaler'!$B$471</f>
        <v>0</v>
      </c>
      <c r="C468" s="17">
        <f>0+10*(B468*$B$446)</f>
        <v>0</v>
      </c>
      <c r="D468" s="6">
        <f>IF($C$446&lt;&gt;0,0.1*C468/$C$446,"")</f>
        <v>0</v>
      </c>
      <c r="E468" s="10"/>
    </row>
    <row r="469" spans="1:5">
      <c r="A469" s="11" t="s">
        <v>1688</v>
      </c>
      <c r="B469" s="7">
        <f>'Adjust'!$B$89</f>
        <v>0</v>
      </c>
      <c r="C469" s="17">
        <f>0+10*(B469*$B$446)</f>
        <v>0</v>
      </c>
      <c r="D469" s="6">
        <f>IF($C$446&lt;&gt;0,0.1*C469/$C$446,"")</f>
        <v>0</v>
      </c>
      <c r="E469" s="10"/>
    </row>
    <row r="471" spans="1:5">
      <c r="A471" s="11" t="s">
        <v>1689</v>
      </c>
      <c r="B471" s="6">
        <f>SUM($B$449:$B$469)</f>
        <v>0</v>
      </c>
      <c r="C471" s="17">
        <f>SUM($C$449:$C$469)</f>
        <v>0</v>
      </c>
      <c r="D471" s="6">
        <f>SUM($D$449:$D$469)</f>
        <v>0</v>
      </c>
    </row>
    <row r="473" spans="1:5">
      <c r="A473" s="1" t="s">
        <v>220</v>
      </c>
    </row>
    <row r="475" spans="1:5">
      <c r="B475" s="3" t="s">
        <v>227</v>
      </c>
      <c r="C475" s="3" t="s">
        <v>1670</v>
      </c>
    </row>
    <row r="476" spans="1:5">
      <c r="A476" s="11" t="s">
        <v>220</v>
      </c>
      <c r="B476" s="33">
        <f>'Loads'!B$338</f>
        <v>0</v>
      </c>
      <c r="C476" s="33">
        <f>'Multi'!B$132</f>
        <v>0</v>
      </c>
      <c r="D476" s="10"/>
    </row>
    <row r="478" spans="1:5">
      <c r="B478" s="3" t="s">
        <v>1491</v>
      </c>
      <c r="C478" s="3" t="s">
        <v>1672</v>
      </c>
      <c r="D478" s="3" t="s">
        <v>1642</v>
      </c>
    </row>
    <row r="479" spans="1:5">
      <c r="A479" s="11" t="s">
        <v>467</v>
      </c>
      <c r="B479" s="7">
        <f>'Yard'!$C$86</f>
        <v>0</v>
      </c>
      <c r="C479" s="17">
        <f>0+10*(B479*$B$476)</f>
        <v>0</v>
      </c>
      <c r="D479" s="6">
        <f>IF($C$476&lt;&gt;0,0.1*C479/$C$476,"")</f>
        <v>0</v>
      </c>
      <c r="E479" s="10"/>
    </row>
    <row r="480" spans="1:5">
      <c r="A480" s="11" t="s">
        <v>468</v>
      </c>
      <c r="B480" s="7">
        <f>'Yard'!$D$86</f>
        <v>0</v>
      </c>
      <c r="C480" s="17">
        <f>0+10*(B480*$B$476)</f>
        <v>0</v>
      </c>
      <c r="D480" s="6">
        <f>IF($C$476&lt;&gt;0,0.1*C480/$C$476,"")</f>
        <v>0</v>
      </c>
      <c r="E480" s="10"/>
    </row>
    <row r="481" spans="1:5">
      <c r="A481" s="11" t="s">
        <v>469</v>
      </c>
      <c r="B481" s="7">
        <f>'Yard'!$E$86</f>
        <v>0</v>
      </c>
      <c r="C481" s="17">
        <f>0+10*(B481*$B$476)</f>
        <v>0</v>
      </c>
      <c r="D481" s="6">
        <f>IF($C$476&lt;&gt;0,0.1*C481/$C$476,"")</f>
        <v>0</v>
      </c>
      <c r="E481" s="10"/>
    </row>
    <row r="482" spans="1:5">
      <c r="A482" s="11" t="s">
        <v>470</v>
      </c>
      <c r="B482" s="7">
        <f>'Yard'!$F$86</f>
        <v>0</v>
      </c>
      <c r="C482" s="17">
        <f>0+10*(B482*$B$476)</f>
        <v>0</v>
      </c>
      <c r="D482" s="6">
        <f>IF($C$476&lt;&gt;0,0.1*C482/$C$476,"")</f>
        <v>0</v>
      </c>
      <c r="E482" s="10"/>
    </row>
    <row r="483" spans="1:5">
      <c r="A483" s="11" t="s">
        <v>471</v>
      </c>
      <c r="B483" s="7">
        <f>'Yard'!$G$86</f>
        <v>0</v>
      </c>
      <c r="C483" s="17">
        <f>0+10*(B483*$B$476)</f>
        <v>0</v>
      </c>
      <c r="D483" s="6">
        <f>IF($C$476&lt;&gt;0,0.1*C483/$C$476,"")</f>
        <v>0</v>
      </c>
      <c r="E483" s="10"/>
    </row>
    <row r="484" spans="1:5">
      <c r="A484" s="11" t="s">
        <v>472</v>
      </c>
      <c r="B484" s="7">
        <f>'Yard'!$H$86</f>
        <v>0</v>
      </c>
      <c r="C484" s="17">
        <f>0+10*(B484*$B$476)</f>
        <v>0</v>
      </c>
      <c r="D484" s="6">
        <f>IF($C$476&lt;&gt;0,0.1*C484/$C$476,"")</f>
        <v>0</v>
      </c>
      <c r="E484" s="10"/>
    </row>
    <row r="485" spans="1:5">
      <c r="A485" s="11" t="s">
        <v>473</v>
      </c>
      <c r="B485" s="7">
        <f>'Yard'!$I$86</f>
        <v>0</v>
      </c>
      <c r="C485" s="17">
        <f>0+10*(B485*$B$476)</f>
        <v>0</v>
      </c>
      <c r="D485" s="6">
        <f>IF($C$476&lt;&gt;0,0.1*C485/$C$476,"")</f>
        <v>0</v>
      </c>
      <c r="E485" s="10"/>
    </row>
    <row r="486" spans="1:5">
      <c r="A486" s="11" t="s">
        <v>474</v>
      </c>
      <c r="B486" s="7">
        <f>'Yard'!$J$86</f>
        <v>0</v>
      </c>
      <c r="C486" s="17">
        <f>0+10*(B486*$B$476)</f>
        <v>0</v>
      </c>
      <c r="D486" s="6">
        <f>IF($C$476&lt;&gt;0,0.1*C486/$C$476,"")</f>
        <v>0</v>
      </c>
      <c r="E486" s="10"/>
    </row>
    <row r="487" spans="1:5">
      <c r="A487" s="11" t="s">
        <v>1674</v>
      </c>
      <c r="B487" s="9"/>
      <c r="C487" s="17">
        <f>0+10*(B487*$B$476)</f>
        <v>0</v>
      </c>
      <c r="D487" s="6">
        <f>IF($C$476&lt;&gt;0,0.1*C487/$C$476,"")</f>
        <v>0</v>
      </c>
      <c r="E487" s="10"/>
    </row>
    <row r="488" spans="1:5">
      <c r="A488" s="11" t="s">
        <v>1676</v>
      </c>
      <c r="B488" s="7">
        <f>'Yard'!$K$86</f>
        <v>0</v>
      </c>
      <c r="C488" s="17">
        <f>0+10*(B488*$B$476)</f>
        <v>0</v>
      </c>
      <c r="D488" s="6">
        <f>IF($C$476&lt;&gt;0,0.1*C488/$C$476,"")</f>
        <v>0</v>
      </c>
      <c r="E488" s="10"/>
    </row>
    <row r="489" spans="1:5">
      <c r="A489" s="11" t="s">
        <v>1677</v>
      </c>
      <c r="B489" s="7">
        <f>'Yard'!$L$86</f>
        <v>0</v>
      </c>
      <c r="C489" s="17">
        <f>0+10*(B489*$B$476)</f>
        <v>0</v>
      </c>
      <c r="D489" s="6">
        <f>IF($C$476&lt;&gt;0,0.1*C489/$C$476,"")</f>
        <v>0</v>
      </c>
      <c r="E489" s="10"/>
    </row>
    <row r="490" spans="1:5">
      <c r="A490" s="11" t="s">
        <v>1678</v>
      </c>
      <c r="B490" s="7">
        <f>'Yard'!$M$86</f>
        <v>0</v>
      </c>
      <c r="C490" s="17">
        <f>0+10*(B490*$B$476)</f>
        <v>0</v>
      </c>
      <c r="D490" s="6">
        <f>IF($C$476&lt;&gt;0,0.1*C490/$C$476,"")</f>
        <v>0</v>
      </c>
      <c r="E490" s="10"/>
    </row>
    <row r="491" spans="1:5">
      <c r="A491" s="11" t="s">
        <v>1679</v>
      </c>
      <c r="B491" s="7">
        <f>'Yard'!$N$86</f>
        <v>0</v>
      </c>
      <c r="C491" s="17">
        <f>0+10*(B491*$B$476)</f>
        <v>0</v>
      </c>
      <c r="D491" s="6">
        <f>IF($C$476&lt;&gt;0,0.1*C491/$C$476,"")</f>
        <v>0</v>
      </c>
      <c r="E491" s="10"/>
    </row>
    <row r="492" spans="1:5">
      <c r="A492" s="11" t="s">
        <v>1680</v>
      </c>
      <c r="B492" s="7">
        <f>'Yard'!$O$86</f>
        <v>0</v>
      </c>
      <c r="C492" s="17">
        <f>0+10*(B492*$B$476)</f>
        <v>0</v>
      </c>
      <c r="D492" s="6">
        <f>IF($C$476&lt;&gt;0,0.1*C492/$C$476,"")</f>
        <v>0</v>
      </c>
      <c r="E492" s="10"/>
    </row>
    <row r="493" spans="1:5">
      <c r="A493" s="11" t="s">
        <v>1681</v>
      </c>
      <c r="B493" s="7">
        <f>'Yard'!$P$86</f>
        <v>0</v>
      </c>
      <c r="C493" s="17">
        <f>0+10*(B493*$B$476)</f>
        <v>0</v>
      </c>
      <c r="D493" s="6">
        <f>IF($C$476&lt;&gt;0,0.1*C493/$C$476,"")</f>
        <v>0</v>
      </c>
      <c r="E493" s="10"/>
    </row>
    <row r="494" spans="1:5">
      <c r="A494" s="11" t="s">
        <v>1682</v>
      </c>
      <c r="B494" s="7">
        <f>'Yard'!$Q$86</f>
        <v>0</v>
      </c>
      <c r="C494" s="17">
        <f>0+10*(B494*$B$476)</f>
        <v>0</v>
      </c>
      <c r="D494" s="6">
        <f>IF($C$476&lt;&gt;0,0.1*C494/$C$476,"")</f>
        <v>0</v>
      </c>
      <c r="E494" s="10"/>
    </row>
    <row r="495" spans="1:5">
      <c r="A495" s="11" t="s">
        <v>1683</v>
      </c>
      <c r="B495" s="7">
        <f>'Yard'!$R$86</f>
        <v>0</v>
      </c>
      <c r="C495" s="17">
        <f>0+10*(B495*$B$476)</f>
        <v>0</v>
      </c>
      <c r="D495" s="6">
        <f>IF($C$476&lt;&gt;0,0.1*C495/$C$476,"")</f>
        <v>0</v>
      </c>
      <c r="E495" s="10"/>
    </row>
    <row r="496" spans="1:5">
      <c r="A496" s="11" t="s">
        <v>1684</v>
      </c>
      <c r="B496" s="7">
        <f>'Yard'!$S$86</f>
        <v>0</v>
      </c>
      <c r="C496" s="17">
        <f>0+10*(B496*$B$476)</f>
        <v>0</v>
      </c>
      <c r="D496" s="6">
        <f>IF($C$476&lt;&gt;0,0.1*C496/$C$476,"")</f>
        <v>0</v>
      </c>
      <c r="E496" s="10"/>
    </row>
    <row r="497" spans="1:5">
      <c r="A497" s="11" t="s">
        <v>1685</v>
      </c>
      <c r="B497" s="7">
        <f>'Otex'!$B$162</f>
        <v>0</v>
      </c>
      <c r="C497" s="17">
        <f>0+10*(B497*$B$476)</f>
        <v>0</v>
      </c>
      <c r="D497" s="6">
        <f>IF($C$476&lt;&gt;0,0.1*C497/$C$476,"")</f>
        <v>0</v>
      </c>
      <c r="E497" s="10"/>
    </row>
    <row r="498" spans="1:5">
      <c r="A498" s="11" t="s">
        <v>1687</v>
      </c>
      <c r="B498" s="7">
        <f>'Scaler'!$B$472</f>
        <v>0</v>
      </c>
      <c r="C498" s="17">
        <f>0+10*(B498*$B$476)</f>
        <v>0</v>
      </c>
      <c r="D498" s="6">
        <f>IF($C$476&lt;&gt;0,0.1*C498/$C$476,"")</f>
        <v>0</v>
      </c>
      <c r="E498" s="10"/>
    </row>
    <row r="499" spans="1:5">
      <c r="A499" s="11" t="s">
        <v>1688</v>
      </c>
      <c r="B499" s="7">
        <f>'Adjust'!$B$90</f>
        <v>0</v>
      </c>
      <c r="C499" s="17">
        <f>0+10*(B499*$B$476)</f>
        <v>0</v>
      </c>
      <c r="D499" s="6">
        <f>IF($C$476&lt;&gt;0,0.1*C499/$C$476,"")</f>
        <v>0</v>
      </c>
      <c r="E499" s="10"/>
    </row>
    <row r="501" spans="1:5">
      <c r="A501" s="11" t="s">
        <v>1689</v>
      </c>
      <c r="B501" s="6">
        <f>SUM($B$479:$B$499)</f>
        <v>0</v>
      </c>
      <c r="C501" s="17">
        <f>SUM($C$479:$C$499)</f>
        <v>0</v>
      </c>
      <c r="D501" s="6">
        <f>SUM($D$479:$D$499)</f>
        <v>0</v>
      </c>
    </row>
    <row r="503" spans="1:5">
      <c r="A503" s="1" t="s">
        <v>221</v>
      </c>
    </row>
    <row r="505" spans="1:5">
      <c r="B505" s="3" t="s">
        <v>227</v>
      </c>
      <c r="C505" s="3" t="s">
        <v>1670</v>
      </c>
    </row>
    <row r="506" spans="1:5">
      <c r="A506" s="11" t="s">
        <v>221</v>
      </c>
      <c r="B506" s="33">
        <f>'Loads'!B$339</f>
        <v>0</v>
      </c>
      <c r="C506" s="33">
        <f>'Multi'!B$133</f>
        <v>0</v>
      </c>
      <c r="D506" s="10"/>
    </row>
    <row r="508" spans="1:5">
      <c r="B508" s="3" t="s">
        <v>1491</v>
      </c>
      <c r="C508" s="3" t="s">
        <v>1672</v>
      </c>
      <c r="D508" s="3" t="s">
        <v>1642</v>
      </c>
    </row>
    <row r="509" spans="1:5">
      <c r="A509" s="11" t="s">
        <v>467</v>
      </c>
      <c r="B509" s="7">
        <f>'Yard'!$C$87</f>
        <v>0</v>
      </c>
      <c r="C509" s="17">
        <f>0+10*(B509*$B$506)</f>
        <v>0</v>
      </c>
      <c r="D509" s="6">
        <f>IF($C$506&lt;&gt;0,0.1*C509/$C$506,"")</f>
        <v>0</v>
      </c>
      <c r="E509" s="10"/>
    </row>
    <row r="510" spans="1:5">
      <c r="A510" s="11" t="s">
        <v>468</v>
      </c>
      <c r="B510" s="7">
        <f>'Yard'!$D$87</f>
        <v>0</v>
      </c>
      <c r="C510" s="17">
        <f>0+10*(B510*$B$506)</f>
        <v>0</v>
      </c>
      <c r="D510" s="6">
        <f>IF($C$506&lt;&gt;0,0.1*C510/$C$506,"")</f>
        <v>0</v>
      </c>
      <c r="E510" s="10"/>
    </row>
    <row r="511" spans="1:5">
      <c r="A511" s="11" t="s">
        <v>469</v>
      </c>
      <c r="B511" s="7">
        <f>'Yard'!$E$87</f>
        <v>0</v>
      </c>
      <c r="C511" s="17">
        <f>0+10*(B511*$B$506)</f>
        <v>0</v>
      </c>
      <c r="D511" s="6">
        <f>IF($C$506&lt;&gt;0,0.1*C511/$C$506,"")</f>
        <v>0</v>
      </c>
      <c r="E511" s="10"/>
    </row>
    <row r="512" spans="1:5">
      <c r="A512" s="11" t="s">
        <v>470</v>
      </c>
      <c r="B512" s="7">
        <f>'Yard'!$F$87</f>
        <v>0</v>
      </c>
      <c r="C512" s="17">
        <f>0+10*(B512*$B$506)</f>
        <v>0</v>
      </c>
      <c r="D512" s="6">
        <f>IF($C$506&lt;&gt;0,0.1*C512/$C$506,"")</f>
        <v>0</v>
      </c>
      <c r="E512" s="10"/>
    </row>
    <row r="513" spans="1:5">
      <c r="A513" s="11" t="s">
        <v>471</v>
      </c>
      <c r="B513" s="7">
        <f>'Yard'!$G$87</f>
        <v>0</v>
      </c>
      <c r="C513" s="17">
        <f>0+10*(B513*$B$506)</f>
        <v>0</v>
      </c>
      <c r="D513" s="6">
        <f>IF($C$506&lt;&gt;0,0.1*C513/$C$506,"")</f>
        <v>0</v>
      </c>
      <c r="E513" s="10"/>
    </row>
    <row r="514" spans="1:5">
      <c r="A514" s="11" t="s">
        <v>472</v>
      </c>
      <c r="B514" s="7">
        <f>'Yard'!$H$87</f>
        <v>0</v>
      </c>
      <c r="C514" s="17">
        <f>0+10*(B514*$B$506)</f>
        <v>0</v>
      </c>
      <c r="D514" s="6">
        <f>IF($C$506&lt;&gt;0,0.1*C514/$C$506,"")</f>
        <v>0</v>
      </c>
      <c r="E514" s="10"/>
    </row>
    <row r="515" spans="1:5">
      <c r="A515" s="11" t="s">
        <v>473</v>
      </c>
      <c r="B515" s="7">
        <f>'Yard'!$I$87</f>
        <v>0</v>
      </c>
      <c r="C515" s="17">
        <f>0+10*(B515*$B$506)</f>
        <v>0</v>
      </c>
      <c r="D515" s="6">
        <f>IF($C$506&lt;&gt;0,0.1*C515/$C$506,"")</f>
        <v>0</v>
      </c>
      <c r="E515" s="10"/>
    </row>
    <row r="516" spans="1:5">
      <c r="A516" s="11" t="s">
        <v>474</v>
      </c>
      <c r="B516" s="7">
        <f>'Yard'!$J$87</f>
        <v>0</v>
      </c>
      <c r="C516" s="17">
        <f>0+10*(B516*$B$506)</f>
        <v>0</v>
      </c>
      <c r="D516" s="6">
        <f>IF($C$506&lt;&gt;0,0.1*C516/$C$506,"")</f>
        <v>0</v>
      </c>
      <c r="E516" s="10"/>
    </row>
    <row r="517" spans="1:5">
      <c r="A517" s="11" t="s">
        <v>1674</v>
      </c>
      <c r="B517" s="9"/>
      <c r="C517" s="17">
        <f>0+10*(B517*$B$506)</f>
        <v>0</v>
      </c>
      <c r="D517" s="6">
        <f>IF($C$506&lt;&gt;0,0.1*C517/$C$506,"")</f>
        <v>0</v>
      </c>
      <c r="E517" s="10"/>
    </row>
    <row r="518" spans="1:5">
      <c r="A518" s="11" t="s">
        <v>1676</v>
      </c>
      <c r="B518" s="7">
        <f>'Yard'!$K$87</f>
        <v>0</v>
      </c>
      <c r="C518" s="17">
        <f>0+10*(B518*$B$506)</f>
        <v>0</v>
      </c>
      <c r="D518" s="6">
        <f>IF($C$506&lt;&gt;0,0.1*C518/$C$506,"")</f>
        <v>0</v>
      </c>
      <c r="E518" s="10"/>
    </row>
    <row r="519" spans="1:5">
      <c r="A519" s="11" t="s">
        <v>1677</v>
      </c>
      <c r="B519" s="7">
        <f>'Yard'!$L$87</f>
        <v>0</v>
      </c>
      <c r="C519" s="17">
        <f>0+10*(B519*$B$506)</f>
        <v>0</v>
      </c>
      <c r="D519" s="6">
        <f>IF($C$506&lt;&gt;0,0.1*C519/$C$506,"")</f>
        <v>0</v>
      </c>
      <c r="E519" s="10"/>
    </row>
    <row r="520" spans="1:5">
      <c r="A520" s="11" t="s">
        <v>1678</v>
      </c>
      <c r="B520" s="7">
        <f>'Yard'!$M$87</f>
        <v>0</v>
      </c>
      <c r="C520" s="17">
        <f>0+10*(B520*$B$506)</f>
        <v>0</v>
      </c>
      <c r="D520" s="6">
        <f>IF($C$506&lt;&gt;0,0.1*C520/$C$506,"")</f>
        <v>0</v>
      </c>
      <c r="E520" s="10"/>
    </row>
    <row r="521" spans="1:5">
      <c r="A521" s="11" t="s">
        <v>1679</v>
      </c>
      <c r="B521" s="7">
        <f>'Yard'!$N$87</f>
        <v>0</v>
      </c>
      <c r="C521" s="17">
        <f>0+10*(B521*$B$506)</f>
        <v>0</v>
      </c>
      <c r="D521" s="6">
        <f>IF($C$506&lt;&gt;0,0.1*C521/$C$506,"")</f>
        <v>0</v>
      </c>
      <c r="E521" s="10"/>
    </row>
    <row r="522" spans="1:5">
      <c r="A522" s="11" t="s">
        <v>1680</v>
      </c>
      <c r="B522" s="7">
        <f>'Yard'!$O$87</f>
        <v>0</v>
      </c>
      <c r="C522" s="17">
        <f>0+10*(B522*$B$506)</f>
        <v>0</v>
      </c>
      <c r="D522" s="6">
        <f>IF($C$506&lt;&gt;0,0.1*C522/$C$506,"")</f>
        <v>0</v>
      </c>
      <c r="E522" s="10"/>
    </row>
    <row r="523" spans="1:5">
      <c r="A523" s="11" t="s">
        <v>1681</v>
      </c>
      <c r="B523" s="7">
        <f>'Yard'!$P$87</f>
        <v>0</v>
      </c>
      <c r="C523" s="17">
        <f>0+10*(B523*$B$506)</f>
        <v>0</v>
      </c>
      <c r="D523" s="6">
        <f>IF($C$506&lt;&gt;0,0.1*C523/$C$506,"")</f>
        <v>0</v>
      </c>
      <c r="E523" s="10"/>
    </row>
    <row r="524" spans="1:5">
      <c r="A524" s="11" t="s">
        <v>1682</v>
      </c>
      <c r="B524" s="7">
        <f>'Yard'!$Q$87</f>
        <v>0</v>
      </c>
      <c r="C524" s="17">
        <f>0+10*(B524*$B$506)</f>
        <v>0</v>
      </c>
      <c r="D524" s="6">
        <f>IF($C$506&lt;&gt;0,0.1*C524/$C$506,"")</f>
        <v>0</v>
      </c>
      <c r="E524" s="10"/>
    </row>
    <row r="525" spans="1:5">
      <c r="A525" s="11" t="s">
        <v>1683</v>
      </c>
      <c r="B525" s="7">
        <f>'Yard'!$R$87</f>
        <v>0</v>
      </c>
      <c r="C525" s="17">
        <f>0+10*(B525*$B$506)</f>
        <v>0</v>
      </c>
      <c r="D525" s="6">
        <f>IF($C$506&lt;&gt;0,0.1*C525/$C$506,"")</f>
        <v>0</v>
      </c>
      <c r="E525" s="10"/>
    </row>
    <row r="526" spans="1:5">
      <c r="A526" s="11" t="s">
        <v>1684</v>
      </c>
      <c r="B526" s="7">
        <f>'Yard'!$S$87</f>
        <v>0</v>
      </c>
      <c r="C526" s="17">
        <f>0+10*(B526*$B$506)</f>
        <v>0</v>
      </c>
      <c r="D526" s="6">
        <f>IF($C$506&lt;&gt;0,0.1*C526/$C$506,"")</f>
        <v>0</v>
      </c>
      <c r="E526" s="10"/>
    </row>
    <row r="527" spans="1:5">
      <c r="A527" s="11" t="s">
        <v>1685</v>
      </c>
      <c r="B527" s="7">
        <f>'Otex'!$B$163</f>
        <v>0</v>
      </c>
      <c r="C527" s="17">
        <f>0+10*(B527*$B$506)</f>
        <v>0</v>
      </c>
      <c r="D527" s="6">
        <f>IF($C$506&lt;&gt;0,0.1*C527/$C$506,"")</f>
        <v>0</v>
      </c>
      <c r="E527" s="10"/>
    </row>
    <row r="528" spans="1:5">
      <c r="A528" s="11" t="s">
        <v>1687</v>
      </c>
      <c r="B528" s="7">
        <f>'Scaler'!$B$473</f>
        <v>0</v>
      </c>
      <c r="C528" s="17">
        <f>0+10*(B528*$B$506)</f>
        <v>0</v>
      </c>
      <c r="D528" s="6">
        <f>IF($C$506&lt;&gt;0,0.1*C528/$C$506,"")</f>
        <v>0</v>
      </c>
      <c r="E528" s="10"/>
    </row>
    <row r="529" spans="1:8">
      <c r="A529" s="11" t="s">
        <v>1688</v>
      </c>
      <c r="B529" s="7">
        <f>'Adjust'!$B$91</f>
        <v>0</v>
      </c>
      <c r="C529" s="17">
        <f>0+10*(B529*$B$506)</f>
        <v>0</v>
      </c>
      <c r="D529" s="6">
        <f>IF($C$506&lt;&gt;0,0.1*C529/$C$506,"")</f>
        <v>0</v>
      </c>
      <c r="E529" s="10"/>
    </row>
    <row r="531" spans="1:8">
      <c r="A531" s="11" t="s">
        <v>1689</v>
      </c>
      <c r="B531" s="6">
        <f>SUM($B$509:$B$529)</f>
        <v>0</v>
      </c>
      <c r="C531" s="17">
        <f>SUM($C$509:$C$529)</f>
        <v>0</v>
      </c>
      <c r="D531" s="6">
        <f>SUM($D$509:$D$529)</f>
        <v>0</v>
      </c>
    </row>
    <row r="533" spans="1:8">
      <c r="A533" s="1" t="s">
        <v>222</v>
      </c>
    </row>
    <row r="535" spans="1:8">
      <c r="B535" s="3" t="s">
        <v>227</v>
      </c>
      <c r="C535" s="3" t="s">
        <v>228</v>
      </c>
      <c r="D535" s="3" t="s">
        <v>229</v>
      </c>
      <c r="E535" s="3" t="s">
        <v>1670</v>
      </c>
    </row>
    <row r="536" spans="1:8">
      <c r="A536" s="11" t="s">
        <v>222</v>
      </c>
      <c r="B536" s="33">
        <f>'Loads'!B$340</f>
        <v>0</v>
      </c>
      <c r="C536" s="33">
        <f>'Loads'!C$340</f>
        <v>0</v>
      </c>
      <c r="D536" s="33">
        <f>'Loads'!D$340</f>
        <v>0</v>
      </c>
      <c r="E536" s="33">
        <f>'Multi'!B$134</f>
        <v>0</v>
      </c>
      <c r="F536" s="10"/>
    </row>
    <row r="538" spans="1:8">
      <c r="B538" s="3" t="s">
        <v>1491</v>
      </c>
      <c r="C538" s="3" t="s">
        <v>1492</v>
      </c>
      <c r="D538" s="3" t="s">
        <v>1493</v>
      </c>
      <c r="E538" s="3" t="s">
        <v>1690</v>
      </c>
      <c r="F538" s="3" t="s">
        <v>1672</v>
      </c>
      <c r="G538" s="3" t="s">
        <v>1642</v>
      </c>
    </row>
    <row r="539" spans="1:8">
      <c r="A539" s="11" t="s">
        <v>467</v>
      </c>
      <c r="B539" s="7">
        <f>'Yard'!$C$88</f>
        <v>0</v>
      </c>
      <c r="C539" s="7">
        <f>'Yard'!$C$117</f>
        <v>0</v>
      </c>
      <c r="D539" s="7">
        <f>'Yard'!$C$141</f>
        <v>0</v>
      </c>
      <c r="E539" s="6">
        <f>IF(E$536&lt;&gt;0,(($B539*B$536+$C539*C$536+$D539*D$536))/E$536,0)</f>
        <v>0</v>
      </c>
      <c r="F539" s="17">
        <f>0+10*(B539*$B$536+C539*$C$536+D539*$D$536)</f>
        <v>0</v>
      </c>
      <c r="G539" s="6">
        <f>IF($E$536&lt;&gt;0,0.1*F539/$E$536,"")</f>
        <v>0</v>
      </c>
      <c r="H539" s="10"/>
    </row>
    <row r="540" spans="1:8">
      <c r="A540" s="11" t="s">
        <v>468</v>
      </c>
      <c r="B540" s="7">
        <f>'Yard'!$D$88</f>
        <v>0</v>
      </c>
      <c r="C540" s="7">
        <f>'Yard'!$D$117</f>
        <v>0</v>
      </c>
      <c r="D540" s="7">
        <f>'Yard'!$D$141</f>
        <v>0</v>
      </c>
      <c r="E540" s="6">
        <f>IF(E$536&lt;&gt;0,(($B540*B$536+$C540*C$536+$D540*D$536))/E$536,0)</f>
        <v>0</v>
      </c>
      <c r="F540" s="17">
        <f>0+10*(B540*$B$536+C540*$C$536+D540*$D$536)</f>
        <v>0</v>
      </c>
      <c r="G540" s="6">
        <f>IF($E$536&lt;&gt;0,0.1*F540/$E$536,"")</f>
        <v>0</v>
      </c>
      <c r="H540" s="10"/>
    </row>
    <row r="541" spans="1:8">
      <c r="A541" s="11" t="s">
        <v>469</v>
      </c>
      <c r="B541" s="7">
        <f>'Yard'!$E$88</f>
        <v>0</v>
      </c>
      <c r="C541" s="7">
        <f>'Yard'!$E$117</f>
        <v>0</v>
      </c>
      <c r="D541" s="7">
        <f>'Yard'!$E$141</f>
        <v>0</v>
      </c>
      <c r="E541" s="6">
        <f>IF(E$536&lt;&gt;0,(($B541*B$536+$C541*C$536+$D541*D$536))/E$536,0)</f>
        <v>0</v>
      </c>
      <c r="F541" s="17">
        <f>0+10*(B541*$B$536+C541*$C$536+D541*$D$536)</f>
        <v>0</v>
      </c>
      <c r="G541" s="6">
        <f>IF($E$536&lt;&gt;0,0.1*F541/$E$536,"")</f>
        <v>0</v>
      </c>
      <c r="H541" s="10"/>
    </row>
    <row r="542" spans="1:8">
      <c r="A542" s="11" t="s">
        <v>470</v>
      </c>
      <c r="B542" s="7">
        <f>'Yard'!$F$88</f>
        <v>0</v>
      </c>
      <c r="C542" s="7">
        <f>'Yard'!$F$117</f>
        <v>0</v>
      </c>
      <c r="D542" s="7">
        <f>'Yard'!$F$141</f>
        <v>0</v>
      </c>
      <c r="E542" s="6">
        <f>IF(E$536&lt;&gt;0,(($B542*B$536+$C542*C$536+$D542*D$536))/E$536,0)</f>
        <v>0</v>
      </c>
      <c r="F542" s="17">
        <f>0+10*(B542*$B$536+C542*$C$536+D542*$D$536)</f>
        <v>0</v>
      </c>
      <c r="G542" s="6">
        <f>IF($E$536&lt;&gt;0,0.1*F542/$E$536,"")</f>
        <v>0</v>
      </c>
      <c r="H542" s="10"/>
    </row>
    <row r="543" spans="1:8">
      <c r="A543" s="11" t="s">
        <v>471</v>
      </c>
      <c r="B543" s="7">
        <f>'Yard'!$G$88</f>
        <v>0</v>
      </c>
      <c r="C543" s="7">
        <f>'Yard'!$G$117</f>
        <v>0</v>
      </c>
      <c r="D543" s="7">
        <f>'Yard'!$G$141</f>
        <v>0</v>
      </c>
      <c r="E543" s="6">
        <f>IF(E$536&lt;&gt;0,(($B543*B$536+$C543*C$536+$D543*D$536))/E$536,0)</f>
        <v>0</v>
      </c>
      <c r="F543" s="17">
        <f>0+10*(B543*$B$536+C543*$C$536+D543*$D$536)</f>
        <v>0</v>
      </c>
      <c r="G543" s="6">
        <f>IF($E$536&lt;&gt;0,0.1*F543/$E$536,"")</f>
        <v>0</v>
      </c>
      <c r="H543" s="10"/>
    </row>
    <row r="544" spans="1:8">
      <c r="A544" s="11" t="s">
        <v>472</v>
      </c>
      <c r="B544" s="7">
        <f>'Yard'!$H$88</f>
        <v>0</v>
      </c>
      <c r="C544" s="7">
        <f>'Yard'!$H$117</f>
        <v>0</v>
      </c>
      <c r="D544" s="7">
        <f>'Yard'!$H$141</f>
        <v>0</v>
      </c>
      <c r="E544" s="6">
        <f>IF(E$536&lt;&gt;0,(($B544*B$536+$C544*C$536+$D544*D$536))/E$536,0)</f>
        <v>0</v>
      </c>
      <c r="F544" s="17">
        <f>0+10*(B544*$B$536+C544*$C$536+D544*$D$536)</f>
        <v>0</v>
      </c>
      <c r="G544" s="6">
        <f>IF($E$536&lt;&gt;0,0.1*F544/$E$536,"")</f>
        <v>0</v>
      </c>
      <c r="H544" s="10"/>
    </row>
    <row r="545" spans="1:8">
      <c r="A545" s="11" t="s">
        <v>473</v>
      </c>
      <c r="B545" s="7">
        <f>'Yard'!$I$88</f>
        <v>0</v>
      </c>
      <c r="C545" s="7">
        <f>'Yard'!$I$117</f>
        <v>0</v>
      </c>
      <c r="D545" s="7">
        <f>'Yard'!$I$141</f>
        <v>0</v>
      </c>
      <c r="E545" s="6">
        <f>IF(E$536&lt;&gt;0,(($B545*B$536+$C545*C$536+$D545*D$536))/E$536,0)</f>
        <v>0</v>
      </c>
      <c r="F545" s="17">
        <f>0+10*(B545*$B$536+C545*$C$536+D545*$D$536)</f>
        <v>0</v>
      </c>
      <c r="G545" s="6">
        <f>IF($E$536&lt;&gt;0,0.1*F545/$E$536,"")</f>
        <v>0</v>
      </c>
      <c r="H545" s="10"/>
    </row>
    <row r="546" spans="1:8">
      <c r="A546" s="11" t="s">
        <v>474</v>
      </c>
      <c r="B546" s="7">
        <f>'Yard'!$J$88</f>
        <v>0</v>
      </c>
      <c r="C546" s="7">
        <f>'Yard'!$J$117</f>
        <v>0</v>
      </c>
      <c r="D546" s="7">
        <f>'Yard'!$J$141</f>
        <v>0</v>
      </c>
      <c r="E546" s="6">
        <f>IF(E$536&lt;&gt;0,(($B546*B$536+$C546*C$536+$D546*D$536))/E$536,0)</f>
        <v>0</v>
      </c>
      <c r="F546" s="17">
        <f>0+10*(B546*$B$536+C546*$C$536+D546*$D$536)</f>
        <v>0</v>
      </c>
      <c r="G546" s="6">
        <f>IF($E$536&lt;&gt;0,0.1*F546/$E$536,"")</f>
        <v>0</v>
      </c>
      <c r="H546" s="10"/>
    </row>
    <row r="547" spans="1:8">
      <c r="A547" s="11" t="s">
        <v>1674</v>
      </c>
      <c r="B547" s="9"/>
      <c r="C547" s="9"/>
      <c r="D547" s="9"/>
      <c r="E547" s="6">
        <f>IF(E$536&lt;&gt;0,(($B547*B$536+$C547*C$536+$D547*D$536))/E$536,0)</f>
        <v>0</v>
      </c>
      <c r="F547" s="17">
        <f>0+10*(B547*$B$536+C547*$C$536+D547*$D$536)</f>
        <v>0</v>
      </c>
      <c r="G547" s="6">
        <f>IF($E$536&lt;&gt;0,0.1*F547/$E$536,"")</f>
        <v>0</v>
      </c>
      <c r="H547" s="10"/>
    </row>
    <row r="548" spans="1:8">
      <c r="A548" s="11" t="s">
        <v>1676</v>
      </c>
      <c r="B548" s="7">
        <f>'Yard'!$K$88</f>
        <v>0</v>
      </c>
      <c r="C548" s="7">
        <f>'Yard'!$K$117</f>
        <v>0</v>
      </c>
      <c r="D548" s="7">
        <f>'Yard'!$K$141</f>
        <v>0</v>
      </c>
      <c r="E548" s="6">
        <f>IF(E$536&lt;&gt;0,(($B548*B$536+$C548*C$536+$D548*D$536))/E$536,0)</f>
        <v>0</v>
      </c>
      <c r="F548" s="17">
        <f>0+10*(B548*$B$536+C548*$C$536+D548*$D$536)</f>
        <v>0</v>
      </c>
      <c r="G548" s="6">
        <f>IF($E$536&lt;&gt;0,0.1*F548/$E$536,"")</f>
        <v>0</v>
      </c>
      <c r="H548" s="10"/>
    </row>
    <row r="549" spans="1:8">
      <c r="A549" s="11" t="s">
        <v>1677</v>
      </c>
      <c r="B549" s="7">
        <f>'Yard'!$L$88</f>
        <v>0</v>
      </c>
      <c r="C549" s="7">
        <f>'Yard'!$L$117</f>
        <v>0</v>
      </c>
      <c r="D549" s="7">
        <f>'Yard'!$L$141</f>
        <v>0</v>
      </c>
      <c r="E549" s="6">
        <f>IF(E$536&lt;&gt;0,(($B549*B$536+$C549*C$536+$D549*D$536))/E$536,0)</f>
        <v>0</v>
      </c>
      <c r="F549" s="17">
        <f>0+10*(B549*$B$536+C549*$C$536+D549*$D$536)</f>
        <v>0</v>
      </c>
      <c r="G549" s="6">
        <f>IF($E$536&lt;&gt;0,0.1*F549/$E$536,"")</f>
        <v>0</v>
      </c>
      <c r="H549" s="10"/>
    </row>
    <row r="550" spans="1:8">
      <c r="A550" s="11" t="s">
        <v>1678</v>
      </c>
      <c r="B550" s="7">
        <f>'Yard'!$M$88</f>
        <v>0</v>
      </c>
      <c r="C550" s="7">
        <f>'Yard'!$M$117</f>
        <v>0</v>
      </c>
      <c r="D550" s="7">
        <f>'Yard'!$M$141</f>
        <v>0</v>
      </c>
      <c r="E550" s="6">
        <f>IF(E$536&lt;&gt;0,(($B550*B$536+$C550*C$536+$D550*D$536))/E$536,0)</f>
        <v>0</v>
      </c>
      <c r="F550" s="17">
        <f>0+10*(B550*$B$536+C550*$C$536+D550*$D$536)</f>
        <v>0</v>
      </c>
      <c r="G550" s="6">
        <f>IF($E$536&lt;&gt;0,0.1*F550/$E$536,"")</f>
        <v>0</v>
      </c>
      <c r="H550" s="10"/>
    </row>
    <row r="551" spans="1:8">
      <c r="A551" s="11" t="s">
        <v>1679</v>
      </c>
      <c r="B551" s="7">
        <f>'Yard'!$N$88</f>
        <v>0</v>
      </c>
      <c r="C551" s="7">
        <f>'Yard'!$N$117</f>
        <v>0</v>
      </c>
      <c r="D551" s="7">
        <f>'Yard'!$N$141</f>
        <v>0</v>
      </c>
      <c r="E551" s="6">
        <f>IF(E$536&lt;&gt;0,(($B551*B$536+$C551*C$536+$D551*D$536))/E$536,0)</f>
        <v>0</v>
      </c>
      <c r="F551" s="17">
        <f>0+10*(B551*$B$536+C551*$C$536+D551*$D$536)</f>
        <v>0</v>
      </c>
      <c r="G551" s="6">
        <f>IF($E$536&lt;&gt;0,0.1*F551/$E$536,"")</f>
        <v>0</v>
      </c>
      <c r="H551" s="10"/>
    </row>
    <row r="552" spans="1:8">
      <c r="A552" s="11" t="s">
        <v>1680</v>
      </c>
      <c r="B552" s="7">
        <f>'Yard'!$O$88</f>
        <v>0</v>
      </c>
      <c r="C552" s="7">
        <f>'Yard'!$O$117</f>
        <v>0</v>
      </c>
      <c r="D552" s="7">
        <f>'Yard'!$O$141</f>
        <v>0</v>
      </c>
      <c r="E552" s="6">
        <f>IF(E$536&lt;&gt;0,(($B552*B$536+$C552*C$536+$D552*D$536))/E$536,0)</f>
        <v>0</v>
      </c>
      <c r="F552" s="17">
        <f>0+10*(B552*$B$536+C552*$C$536+D552*$D$536)</f>
        <v>0</v>
      </c>
      <c r="G552" s="6">
        <f>IF($E$536&lt;&gt;0,0.1*F552/$E$536,"")</f>
        <v>0</v>
      </c>
      <c r="H552" s="10"/>
    </row>
    <row r="553" spans="1:8">
      <c r="A553" s="11" t="s">
        <v>1681</v>
      </c>
      <c r="B553" s="7">
        <f>'Yard'!$P$88</f>
        <v>0</v>
      </c>
      <c r="C553" s="7">
        <f>'Yard'!$P$117</f>
        <v>0</v>
      </c>
      <c r="D553" s="7">
        <f>'Yard'!$P$141</f>
        <v>0</v>
      </c>
      <c r="E553" s="6">
        <f>IF(E$536&lt;&gt;0,(($B553*B$536+$C553*C$536+$D553*D$536))/E$536,0)</f>
        <v>0</v>
      </c>
      <c r="F553" s="17">
        <f>0+10*(B553*$B$536+C553*$C$536+D553*$D$536)</f>
        <v>0</v>
      </c>
      <c r="G553" s="6">
        <f>IF($E$536&lt;&gt;0,0.1*F553/$E$536,"")</f>
        <v>0</v>
      </c>
      <c r="H553" s="10"/>
    </row>
    <row r="554" spans="1:8">
      <c r="A554" s="11" t="s">
        <v>1682</v>
      </c>
      <c r="B554" s="7">
        <f>'Yard'!$Q$88</f>
        <v>0</v>
      </c>
      <c r="C554" s="7">
        <f>'Yard'!$Q$117</f>
        <v>0</v>
      </c>
      <c r="D554" s="7">
        <f>'Yard'!$Q$141</f>
        <v>0</v>
      </c>
      <c r="E554" s="6">
        <f>IF(E$536&lt;&gt;0,(($B554*B$536+$C554*C$536+$D554*D$536))/E$536,0)</f>
        <v>0</v>
      </c>
      <c r="F554" s="17">
        <f>0+10*(B554*$B$536+C554*$C$536+D554*$D$536)</f>
        <v>0</v>
      </c>
      <c r="G554" s="6">
        <f>IF($E$536&lt;&gt;0,0.1*F554/$E$536,"")</f>
        <v>0</v>
      </c>
      <c r="H554" s="10"/>
    </row>
    <row r="555" spans="1:8">
      <c r="A555" s="11" t="s">
        <v>1683</v>
      </c>
      <c r="B555" s="7">
        <f>'Yard'!$R$88</f>
        <v>0</v>
      </c>
      <c r="C555" s="7">
        <f>'Yard'!$R$117</f>
        <v>0</v>
      </c>
      <c r="D555" s="7">
        <f>'Yard'!$R$141</f>
        <v>0</v>
      </c>
      <c r="E555" s="6">
        <f>IF(E$536&lt;&gt;0,(($B555*B$536+$C555*C$536+$D555*D$536))/E$536,0)</f>
        <v>0</v>
      </c>
      <c r="F555" s="17">
        <f>0+10*(B555*$B$536+C555*$C$536+D555*$D$536)</f>
        <v>0</v>
      </c>
      <c r="G555" s="6">
        <f>IF($E$536&lt;&gt;0,0.1*F555/$E$536,"")</f>
        <v>0</v>
      </c>
      <c r="H555" s="10"/>
    </row>
    <row r="556" spans="1:8">
      <c r="A556" s="11" t="s">
        <v>1684</v>
      </c>
      <c r="B556" s="7">
        <f>'Yard'!$S$88</f>
        <v>0</v>
      </c>
      <c r="C556" s="7">
        <f>'Yard'!$S$117</f>
        <v>0</v>
      </c>
      <c r="D556" s="7">
        <f>'Yard'!$S$141</f>
        <v>0</v>
      </c>
      <c r="E556" s="6">
        <f>IF(E$536&lt;&gt;0,(($B556*B$536+$C556*C$536+$D556*D$536))/E$536,0)</f>
        <v>0</v>
      </c>
      <c r="F556" s="17">
        <f>0+10*(B556*$B$536+C556*$C$536+D556*$D$536)</f>
        <v>0</v>
      </c>
      <c r="G556" s="6">
        <f>IF($E$536&lt;&gt;0,0.1*F556/$E$536,"")</f>
        <v>0</v>
      </c>
      <c r="H556" s="10"/>
    </row>
    <row r="557" spans="1:8">
      <c r="A557" s="11" t="s">
        <v>1685</v>
      </c>
      <c r="B557" s="7">
        <f>'Otex'!$B$164</f>
        <v>0</v>
      </c>
      <c r="C557" s="7">
        <f>'Otex'!$B$164</f>
        <v>0</v>
      </c>
      <c r="D557" s="7">
        <f>'Otex'!$B$164</f>
        <v>0</v>
      </c>
      <c r="E557" s="6">
        <f>IF(E$536&lt;&gt;0,(($B557*B$536+$C557*C$536+$D557*D$536))/E$536,0)</f>
        <v>0</v>
      </c>
      <c r="F557" s="17">
        <f>0+10*(B557*$B$536+C557*$C$536+D557*$D$536)</f>
        <v>0</v>
      </c>
      <c r="G557" s="6">
        <f>IF($E$536&lt;&gt;0,0.1*F557/$E$536,"")</f>
        <v>0</v>
      </c>
      <c r="H557" s="10"/>
    </row>
    <row r="558" spans="1:8">
      <c r="A558" s="11" t="s">
        <v>1687</v>
      </c>
      <c r="B558" s="7">
        <f>'Scaler'!$B$474</f>
        <v>0</v>
      </c>
      <c r="C558" s="7">
        <f>'Scaler'!$C$474</f>
        <v>0</v>
      </c>
      <c r="D558" s="7">
        <f>'Scaler'!$D$474</f>
        <v>0</v>
      </c>
      <c r="E558" s="6">
        <f>IF(E$536&lt;&gt;0,(($B558*B$536+$C558*C$536+$D558*D$536))/E$536,0)</f>
        <v>0</v>
      </c>
      <c r="F558" s="17">
        <f>0+10*(B558*$B$536+C558*$C$536+D558*$D$536)</f>
        <v>0</v>
      </c>
      <c r="G558" s="6">
        <f>IF($E$536&lt;&gt;0,0.1*F558/$E$536,"")</f>
        <v>0</v>
      </c>
      <c r="H558" s="10"/>
    </row>
    <row r="559" spans="1:8">
      <c r="A559" s="11" t="s">
        <v>1688</v>
      </c>
      <c r="B559" s="7">
        <f>'Adjust'!$B$92</f>
        <v>0</v>
      </c>
      <c r="C559" s="7">
        <f>'Adjust'!$C$92</f>
        <v>0</v>
      </c>
      <c r="D559" s="7">
        <f>'Adjust'!$D$92</f>
        <v>0</v>
      </c>
      <c r="E559" s="6">
        <f>IF(E$536&lt;&gt;0,(($B559*B$536+$C559*C$536+$D559*D$536))/E$536,0)</f>
        <v>0</v>
      </c>
      <c r="F559" s="17">
        <f>0+10*(B559*$B$536+C559*$C$536+D559*$D$536)</f>
        <v>0</v>
      </c>
      <c r="G559" s="6">
        <f>IF($E$536&lt;&gt;0,0.1*F559/$E$536,"")</f>
        <v>0</v>
      </c>
      <c r="H559" s="10"/>
    </row>
    <row r="561" spans="1:7">
      <c r="A561" s="11" t="s">
        <v>1689</v>
      </c>
      <c r="B561" s="6">
        <f>SUM($B$539:$B$559)</f>
        <v>0</v>
      </c>
      <c r="C561" s="6">
        <f>SUM($C$539:$C$559)</f>
        <v>0</v>
      </c>
      <c r="D561" s="6">
        <f>SUM($D$539:$D$559)</f>
        <v>0</v>
      </c>
      <c r="E561" s="6">
        <f>SUM(E$539:E$559)</f>
        <v>0</v>
      </c>
      <c r="F561" s="17">
        <f>SUM($F$539:$F$559)</f>
        <v>0</v>
      </c>
      <c r="G561" s="6">
        <f>SUM($G$539:$G$559)</f>
        <v>0</v>
      </c>
    </row>
    <row r="563" spans="1:7">
      <c r="A563" s="1" t="s">
        <v>180</v>
      </c>
    </row>
    <row r="565" spans="1:7">
      <c r="B565" s="3" t="s">
        <v>227</v>
      </c>
      <c r="C565" s="3" t="s">
        <v>230</v>
      </c>
      <c r="D565" s="3" t="s">
        <v>1670</v>
      </c>
      <c r="E565" s="3" t="s">
        <v>1671</v>
      </c>
    </row>
    <row r="566" spans="1:7">
      <c r="A566" s="11" t="s">
        <v>180</v>
      </c>
      <c r="B566" s="33">
        <f>'Loads'!B$341</f>
        <v>0</v>
      </c>
      <c r="C566" s="33">
        <f>'Loads'!E$341</f>
        <v>0</v>
      </c>
      <c r="D566" s="33">
        <f>'Multi'!B$135</f>
        <v>0</v>
      </c>
      <c r="E566" s="6">
        <f>IF(C566,D566/C566,"")</f>
        <v>0</v>
      </c>
      <c r="F566" s="10"/>
    </row>
    <row r="568" spans="1:7">
      <c r="B568" s="3" t="s">
        <v>1491</v>
      </c>
      <c r="C568" s="3" t="s">
        <v>1494</v>
      </c>
      <c r="D568" s="3" t="s">
        <v>1672</v>
      </c>
      <c r="E568" s="3" t="s">
        <v>1642</v>
      </c>
      <c r="F568" s="3" t="s">
        <v>1673</v>
      </c>
    </row>
    <row r="569" spans="1:7">
      <c r="A569" s="11" t="s">
        <v>467</v>
      </c>
      <c r="B569" s="7">
        <f>'Yard'!$C$40</f>
        <v>0</v>
      </c>
      <c r="C569" s="9"/>
      <c r="D569" s="17">
        <f>0.01*'Input'!$F$58*(C569*$C$566)+10*(B569*$B$566)</f>
        <v>0</v>
      </c>
      <c r="E569" s="6">
        <f>IF($D$566&lt;&gt;0,0.1*D569/$D$566,"")</f>
        <v>0</v>
      </c>
      <c r="F569" s="35">
        <f>IF($C$566&lt;&gt;0,D569/$C$566,"")</f>
        <v>0</v>
      </c>
      <c r="G569" s="10"/>
    </row>
    <row r="570" spans="1:7">
      <c r="A570" s="11" t="s">
        <v>468</v>
      </c>
      <c r="B570" s="7">
        <f>'Yard'!$D$40</f>
        <v>0</v>
      </c>
      <c r="C570" s="9"/>
      <c r="D570" s="17">
        <f>0.01*'Input'!$F$58*(C570*$C$566)+10*(B570*$B$566)</f>
        <v>0</v>
      </c>
      <c r="E570" s="6">
        <f>IF($D$566&lt;&gt;0,0.1*D570/$D$566,"")</f>
        <v>0</v>
      </c>
      <c r="F570" s="35">
        <f>IF($C$566&lt;&gt;0,D570/$C$566,"")</f>
        <v>0</v>
      </c>
      <c r="G570" s="10"/>
    </row>
    <row r="571" spans="1:7">
      <c r="A571" s="11" t="s">
        <v>469</v>
      </c>
      <c r="B571" s="7">
        <f>'Yard'!$E$40</f>
        <v>0</v>
      </c>
      <c r="C571" s="9"/>
      <c r="D571" s="17">
        <f>0.01*'Input'!$F$58*(C571*$C$566)+10*(B571*$B$566)</f>
        <v>0</v>
      </c>
      <c r="E571" s="6">
        <f>IF($D$566&lt;&gt;0,0.1*D571/$D$566,"")</f>
        <v>0</v>
      </c>
      <c r="F571" s="35">
        <f>IF($C$566&lt;&gt;0,D571/$C$566,"")</f>
        <v>0</v>
      </c>
      <c r="G571" s="10"/>
    </row>
    <row r="572" spans="1:7">
      <c r="A572" s="11" t="s">
        <v>470</v>
      </c>
      <c r="B572" s="7">
        <f>'Yard'!$F$40</f>
        <v>0</v>
      </c>
      <c r="C572" s="9"/>
      <c r="D572" s="17">
        <f>0.01*'Input'!$F$58*(C572*$C$566)+10*(B572*$B$566)</f>
        <v>0</v>
      </c>
      <c r="E572" s="6">
        <f>IF($D$566&lt;&gt;0,0.1*D572/$D$566,"")</f>
        <v>0</v>
      </c>
      <c r="F572" s="35">
        <f>IF($C$566&lt;&gt;0,D572/$C$566,"")</f>
        <v>0</v>
      </c>
      <c r="G572" s="10"/>
    </row>
    <row r="573" spans="1:7">
      <c r="A573" s="11" t="s">
        <v>471</v>
      </c>
      <c r="B573" s="7">
        <f>'Yard'!$G$40</f>
        <v>0</v>
      </c>
      <c r="C573" s="9"/>
      <c r="D573" s="17">
        <f>0.01*'Input'!$F$58*(C573*$C$566)+10*(B573*$B$566)</f>
        <v>0</v>
      </c>
      <c r="E573" s="6">
        <f>IF($D$566&lt;&gt;0,0.1*D573/$D$566,"")</f>
        <v>0</v>
      </c>
      <c r="F573" s="35">
        <f>IF($C$566&lt;&gt;0,D573/$C$566,"")</f>
        <v>0</v>
      </c>
      <c r="G573" s="10"/>
    </row>
    <row r="574" spans="1:7">
      <c r="A574" s="11" t="s">
        <v>472</v>
      </c>
      <c r="B574" s="7">
        <f>'Yard'!$H$40</f>
        <v>0</v>
      </c>
      <c r="C574" s="9"/>
      <c r="D574" s="17">
        <f>0.01*'Input'!$F$58*(C574*$C$566)+10*(B574*$B$566)</f>
        <v>0</v>
      </c>
      <c r="E574" s="6">
        <f>IF($D$566&lt;&gt;0,0.1*D574/$D$566,"")</f>
        <v>0</v>
      </c>
      <c r="F574" s="35">
        <f>IF($C$566&lt;&gt;0,D574/$C$566,"")</f>
        <v>0</v>
      </c>
      <c r="G574" s="10"/>
    </row>
    <row r="575" spans="1:7">
      <c r="A575" s="11" t="s">
        <v>473</v>
      </c>
      <c r="B575" s="7">
        <f>'Yard'!$I$40</f>
        <v>0</v>
      </c>
      <c r="C575" s="9"/>
      <c r="D575" s="17">
        <f>0.01*'Input'!$F$58*(C575*$C$566)+10*(B575*$B$566)</f>
        <v>0</v>
      </c>
      <c r="E575" s="6">
        <f>IF($D$566&lt;&gt;0,0.1*D575/$D$566,"")</f>
        <v>0</v>
      </c>
      <c r="F575" s="35">
        <f>IF($C$566&lt;&gt;0,D575/$C$566,"")</f>
        <v>0</v>
      </c>
      <c r="G575" s="10"/>
    </row>
    <row r="576" spans="1:7">
      <c r="A576" s="11" t="s">
        <v>474</v>
      </c>
      <c r="B576" s="7">
        <f>'Yard'!$J$40</f>
        <v>0</v>
      </c>
      <c r="C576" s="9"/>
      <c r="D576" s="17">
        <f>0.01*'Input'!$F$58*(C576*$C$566)+10*(B576*$B$566)</f>
        <v>0</v>
      </c>
      <c r="E576" s="6">
        <f>IF($D$566&lt;&gt;0,0.1*D576/$D$566,"")</f>
        <v>0</v>
      </c>
      <c r="F576" s="35">
        <f>IF($C$566&lt;&gt;0,D576/$C$566,"")</f>
        <v>0</v>
      </c>
      <c r="G576" s="10"/>
    </row>
    <row r="577" spans="1:7">
      <c r="A577" s="11" t="s">
        <v>1674</v>
      </c>
      <c r="B577" s="9"/>
      <c r="C577" s="37">
        <f>'SM'!$B$131</f>
        <v>0</v>
      </c>
      <c r="D577" s="17">
        <f>0.01*'Input'!$F$58*(C577*$C$566)+10*(B577*$B$566)</f>
        <v>0</v>
      </c>
      <c r="E577" s="6">
        <f>IF($D$566&lt;&gt;0,0.1*D577/$D$566,"")</f>
        <v>0</v>
      </c>
      <c r="F577" s="35">
        <f>IF($C$566&lt;&gt;0,D577/$C$566,"")</f>
        <v>0</v>
      </c>
      <c r="G577" s="10"/>
    </row>
    <row r="578" spans="1:7">
      <c r="A578" s="11" t="s">
        <v>1675</v>
      </c>
      <c r="B578" s="9"/>
      <c r="C578" s="37">
        <f>'SM'!$C$131</f>
        <v>0</v>
      </c>
      <c r="D578" s="17">
        <f>0.01*'Input'!$F$58*(C578*$C$566)+10*(B578*$B$566)</f>
        <v>0</v>
      </c>
      <c r="E578" s="6">
        <f>IF($D$566&lt;&gt;0,0.1*D578/$D$566,"")</f>
        <v>0</v>
      </c>
      <c r="F578" s="35">
        <f>IF($C$566&lt;&gt;0,D578/$C$566,"")</f>
        <v>0</v>
      </c>
      <c r="G578" s="10"/>
    </row>
    <row r="579" spans="1:7">
      <c r="A579" s="11" t="s">
        <v>1676</v>
      </c>
      <c r="B579" s="7">
        <f>'Yard'!$K$40</f>
        <v>0</v>
      </c>
      <c r="C579" s="9"/>
      <c r="D579" s="17">
        <f>0.01*'Input'!$F$58*(C579*$C$566)+10*(B579*$B$566)</f>
        <v>0</v>
      </c>
      <c r="E579" s="6">
        <f>IF($D$566&lt;&gt;0,0.1*D579/$D$566,"")</f>
        <v>0</v>
      </c>
      <c r="F579" s="35">
        <f>IF($C$566&lt;&gt;0,D579/$C$566,"")</f>
        <v>0</v>
      </c>
      <c r="G579" s="10"/>
    </row>
    <row r="580" spans="1:7">
      <c r="A580" s="11" t="s">
        <v>1677</v>
      </c>
      <c r="B580" s="7">
        <f>'Yard'!$L$40</f>
        <v>0</v>
      </c>
      <c r="C580" s="9"/>
      <c r="D580" s="17">
        <f>0.01*'Input'!$F$58*(C580*$C$566)+10*(B580*$B$566)</f>
        <v>0</v>
      </c>
      <c r="E580" s="6">
        <f>IF($D$566&lt;&gt;0,0.1*D580/$D$566,"")</f>
        <v>0</v>
      </c>
      <c r="F580" s="35">
        <f>IF($C$566&lt;&gt;0,D580/$C$566,"")</f>
        <v>0</v>
      </c>
      <c r="G580" s="10"/>
    </row>
    <row r="581" spans="1:7">
      <c r="A581" s="11" t="s">
        <v>1678</v>
      </c>
      <c r="B581" s="7">
        <f>'Yard'!$M$40</f>
        <v>0</v>
      </c>
      <c r="C581" s="9"/>
      <c r="D581" s="17">
        <f>0.01*'Input'!$F$58*(C581*$C$566)+10*(B581*$B$566)</f>
        <v>0</v>
      </c>
      <c r="E581" s="6">
        <f>IF($D$566&lt;&gt;0,0.1*D581/$D$566,"")</f>
        <v>0</v>
      </c>
      <c r="F581" s="35">
        <f>IF($C$566&lt;&gt;0,D581/$C$566,"")</f>
        <v>0</v>
      </c>
      <c r="G581" s="10"/>
    </row>
    <row r="582" spans="1:7">
      <c r="A582" s="11" t="s">
        <v>1679</v>
      </c>
      <c r="B582" s="7">
        <f>'Yard'!$N$40</f>
        <v>0</v>
      </c>
      <c r="C582" s="9"/>
      <c r="D582" s="17">
        <f>0.01*'Input'!$F$58*(C582*$C$566)+10*(B582*$B$566)</f>
        <v>0</v>
      </c>
      <c r="E582" s="6">
        <f>IF($D$566&lt;&gt;0,0.1*D582/$D$566,"")</f>
        <v>0</v>
      </c>
      <c r="F582" s="35">
        <f>IF($C$566&lt;&gt;0,D582/$C$566,"")</f>
        <v>0</v>
      </c>
      <c r="G582" s="10"/>
    </row>
    <row r="583" spans="1:7">
      <c r="A583" s="11" t="s">
        <v>1680</v>
      </c>
      <c r="B583" s="7">
        <f>'Yard'!$O$40</f>
        <v>0</v>
      </c>
      <c r="C583" s="9"/>
      <c r="D583" s="17">
        <f>0.01*'Input'!$F$58*(C583*$C$566)+10*(B583*$B$566)</f>
        <v>0</v>
      </c>
      <c r="E583" s="6">
        <f>IF($D$566&lt;&gt;0,0.1*D583/$D$566,"")</f>
        <v>0</v>
      </c>
      <c r="F583" s="35">
        <f>IF($C$566&lt;&gt;0,D583/$C$566,"")</f>
        <v>0</v>
      </c>
      <c r="G583" s="10"/>
    </row>
    <row r="584" spans="1:7">
      <c r="A584" s="11" t="s">
        <v>1681</v>
      </c>
      <c r="B584" s="7">
        <f>'Yard'!$P$40</f>
        <v>0</v>
      </c>
      <c r="C584" s="9"/>
      <c r="D584" s="17">
        <f>0.01*'Input'!$F$58*(C584*$C$566)+10*(B584*$B$566)</f>
        <v>0</v>
      </c>
      <c r="E584" s="6">
        <f>IF($D$566&lt;&gt;0,0.1*D584/$D$566,"")</f>
        <v>0</v>
      </c>
      <c r="F584" s="35">
        <f>IF($C$566&lt;&gt;0,D584/$C$566,"")</f>
        <v>0</v>
      </c>
      <c r="G584" s="10"/>
    </row>
    <row r="585" spans="1:7">
      <c r="A585" s="11" t="s">
        <v>1682</v>
      </c>
      <c r="B585" s="7">
        <f>'Yard'!$Q$40</f>
        <v>0</v>
      </c>
      <c r="C585" s="9"/>
      <c r="D585" s="17">
        <f>0.01*'Input'!$F$58*(C585*$C$566)+10*(B585*$B$566)</f>
        <v>0</v>
      </c>
      <c r="E585" s="6">
        <f>IF($D$566&lt;&gt;0,0.1*D585/$D$566,"")</f>
        <v>0</v>
      </c>
      <c r="F585" s="35">
        <f>IF($C$566&lt;&gt;0,D585/$C$566,"")</f>
        <v>0</v>
      </c>
      <c r="G585" s="10"/>
    </row>
    <row r="586" spans="1:7">
      <c r="A586" s="11" t="s">
        <v>1683</v>
      </c>
      <c r="B586" s="7">
        <f>'Yard'!$R$40</f>
        <v>0</v>
      </c>
      <c r="C586" s="9"/>
      <c r="D586" s="17">
        <f>0.01*'Input'!$F$58*(C586*$C$566)+10*(B586*$B$566)</f>
        <v>0</v>
      </c>
      <c r="E586" s="6">
        <f>IF($D$566&lt;&gt;0,0.1*D586/$D$566,"")</f>
        <v>0</v>
      </c>
      <c r="F586" s="35">
        <f>IF($C$566&lt;&gt;0,D586/$C$566,"")</f>
        <v>0</v>
      </c>
      <c r="G586" s="10"/>
    </row>
    <row r="587" spans="1:7">
      <c r="A587" s="11" t="s">
        <v>1684</v>
      </c>
      <c r="B587" s="7">
        <f>'Yard'!$S$40</f>
        <v>0</v>
      </c>
      <c r="C587" s="9"/>
      <c r="D587" s="17">
        <f>0.01*'Input'!$F$58*(C587*$C$566)+10*(B587*$B$566)</f>
        <v>0</v>
      </c>
      <c r="E587" s="6">
        <f>IF($D$566&lt;&gt;0,0.1*D587/$D$566,"")</f>
        <v>0</v>
      </c>
      <c r="F587" s="35">
        <f>IF($C$566&lt;&gt;0,D587/$C$566,"")</f>
        <v>0</v>
      </c>
      <c r="G587" s="10"/>
    </row>
    <row r="588" spans="1:7">
      <c r="A588" s="11" t="s">
        <v>1685</v>
      </c>
      <c r="B588" s="9"/>
      <c r="C588" s="37">
        <f>'Otex'!$B$138</f>
        <v>0</v>
      </c>
      <c r="D588" s="17">
        <f>0.01*'Input'!$F$58*(C588*$C$566)+10*(B588*$B$566)</f>
        <v>0</v>
      </c>
      <c r="E588" s="6">
        <f>IF($D$566&lt;&gt;0,0.1*D588/$D$566,"")</f>
        <v>0</v>
      </c>
      <c r="F588" s="35">
        <f>IF($C$566&lt;&gt;0,D588/$C$566,"")</f>
        <v>0</v>
      </c>
      <c r="G588" s="10"/>
    </row>
    <row r="589" spans="1:7">
      <c r="A589" s="11" t="s">
        <v>1686</v>
      </c>
      <c r="B589" s="9"/>
      <c r="C589" s="37">
        <f>'Otex'!$C$138</f>
        <v>0</v>
      </c>
      <c r="D589" s="17">
        <f>0.01*'Input'!$F$58*(C589*$C$566)+10*(B589*$B$566)</f>
        <v>0</v>
      </c>
      <c r="E589" s="6">
        <f>IF($D$566&lt;&gt;0,0.1*D589/$D$566,"")</f>
        <v>0</v>
      </c>
      <c r="F589" s="35">
        <f>IF($C$566&lt;&gt;0,D589/$C$566,"")</f>
        <v>0</v>
      </c>
      <c r="G589" s="10"/>
    </row>
    <row r="590" spans="1:7">
      <c r="A590" s="11" t="s">
        <v>1687</v>
      </c>
      <c r="B590" s="7">
        <f>'Scaler'!$B$475</f>
        <v>0</v>
      </c>
      <c r="C590" s="37">
        <f>'Scaler'!$E$475</f>
        <v>0</v>
      </c>
      <c r="D590" s="17">
        <f>0.01*'Input'!$F$58*(C590*$C$566)+10*(B590*$B$566)</f>
        <v>0</v>
      </c>
      <c r="E590" s="6">
        <f>IF($D$566&lt;&gt;0,0.1*D590/$D$566,"")</f>
        <v>0</v>
      </c>
      <c r="F590" s="35">
        <f>IF($C$566&lt;&gt;0,D590/$C$566,"")</f>
        <v>0</v>
      </c>
      <c r="G590" s="10"/>
    </row>
    <row r="591" spans="1:7">
      <c r="A591" s="11" t="s">
        <v>1688</v>
      </c>
      <c r="B591" s="7">
        <f>'Adjust'!$B$93</f>
        <v>0</v>
      </c>
      <c r="C591" s="37">
        <f>'Adjust'!$E$93</f>
        <v>0</v>
      </c>
      <c r="D591" s="17">
        <f>0.01*'Input'!$F$58*(C591*$C$566)+10*(B591*$B$566)</f>
        <v>0</v>
      </c>
      <c r="E591" s="6">
        <f>IF($D$566&lt;&gt;0,0.1*D591/$D$566,"")</f>
        <v>0</v>
      </c>
      <c r="F591" s="35">
        <f>IF($C$566&lt;&gt;0,D591/$C$566,"")</f>
        <v>0</v>
      </c>
      <c r="G591" s="10"/>
    </row>
    <row r="593" spans="1:7">
      <c r="A593" s="11" t="s">
        <v>1689</v>
      </c>
      <c r="B593" s="6">
        <f>SUM($B$569:$B$591)</f>
        <v>0</v>
      </c>
      <c r="C593" s="35">
        <f>SUM($C$569:$C$591)</f>
        <v>0</v>
      </c>
      <c r="D593" s="17">
        <f>SUM($D$569:$D$591)</f>
        <v>0</v>
      </c>
      <c r="E593" s="6">
        <f>SUM($E$569:$E$591)</f>
        <v>0</v>
      </c>
      <c r="F593" s="35">
        <f>SUM($F$569:$F$591)</f>
        <v>0</v>
      </c>
    </row>
    <row r="595" spans="1:7">
      <c r="A595" s="1" t="s">
        <v>181</v>
      </c>
    </row>
    <row r="597" spans="1:7">
      <c r="B597" s="3" t="s">
        <v>227</v>
      </c>
      <c r="C597" s="3" t="s">
        <v>230</v>
      </c>
      <c r="D597" s="3" t="s">
        <v>1670</v>
      </c>
      <c r="E597" s="3" t="s">
        <v>1671</v>
      </c>
    </row>
    <row r="598" spans="1:7">
      <c r="A598" s="11" t="s">
        <v>181</v>
      </c>
      <c r="B598" s="33">
        <f>'Loads'!B$342</f>
        <v>0</v>
      </c>
      <c r="C598" s="33">
        <f>'Loads'!E$342</f>
        <v>0</v>
      </c>
      <c r="D598" s="33">
        <f>'Multi'!B$136</f>
        <v>0</v>
      </c>
      <c r="E598" s="6">
        <f>IF(C598,D598/C598,"")</f>
        <v>0</v>
      </c>
      <c r="F598" s="10"/>
    </row>
    <row r="600" spans="1:7">
      <c r="B600" s="3" t="s">
        <v>1491</v>
      </c>
      <c r="C600" s="3" t="s">
        <v>1494</v>
      </c>
      <c r="D600" s="3" t="s">
        <v>1672</v>
      </c>
      <c r="E600" s="3" t="s">
        <v>1642</v>
      </c>
      <c r="F600" s="3" t="s">
        <v>1673</v>
      </c>
    </row>
    <row r="601" spans="1:7">
      <c r="A601" s="11" t="s">
        <v>467</v>
      </c>
      <c r="B601" s="7">
        <f>'Yard'!$C$41</f>
        <v>0</v>
      </c>
      <c r="C601" s="9"/>
      <c r="D601" s="17">
        <f>0.01*'Input'!$F$58*(C601*$C$598)+10*(B601*$B$598)</f>
        <v>0</v>
      </c>
      <c r="E601" s="6">
        <f>IF($D$598&lt;&gt;0,0.1*D601/$D$598,"")</f>
        <v>0</v>
      </c>
      <c r="F601" s="35">
        <f>IF($C$598&lt;&gt;0,D601/$C$598,"")</f>
        <v>0</v>
      </c>
      <c r="G601" s="10"/>
    </row>
    <row r="602" spans="1:7">
      <c r="A602" s="11" t="s">
        <v>468</v>
      </c>
      <c r="B602" s="7">
        <f>'Yard'!$D$41</f>
        <v>0</v>
      </c>
      <c r="C602" s="9"/>
      <c r="D602" s="17">
        <f>0.01*'Input'!$F$58*(C602*$C$598)+10*(B602*$B$598)</f>
        <v>0</v>
      </c>
      <c r="E602" s="6">
        <f>IF($D$598&lt;&gt;0,0.1*D602/$D$598,"")</f>
        <v>0</v>
      </c>
      <c r="F602" s="35">
        <f>IF($C$598&lt;&gt;0,D602/$C$598,"")</f>
        <v>0</v>
      </c>
      <c r="G602" s="10"/>
    </row>
    <row r="603" spans="1:7">
      <c r="A603" s="11" t="s">
        <v>469</v>
      </c>
      <c r="B603" s="7">
        <f>'Yard'!$E$41</f>
        <v>0</v>
      </c>
      <c r="C603" s="9"/>
      <c r="D603" s="17">
        <f>0.01*'Input'!$F$58*(C603*$C$598)+10*(B603*$B$598)</f>
        <v>0</v>
      </c>
      <c r="E603" s="6">
        <f>IF($D$598&lt;&gt;0,0.1*D603/$D$598,"")</f>
        <v>0</v>
      </c>
      <c r="F603" s="35">
        <f>IF($C$598&lt;&gt;0,D603/$C$598,"")</f>
        <v>0</v>
      </c>
      <c r="G603" s="10"/>
    </row>
    <row r="604" spans="1:7">
      <c r="A604" s="11" t="s">
        <v>470</v>
      </c>
      <c r="B604" s="7">
        <f>'Yard'!$F$41</f>
        <v>0</v>
      </c>
      <c r="C604" s="9"/>
      <c r="D604" s="17">
        <f>0.01*'Input'!$F$58*(C604*$C$598)+10*(B604*$B$598)</f>
        <v>0</v>
      </c>
      <c r="E604" s="6">
        <f>IF($D$598&lt;&gt;0,0.1*D604/$D$598,"")</f>
        <v>0</v>
      </c>
      <c r="F604" s="35">
        <f>IF($C$598&lt;&gt;0,D604/$C$598,"")</f>
        <v>0</v>
      </c>
      <c r="G604" s="10"/>
    </row>
    <row r="605" spans="1:7">
      <c r="A605" s="11" t="s">
        <v>471</v>
      </c>
      <c r="B605" s="7">
        <f>'Yard'!$G$41</f>
        <v>0</v>
      </c>
      <c r="C605" s="9"/>
      <c r="D605" s="17">
        <f>0.01*'Input'!$F$58*(C605*$C$598)+10*(B605*$B$598)</f>
        <v>0</v>
      </c>
      <c r="E605" s="6">
        <f>IF($D$598&lt;&gt;0,0.1*D605/$D$598,"")</f>
        <v>0</v>
      </c>
      <c r="F605" s="35">
        <f>IF($C$598&lt;&gt;0,D605/$C$598,"")</f>
        <v>0</v>
      </c>
      <c r="G605" s="10"/>
    </row>
    <row r="606" spans="1:7">
      <c r="A606" s="11" t="s">
        <v>472</v>
      </c>
      <c r="B606" s="7">
        <f>'Yard'!$H$41</f>
        <v>0</v>
      </c>
      <c r="C606" s="9"/>
      <c r="D606" s="17">
        <f>0.01*'Input'!$F$58*(C606*$C$598)+10*(B606*$B$598)</f>
        <v>0</v>
      </c>
      <c r="E606" s="6">
        <f>IF($D$598&lt;&gt;0,0.1*D606/$D$598,"")</f>
        <v>0</v>
      </c>
      <c r="F606" s="35">
        <f>IF($C$598&lt;&gt;0,D606/$C$598,"")</f>
        <v>0</v>
      </c>
      <c r="G606" s="10"/>
    </row>
    <row r="607" spans="1:7">
      <c r="A607" s="11" t="s">
        <v>473</v>
      </c>
      <c r="B607" s="7">
        <f>'Yard'!$I$41</f>
        <v>0</v>
      </c>
      <c r="C607" s="9"/>
      <c r="D607" s="17">
        <f>0.01*'Input'!$F$58*(C607*$C$598)+10*(B607*$B$598)</f>
        <v>0</v>
      </c>
      <c r="E607" s="6">
        <f>IF($D$598&lt;&gt;0,0.1*D607/$D$598,"")</f>
        <v>0</v>
      </c>
      <c r="F607" s="35">
        <f>IF($C$598&lt;&gt;0,D607/$C$598,"")</f>
        <v>0</v>
      </c>
      <c r="G607" s="10"/>
    </row>
    <row r="608" spans="1:7">
      <c r="A608" s="11" t="s">
        <v>474</v>
      </c>
      <c r="B608" s="7">
        <f>'Yard'!$J$41</f>
        <v>0</v>
      </c>
      <c r="C608" s="9"/>
      <c r="D608" s="17">
        <f>0.01*'Input'!$F$58*(C608*$C$598)+10*(B608*$B$598)</f>
        <v>0</v>
      </c>
      <c r="E608" s="6">
        <f>IF($D$598&lt;&gt;0,0.1*D608/$D$598,"")</f>
        <v>0</v>
      </c>
      <c r="F608" s="35">
        <f>IF($C$598&lt;&gt;0,D608/$C$598,"")</f>
        <v>0</v>
      </c>
      <c r="G608" s="10"/>
    </row>
    <row r="609" spans="1:7">
      <c r="A609" s="11" t="s">
        <v>1674</v>
      </c>
      <c r="B609" s="9"/>
      <c r="C609" s="37">
        <f>'SM'!$B$132</f>
        <v>0</v>
      </c>
      <c r="D609" s="17">
        <f>0.01*'Input'!$F$58*(C609*$C$598)+10*(B609*$B$598)</f>
        <v>0</v>
      </c>
      <c r="E609" s="6">
        <f>IF($D$598&lt;&gt;0,0.1*D609/$D$598,"")</f>
        <v>0</v>
      </c>
      <c r="F609" s="35">
        <f>IF($C$598&lt;&gt;0,D609/$C$598,"")</f>
        <v>0</v>
      </c>
      <c r="G609" s="10"/>
    </row>
    <row r="610" spans="1:7">
      <c r="A610" s="11" t="s">
        <v>1675</v>
      </c>
      <c r="B610" s="9"/>
      <c r="C610" s="37">
        <f>'SM'!$C$132</f>
        <v>0</v>
      </c>
      <c r="D610" s="17">
        <f>0.01*'Input'!$F$58*(C610*$C$598)+10*(B610*$B$598)</f>
        <v>0</v>
      </c>
      <c r="E610" s="6">
        <f>IF($D$598&lt;&gt;0,0.1*D610/$D$598,"")</f>
        <v>0</v>
      </c>
      <c r="F610" s="35">
        <f>IF($C$598&lt;&gt;0,D610/$C$598,"")</f>
        <v>0</v>
      </c>
      <c r="G610" s="10"/>
    </row>
    <row r="611" spans="1:7">
      <c r="A611" s="11" t="s">
        <v>1676</v>
      </c>
      <c r="B611" s="7">
        <f>'Yard'!$K$41</f>
        <v>0</v>
      </c>
      <c r="C611" s="9"/>
      <c r="D611" s="17">
        <f>0.01*'Input'!$F$58*(C611*$C$598)+10*(B611*$B$598)</f>
        <v>0</v>
      </c>
      <c r="E611" s="6">
        <f>IF($D$598&lt;&gt;0,0.1*D611/$D$598,"")</f>
        <v>0</v>
      </c>
      <c r="F611" s="35">
        <f>IF($C$598&lt;&gt;0,D611/$C$598,"")</f>
        <v>0</v>
      </c>
      <c r="G611" s="10"/>
    </row>
    <row r="612" spans="1:7">
      <c r="A612" s="11" t="s">
        <v>1677</v>
      </c>
      <c r="B612" s="7">
        <f>'Yard'!$L$41</f>
        <v>0</v>
      </c>
      <c r="C612" s="9"/>
      <c r="D612" s="17">
        <f>0.01*'Input'!$F$58*(C612*$C$598)+10*(B612*$B$598)</f>
        <v>0</v>
      </c>
      <c r="E612" s="6">
        <f>IF($D$598&lt;&gt;0,0.1*D612/$D$598,"")</f>
        <v>0</v>
      </c>
      <c r="F612" s="35">
        <f>IF($C$598&lt;&gt;0,D612/$C$598,"")</f>
        <v>0</v>
      </c>
      <c r="G612" s="10"/>
    </row>
    <row r="613" spans="1:7">
      <c r="A613" s="11" t="s">
        <v>1678</v>
      </c>
      <c r="B613" s="7">
        <f>'Yard'!$M$41</f>
        <v>0</v>
      </c>
      <c r="C613" s="9"/>
      <c r="D613" s="17">
        <f>0.01*'Input'!$F$58*(C613*$C$598)+10*(B613*$B$598)</f>
        <v>0</v>
      </c>
      <c r="E613" s="6">
        <f>IF($D$598&lt;&gt;0,0.1*D613/$D$598,"")</f>
        <v>0</v>
      </c>
      <c r="F613" s="35">
        <f>IF($C$598&lt;&gt;0,D613/$C$598,"")</f>
        <v>0</v>
      </c>
      <c r="G613" s="10"/>
    </row>
    <row r="614" spans="1:7">
      <c r="A614" s="11" t="s">
        <v>1679</v>
      </c>
      <c r="B614" s="7">
        <f>'Yard'!$N$41</f>
        <v>0</v>
      </c>
      <c r="C614" s="9"/>
      <c r="D614" s="17">
        <f>0.01*'Input'!$F$58*(C614*$C$598)+10*(B614*$B$598)</f>
        <v>0</v>
      </c>
      <c r="E614" s="6">
        <f>IF($D$598&lt;&gt;0,0.1*D614/$D$598,"")</f>
        <v>0</v>
      </c>
      <c r="F614" s="35">
        <f>IF($C$598&lt;&gt;0,D614/$C$598,"")</f>
        <v>0</v>
      </c>
      <c r="G614" s="10"/>
    </row>
    <row r="615" spans="1:7">
      <c r="A615" s="11" t="s">
        <v>1680</v>
      </c>
      <c r="B615" s="7">
        <f>'Yard'!$O$41</f>
        <v>0</v>
      </c>
      <c r="C615" s="9"/>
      <c r="D615" s="17">
        <f>0.01*'Input'!$F$58*(C615*$C$598)+10*(B615*$B$598)</f>
        <v>0</v>
      </c>
      <c r="E615" s="6">
        <f>IF($D$598&lt;&gt;0,0.1*D615/$D$598,"")</f>
        <v>0</v>
      </c>
      <c r="F615" s="35">
        <f>IF($C$598&lt;&gt;0,D615/$C$598,"")</f>
        <v>0</v>
      </c>
      <c r="G615" s="10"/>
    </row>
    <row r="616" spans="1:7">
      <c r="A616" s="11" t="s">
        <v>1681</v>
      </c>
      <c r="B616" s="7">
        <f>'Yard'!$P$41</f>
        <v>0</v>
      </c>
      <c r="C616" s="9"/>
      <c r="D616" s="17">
        <f>0.01*'Input'!$F$58*(C616*$C$598)+10*(B616*$B$598)</f>
        <v>0</v>
      </c>
      <c r="E616" s="6">
        <f>IF($D$598&lt;&gt;0,0.1*D616/$D$598,"")</f>
        <v>0</v>
      </c>
      <c r="F616" s="35">
        <f>IF($C$598&lt;&gt;0,D616/$C$598,"")</f>
        <v>0</v>
      </c>
      <c r="G616" s="10"/>
    </row>
    <row r="617" spans="1:7">
      <c r="A617" s="11" t="s">
        <v>1682</v>
      </c>
      <c r="B617" s="7">
        <f>'Yard'!$Q$41</f>
        <v>0</v>
      </c>
      <c r="C617" s="9"/>
      <c r="D617" s="17">
        <f>0.01*'Input'!$F$58*(C617*$C$598)+10*(B617*$B$598)</f>
        <v>0</v>
      </c>
      <c r="E617" s="6">
        <f>IF($D$598&lt;&gt;0,0.1*D617/$D$598,"")</f>
        <v>0</v>
      </c>
      <c r="F617" s="35">
        <f>IF($C$598&lt;&gt;0,D617/$C$598,"")</f>
        <v>0</v>
      </c>
      <c r="G617" s="10"/>
    </row>
    <row r="618" spans="1:7">
      <c r="A618" s="11" t="s">
        <v>1683</v>
      </c>
      <c r="B618" s="7">
        <f>'Yard'!$R$41</f>
        <v>0</v>
      </c>
      <c r="C618" s="9"/>
      <c r="D618" s="17">
        <f>0.01*'Input'!$F$58*(C618*$C$598)+10*(B618*$B$598)</f>
        <v>0</v>
      </c>
      <c r="E618" s="6">
        <f>IF($D$598&lt;&gt;0,0.1*D618/$D$598,"")</f>
        <v>0</v>
      </c>
      <c r="F618" s="35">
        <f>IF($C$598&lt;&gt;0,D618/$C$598,"")</f>
        <v>0</v>
      </c>
      <c r="G618" s="10"/>
    </row>
    <row r="619" spans="1:7">
      <c r="A619" s="11" t="s">
        <v>1684</v>
      </c>
      <c r="B619" s="7">
        <f>'Yard'!$S$41</f>
        <v>0</v>
      </c>
      <c r="C619" s="9"/>
      <c r="D619" s="17">
        <f>0.01*'Input'!$F$58*(C619*$C$598)+10*(B619*$B$598)</f>
        <v>0</v>
      </c>
      <c r="E619" s="6">
        <f>IF($D$598&lt;&gt;0,0.1*D619/$D$598,"")</f>
        <v>0</v>
      </c>
      <c r="F619" s="35">
        <f>IF($C$598&lt;&gt;0,D619/$C$598,"")</f>
        <v>0</v>
      </c>
      <c r="G619" s="10"/>
    </row>
    <row r="620" spans="1:7">
      <c r="A620" s="11" t="s">
        <v>1685</v>
      </c>
      <c r="B620" s="9"/>
      <c r="C620" s="37">
        <f>'Otex'!$B$139</f>
        <v>0</v>
      </c>
      <c r="D620" s="17">
        <f>0.01*'Input'!$F$58*(C620*$C$598)+10*(B620*$B$598)</f>
        <v>0</v>
      </c>
      <c r="E620" s="6">
        <f>IF($D$598&lt;&gt;0,0.1*D620/$D$598,"")</f>
        <v>0</v>
      </c>
      <c r="F620" s="35">
        <f>IF($C$598&lt;&gt;0,D620/$C$598,"")</f>
        <v>0</v>
      </c>
      <c r="G620" s="10"/>
    </row>
    <row r="621" spans="1:7">
      <c r="A621" s="11" t="s">
        <v>1686</v>
      </c>
      <c r="B621" s="9"/>
      <c r="C621" s="37">
        <f>'Otex'!$C$139</f>
        <v>0</v>
      </c>
      <c r="D621" s="17">
        <f>0.01*'Input'!$F$58*(C621*$C$598)+10*(B621*$B$598)</f>
        <v>0</v>
      </c>
      <c r="E621" s="6">
        <f>IF($D$598&lt;&gt;0,0.1*D621/$D$598,"")</f>
        <v>0</v>
      </c>
      <c r="F621" s="35">
        <f>IF($C$598&lt;&gt;0,D621/$C$598,"")</f>
        <v>0</v>
      </c>
      <c r="G621" s="10"/>
    </row>
    <row r="622" spans="1:7">
      <c r="A622" s="11" t="s">
        <v>1687</v>
      </c>
      <c r="B622" s="7">
        <f>'Scaler'!$B$476</f>
        <v>0</v>
      </c>
      <c r="C622" s="37">
        <f>'Scaler'!$E$476</f>
        <v>0</v>
      </c>
      <c r="D622" s="17">
        <f>0.01*'Input'!$F$58*(C622*$C$598)+10*(B622*$B$598)</f>
        <v>0</v>
      </c>
      <c r="E622" s="6">
        <f>IF($D$598&lt;&gt;0,0.1*D622/$D$598,"")</f>
        <v>0</v>
      </c>
      <c r="F622" s="35">
        <f>IF($C$598&lt;&gt;0,D622/$C$598,"")</f>
        <v>0</v>
      </c>
      <c r="G622" s="10"/>
    </row>
    <row r="623" spans="1:7">
      <c r="A623" s="11" t="s">
        <v>1688</v>
      </c>
      <c r="B623" s="7">
        <f>'Adjust'!$B$94</f>
        <v>0</v>
      </c>
      <c r="C623" s="37">
        <f>'Adjust'!$E$94</f>
        <v>0</v>
      </c>
      <c r="D623" s="17">
        <f>0.01*'Input'!$F$58*(C623*$C$598)+10*(B623*$B$598)</f>
        <v>0</v>
      </c>
      <c r="E623" s="6">
        <f>IF($D$598&lt;&gt;0,0.1*D623/$D$598,"")</f>
        <v>0</v>
      </c>
      <c r="F623" s="35">
        <f>IF($C$598&lt;&gt;0,D623/$C$598,"")</f>
        <v>0</v>
      </c>
      <c r="G623" s="10"/>
    </row>
    <row r="625" spans="1:8">
      <c r="A625" s="11" t="s">
        <v>1689</v>
      </c>
      <c r="B625" s="6">
        <f>SUM($B$601:$B$623)</f>
        <v>0</v>
      </c>
      <c r="C625" s="35">
        <f>SUM($C$601:$C$623)</f>
        <v>0</v>
      </c>
      <c r="D625" s="17">
        <f>SUM($D$601:$D$623)</f>
        <v>0</v>
      </c>
      <c r="E625" s="6">
        <f>SUM($E$601:$E$623)</f>
        <v>0</v>
      </c>
      <c r="F625" s="35">
        <f>SUM($F$601:$F$623)</f>
        <v>0</v>
      </c>
    </row>
    <row r="627" spans="1:8">
      <c r="A627" s="1" t="s">
        <v>182</v>
      </c>
    </row>
    <row r="629" spans="1:8">
      <c r="B629" s="3" t="s">
        <v>227</v>
      </c>
      <c r="C629" s="3" t="s">
        <v>230</v>
      </c>
      <c r="D629" s="3" t="s">
        <v>232</v>
      </c>
      <c r="E629" s="3" t="s">
        <v>1670</v>
      </c>
      <c r="F629" s="3" t="s">
        <v>1671</v>
      </c>
    </row>
    <row r="630" spans="1:8">
      <c r="A630" s="11" t="s">
        <v>182</v>
      </c>
      <c r="B630" s="33">
        <f>'Loads'!B$343</f>
        <v>0</v>
      </c>
      <c r="C630" s="33">
        <f>'Loads'!E$343</f>
        <v>0</v>
      </c>
      <c r="D630" s="33">
        <f>'Loads'!G$343</f>
        <v>0</v>
      </c>
      <c r="E630" s="33">
        <f>'Multi'!B$137</f>
        <v>0</v>
      </c>
      <c r="F630" s="6">
        <f>IF(C630,E630/C630,"")</f>
        <v>0</v>
      </c>
      <c r="G630" s="10"/>
    </row>
    <row r="632" spans="1:8">
      <c r="B632" s="3" t="s">
        <v>1491</v>
      </c>
      <c r="C632" s="3" t="s">
        <v>1494</v>
      </c>
      <c r="D632" s="3" t="s">
        <v>1086</v>
      </c>
      <c r="E632" s="3" t="s">
        <v>1672</v>
      </c>
      <c r="F632" s="3" t="s">
        <v>1642</v>
      </c>
      <c r="G632" s="3" t="s">
        <v>1673</v>
      </c>
    </row>
    <row r="633" spans="1:8">
      <c r="A633" s="11" t="s">
        <v>467</v>
      </c>
      <c r="B633" s="7">
        <f>'Yard'!$C$42</f>
        <v>0</v>
      </c>
      <c r="C633" s="9"/>
      <c r="D633" s="7">
        <f>'Reactive'!$C$95</f>
        <v>0</v>
      </c>
      <c r="E633" s="17">
        <f>0.01*'Input'!$F$58*(C633*$C$630)+10*(B633*$B$630+D633*$D$630)</f>
        <v>0</v>
      </c>
      <c r="F633" s="6">
        <f>IF($E$630&lt;&gt;0,0.1*E633/$E$630,"")</f>
        <v>0</v>
      </c>
      <c r="G633" s="35">
        <f>IF($C$630&lt;&gt;0,E633/$C$630,"")</f>
        <v>0</v>
      </c>
      <c r="H633" s="10"/>
    </row>
    <row r="634" spans="1:8">
      <c r="A634" s="11" t="s">
        <v>468</v>
      </c>
      <c r="B634" s="7">
        <f>'Yard'!$D$42</f>
        <v>0</v>
      </c>
      <c r="C634" s="9"/>
      <c r="D634" s="7">
        <f>'Reactive'!$D$95</f>
        <v>0</v>
      </c>
      <c r="E634" s="17">
        <f>0.01*'Input'!$F$58*(C634*$C$630)+10*(B634*$B$630+D634*$D$630)</f>
        <v>0</v>
      </c>
      <c r="F634" s="6">
        <f>IF($E$630&lt;&gt;0,0.1*E634/$E$630,"")</f>
        <v>0</v>
      </c>
      <c r="G634" s="35">
        <f>IF($C$630&lt;&gt;0,E634/$C$630,"")</f>
        <v>0</v>
      </c>
      <c r="H634" s="10"/>
    </row>
    <row r="635" spans="1:8">
      <c r="A635" s="11" t="s">
        <v>469</v>
      </c>
      <c r="B635" s="7">
        <f>'Yard'!$E$42</f>
        <v>0</v>
      </c>
      <c r="C635" s="9"/>
      <c r="D635" s="7">
        <f>'Reactive'!$E$95</f>
        <v>0</v>
      </c>
      <c r="E635" s="17">
        <f>0.01*'Input'!$F$58*(C635*$C$630)+10*(B635*$B$630+D635*$D$630)</f>
        <v>0</v>
      </c>
      <c r="F635" s="6">
        <f>IF($E$630&lt;&gt;0,0.1*E635/$E$630,"")</f>
        <v>0</v>
      </c>
      <c r="G635" s="35">
        <f>IF($C$630&lt;&gt;0,E635/$C$630,"")</f>
        <v>0</v>
      </c>
      <c r="H635" s="10"/>
    </row>
    <row r="636" spans="1:8">
      <c r="A636" s="11" t="s">
        <v>470</v>
      </c>
      <c r="B636" s="7">
        <f>'Yard'!$F$42</f>
        <v>0</v>
      </c>
      <c r="C636" s="9"/>
      <c r="D636" s="7">
        <f>'Reactive'!$F$95</f>
        <v>0</v>
      </c>
      <c r="E636" s="17">
        <f>0.01*'Input'!$F$58*(C636*$C$630)+10*(B636*$B$630+D636*$D$630)</f>
        <v>0</v>
      </c>
      <c r="F636" s="6">
        <f>IF($E$630&lt;&gt;0,0.1*E636/$E$630,"")</f>
        <v>0</v>
      </c>
      <c r="G636" s="35">
        <f>IF($C$630&lt;&gt;0,E636/$C$630,"")</f>
        <v>0</v>
      </c>
      <c r="H636" s="10"/>
    </row>
    <row r="637" spans="1:8">
      <c r="A637" s="11" t="s">
        <v>471</v>
      </c>
      <c r="B637" s="7">
        <f>'Yard'!$G$42</f>
        <v>0</v>
      </c>
      <c r="C637" s="9"/>
      <c r="D637" s="7">
        <f>'Reactive'!$G$95</f>
        <v>0</v>
      </c>
      <c r="E637" s="17">
        <f>0.01*'Input'!$F$58*(C637*$C$630)+10*(B637*$B$630+D637*$D$630)</f>
        <v>0</v>
      </c>
      <c r="F637" s="6">
        <f>IF($E$630&lt;&gt;0,0.1*E637/$E$630,"")</f>
        <v>0</v>
      </c>
      <c r="G637" s="35">
        <f>IF($C$630&lt;&gt;0,E637/$C$630,"")</f>
        <v>0</v>
      </c>
      <c r="H637" s="10"/>
    </row>
    <row r="638" spans="1:8">
      <c r="A638" s="11" t="s">
        <v>472</v>
      </c>
      <c r="B638" s="7">
        <f>'Yard'!$H$42</f>
        <v>0</v>
      </c>
      <c r="C638" s="9"/>
      <c r="D638" s="7">
        <f>'Reactive'!$H$95</f>
        <v>0</v>
      </c>
      <c r="E638" s="17">
        <f>0.01*'Input'!$F$58*(C638*$C$630)+10*(B638*$B$630+D638*$D$630)</f>
        <v>0</v>
      </c>
      <c r="F638" s="6">
        <f>IF($E$630&lt;&gt;0,0.1*E638/$E$630,"")</f>
        <v>0</v>
      </c>
      <c r="G638" s="35">
        <f>IF($C$630&lt;&gt;0,E638/$C$630,"")</f>
        <v>0</v>
      </c>
      <c r="H638" s="10"/>
    </row>
    <row r="639" spans="1:8">
      <c r="A639" s="11" t="s">
        <v>473</v>
      </c>
      <c r="B639" s="7">
        <f>'Yard'!$I$42</f>
        <v>0</v>
      </c>
      <c r="C639" s="9"/>
      <c r="D639" s="7">
        <f>'Reactive'!$I$95</f>
        <v>0</v>
      </c>
      <c r="E639" s="17">
        <f>0.01*'Input'!$F$58*(C639*$C$630)+10*(B639*$B$630+D639*$D$630)</f>
        <v>0</v>
      </c>
      <c r="F639" s="6">
        <f>IF($E$630&lt;&gt;0,0.1*E639/$E$630,"")</f>
        <v>0</v>
      </c>
      <c r="G639" s="35">
        <f>IF($C$630&lt;&gt;0,E639/$C$630,"")</f>
        <v>0</v>
      </c>
      <c r="H639" s="10"/>
    </row>
    <row r="640" spans="1:8">
      <c r="A640" s="11" t="s">
        <v>474</v>
      </c>
      <c r="B640" s="7">
        <f>'Yard'!$J$42</f>
        <v>0</v>
      </c>
      <c r="C640" s="9"/>
      <c r="D640" s="7">
        <f>'Reactive'!$J$95</f>
        <v>0</v>
      </c>
      <c r="E640" s="17">
        <f>0.01*'Input'!$F$58*(C640*$C$630)+10*(B640*$B$630+D640*$D$630)</f>
        <v>0</v>
      </c>
      <c r="F640" s="6">
        <f>IF($E$630&lt;&gt;0,0.1*E640/$E$630,"")</f>
        <v>0</v>
      </c>
      <c r="G640" s="35">
        <f>IF($C$630&lt;&gt;0,E640/$C$630,"")</f>
        <v>0</v>
      </c>
      <c r="H640" s="10"/>
    </row>
    <row r="641" spans="1:8">
      <c r="A641" s="11" t="s">
        <v>1674</v>
      </c>
      <c r="B641" s="9"/>
      <c r="C641" s="37">
        <f>'SM'!$B$133</f>
        <v>0</v>
      </c>
      <c r="D641" s="9"/>
      <c r="E641" s="17">
        <f>0.01*'Input'!$F$58*(C641*$C$630)+10*(B641*$B$630+D641*$D$630)</f>
        <v>0</v>
      </c>
      <c r="F641" s="6">
        <f>IF($E$630&lt;&gt;0,0.1*E641/$E$630,"")</f>
        <v>0</v>
      </c>
      <c r="G641" s="35">
        <f>IF($C$630&lt;&gt;0,E641/$C$630,"")</f>
        <v>0</v>
      </c>
      <c r="H641" s="10"/>
    </row>
    <row r="642" spans="1:8">
      <c r="A642" s="11" t="s">
        <v>1675</v>
      </c>
      <c r="B642" s="9"/>
      <c r="C642" s="37">
        <f>'SM'!$C$133</f>
        <v>0</v>
      </c>
      <c r="D642" s="9"/>
      <c r="E642" s="17">
        <f>0.01*'Input'!$F$58*(C642*$C$630)+10*(B642*$B$630+D642*$D$630)</f>
        <v>0</v>
      </c>
      <c r="F642" s="6">
        <f>IF($E$630&lt;&gt;0,0.1*E642/$E$630,"")</f>
        <v>0</v>
      </c>
      <c r="G642" s="35">
        <f>IF($C$630&lt;&gt;0,E642/$C$630,"")</f>
        <v>0</v>
      </c>
      <c r="H642" s="10"/>
    </row>
    <row r="643" spans="1:8">
      <c r="A643" s="11" t="s">
        <v>1676</v>
      </c>
      <c r="B643" s="7">
        <f>'Yard'!$K$42</f>
        <v>0</v>
      </c>
      <c r="C643" s="9"/>
      <c r="D643" s="7">
        <f>'Reactive'!$K$95</f>
        <v>0</v>
      </c>
      <c r="E643" s="17">
        <f>0.01*'Input'!$F$58*(C643*$C$630)+10*(B643*$B$630+D643*$D$630)</f>
        <v>0</v>
      </c>
      <c r="F643" s="6">
        <f>IF($E$630&lt;&gt;0,0.1*E643/$E$630,"")</f>
        <v>0</v>
      </c>
      <c r="G643" s="35">
        <f>IF($C$630&lt;&gt;0,E643/$C$630,"")</f>
        <v>0</v>
      </c>
      <c r="H643" s="10"/>
    </row>
    <row r="644" spans="1:8">
      <c r="A644" s="11" t="s">
        <v>1677</v>
      </c>
      <c r="B644" s="7">
        <f>'Yard'!$L$42</f>
        <v>0</v>
      </c>
      <c r="C644" s="9"/>
      <c r="D644" s="7">
        <f>'Reactive'!$L$95</f>
        <v>0</v>
      </c>
      <c r="E644" s="17">
        <f>0.01*'Input'!$F$58*(C644*$C$630)+10*(B644*$B$630+D644*$D$630)</f>
        <v>0</v>
      </c>
      <c r="F644" s="6">
        <f>IF($E$630&lt;&gt;0,0.1*E644/$E$630,"")</f>
        <v>0</v>
      </c>
      <c r="G644" s="35">
        <f>IF($C$630&lt;&gt;0,E644/$C$630,"")</f>
        <v>0</v>
      </c>
      <c r="H644" s="10"/>
    </row>
    <row r="645" spans="1:8">
      <c r="A645" s="11" t="s">
        <v>1678</v>
      </c>
      <c r="B645" s="7">
        <f>'Yard'!$M$42</f>
        <v>0</v>
      </c>
      <c r="C645" s="9"/>
      <c r="D645" s="7">
        <f>'Reactive'!$M$95</f>
        <v>0</v>
      </c>
      <c r="E645" s="17">
        <f>0.01*'Input'!$F$58*(C645*$C$630)+10*(B645*$B$630+D645*$D$630)</f>
        <v>0</v>
      </c>
      <c r="F645" s="6">
        <f>IF($E$630&lt;&gt;0,0.1*E645/$E$630,"")</f>
        <v>0</v>
      </c>
      <c r="G645" s="35">
        <f>IF($C$630&lt;&gt;0,E645/$C$630,"")</f>
        <v>0</v>
      </c>
      <c r="H645" s="10"/>
    </row>
    <row r="646" spans="1:8">
      <c r="A646" s="11" t="s">
        <v>1679</v>
      </c>
      <c r="B646" s="7">
        <f>'Yard'!$N$42</f>
        <v>0</v>
      </c>
      <c r="C646" s="9"/>
      <c r="D646" s="7">
        <f>'Reactive'!$N$95</f>
        <v>0</v>
      </c>
      <c r="E646" s="17">
        <f>0.01*'Input'!$F$58*(C646*$C$630)+10*(B646*$B$630+D646*$D$630)</f>
        <v>0</v>
      </c>
      <c r="F646" s="6">
        <f>IF($E$630&lt;&gt;0,0.1*E646/$E$630,"")</f>
        <v>0</v>
      </c>
      <c r="G646" s="35">
        <f>IF($C$630&lt;&gt;0,E646/$C$630,"")</f>
        <v>0</v>
      </c>
      <c r="H646" s="10"/>
    </row>
    <row r="647" spans="1:8">
      <c r="A647" s="11" t="s">
        <v>1680</v>
      </c>
      <c r="B647" s="7">
        <f>'Yard'!$O$42</f>
        <v>0</v>
      </c>
      <c r="C647" s="9"/>
      <c r="D647" s="7">
        <f>'Reactive'!$O$95</f>
        <v>0</v>
      </c>
      <c r="E647" s="17">
        <f>0.01*'Input'!$F$58*(C647*$C$630)+10*(B647*$B$630+D647*$D$630)</f>
        <v>0</v>
      </c>
      <c r="F647" s="6">
        <f>IF($E$630&lt;&gt;0,0.1*E647/$E$630,"")</f>
        <v>0</v>
      </c>
      <c r="G647" s="35">
        <f>IF($C$630&lt;&gt;0,E647/$C$630,"")</f>
        <v>0</v>
      </c>
      <c r="H647" s="10"/>
    </row>
    <row r="648" spans="1:8">
      <c r="A648" s="11" t="s">
        <v>1681</v>
      </c>
      <c r="B648" s="7">
        <f>'Yard'!$P$42</f>
        <v>0</v>
      </c>
      <c r="C648" s="9"/>
      <c r="D648" s="7">
        <f>'Reactive'!$P$95</f>
        <v>0</v>
      </c>
      <c r="E648" s="17">
        <f>0.01*'Input'!$F$58*(C648*$C$630)+10*(B648*$B$630+D648*$D$630)</f>
        <v>0</v>
      </c>
      <c r="F648" s="6">
        <f>IF($E$630&lt;&gt;0,0.1*E648/$E$630,"")</f>
        <v>0</v>
      </c>
      <c r="G648" s="35">
        <f>IF($C$630&lt;&gt;0,E648/$C$630,"")</f>
        <v>0</v>
      </c>
      <c r="H648" s="10"/>
    </row>
    <row r="649" spans="1:8">
      <c r="A649" s="11" t="s">
        <v>1682</v>
      </c>
      <c r="B649" s="7">
        <f>'Yard'!$Q$42</f>
        <v>0</v>
      </c>
      <c r="C649" s="9"/>
      <c r="D649" s="7">
        <f>'Reactive'!$Q$95</f>
        <v>0</v>
      </c>
      <c r="E649" s="17">
        <f>0.01*'Input'!$F$58*(C649*$C$630)+10*(B649*$B$630+D649*$D$630)</f>
        <v>0</v>
      </c>
      <c r="F649" s="6">
        <f>IF($E$630&lt;&gt;0,0.1*E649/$E$630,"")</f>
        <v>0</v>
      </c>
      <c r="G649" s="35">
        <f>IF($C$630&lt;&gt;0,E649/$C$630,"")</f>
        <v>0</v>
      </c>
      <c r="H649" s="10"/>
    </row>
    <row r="650" spans="1:8">
      <c r="A650" s="11" t="s">
        <v>1683</v>
      </c>
      <c r="B650" s="7">
        <f>'Yard'!$R$42</f>
        <v>0</v>
      </c>
      <c r="C650" s="9"/>
      <c r="D650" s="7">
        <f>'Reactive'!$R$95</f>
        <v>0</v>
      </c>
      <c r="E650" s="17">
        <f>0.01*'Input'!$F$58*(C650*$C$630)+10*(B650*$B$630+D650*$D$630)</f>
        <v>0</v>
      </c>
      <c r="F650" s="6">
        <f>IF($E$630&lt;&gt;0,0.1*E650/$E$630,"")</f>
        <v>0</v>
      </c>
      <c r="G650" s="35">
        <f>IF($C$630&lt;&gt;0,E650/$C$630,"")</f>
        <v>0</v>
      </c>
      <c r="H650" s="10"/>
    </row>
    <row r="651" spans="1:8">
      <c r="A651" s="11" t="s">
        <v>1684</v>
      </c>
      <c r="B651" s="7">
        <f>'Yard'!$S$42</f>
        <v>0</v>
      </c>
      <c r="C651" s="9"/>
      <c r="D651" s="7">
        <f>'Reactive'!$S$95</f>
        <v>0</v>
      </c>
      <c r="E651" s="17">
        <f>0.01*'Input'!$F$58*(C651*$C$630)+10*(B651*$B$630+D651*$D$630)</f>
        <v>0</v>
      </c>
      <c r="F651" s="6">
        <f>IF($E$630&lt;&gt;0,0.1*E651/$E$630,"")</f>
        <v>0</v>
      </c>
      <c r="G651" s="35">
        <f>IF($C$630&lt;&gt;0,E651/$C$630,"")</f>
        <v>0</v>
      </c>
      <c r="H651" s="10"/>
    </row>
    <row r="652" spans="1:8">
      <c r="A652" s="11" t="s">
        <v>1685</v>
      </c>
      <c r="B652" s="9"/>
      <c r="C652" s="37">
        <f>'Otex'!$B$140</f>
        <v>0</v>
      </c>
      <c r="D652" s="9"/>
      <c r="E652" s="17">
        <f>0.01*'Input'!$F$58*(C652*$C$630)+10*(B652*$B$630+D652*$D$630)</f>
        <v>0</v>
      </c>
      <c r="F652" s="6">
        <f>IF($E$630&lt;&gt;0,0.1*E652/$E$630,"")</f>
        <v>0</v>
      </c>
      <c r="G652" s="35">
        <f>IF($C$630&lt;&gt;0,E652/$C$630,"")</f>
        <v>0</v>
      </c>
      <c r="H652" s="10"/>
    </row>
    <row r="653" spans="1:8">
      <c r="A653" s="11" t="s">
        <v>1686</v>
      </c>
      <c r="B653" s="9"/>
      <c r="C653" s="37">
        <f>'Otex'!$C$140</f>
        <v>0</v>
      </c>
      <c r="D653" s="9"/>
      <c r="E653" s="17">
        <f>0.01*'Input'!$F$58*(C653*$C$630)+10*(B653*$B$630+D653*$D$630)</f>
        <v>0</v>
      </c>
      <c r="F653" s="6">
        <f>IF($E$630&lt;&gt;0,0.1*E653/$E$630,"")</f>
        <v>0</v>
      </c>
      <c r="G653" s="35">
        <f>IF($C$630&lt;&gt;0,E653/$C$630,"")</f>
        <v>0</v>
      </c>
      <c r="H653" s="10"/>
    </row>
    <row r="654" spans="1:8">
      <c r="A654" s="11" t="s">
        <v>1687</v>
      </c>
      <c r="B654" s="7">
        <f>'Scaler'!$B$477</f>
        <v>0</v>
      </c>
      <c r="C654" s="37">
        <f>'Scaler'!$E$477</f>
        <v>0</v>
      </c>
      <c r="D654" s="7">
        <f>'Scaler'!$G$477</f>
        <v>0</v>
      </c>
      <c r="E654" s="17">
        <f>0.01*'Input'!$F$58*(C654*$C$630)+10*(B654*$B$630+D654*$D$630)</f>
        <v>0</v>
      </c>
      <c r="F654" s="6">
        <f>IF($E$630&lt;&gt;0,0.1*E654/$E$630,"")</f>
        <v>0</v>
      </c>
      <c r="G654" s="35">
        <f>IF($C$630&lt;&gt;0,E654/$C$630,"")</f>
        <v>0</v>
      </c>
      <c r="H654" s="10"/>
    </row>
    <row r="655" spans="1:8">
      <c r="A655" s="11" t="s">
        <v>1688</v>
      </c>
      <c r="B655" s="7">
        <f>'Adjust'!$B$95</f>
        <v>0</v>
      </c>
      <c r="C655" s="37">
        <f>'Adjust'!$E$95</f>
        <v>0</v>
      </c>
      <c r="D655" s="7">
        <f>'Adjust'!$G$95</f>
        <v>0</v>
      </c>
      <c r="E655" s="17">
        <f>0.01*'Input'!$F$58*(C655*$C$630)+10*(B655*$B$630+D655*$D$630)</f>
        <v>0</v>
      </c>
      <c r="F655" s="6">
        <f>IF($E$630&lt;&gt;0,0.1*E655/$E$630,"")</f>
        <v>0</v>
      </c>
      <c r="G655" s="35">
        <f>IF($C$630&lt;&gt;0,E655/$C$630,"")</f>
        <v>0</v>
      </c>
      <c r="H655" s="10"/>
    </row>
    <row r="657" spans="1:11">
      <c r="A657" s="11" t="s">
        <v>1689</v>
      </c>
      <c r="B657" s="6">
        <f>SUM($B$633:$B$655)</f>
        <v>0</v>
      </c>
      <c r="C657" s="35">
        <f>SUM($C$633:$C$655)</f>
        <v>0</v>
      </c>
      <c r="D657" s="6">
        <f>SUM($D$633:$D$655)</f>
        <v>0</v>
      </c>
      <c r="E657" s="17">
        <f>SUM($E$633:$E$655)</f>
        <v>0</v>
      </c>
      <c r="F657" s="6">
        <f>SUM($F$633:$F$655)</f>
        <v>0</v>
      </c>
      <c r="G657" s="35">
        <f>SUM($G$633:$G$655)</f>
        <v>0</v>
      </c>
    </row>
    <row r="659" spans="1:11">
      <c r="A659" s="1" t="s">
        <v>183</v>
      </c>
    </row>
    <row r="661" spans="1:11">
      <c r="B661" s="3" t="s">
        <v>227</v>
      </c>
      <c r="C661" s="3" t="s">
        <v>228</v>
      </c>
      <c r="D661" s="3" t="s">
        <v>229</v>
      </c>
      <c r="E661" s="3" t="s">
        <v>230</v>
      </c>
      <c r="F661" s="3" t="s">
        <v>232</v>
      </c>
      <c r="G661" s="3" t="s">
        <v>1670</v>
      </c>
      <c r="H661" s="3" t="s">
        <v>1671</v>
      </c>
    </row>
    <row r="662" spans="1:11">
      <c r="A662" s="11" t="s">
        <v>183</v>
      </c>
      <c r="B662" s="33">
        <f>'Loads'!B$344</f>
        <v>0</v>
      </c>
      <c r="C662" s="33">
        <f>'Loads'!C$344</f>
        <v>0</v>
      </c>
      <c r="D662" s="33">
        <f>'Loads'!D$344</f>
        <v>0</v>
      </c>
      <c r="E662" s="33">
        <f>'Loads'!E$344</f>
        <v>0</v>
      </c>
      <c r="F662" s="33">
        <f>'Loads'!G$344</f>
        <v>0</v>
      </c>
      <c r="G662" s="33">
        <f>'Multi'!B$138</f>
        <v>0</v>
      </c>
      <c r="H662" s="6">
        <f>IF(E662,G662/E662,"")</f>
        <v>0</v>
      </c>
      <c r="I662" s="10"/>
    </row>
    <row r="664" spans="1:11">
      <c r="B664" s="3" t="s">
        <v>1491</v>
      </c>
      <c r="C664" s="3" t="s">
        <v>1492</v>
      </c>
      <c r="D664" s="3" t="s">
        <v>1493</v>
      </c>
      <c r="E664" s="3" t="s">
        <v>1494</v>
      </c>
      <c r="F664" s="3" t="s">
        <v>1086</v>
      </c>
      <c r="G664" s="3" t="s">
        <v>1690</v>
      </c>
      <c r="H664" s="3" t="s">
        <v>1672</v>
      </c>
      <c r="I664" s="3" t="s">
        <v>1642</v>
      </c>
      <c r="J664" s="3" t="s">
        <v>1673</v>
      </c>
    </row>
    <row r="665" spans="1:11">
      <c r="A665" s="11" t="s">
        <v>467</v>
      </c>
      <c r="B665" s="7">
        <f>'Yard'!$C$78</f>
        <v>0</v>
      </c>
      <c r="C665" s="7">
        <f>'Yard'!$C$111</f>
        <v>0</v>
      </c>
      <c r="D665" s="7">
        <f>'Yard'!$C$135</f>
        <v>0</v>
      </c>
      <c r="E665" s="9"/>
      <c r="F665" s="7">
        <f>'Reactive'!$C$96</f>
        <v>0</v>
      </c>
      <c r="G665" s="6">
        <f>IF(G$662&lt;&gt;0,(($B665*B$662+$C665*C$662+$D665*D$662+$F665*F$662))/G$662,0)</f>
        <v>0</v>
      </c>
      <c r="H665" s="17">
        <f>0.01*'Input'!$F$58*(E665*$E$662)+10*(B665*$B$662+C665*$C$662+D665*$D$662+F665*$F$662)</f>
        <v>0</v>
      </c>
      <c r="I665" s="6">
        <f>IF($G$662&lt;&gt;0,0.1*H665/$G$662,"")</f>
        <v>0</v>
      </c>
      <c r="J665" s="35">
        <f>IF($E$662&lt;&gt;0,H665/$E$662,"")</f>
        <v>0</v>
      </c>
      <c r="K665" s="10"/>
    </row>
    <row r="666" spans="1:11">
      <c r="A666" s="11" t="s">
        <v>468</v>
      </c>
      <c r="B666" s="7">
        <f>'Yard'!$D$78</f>
        <v>0</v>
      </c>
      <c r="C666" s="7">
        <f>'Yard'!$D$111</f>
        <v>0</v>
      </c>
      <c r="D666" s="7">
        <f>'Yard'!$D$135</f>
        <v>0</v>
      </c>
      <c r="E666" s="9"/>
      <c r="F666" s="7">
        <f>'Reactive'!$D$96</f>
        <v>0</v>
      </c>
      <c r="G666" s="6">
        <f>IF(G$662&lt;&gt;0,(($B666*B$662+$C666*C$662+$D666*D$662+$F666*F$662))/G$662,0)</f>
        <v>0</v>
      </c>
      <c r="H666" s="17">
        <f>0.01*'Input'!$F$58*(E666*$E$662)+10*(B666*$B$662+C666*$C$662+D666*$D$662+F666*$F$662)</f>
        <v>0</v>
      </c>
      <c r="I666" s="6">
        <f>IF($G$662&lt;&gt;0,0.1*H666/$G$662,"")</f>
        <v>0</v>
      </c>
      <c r="J666" s="35">
        <f>IF($E$662&lt;&gt;0,H666/$E$662,"")</f>
        <v>0</v>
      </c>
      <c r="K666" s="10"/>
    </row>
    <row r="667" spans="1:11">
      <c r="A667" s="11" t="s">
        <v>469</v>
      </c>
      <c r="B667" s="7">
        <f>'Yard'!$E$78</f>
        <v>0</v>
      </c>
      <c r="C667" s="7">
        <f>'Yard'!$E$111</f>
        <v>0</v>
      </c>
      <c r="D667" s="7">
        <f>'Yard'!$E$135</f>
        <v>0</v>
      </c>
      <c r="E667" s="9"/>
      <c r="F667" s="7">
        <f>'Reactive'!$E$96</f>
        <v>0</v>
      </c>
      <c r="G667" s="6">
        <f>IF(G$662&lt;&gt;0,(($B667*B$662+$C667*C$662+$D667*D$662+$F667*F$662))/G$662,0)</f>
        <v>0</v>
      </c>
      <c r="H667" s="17">
        <f>0.01*'Input'!$F$58*(E667*$E$662)+10*(B667*$B$662+C667*$C$662+D667*$D$662+F667*$F$662)</f>
        <v>0</v>
      </c>
      <c r="I667" s="6">
        <f>IF($G$662&lt;&gt;0,0.1*H667/$G$662,"")</f>
        <v>0</v>
      </c>
      <c r="J667" s="35">
        <f>IF($E$662&lt;&gt;0,H667/$E$662,"")</f>
        <v>0</v>
      </c>
      <c r="K667" s="10"/>
    </row>
    <row r="668" spans="1:11">
      <c r="A668" s="11" t="s">
        <v>470</v>
      </c>
      <c r="B668" s="7">
        <f>'Yard'!$F$78</f>
        <v>0</v>
      </c>
      <c r="C668" s="7">
        <f>'Yard'!$F$111</f>
        <v>0</v>
      </c>
      <c r="D668" s="7">
        <f>'Yard'!$F$135</f>
        <v>0</v>
      </c>
      <c r="E668" s="9"/>
      <c r="F668" s="7">
        <f>'Reactive'!$F$96</f>
        <v>0</v>
      </c>
      <c r="G668" s="6">
        <f>IF(G$662&lt;&gt;0,(($B668*B$662+$C668*C$662+$D668*D$662+$F668*F$662))/G$662,0)</f>
        <v>0</v>
      </c>
      <c r="H668" s="17">
        <f>0.01*'Input'!$F$58*(E668*$E$662)+10*(B668*$B$662+C668*$C$662+D668*$D$662+F668*$F$662)</f>
        <v>0</v>
      </c>
      <c r="I668" s="6">
        <f>IF($G$662&lt;&gt;0,0.1*H668/$G$662,"")</f>
        <v>0</v>
      </c>
      <c r="J668" s="35">
        <f>IF($E$662&lt;&gt;0,H668/$E$662,"")</f>
        <v>0</v>
      </c>
      <c r="K668" s="10"/>
    </row>
    <row r="669" spans="1:11">
      <c r="A669" s="11" t="s">
        <v>471</v>
      </c>
      <c r="B669" s="7">
        <f>'Yard'!$G$78</f>
        <v>0</v>
      </c>
      <c r="C669" s="7">
        <f>'Yard'!$G$111</f>
        <v>0</v>
      </c>
      <c r="D669" s="7">
        <f>'Yard'!$G$135</f>
        <v>0</v>
      </c>
      <c r="E669" s="9"/>
      <c r="F669" s="7">
        <f>'Reactive'!$G$96</f>
        <v>0</v>
      </c>
      <c r="G669" s="6">
        <f>IF(G$662&lt;&gt;0,(($B669*B$662+$C669*C$662+$D669*D$662+$F669*F$662))/G$662,0)</f>
        <v>0</v>
      </c>
      <c r="H669" s="17">
        <f>0.01*'Input'!$F$58*(E669*$E$662)+10*(B669*$B$662+C669*$C$662+D669*$D$662+F669*$F$662)</f>
        <v>0</v>
      </c>
      <c r="I669" s="6">
        <f>IF($G$662&lt;&gt;0,0.1*H669/$G$662,"")</f>
        <v>0</v>
      </c>
      <c r="J669" s="35">
        <f>IF($E$662&lt;&gt;0,H669/$E$662,"")</f>
        <v>0</v>
      </c>
      <c r="K669" s="10"/>
    </row>
    <row r="670" spans="1:11">
      <c r="A670" s="11" t="s">
        <v>472</v>
      </c>
      <c r="B670" s="7">
        <f>'Yard'!$H$78</f>
        <v>0</v>
      </c>
      <c r="C670" s="7">
        <f>'Yard'!$H$111</f>
        <v>0</v>
      </c>
      <c r="D670" s="7">
        <f>'Yard'!$H$135</f>
        <v>0</v>
      </c>
      <c r="E670" s="9"/>
      <c r="F670" s="7">
        <f>'Reactive'!$H$96</f>
        <v>0</v>
      </c>
      <c r="G670" s="6">
        <f>IF(G$662&lt;&gt;0,(($B670*B$662+$C670*C$662+$D670*D$662+$F670*F$662))/G$662,0)</f>
        <v>0</v>
      </c>
      <c r="H670" s="17">
        <f>0.01*'Input'!$F$58*(E670*$E$662)+10*(B670*$B$662+C670*$C$662+D670*$D$662+F670*$F$662)</f>
        <v>0</v>
      </c>
      <c r="I670" s="6">
        <f>IF($G$662&lt;&gt;0,0.1*H670/$G$662,"")</f>
        <v>0</v>
      </c>
      <c r="J670" s="35">
        <f>IF($E$662&lt;&gt;0,H670/$E$662,"")</f>
        <v>0</v>
      </c>
      <c r="K670" s="10"/>
    </row>
    <row r="671" spans="1:11">
      <c r="A671" s="11" t="s">
        <v>473</v>
      </c>
      <c r="B671" s="7">
        <f>'Yard'!$I$78</f>
        <v>0</v>
      </c>
      <c r="C671" s="7">
        <f>'Yard'!$I$111</f>
        <v>0</v>
      </c>
      <c r="D671" s="7">
        <f>'Yard'!$I$135</f>
        <v>0</v>
      </c>
      <c r="E671" s="9"/>
      <c r="F671" s="7">
        <f>'Reactive'!$I$96</f>
        <v>0</v>
      </c>
      <c r="G671" s="6">
        <f>IF(G$662&lt;&gt;0,(($B671*B$662+$C671*C$662+$D671*D$662+$F671*F$662))/G$662,0)</f>
        <v>0</v>
      </c>
      <c r="H671" s="17">
        <f>0.01*'Input'!$F$58*(E671*$E$662)+10*(B671*$B$662+C671*$C$662+D671*$D$662+F671*$F$662)</f>
        <v>0</v>
      </c>
      <c r="I671" s="6">
        <f>IF($G$662&lt;&gt;0,0.1*H671/$G$662,"")</f>
        <v>0</v>
      </c>
      <c r="J671" s="35">
        <f>IF($E$662&lt;&gt;0,H671/$E$662,"")</f>
        <v>0</v>
      </c>
      <c r="K671" s="10"/>
    </row>
    <row r="672" spans="1:11">
      <c r="A672" s="11" t="s">
        <v>474</v>
      </c>
      <c r="B672" s="7">
        <f>'Yard'!$J$78</f>
        <v>0</v>
      </c>
      <c r="C672" s="7">
        <f>'Yard'!$J$111</f>
        <v>0</v>
      </c>
      <c r="D672" s="7">
        <f>'Yard'!$J$135</f>
        <v>0</v>
      </c>
      <c r="E672" s="9"/>
      <c r="F672" s="7">
        <f>'Reactive'!$J$96</f>
        <v>0</v>
      </c>
      <c r="G672" s="6">
        <f>IF(G$662&lt;&gt;0,(($B672*B$662+$C672*C$662+$D672*D$662+$F672*F$662))/G$662,0)</f>
        <v>0</v>
      </c>
      <c r="H672" s="17">
        <f>0.01*'Input'!$F$58*(E672*$E$662)+10*(B672*$B$662+C672*$C$662+D672*$D$662+F672*$F$662)</f>
        <v>0</v>
      </c>
      <c r="I672" s="6">
        <f>IF($G$662&lt;&gt;0,0.1*H672/$G$662,"")</f>
        <v>0</v>
      </c>
      <c r="J672" s="35">
        <f>IF($E$662&lt;&gt;0,H672/$E$662,"")</f>
        <v>0</v>
      </c>
      <c r="K672" s="10"/>
    </row>
    <row r="673" spans="1:11">
      <c r="A673" s="11" t="s">
        <v>1674</v>
      </c>
      <c r="B673" s="9"/>
      <c r="C673" s="9"/>
      <c r="D673" s="9"/>
      <c r="E673" s="37">
        <f>'SM'!$B$134</f>
        <v>0</v>
      </c>
      <c r="F673" s="9"/>
      <c r="G673" s="6">
        <f>IF(G$662&lt;&gt;0,(($B673*B$662+$C673*C$662+$D673*D$662+$F673*F$662))/G$662,0)</f>
        <v>0</v>
      </c>
      <c r="H673" s="17">
        <f>0.01*'Input'!$F$58*(E673*$E$662)+10*(B673*$B$662+C673*$C$662+D673*$D$662+F673*$F$662)</f>
        <v>0</v>
      </c>
      <c r="I673" s="6">
        <f>IF($G$662&lt;&gt;0,0.1*H673/$G$662,"")</f>
        <v>0</v>
      </c>
      <c r="J673" s="35">
        <f>IF($E$662&lt;&gt;0,H673/$E$662,"")</f>
        <v>0</v>
      </c>
      <c r="K673" s="10"/>
    </row>
    <row r="674" spans="1:11">
      <c r="A674" s="11" t="s">
        <v>1675</v>
      </c>
      <c r="B674" s="9"/>
      <c r="C674" s="9"/>
      <c r="D674" s="9"/>
      <c r="E674" s="37">
        <f>'SM'!$C$134</f>
        <v>0</v>
      </c>
      <c r="F674" s="9"/>
      <c r="G674" s="6">
        <f>IF(G$662&lt;&gt;0,(($B674*B$662+$C674*C$662+$D674*D$662+$F674*F$662))/G$662,0)</f>
        <v>0</v>
      </c>
      <c r="H674" s="17">
        <f>0.01*'Input'!$F$58*(E674*$E$662)+10*(B674*$B$662+C674*$C$662+D674*$D$662+F674*$F$662)</f>
        <v>0</v>
      </c>
      <c r="I674" s="6">
        <f>IF($G$662&lt;&gt;0,0.1*H674/$G$662,"")</f>
        <v>0</v>
      </c>
      <c r="J674" s="35">
        <f>IF($E$662&lt;&gt;0,H674/$E$662,"")</f>
        <v>0</v>
      </c>
      <c r="K674" s="10"/>
    </row>
    <row r="675" spans="1:11">
      <c r="A675" s="11" t="s">
        <v>1676</v>
      </c>
      <c r="B675" s="7">
        <f>'Yard'!$K$78</f>
        <v>0</v>
      </c>
      <c r="C675" s="7">
        <f>'Yard'!$K$111</f>
        <v>0</v>
      </c>
      <c r="D675" s="7">
        <f>'Yard'!$K$135</f>
        <v>0</v>
      </c>
      <c r="E675" s="9"/>
      <c r="F675" s="7">
        <f>'Reactive'!$K$96</f>
        <v>0</v>
      </c>
      <c r="G675" s="6">
        <f>IF(G$662&lt;&gt;0,(($B675*B$662+$C675*C$662+$D675*D$662+$F675*F$662))/G$662,0)</f>
        <v>0</v>
      </c>
      <c r="H675" s="17">
        <f>0.01*'Input'!$F$58*(E675*$E$662)+10*(B675*$B$662+C675*$C$662+D675*$D$662+F675*$F$662)</f>
        <v>0</v>
      </c>
      <c r="I675" s="6">
        <f>IF($G$662&lt;&gt;0,0.1*H675/$G$662,"")</f>
        <v>0</v>
      </c>
      <c r="J675" s="35">
        <f>IF($E$662&lt;&gt;0,H675/$E$662,"")</f>
        <v>0</v>
      </c>
      <c r="K675" s="10"/>
    </row>
    <row r="676" spans="1:11">
      <c r="A676" s="11" t="s">
        <v>1677</v>
      </c>
      <c r="B676" s="7">
        <f>'Yard'!$L$78</f>
        <v>0</v>
      </c>
      <c r="C676" s="7">
        <f>'Yard'!$L$111</f>
        <v>0</v>
      </c>
      <c r="D676" s="7">
        <f>'Yard'!$L$135</f>
        <v>0</v>
      </c>
      <c r="E676" s="9"/>
      <c r="F676" s="7">
        <f>'Reactive'!$L$96</f>
        <v>0</v>
      </c>
      <c r="G676" s="6">
        <f>IF(G$662&lt;&gt;0,(($B676*B$662+$C676*C$662+$D676*D$662+$F676*F$662))/G$662,0)</f>
        <v>0</v>
      </c>
      <c r="H676" s="17">
        <f>0.01*'Input'!$F$58*(E676*$E$662)+10*(B676*$B$662+C676*$C$662+D676*$D$662+F676*$F$662)</f>
        <v>0</v>
      </c>
      <c r="I676" s="6">
        <f>IF($G$662&lt;&gt;0,0.1*H676/$G$662,"")</f>
        <v>0</v>
      </c>
      <c r="J676" s="35">
        <f>IF($E$662&lt;&gt;0,H676/$E$662,"")</f>
        <v>0</v>
      </c>
      <c r="K676" s="10"/>
    </row>
    <row r="677" spans="1:11">
      <c r="A677" s="11" t="s">
        <v>1678</v>
      </c>
      <c r="B677" s="7">
        <f>'Yard'!$M$78</f>
        <v>0</v>
      </c>
      <c r="C677" s="7">
        <f>'Yard'!$M$111</f>
        <v>0</v>
      </c>
      <c r="D677" s="7">
        <f>'Yard'!$M$135</f>
        <v>0</v>
      </c>
      <c r="E677" s="9"/>
      <c r="F677" s="7">
        <f>'Reactive'!$M$96</f>
        <v>0</v>
      </c>
      <c r="G677" s="6">
        <f>IF(G$662&lt;&gt;0,(($B677*B$662+$C677*C$662+$D677*D$662+$F677*F$662))/G$662,0)</f>
        <v>0</v>
      </c>
      <c r="H677" s="17">
        <f>0.01*'Input'!$F$58*(E677*$E$662)+10*(B677*$B$662+C677*$C$662+D677*$D$662+F677*$F$662)</f>
        <v>0</v>
      </c>
      <c r="I677" s="6">
        <f>IF($G$662&lt;&gt;0,0.1*H677/$G$662,"")</f>
        <v>0</v>
      </c>
      <c r="J677" s="35">
        <f>IF($E$662&lt;&gt;0,H677/$E$662,"")</f>
        <v>0</v>
      </c>
      <c r="K677" s="10"/>
    </row>
    <row r="678" spans="1:11">
      <c r="A678" s="11" t="s">
        <v>1679</v>
      </c>
      <c r="B678" s="7">
        <f>'Yard'!$N$78</f>
        <v>0</v>
      </c>
      <c r="C678" s="7">
        <f>'Yard'!$N$111</f>
        <v>0</v>
      </c>
      <c r="D678" s="7">
        <f>'Yard'!$N$135</f>
        <v>0</v>
      </c>
      <c r="E678" s="9"/>
      <c r="F678" s="7">
        <f>'Reactive'!$N$96</f>
        <v>0</v>
      </c>
      <c r="G678" s="6">
        <f>IF(G$662&lt;&gt;0,(($B678*B$662+$C678*C$662+$D678*D$662+$F678*F$662))/G$662,0)</f>
        <v>0</v>
      </c>
      <c r="H678" s="17">
        <f>0.01*'Input'!$F$58*(E678*$E$662)+10*(B678*$B$662+C678*$C$662+D678*$D$662+F678*$F$662)</f>
        <v>0</v>
      </c>
      <c r="I678" s="6">
        <f>IF($G$662&lt;&gt;0,0.1*H678/$G$662,"")</f>
        <v>0</v>
      </c>
      <c r="J678" s="35">
        <f>IF($E$662&lt;&gt;0,H678/$E$662,"")</f>
        <v>0</v>
      </c>
      <c r="K678" s="10"/>
    </row>
    <row r="679" spans="1:11">
      <c r="A679" s="11" t="s">
        <v>1680</v>
      </c>
      <c r="B679" s="7">
        <f>'Yard'!$O$78</f>
        <v>0</v>
      </c>
      <c r="C679" s="7">
        <f>'Yard'!$O$111</f>
        <v>0</v>
      </c>
      <c r="D679" s="7">
        <f>'Yard'!$O$135</f>
        <v>0</v>
      </c>
      <c r="E679" s="9"/>
      <c r="F679" s="7">
        <f>'Reactive'!$O$96</f>
        <v>0</v>
      </c>
      <c r="G679" s="6">
        <f>IF(G$662&lt;&gt;0,(($B679*B$662+$C679*C$662+$D679*D$662+$F679*F$662))/G$662,0)</f>
        <v>0</v>
      </c>
      <c r="H679" s="17">
        <f>0.01*'Input'!$F$58*(E679*$E$662)+10*(B679*$B$662+C679*$C$662+D679*$D$662+F679*$F$662)</f>
        <v>0</v>
      </c>
      <c r="I679" s="6">
        <f>IF($G$662&lt;&gt;0,0.1*H679/$G$662,"")</f>
        <v>0</v>
      </c>
      <c r="J679" s="35">
        <f>IF($E$662&lt;&gt;0,H679/$E$662,"")</f>
        <v>0</v>
      </c>
      <c r="K679" s="10"/>
    </row>
    <row r="680" spans="1:11">
      <c r="A680" s="11" t="s">
        <v>1681</v>
      </c>
      <c r="B680" s="7">
        <f>'Yard'!$P$78</f>
        <v>0</v>
      </c>
      <c r="C680" s="7">
        <f>'Yard'!$P$111</f>
        <v>0</v>
      </c>
      <c r="D680" s="7">
        <f>'Yard'!$P$135</f>
        <v>0</v>
      </c>
      <c r="E680" s="9"/>
      <c r="F680" s="7">
        <f>'Reactive'!$P$96</f>
        <v>0</v>
      </c>
      <c r="G680" s="6">
        <f>IF(G$662&lt;&gt;0,(($B680*B$662+$C680*C$662+$D680*D$662+$F680*F$662))/G$662,0)</f>
        <v>0</v>
      </c>
      <c r="H680" s="17">
        <f>0.01*'Input'!$F$58*(E680*$E$662)+10*(B680*$B$662+C680*$C$662+D680*$D$662+F680*$F$662)</f>
        <v>0</v>
      </c>
      <c r="I680" s="6">
        <f>IF($G$662&lt;&gt;0,0.1*H680/$G$662,"")</f>
        <v>0</v>
      </c>
      <c r="J680" s="35">
        <f>IF($E$662&lt;&gt;0,H680/$E$662,"")</f>
        <v>0</v>
      </c>
      <c r="K680" s="10"/>
    </row>
    <row r="681" spans="1:11">
      <c r="A681" s="11" t="s">
        <v>1682</v>
      </c>
      <c r="B681" s="7">
        <f>'Yard'!$Q$78</f>
        <v>0</v>
      </c>
      <c r="C681" s="7">
        <f>'Yard'!$Q$111</f>
        <v>0</v>
      </c>
      <c r="D681" s="7">
        <f>'Yard'!$Q$135</f>
        <v>0</v>
      </c>
      <c r="E681" s="9"/>
      <c r="F681" s="7">
        <f>'Reactive'!$Q$96</f>
        <v>0</v>
      </c>
      <c r="G681" s="6">
        <f>IF(G$662&lt;&gt;0,(($B681*B$662+$C681*C$662+$D681*D$662+$F681*F$662))/G$662,0)</f>
        <v>0</v>
      </c>
      <c r="H681" s="17">
        <f>0.01*'Input'!$F$58*(E681*$E$662)+10*(B681*$B$662+C681*$C$662+D681*$D$662+F681*$F$662)</f>
        <v>0</v>
      </c>
      <c r="I681" s="6">
        <f>IF($G$662&lt;&gt;0,0.1*H681/$G$662,"")</f>
        <v>0</v>
      </c>
      <c r="J681" s="35">
        <f>IF($E$662&lt;&gt;0,H681/$E$662,"")</f>
        <v>0</v>
      </c>
      <c r="K681" s="10"/>
    </row>
    <row r="682" spans="1:11">
      <c r="A682" s="11" t="s">
        <v>1683</v>
      </c>
      <c r="B682" s="7">
        <f>'Yard'!$R$78</f>
        <v>0</v>
      </c>
      <c r="C682" s="7">
        <f>'Yard'!$R$111</f>
        <v>0</v>
      </c>
      <c r="D682" s="7">
        <f>'Yard'!$R$135</f>
        <v>0</v>
      </c>
      <c r="E682" s="9"/>
      <c r="F682" s="7">
        <f>'Reactive'!$R$96</f>
        <v>0</v>
      </c>
      <c r="G682" s="6">
        <f>IF(G$662&lt;&gt;0,(($B682*B$662+$C682*C$662+$D682*D$662+$F682*F$662))/G$662,0)</f>
        <v>0</v>
      </c>
      <c r="H682" s="17">
        <f>0.01*'Input'!$F$58*(E682*$E$662)+10*(B682*$B$662+C682*$C$662+D682*$D$662+F682*$F$662)</f>
        <v>0</v>
      </c>
      <c r="I682" s="6">
        <f>IF($G$662&lt;&gt;0,0.1*H682/$G$662,"")</f>
        <v>0</v>
      </c>
      <c r="J682" s="35">
        <f>IF($E$662&lt;&gt;0,H682/$E$662,"")</f>
        <v>0</v>
      </c>
      <c r="K682" s="10"/>
    </row>
    <row r="683" spans="1:11">
      <c r="A683" s="11" t="s">
        <v>1684</v>
      </c>
      <c r="B683" s="7">
        <f>'Yard'!$S$78</f>
        <v>0</v>
      </c>
      <c r="C683" s="7">
        <f>'Yard'!$S$111</f>
        <v>0</v>
      </c>
      <c r="D683" s="7">
        <f>'Yard'!$S$135</f>
        <v>0</v>
      </c>
      <c r="E683" s="9"/>
      <c r="F683" s="7">
        <f>'Reactive'!$S$96</f>
        <v>0</v>
      </c>
      <c r="G683" s="6">
        <f>IF(G$662&lt;&gt;0,(($B683*B$662+$C683*C$662+$D683*D$662+$F683*F$662))/G$662,0)</f>
        <v>0</v>
      </c>
      <c r="H683" s="17">
        <f>0.01*'Input'!$F$58*(E683*$E$662)+10*(B683*$B$662+C683*$C$662+D683*$D$662+F683*$F$662)</f>
        <v>0</v>
      </c>
      <c r="I683" s="6">
        <f>IF($G$662&lt;&gt;0,0.1*H683/$G$662,"")</f>
        <v>0</v>
      </c>
      <c r="J683" s="35">
        <f>IF($E$662&lt;&gt;0,H683/$E$662,"")</f>
        <v>0</v>
      </c>
      <c r="K683" s="10"/>
    </row>
    <row r="684" spans="1:11">
      <c r="A684" s="11" t="s">
        <v>1685</v>
      </c>
      <c r="B684" s="9"/>
      <c r="C684" s="9"/>
      <c r="D684" s="9"/>
      <c r="E684" s="37">
        <f>'Otex'!$B$141</f>
        <v>0</v>
      </c>
      <c r="F684" s="9"/>
      <c r="G684" s="6">
        <f>IF(G$662&lt;&gt;0,(($B684*B$662+$C684*C$662+$D684*D$662+$F684*F$662))/G$662,0)</f>
        <v>0</v>
      </c>
      <c r="H684" s="17">
        <f>0.01*'Input'!$F$58*(E684*$E$662)+10*(B684*$B$662+C684*$C$662+D684*$D$662+F684*$F$662)</f>
        <v>0</v>
      </c>
      <c r="I684" s="6">
        <f>IF($G$662&lt;&gt;0,0.1*H684/$G$662,"")</f>
        <v>0</v>
      </c>
      <c r="J684" s="35">
        <f>IF($E$662&lt;&gt;0,H684/$E$662,"")</f>
        <v>0</v>
      </c>
      <c r="K684" s="10"/>
    </row>
    <row r="685" spans="1:11">
      <c r="A685" s="11" t="s">
        <v>1686</v>
      </c>
      <c r="B685" s="9"/>
      <c r="C685" s="9"/>
      <c r="D685" s="9"/>
      <c r="E685" s="37">
        <f>'Otex'!$C$141</f>
        <v>0</v>
      </c>
      <c r="F685" s="9"/>
      <c r="G685" s="6">
        <f>IF(G$662&lt;&gt;0,(($B685*B$662+$C685*C$662+$D685*D$662+$F685*F$662))/G$662,0)</f>
        <v>0</v>
      </c>
      <c r="H685" s="17">
        <f>0.01*'Input'!$F$58*(E685*$E$662)+10*(B685*$B$662+C685*$C$662+D685*$D$662+F685*$F$662)</f>
        <v>0</v>
      </c>
      <c r="I685" s="6">
        <f>IF($G$662&lt;&gt;0,0.1*H685/$G$662,"")</f>
        <v>0</v>
      </c>
      <c r="J685" s="35">
        <f>IF($E$662&lt;&gt;0,H685/$E$662,"")</f>
        <v>0</v>
      </c>
      <c r="K685" s="10"/>
    </row>
    <row r="686" spans="1:11">
      <c r="A686" s="11" t="s">
        <v>1687</v>
      </c>
      <c r="B686" s="7">
        <f>'Scaler'!$B$478</f>
        <v>0</v>
      </c>
      <c r="C686" s="7">
        <f>'Scaler'!$C$478</f>
        <v>0</v>
      </c>
      <c r="D686" s="7">
        <f>'Scaler'!$D$478</f>
        <v>0</v>
      </c>
      <c r="E686" s="37">
        <f>'Scaler'!$E$478</f>
        <v>0</v>
      </c>
      <c r="F686" s="7">
        <f>'Scaler'!$G$478</f>
        <v>0</v>
      </c>
      <c r="G686" s="6">
        <f>IF(G$662&lt;&gt;0,(($B686*B$662+$C686*C$662+$D686*D$662+$F686*F$662))/G$662,0)</f>
        <v>0</v>
      </c>
      <c r="H686" s="17">
        <f>0.01*'Input'!$F$58*(E686*$E$662)+10*(B686*$B$662+C686*$C$662+D686*$D$662+F686*$F$662)</f>
        <v>0</v>
      </c>
      <c r="I686" s="6">
        <f>IF($G$662&lt;&gt;0,0.1*H686/$G$662,"")</f>
        <v>0</v>
      </c>
      <c r="J686" s="35">
        <f>IF($E$662&lt;&gt;0,H686/$E$662,"")</f>
        <v>0</v>
      </c>
      <c r="K686" s="10"/>
    </row>
    <row r="687" spans="1:11">
      <c r="A687" s="11" t="s">
        <v>1688</v>
      </c>
      <c r="B687" s="7">
        <f>'Adjust'!$B$96</f>
        <v>0</v>
      </c>
      <c r="C687" s="7">
        <f>'Adjust'!$C$96</f>
        <v>0</v>
      </c>
      <c r="D687" s="7">
        <f>'Adjust'!$D$96</f>
        <v>0</v>
      </c>
      <c r="E687" s="37">
        <f>'Adjust'!$E$96</f>
        <v>0</v>
      </c>
      <c r="F687" s="7">
        <f>'Adjust'!$G$96</f>
        <v>0</v>
      </c>
      <c r="G687" s="6">
        <f>IF(G$662&lt;&gt;0,(($B687*B$662+$C687*C$662+$D687*D$662+$F687*F$662))/G$662,0)</f>
        <v>0</v>
      </c>
      <c r="H687" s="17">
        <f>0.01*'Input'!$F$58*(E687*$E$662)+10*(B687*$B$662+C687*$C$662+D687*$D$662+F687*$F$662)</f>
        <v>0</v>
      </c>
      <c r="I687" s="6">
        <f>IF($G$662&lt;&gt;0,0.1*H687/$G$662,"")</f>
        <v>0</v>
      </c>
      <c r="J687" s="35">
        <f>IF($E$662&lt;&gt;0,H687/$E$662,"")</f>
        <v>0</v>
      </c>
      <c r="K687" s="10"/>
    </row>
    <row r="689" spans="1:10">
      <c r="A689" s="11" t="s">
        <v>1689</v>
      </c>
      <c r="B689" s="6">
        <f>SUM($B$665:$B$687)</f>
        <v>0</v>
      </c>
      <c r="C689" s="6">
        <f>SUM($C$665:$C$687)</f>
        <v>0</v>
      </c>
      <c r="D689" s="6">
        <f>SUM($D$665:$D$687)</f>
        <v>0</v>
      </c>
      <c r="E689" s="35">
        <f>SUM($E$665:$E$687)</f>
        <v>0</v>
      </c>
      <c r="F689" s="6">
        <f>SUM($F$665:$F$687)</f>
        <v>0</v>
      </c>
      <c r="G689" s="6">
        <f>SUM(G$665:G$687)</f>
        <v>0</v>
      </c>
      <c r="H689" s="17">
        <f>SUM($H$665:$H$687)</f>
        <v>0</v>
      </c>
      <c r="I689" s="6">
        <f>SUM($I$665:$I$687)</f>
        <v>0</v>
      </c>
      <c r="J689" s="35">
        <f>SUM($J$665:$J$687)</f>
        <v>0</v>
      </c>
    </row>
    <row r="691" spans="1:10">
      <c r="A691" s="1" t="s">
        <v>184</v>
      </c>
    </row>
    <row r="693" spans="1:10">
      <c r="B693" s="3" t="s">
        <v>227</v>
      </c>
      <c r="C693" s="3" t="s">
        <v>230</v>
      </c>
      <c r="D693" s="3" t="s">
        <v>232</v>
      </c>
      <c r="E693" s="3" t="s">
        <v>1670</v>
      </c>
      <c r="F693" s="3" t="s">
        <v>1671</v>
      </c>
    </row>
    <row r="694" spans="1:10">
      <c r="A694" s="11" t="s">
        <v>184</v>
      </c>
      <c r="B694" s="33">
        <f>'Loads'!B$345</f>
        <v>0</v>
      </c>
      <c r="C694" s="33">
        <f>'Loads'!E$345</f>
        <v>0</v>
      </c>
      <c r="D694" s="33">
        <f>'Loads'!G$345</f>
        <v>0</v>
      </c>
      <c r="E694" s="33">
        <f>'Multi'!B$139</f>
        <v>0</v>
      </c>
      <c r="F694" s="6">
        <f>IF(C694,E694/C694,"")</f>
        <v>0</v>
      </c>
      <c r="G694" s="10"/>
    </row>
    <row r="696" spans="1:10">
      <c r="B696" s="3" t="s">
        <v>1491</v>
      </c>
      <c r="C696" s="3" t="s">
        <v>1494</v>
      </c>
      <c r="D696" s="3" t="s">
        <v>1086</v>
      </c>
      <c r="E696" s="3" t="s">
        <v>1672</v>
      </c>
      <c r="F696" s="3" t="s">
        <v>1642</v>
      </c>
      <c r="G696" s="3" t="s">
        <v>1673</v>
      </c>
    </row>
    <row r="697" spans="1:10">
      <c r="A697" s="11" t="s">
        <v>467</v>
      </c>
      <c r="B697" s="7">
        <f>'Yard'!$C$44</f>
        <v>0</v>
      </c>
      <c r="C697" s="9"/>
      <c r="D697" s="7">
        <f>'Reactive'!$C$97</f>
        <v>0</v>
      </c>
      <c r="E697" s="17">
        <f>0.01*'Input'!$F$58*(C697*$C$694)+10*(B697*$B$694+D697*$D$694)</f>
        <v>0</v>
      </c>
      <c r="F697" s="6">
        <f>IF($E$694&lt;&gt;0,0.1*E697/$E$694,"")</f>
        <v>0</v>
      </c>
      <c r="G697" s="35">
        <f>IF($C$694&lt;&gt;0,E697/$C$694,"")</f>
        <v>0</v>
      </c>
      <c r="H697" s="10"/>
    </row>
    <row r="698" spans="1:10">
      <c r="A698" s="11" t="s">
        <v>468</v>
      </c>
      <c r="B698" s="7">
        <f>'Yard'!$D$44</f>
        <v>0</v>
      </c>
      <c r="C698" s="9"/>
      <c r="D698" s="7">
        <f>'Reactive'!$D$97</f>
        <v>0</v>
      </c>
      <c r="E698" s="17">
        <f>0.01*'Input'!$F$58*(C698*$C$694)+10*(B698*$B$694+D698*$D$694)</f>
        <v>0</v>
      </c>
      <c r="F698" s="6">
        <f>IF($E$694&lt;&gt;0,0.1*E698/$E$694,"")</f>
        <v>0</v>
      </c>
      <c r="G698" s="35">
        <f>IF($C$694&lt;&gt;0,E698/$C$694,"")</f>
        <v>0</v>
      </c>
      <c r="H698" s="10"/>
    </row>
    <row r="699" spans="1:10">
      <c r="A699" s="11" t="s">
        <v>469</v>
      </c>
      <c r="B699" s="7">
        <f>'Yard'!$E$44</f>
        <v>0</v>
      </c>
      <c r="C699" s="9"/>
      <c r="D699" s="7">
        <f>'Reactive'!$E$97</f>
        <v>0</v>
      </c>
      <c r="E699" s="17">
        <f>0.01*'Input'!$F$58*(C699*$C$694)+10*(B699*$B$694+D699*$D$694)</f>
        <v>0</v>
      </c>
      <c r="F699" s="6">
        <f>IF($E$694&lt;&gt;0,0.1*E699/$E$694,"")</f>
        <v>0</v>
      </c>
      <c r="G699" s="35">
        <f>IF($C$694&lt;&gt;0,E699/$C$694,"")</f>
        <v>0</v>
      </c>
      <c r="H699" s="10"/>
    </row>
    <row r="700" spans="1:10">
      <c r="A700" s="11" t="s">
        <v>470</v>
      </c>
      <c r="B700" s="7">
        <f>'Yard'!$F$44</f>
        <v>0</v>
      </c>
      <c r="C700" s="9"/>
      <c r="D700" s="7">
        <f>'Reactive'!$F$97</f>
        <v>0</v>
      </c>
      <c r="E700" s="17">
        <f>0.01*'Input'!$F$58*(C700*$C$694)+10*(B700*$B$694+D700*$D$694)</f>
        <v>0</v>
      </c>
      <c r="F700" s="6">
        <f>IF($E$694&lt;&gt;0,0.1*E700/$E$694,"")</f>
        <v>0</v>
      </c>
      <c r="G700" s="35">
        <f>IF($C$694&lt;&gt;0,E700/$C$694,"")</f>
        <v>0</v>
      </c>
      <c r="H700" s="10"/>
    </row>
    <row r="701" spans="1:10">
      <c r="A701" s="11" t="s">
        <v>471</v>
      </c>
      <c r="B701" s="7">
        <f>'Yard'!$G$44</f>
        <v>0</v>
      </c>
      <c r="C701" s="9"/>
      <c r="D701" s="7">
        <f>'Reactive'!$G$97</f>
        <v>0</v>
      </c>
      <c r="E701" s="17">
        <f>0.01*'Input'!$F$58*(C701*$C$694)+10*(B701*$B$694+D701*$D$694)</f>
        <v>0</v>
      </c>
      <c r="F701" s="6">
        <f>IF($E$694&lt;&gt;0,0.1*E701/$E$694,"")</f>
        <v>0</v>
      </c>
      <c r="G701" s="35">
        <f>IF($C$694&lt;&gt;0,E701/$C$694,"")</f>
        <v>0</v>
      </c>
      <c r="H701" s="10"/>
    </row>
    <row r="702" spans="1:10">
      <c r="A702" s="11" t="s">
        <v>472</v>
      </c>
      <c r="B702" s="7">
        <f>'Yard'!$H$44</f>
        <v>0</v>
      </c>
      <c r="C702" s="9"/>
      <c r="D702" s="7">
        <f>'Reactive'!$H$97</f>
        <v>0</v>
      </c>
      <c r="E702" s="17">
        <f>0.01*'Input'!$F$58*(C702*$C$694)+10*(B702*$B$694+D702*$D$694)</f>
        <v>0</v>
      </c>
      <c r="F702" s="6">
        <f>IF($E$694&lt;&gt;0,0.1*E702/$E$694,"")</f>
        <v>0</v>
      </c>
      <c r="G702" s="35">
        <f>IF($C$694&lt;&gt;0,E702/$C$694,"")</f>
        <v>0</v>
      </c>
      <c r="H702" s="10"/>
    </row>
    <row r="703" spans="1:10">
      <c r="A703" s="11" t="s">
        <v>473</v>
      </c>
      <c r="B703" s="7">
        <f>'Yard'!$I$44</f>
        <v>0</v>
      </c>
      <c r="C703" s="9"/>
      <c r="D703" s="7">
        <f>'Reactive'!$I$97</f>
        <v>0</v>
      </c>
      <c r="E703" s="17">
        <f>0.01*'Input'!$F$58*(C703*$C$694)+10*(B703*$B$694+D703*$D$694)</f>
        <v>0</v>
      </c>
      <c r="F703" s="6">
        <f>IF($E$694&lt;&gt;0,0.1*E703/$E$694,"")</f>
        <v>0</v>
      </c>
      <c r="G703" s="35">
        <f>IF($C$694&lt;&gt;0,E703/$C$694,"")</f>
        <v>0</v>
      </c>
      <c r="H703" s="10"/>
    </row>
    <row r="704" spans="1:10">
      <c r="A704" s="11" t="s">
        <v>474</v>
      </c>
      <c r="B704" s="7">
        <f>'Yard'!$J$44</f>
        <v>0</v>
      </c>
      <c r="C704" s="9"/>
      <c r="D704" s="7">
        <f>'Reactive'!$J$97</f>
        <v>0</v>
      </c>
      <c r="E704" s="17">
        <f>0.01*'Input'!$F$58*(C704*$C$694)+10*(B704*$B$694+D704*$D$694)</f>
        <v>0</v>
      </c>
      <c r="F704" s="6">
        <f>IF($E$694&lt;&gt;0,0.1*E704/$E$694,"")</f>
        <v>0</v>
      </c>
      <c r="G704" s="35">
        <f>IF($C$694&lt;&gt;0,E704/$C$694,"")</f>
        <v>0</v>
      </c>
      <c r="H704" s="10"/>
    </row>
    <row r="705" spans="1:8">
      <c r="A705" s="11" t="s">
        <v>1674</v>
      </c>
      <c r="B705" s="9"/>
      <c r="C705" s="37">
        <f>'SM'!$B$135</f>
        <v>0</v>
      </c>
      <c r="D705" s="9"/>
      <c r="E705" s="17">
        <f>0.01*'Input'!$F$58*(C705*$C$694)+10*(B705*$B$694+D705*$D$694)</f>
        <v>0</v>
      </c>
      <c r="F705" s="6">
        <f>IF($E$694&lt;&gt;0,0.1*E705/$E$694,"")</f>
        <v>0</v>
      </c>
      <c r="G705" s="35">
        <f>IF($C$694&lt;&gt;0,E705/$C$694,"")</f>
        <v>0</v>
      </c>
      <c r="H705" s="10"/>
    </row>
    <row r="706" spans="1:8">
      <c r="A706" s="11" t="s">
        <v>1675</v>
      </c>
      <c r="B706" s="9"/>
      <c r="C706" s="37">
        <f>'SM'!$C$135</f>
        <v>0</v>
      </c>
      <c r="D706" s="9"/>
      <c r="E706" s="17">
        <f>0.01*'Input'!$F$58*(C706*$C$694)+10*(B706*$B$694+D706*$D$694)</f>
        <v>0</v>
      </c>
      <c r="F706" s="6">
        <f>IF($E$694&lt;&gt;0,0.1*E706/$E$694,"")</f>
        <v>0</v>
      </c>
      <c r="G706" s="35">
        <f>IF($C$694&lt;&gt;0,E706/$C$694,"")</f>
        <v>0</v>
      </c>
      <c r="H706" s="10"/>
    </row>
    <row r="707" spans="1:8">
      <c r="A707" s="11" t="s">
        <v>1676</v>
      </c>
      <c r="B707" s="7">
        <f>'Yard'!$K$44</f>
        <v>0</v>
      </c>
      <c r="C707" s="9"/>
      <c r="D707" s="7">
        <f>'Reactive'!$K$97</f>
        <v>0</v>
      </c>
      <c r="E707" s="17">
        <f>0.01*'Input'!$F$58*(C707*$C$694)+10*(B707*$B$694+D707*$D$694)</f>
        <v>0</v>
      </c>
      <c r="F707" s="6">
        <f>IF($E$694&lt;&gt;0,0.1*E707/$E$694,"")</f>
        <v>0</v>
      </c>
      <c r="G707" s="35">
        <f>IF($C$694&lt;&gt;0,E707/$C$694,"")</f>
        <v>0</v>
      </c>
      <c r="H707" s="10"/>
    </row>
    <row r="708" spans="1:8">
      <c r="A708" s="11" t="s">
        <v>1677</v>
      </c>
      <c r="B708" s="7">
        <f>'Yard'!$L$44</f>
        <v>0</v>
      </c>
      <c r="C708" s="9"/>
      <c r="D708" s="7">
        <f>'Reactive'!$L$97</f>
        <v>0</v>
      </c>
      <c r="E708" s="17">
        <f>0.01*'Input'!$F$58*(C708*$C$694)+10*(B708*$B$694+D708*$D$694)</f>
        <v>0</v>
      </c>
      <c r="F708" s="6">
        <f>IF($E$694&lt;&gt;0,0.1*E708/$E$694,"")</f>
        <v>0</v>
      </c>
      <c r="G708" s="35">
        <f>IF($C$694&lt;&gt;0,E708/$C$694,"")</f>
        <v>0</v>
      </c>
      <c r="H708" s="10"/>
    </row>
    <row r="709" spans="1:8">
      <c r="A709" s="11" t="s">
        <v>1678</v>
      </c>
      <c r="B709" s="7">
        <f>'Yard'!$M$44</f>
        <v>0</v>
      </c>
      <c r="C709" s="9"/>
      <c r="D709" s="7">
        <f>'Reactive'!$M$97</f>
        <v>0</v>
      </c>
      <c r="E709" s="17">
        <f>0.01*'Input'!$F$58*(C709*$C$694)+10*(B709*$B$694+D709*$D$694)</f>
        <v>0</v>
      </c>
      <c r="F709" s="6">
        <f>IF($E$694&lt;&gt;0,0.1*E709/$E$694,"")</f>
        <v>0</v>
      </c>
      <c r="G709" s="35">
        <f>IF($C$694&lt;&gt;0,E709/$C$694,"")</f>
        <v>0</v>
      </c>
      <c r="H709" s="10"/>
    </row>
    <row r="710" spans="1:8">
      <c r="A710" s="11" t="s">
        <v>1679</v>
      </c>
      <c r="B710" s="7">
        <f>'Yard'!$N$44</f>
        <v>0</v>
      </c>
      <c r="C710" s="9"/>
      <c r="D710" s="7">
        <f>'Reactive'!$N$97</f>
        <v>0</v>
      </c>
      <c r="E710" s="17">
        <f>0.01*'Input'!$F$58*(C710*$C$694)+10*(B710*$B$694+D710*$D$694)</f>
        <v>0</v>
      </c>
      <c r="F710" s="6">
        <f>IF($E$694&lt;&gt;0,0.1*E710/$E$694,"")</f>
        <v>0</v>
      </c>
      <c r="G710" s="35">
        <f>IF($C$694&lt;&gt;0,E710/$C$694,"")</f>
        <v>0</v>
      </c>
      <c r="H710" s="10"/>
    </row>
    <row r="711" spans="1:8">
      <c r="A711" s="11" t="s">
        <v>1680</v>
      </c>
      <c r="B711" s="7">
        <f>'Yard'!$O$44</f>
        <v>0</v>
      </c>
      <c r="C711" s="9"/>
      <c r="D711" s="7">
        <f>'Reactive'!$O$97</f>
        <v>0</v>
      </c>
      <c r="E711" s="17">
        <f>0.01*'Input'!$F$58*(C711*$C$694)+10*(B711*$B$694+D711*$D$694)</f>
        <v>0</v>
      </c>
      <c r="F711" s="6">
        <f>IF($E$694&lt;&gt;0,0.1*E711/$E$694,"")</f>
        <v>0</v>
      </c>
      <c r="G711" s="35">
        <f>IF($C$694&lt;&gt;0,E711/$C$694,"")</f>
        <v>0</v>
      </c>
      <c r="H711" s="10"/>
    </row>
    <row r="712" spans="1:8">
      <c r="A712" s="11" t="s">
        <v>1681</v>
      </c>
      <c r="B712" s="7">
        <f>'Yard'!$P$44</f>
        <v>0</v>
      </c>
      <c r="C712" s="9"/>
      <c r="D712" s="7">
        <f>'Reactive'!$P$97</f>
        <v>0</v>
      </c>
      <c r="E712" s="17">
        <f>0.01*'Input'!$F$58*(C712*$C$694)+10*(B712*$B$694+D712*$D$694)</f>
        <v>0</v>
      </c>
      <c r="F712" s="6">
        <f>IF($E$694&lt;&gt;0,0.1*E712/$E$694,"")</f>
        <v>0</v>
      </c>
      <c r="G712" s="35">
        <f>IF($C$694&lt;&gt;0,E712/$C$694,"")</f>
        <v>0</v>
      </c>
      <c r="H712" s="10"/>
    </row>
    <row r="713" spans="1:8">
      <c r="A713" s="11" t="s">
        <v>1682</v>
      </c>
      <c r="B713" s="7">
        <f>'Yard'!$Q$44</f>
        <v>0</v>
      </c>
      <c r="C713" s="9"/>
      <c r="D713" s="7">
        <f>'Reactive'!$Q$97</f>
        <v>0</v>
      </c>
      <c r="E713" s="17">
        <f>0.01*'Input'!$F$58*(C713*$C$694)+10*(B713*$B$694+D713*$D$694)</f>
        <v>0</v>
      </c>
      <c r="F713" s="6">
        <f>IF($E$694&lt;&gt;0,0.1*E713/$E$694,"")</f>
        <v>0</v>
      </c>
      <c r="G713" s="35">
        <f>IF($C$694&lt;&gt;0,E713/$C$694,"")</f>
        <v>0</v>
      </c>
      <c r="H713" s="10"/>
    </row>
    <row r="714" spans="1:8">
      <c r="A714" s="11" t="s">
        <v>1683</v>
      </c>
      <c r="B714" s="7">
        <f>'Yard'!$R$44</f>
        <v>0</v>
      </c>
      <c r="C714" s="9"/>
      <c r="D714" s="7">
        <f>'Reactive'!$R$97</f>
        <v>0</v>
      </c>
      <c r="E714" s="17">
        <f>0.01*'Input'!$F$58*(C714*$C$694)+10*(B714*$B$694+D714*$D$694)</f>
        <v>0</v>
      </c>
      <c r="F714" s="6">
        <f>IF($E$694&lt;&gt;0,0.1*E714/$E$694,"")</f>
        <v>0</v>
      </c>
      <c r="G714" s="35">
        <f>IF($C$694&lt;&gt;0,E714/$C$694,"")</f>
        <v>0</v>
      </c>
      <c r="H714" s="10"/>
    </row>
    <row r="715" spans="1:8">
      <c r="A715" s="11" t="s">
        <v>1684</v>
      </c>
      <c r="B715" s="7">
        <f>'Yard'!$S$44</f>
        <v>0</v>
      </c>
      <c r="C715" s="9"/>
      <c r="D715" s="7">
        <f>'Reactive'!$S$97</f>
        <v>0</v>
      </c>
      <c r="E715" s="17">
        <f>0.01*'Input'!$F$58*(C715*$C$694)+10*(B715*$B$694+D715*$D$694)</f>
        <v>0</v>
      </c>
      <c r="F715" s="6">
        <f>IF($E$694&lt;&gt;0,0.1*E715/$E$694,"")</f>
        <v>0</v>
      </c>
      <c r="G715" s="35">
        <f>IF($C$694&lt;&gt;0,E715/$C$694,"")</f>
        <v>0</v>
      </c>
      <c r="H715" s="10"/>
    </row>
    <row r="716" spans="1:8">
      <c r="A716" s="11" t="s">
        <v>1685</v>
      </c>
      <c r="B716" s="9"/>
      <c r="C716" s="37">
        <f>'Otex'!$B$142</f>
        <v>0</v>
      </c>
      <c r="D716" s="9"/>
      <c r="E716" s="17">
        <f>0.01*'Input'!$F$58*(C716*$C$694)+10*(B716*$B$694+D716*$D$694)</f>
        <v>0</v>
      </c>
      <c r="F716" s="6">
        <f>IF($E$694&lt;&gt;0,0.1*E716/$E$694,"")</f>
        <v>0</v>
      </c>
      <c r="G716" s="35">
        <f>IF($C$694&lt;&gt;0,E716/$C$694,"")</f>
        <v>0</v>
      </c>
      <c r="H716" s="10"/>
    </row>
    <row r="717" spans="1:8">
      <c r="A717" s="11" t="s">
        <v>1686</v>
      </c>
      <c r="B717" s="9"/>
      <c r="C717" s="37">
        <f>'Otex'!$C$142</f>
        <v>0</v>
      </c>
      <c r="D717" s="9"/>
      <c r="E717" s="17">
        <f>0.01*'Input'!$F$58*(C717*$C$694)+10*(B717*$B$694+D717*$D$694)</f>
        <v>0</v>
      </c>
      <c r="F717" s="6">
        <f>IF($E$694&lt;&gt;0,0.1*E717/$E$694,"")</f>
        <v>0</v>
      </c>
      <c r="G717" s="35">
        <f>IF($C$694&lt;&gt;0,E717/$C$694,"")</f>
        <v>0</v>
      </c>
      <c r="H717" s="10"/>
    </row>
    <row r="718" spans="1:8">
      <c r="A718" s="11" t="s">
        <v>1687</v>
      </c>
      <c r="B718" s="7">
        <f>'Scaler'!$B$479</f>
        <v>0</v>
      </c>
      <c r="C718" s="37">
        <f>'Scaler'!$E$479</f>
        <v>0</v>
      </c>
      <c r="D718" s="7">
        <f>'Scaler'!$G$479</f>
        <v>0</v>
      </c>
      <c r="E718" s="17">
        <f>0.01*'Input'!$F$58*(C718*$C$694)+10*(B718*$B$694+D718*$D$694)</f>
        <v>0</v>
      </c>
      <c r="F718" s="6">
        <f>IF($E$694&lt;&gt;0,0.1*E718/$E$694,"")</f>
        <v>0</v>
      </c>
      <c r="G718" s="35">
        <f>IF($C$694&lt;&gt;0,E718/$C$694,"")</f>
        <v>0</v>
      </c>
      <c r="H718" s="10"/>
    </row>
    <row r="719" spans="1:8">
      <c r="A719" s="11" t="s">
        <v>1688</v>
      </c>
      <c r="B719" s="7">
        <f>'Adjust'!$B$97</f>
        <v>0</v>
      </c>
      <c r="C719" s="37">
        <f>'Adjust'!$E$97</f>
        <v>0</v>
      </c>
      <c r="D719" s="7">
        <f>'Adjust'!$G$97</f>
        <v>0</v>
      </c>
      <c r="E719" s="17">
        <f>0.01*'Input'!$F$58*(C719*$C$694)+10*(B719*$B$694+D719*$D$694)</f>
        <v>0</v>
      </c>
      <c r="F719" s="6">
        <f>IF($E$694&lt;&gt;0,0.1*E719/$E$694,"")</f>
        <v>0</v>
      </c>
      <c r="G719" s="35">
        <f>IF($C$694&lt;&gt;0,E719/$C$694,"")</f>
        <v>0</v>
      </c>
      <c r="H719" s="10"/>
    </row>
    <row r="721" spans="1:11">
      <c r="A721" s="11" t="s">
        <v>1689</v>
      </c>
      <c r="B721" s="6">
        <f>SUM($B$697:$B$719)</f>
        <v>0</v>
      </c>
      <c r="C721" s="35">
        <f>SUM($C$697:$C$719)</f>
        <v>0</v>
      </c>
      <c r="D721" s="6">
        <f>SUM($D$697:$D$719)</f>
        <v>0</v>
      </c>
      <c r="E721" s="17">
        <f>SUM($E$697:$E$719)</f>
        <v>0</v>
      </c>
      <c r="F721" s="6">
        <f>SUM($F$697:$F$719)</f>
        <v>0</v>
      </c>
      <c r="G721" s="35">
        <f>SUM($G$697:$G$719)</f>
        <v>0</v>
      </c>
    </row>
    <row r="723" spans="1:11">
      <c r="A723" s="1" t="s">
        <v>185</v>
      </c>
    </row>
    <row r="725" spans="1:11">
      <c r="B725" s="3" t="s">
        <v>227</v>
      </c>
      <c r="C725" s="3" t="s">
        <v>228</v>
      </c>
      <c r="D725" s="3" t="s">
        <v>229</v>
      </c>
      <c r="E725" s="3" t="s">
        <v>230</v>
      </c>
      <c r="F725" s="3" t="s">
        <v>232</v>
      </c>
      <c r="G725" s="3" t="s">
        <v>1670</v>
      </c>
      <c r="H725" s="3" t="s">
        <v>1671</v>
      </c>
    </row>
    <row r="726" spans="1:11">
      <c r="A726" s="11" t="s">
        <v>185</v>
      </c>
      <c r="B726" s="33">
        <f>'Loads'!B$346</f>
        <v>0</v>
      </c>
      <c r="C726" s="33">
        <f>'Loads'!C$346</f>
        <v>0</v>
      </c>
      <c r="D726" s="33">
        <f>'Loads'!D$346</f>
        <v>0</v>
      </c>
      <c r="E726" s="33">
        <f>'Loads'!E$346</f>
        <v>0</v>
      </c>
      <c r="F726" s="33">
        <f>'Loads'!G$346</f>
        <v>0</v>
      </c>
      <c r="G726" s="33">
        <f>'Multi'!B$140</f>
        <v>0</v>
      </c>
      <c r="H726" s="6">
        <f>IF(E726,G726/E726,"")</f>
        <v>0</v>
      </c>
      <c r="I726" s="10"/>
    </row>
    <row r="728" spans="1:11">
      <c r="B728" s="3" t="s">
        <v>1491</v>
      </c>
      <c r="C728" s="3" t="s">
        <v>1492</v>
      </c>
      <c r="D728" s="3" t="s">
        <v>1493</v>
      </c>
      <c r="E728" s="3" t="s">
        <v>1494</v>
      </c>
      <c r="F728" s="3" t="s">
        <v>1086</v>
      </c>
      <c r="G728" s="3" t="s">
        <v>1690</v>
      </c>
      <c r="H728" s="3" t="s">
        <v>1672</v>
      </c>
      <c r="I728" s="3" t="s">
        <v>1642</v>
      </c>
      <c r="J728" s="3" t="s">
        <v>1673</v>
      </c>
    </row>
    <row r="729" spans="1:11">
      <c r="A729" s="11" t="s">
        <v>467</v>
      </c>
      <c r="B729" s="7">
        <f>'Yard'!$C$79</f>
        <v>0</v>
      </c>
      <c r="C729" s="7">
        <f>'Yard'!$C$112</f>
        <v>0</v>
      </c>
      <c r="D729" s="7">
        <f>'Yard'!$C$136</f>
        <v>0</v>
      </c>
      <c r="E729" s="9"/>
      <c r="F729" s="7">
        <f>'Reactive'!$C$98</f>
        <v>0</v>
      </c>
      <c r="G729" s="6">
        <f>IF(G$726&lt;&gt;0,(($B729*B$726+$C729*C$726+$D729*D$726+$F729*F$726))/G$726,0)</f>
        <v>0</v>
      </c>
      <c r="H729" s="17">
        <f>0.01*'Input'!$F$58*(E729*$E$726)+10*(B729*$B$726+C729*$C$726+D729*$D$726+F729*$F$726)</f>
        <v>0</v>
      </c>
      <c r="I729" s="6">
        <f>IF($G$726&lt;&gt;0,0.1*H729/$G$726,"")</f>
        <v>0</v>
      </c>
      <c r="J729" s="35">
        <f>IF($E$726&lt;&gt;0,H729/$E$726,"")</f>
        <v>0</v>
      </c>
      <c r="K729" s="10"/>
    </row>
    <row r="730" spans="1:11">
      <c r="A730" s="11" t="s">
        <v>468</v>
      </c>
      <c r="B730" s="7">
        <f>'Yard'!$D$79</f>
        <v>0</v>
      </c>
      <c r="C730" s="7">
        <f>'Yard'!$D$112</f>
        <v>0</v>
      </c>
      <c r="D730" s="7">
        <f>'Yard'!$D$136</f>
        <v>0</v>
      </c>
      <c r="E730" s="9"/>
      <c r="F730" s="7">
        <f>'Reactive'!$D$98</f>
        <v>0</v>
      </c>
      <c r="G730" s="6">
        <f>IF(G$726&lt;&gt;0,(($B730*B$726+$C730*C$726+$D730*D$726+$F730*F$726))/G$726,0)</f>
        <v>0</v>
      </c>
      <c r="H730" s="17">
        <f>0.01*'Input'!$F$58*(E730*$E$726)+10*(B730*$B$726+C730*$C$726+D730*$D$726+F730*$F$726)</f>
        <v>0</v>
      </c>
      <c r="I730" s="6">
        <f>IF($G$726&lt;&gt;0,0.1*H730/$G$726,"")</f>
        <v>0</v>
      </c>
      <c r="J730" s="35">
        <f>IF($E$726&lt;&gt;0,H730/$E$726,"")</f>
        <v>0</v>
      </c>
      <c r="K730" s="10"/>
    </row>
    <row r="731" spans="1:11">
      <c r="A731" s="11" t="s">
        <v>469</v>
      </c>
      <c r="B731" s="7">
        <f>'Yard'!$E$79</f>
        <v>0</v>
      </c>
      <c r="C731" s="7">
        <f>'Yard'!$E$112</f>
        <v>0</v>
      </c>
      <c r="D731" s="7">
        <f>'Yard'!$E$136</f>
        <v>0</v>
      </c>
      <c r="E731" s="9"/>
      <c r="F731" s="7">
        <f>'Reactive'!$E$98</f>
        <v>0</v>
      </c>
      <c r="G731" s="6">
        <f>IF(G$726&lt;&gt;0,(($B731*B$726+$C731*C$726+$D731*D$726+$F731*F$726))/G$726,0)</f>
        <v>0</v>
      </c>
      <c r="H731" s="17">
        <f>0.01*'Input'!$F$58*(E731*$E$726)+10*(B731*$B$726+C731*$C$726+D731*$D$726+F731*$F$726)</f>
        <v>0</v>
      </c>
      <c r="I731" s="6">
        <f>IF($G$726&lt;&gt;0,0.1*H731/$G$726,"")</f>
        <v>0</v>
      </c>
      <c r="J731" s="35">
        <f>IF($E$726&lt;&gt;0,H731/$E$726,"")</f>
        <v>0</v>
      </c>
      <c r="K731" s="10"/>
    </row>
    <row r="732" spans="1:11">
      <c r="A732" s="11" t="s">
        <v>470</v>
      </c>
      <c r="B732" s="7">
        <f>'Yard'!$F$79</f>
        <v>0</v>
      </c>
      <c r="C732" s="7">
        <f>'Yard'!$F$112</f>
        <v>0</v>
      </c>
      <c r="D732" s="7">
        <f>'Yard'!$F$136</f>
        <v>0</v>
      </c>
      <c r="E732" s="9"/>
      <c r="F732" s="7">
        <f>'Reactive'!$F$98</f>
        <v>0</v>
      </c>
      <c r="G732" s="6">
        <f>IF(G$726&lt;&gt;0,(($B732*B$726+$C732*C$726+$D732*D$726+$F732*F$726))/G$726,0)</f>
        <v>0</v>
      </c>
      <c r="H732" s="17">
        <f>0.01*'Input'!$F$58*(E732*$E$726)+10*(B732*$B$726+C732*$C$726+D732*$D$726+F732*$F$726)</f>
        <v>0</v>
      </c>
      <c r="I732" s="6">
        <f>IF($G$726&lt;&gt;0,0.1*H732/$G$726,"")</f>
        <v>0</v>
      </c>
      <c r="J732" s="35">
        <f>IF($E$726&lt;&gt;0,H732/$E$726,"")</f>
        <v>0</v>
      </c>
      <c r="K732" s="10"/>
    </row>
    <row r="733" spans="1:11">
      <c r="A733" s="11" t="s">
        <v>471</v>
      </c>
      <c r="B733" s="7">
        <f>'Yard'!$G$79</f>
        <v>0</v>
      </c>
      <c r="C733" s="7">
        <f>'Yard'!$G$112</f>
        <v>0</v>
      </c>
      <c r="D733" s="7">
        <f>'Yard'!$G$136</f>
        <v>0</v>
      </c>
      <c r="E733" s="9"/>
      <c r="F733" s="7">
        <f>'Reactive'!$G$98</f>
        <v>0</v>
      </c>
      <c r="G733" s="6">
        <f>IF(G$726&lt;&gt;0,(($B733*B$726+$C733*C$726+$D733*D$726+$F733*F$726))/G$726,0)</f>
        <v>0</v>
      </c>
      <c r="H733" s="17">
        <f>0.01*'Input'!$F$58*(E733*$E$726)+10*(B733*$B$726+C733*$C$726+D733*$D$726+F733*$F$726)</f>
        <v>0</v>
      </c>
      <c r="I733" s="6">
        <f>IF($G$726&lt;&gt;0,0.1*H733/$G$726,"")</f>
        <v>0</v>
      </c>
      <c r="J733" s="35">
        <f>IF($E$726&lt;&gt;0,H733/$E$726,"")</f>
        <v>0</v>
      </c>
      <c r="K733" s="10"/>
    </row>
    <row r="734" spans="1:11">
      <c r="A734" s="11" t="s">
        <v>472</v>
      </c>
      <c r="B734" s="7">
        <f>'Yard'!$H$79</f>
        <v>0</v>
      </c>
      <c r="C734" s="7">
        <f>'Yard'!$H$112</f>
        <v>0</v>
      </c>
      <c r="D734" s="7">
        <f>'Yard'!$H$136</f>
        <v>0</v>
      </c>
      <c r="E734" s="9"/>
      <c r="F734" s="7">
        <f>'Reactive'!$H$98</f>
        <v>0</v>
      </c>
      <c r="G734" s="6">
        <f>IF(G$726&lt;&gt;0,(($B734*B$726+$C734*C$726+$D734*D$726+$F734*F$726))/G$726,0)</f>
        <v>0</v>
      </c>
      <c r="H734" s="17">
        <f>0.01*'Input'!$F$58*(E734*$E$726)+10*(B734*$B$726+C734*$C$726+D734*$D$726+F734*$F$726)</f>
        <v>0</v>
      </c>
      <c r="I734" s="6">
        <f>IF($G$726&lt;&gt;0,0.1*H734/$G$726,"")</f>
        <v>0</v>
      </c>
      <c r="J734" s="35">
        <f>IF($E$726&lt;&gt;0,H734/$E$726,"")</f>
        <v>0</v>
      </c>
      <c r="K734" s="10"/>
    </row>
    <row r="735" spans="1:11">
      <c r="A735" s="11" t="s">
        <v>473</v>
      </c>
      <c r="B735" s="7">
        <f>'Yard'!$I$79</f>
        <v>0</v>
      </c>
      <c r="C735" s="7">
        <f>'Yard'!$I$112</f>
        <v>0</v>
      </c>
      <c r="D735" s="7">
        <f>'Yard'!$I$136</f>
        <v>0</v>
      </c>
      <c r="E735" s="9"/>
      <c r="F735" s="7">
        <f>'Reactive'!$I$98</f>
        <v>0</v>
      </c>
      <c r="G735" s="6">
        <f>IF(G$726&lt;&gt;0,(($B735*B$726+$C735*C$726+$D735*D$726+$F735*F$726))/G$726,0)</f>
        <v>0</v>
      </c>
      <c r="H735" s="17">
        <f>0.01*'Input'!$F$58*(E735*$E$726)+10*(B735*$B$726+C735*$C$726+D735*$D$726+F735*$F$726)</f>
        <v>0</v>
      </c>
      <c r="I735" s="6">
        <f>IF($G$726&lt;&gt;0,0.1*H735/$G$726,"")</f>
        <v>0</v>
      </c>
      <c r="J735" s="35">
        <f>IF($E$726&lt;&gt;0,H735/$E$726,"")</f>
        <v>0</v>
      </c>
      <c r="K735" s="10"/>
    </row>
    <row r="736" spans="1:11">
      <c r="A736" s="11" t="s">
        <v>474</v>
      </c>
      <c r="B736" s="7">
        <f>'Yard'!$J$79</f>
        <v>0</v>
      </c>
      <c r="C736" s="7">
        <f>'Yard'!$J$112</f>
        <v>0</v>
      </c>
      <c r="D736" s="7">
        <f>'Yard'!$J$136</f>
        <v>0</v>
      </c>
      <c r="E736" s="9"/>
      <c r="F736" s="7">
        <f>'Reactive'!$J$98</f>
        <v>0</v>
      </c>
      <c r="G736" s="6">
        <f>IF(G$726&lt;&gt;0,(($B736*B$726+$C736*C$726+$D736*D$726+$F736*F$726))/G$726,0)</f>
        <v>0</v>
      </c>
      <c r="H736" s="17">
        <f>0.01*'Input'!$F$58*(E736*$E$726)+10*(B736*$B$726+C736*$C$726+D736*$D$726+F736*$F$726)</f>
        <v>0</v>
      </c>
      <c r="I736" s="6">
        <f>IF($G$726&lt;&gt;0,0.1*H736/$G$726,"")</f>
        <v>0</v>
      </c>
      <c r="J736" s="35">
        <f>IF($E$726&lt;&gt;0,H736/$E$726,"")</f>
        <v>0</v>
      </c>
      <c r="K736" s="10"/>
    </row>
    <row r="737" spans="1:11">
      <c r="A737" s="11" t="s">
        <v>1674</v>
      </c>
      <c r="B737" s="9"/>
      <c r="C737" s="9"/>
      <c r="D737" s="9"/>
      <c r="E737" s="37">
        <f>'SM'!$B$136</f>
        <v>0</v>
      </c>
      <c r="F737" s="9"/>
      <c r="G737" s="6">
        <f>IF(G$726&lt;&gt;0,(($B737*B$726+$C737*C$726+$D737*D$726+$F737*F$726))/G$726,0)</f>
        <v>0</v>
      </c>
      <c r="H737" s="17">
        <f>0.01*'Input'!$F$58*(E737*$E$726)+10*(B737*$B$726+C737*$C$726+D737*$D$726+F737*$F$726)</f>
        <v>0</v>
      </c>
      <c r="I737" s="6">
        <f>IF($G$726&lt;&gt;0,0.1*H737/$G$726,"")</f>
        <v>0</v>
      </c>
      <c r="J737" s="35">
        <f>IF($E$726&lt;&gt;0,H737/$E$726,"")</f>
        <v>0</v>
      </c>
      <c r="K737" s="10"/>
    </row>
    <row r="738" spans="1:11">
      <c r="A738" s="11" t="s">
        <v>1675</v>
      </c>
      <c r="B738" s="9"/>
      <c r="C738" s="9"/>
      <c r="D738" s="9"/>
      <c r="E738" s="37">
        <f>'SM'!$C$136</f>
        <v>0</v>
      </c>
      <c r="F738" s="9"/>
      <c r="G738" s="6">
        <f>IF(G$726&lt;&gt;0,(($B738*B$726+$C738*C$726+$D738*D$726+$F738*F$726))/G$726,0)</f>
        <v>0</v>
      </c>
      <c r="H738" s="17">
        <f>0.01*'Input'!$F$58*(E738*$E$726)+10*(B738*$B$726+C738*$C$726+D738*$D$726+F738*$F$726)</f>
        <v>0</v>
      </c>
      <c r="I738" s="6">
        <f>IF($G$726&lt;&gt;0,0.1*H738/$G$726,"")</f>
        <v>0</v>
      </c>
      <c r="J738" s="35">
        <f>IF($E$726&lt;&gt;0,H738/$E$726,"")</f>
        <v>0</v>
      </c>
      <c r="K738" s="10"/>
    </row>
    <row r="739" spans="1:11">
      <c r="A739" s="11" t="s">
        <v>1676</v>
      </c>
      <c r="B739" s="7">
        <f>'Yard'!$K$79</f>
        <v>0</v>
      </c>
      <c r="C739" s="7">
        <f>'Yard'!$K$112</f>
        <v>0</v>
      </c>
      <c r="D739" s="7">
        <f>'Yard'!$K$136</f>
        <v>0</v>
      </c>
      <c r="E739" s="9"/>
      <c r="F739" s="7">
        <f>'Reactive'!$K$98</f>
        <v>0</v>
      </c>
      <c r="G739" s="6">
        <f>IF(G$726&lt;&gt;0,(($B739*B$726+$C739*C$726+$D739*D$726+$F739*F$726))/G$726,0)</f>
        <v>0</v>
      </c>
      <c r="H739" s="17">
        <f>0.01*'Input'!$F$58*(E739*$E$726)+10*(B739*$B$726+C739*$C$726+D739*$D$726+F739*$F$726)</f>
        <v>0</v>
      </c>
      <c r="I739" s="6">
        <f>IF($G$726&lt;&gt;0,0.1*H739/$G$726,"")</f>
        <v>0</v>
      </c>
      <c r="J739" s="35">
        <f>IF($E$726&lt;&gt;0,H739/$E$726,"")</f>
        <v>0</v>
      </c>
      <c r="K739" s="10"/>
    </row>
    <row r="740" spans="1:11">
      <c r="A740" s="11" t="s">
        <v>1677</v>
      </c>
      <c r="B740" s="7">
        <f>'Yard'!$L$79</f>
        <v>0</v>
      </c>
      <c r="C740" s="7">
        <f>'Yard'!$L$112</f>
        <v>0</v>
      </c>
      <c r="D740" s="7">
        <f>'Yard'!$L$136</f>
        <v>0</v>
      </c>
      <c r="E740" s="9"/>
      <c r="F740" s="7">
        <f>'Reactive'!$L$98</f>
        <v>0</v>
      </c>
      <c r="G740" s="6">
        <f>IF(G$726&lt;&gt;0,(($B740*B$726+$C740*C$726+$D740*D$726+$F740*F$726))/G$726,0)</f>
        <v>0</v>
      </c>
      <c r="H740" s="17">
        <f>0.01*'Input'!$F$58*(E740*$E$726)+10*(B740*$B$726+C740*$C$726+D740*$D$726+F740*$F$726)</f>
        <v>0</v>
      </c>
      <c r="I740" s="6">
        <f>IF($G$726&lt;&gt;0,0.1*H740/$G$726,"")</f>
        <v>0</v>
      </c>
      <c r="J740" s="35">
        <f>IF($E$726&lt;&gt;0,H740/$E$726,"")</f>
        <v>0</v>
      </c>
      <c r="K740" s="10"/>
    </row>
    <row r="741" spans="1:11">
      <c r="A741" s="11" t="s">
        <v>1678</v>
      </c>
      <c r="B741" s="7">
        <f>'Yard'!$M$79</f>
        <v>0</v>
      </c>
      <c r="C741" s="7">
        <f>'Yard'!$M$112</f>
        <v>0</v>
      </c>
      <c r="D741" s="7">
        <f>'Yard'!$M$136</f>
        <v>0</v>
      </c>
      <c r="E741" s="9"/>
      <c r="F741" s="7">
        <f>'Reactive'!$M$98</f>
        <v>0</v>
      </c>
      <c r="G741" s="6">
        <f>IF(G$726&lt;&gt;0,(($B741*B$726+$C741*C$726+$D741*D$726+$F741*F$726))/G$726,0)</f>
        <v>0</v>
      </c>
      <c r="H741" s="17">
        <f>0.01*'Input'!$F$58*(E741*$E$726)+10*(B741*$B$726+C741*$C$726+D741*$D$726+F741*$F$726)</f>
        <v>0</v>
      </c>
      <c r="I741" s="6">
        <f>IF($G$726&lt;&gt;0,0.1*H741/$G$726,"")</f>
        <v>0</v>
      </c>
      <c r="J741" s="35">
        <f>IF($E$726&lt;&gt;0,H741/$E$726,"")</f>
        <v>0</v>
      </c>
      <c r="K741" s="10"/>
    </row>
    <row r="742" spans="1:11">
      <c r="A742" s="11" t="s">
        <v>1679</v>
      </c>
      <c r="B742" s="7">
        <f>'Yard'!$N$79</f>
        <v>0</v>
      </c>
      <c r="C742" s="7">
        <f>'Yard'!$N$112</f>
        <v>0</v>
      </c>
      <c r="D742" s="7">
        <f>'Yard'!$N$136</f>
        <v>0</v>
      </c>
      <c r="E742" s="9"/>
      <c r="F742" s="7">
        <f>'Reactive'!$N$98</f>
        <v>0</v>
      </c>
      <c r="G742" s="6">
        <f>IF(G$726&lt;&gt;0,(($B742*B$726+$C742*C$726+$D742*D$726+$F742*F$726))/G$726,0)</f>
        <v>0</v>
      </c>
      <c r="H742" s="17">
        <f>0.01*'Input'!$F$58*(E742*$E$726)+10*(B742*$B$726+C742*$C$726+D742*$D$726+F742*$F$726)</f>
        <v>0</v>
      </c>
      <c r="I742" s="6">
        <f>IF($G$726&lt;&gt;0,0.1*H742/$G$726,"")</f>
        <v>0</v>
      </c>
      <c r="J742" s="35">
        <f>IF($E$726&lt;&gt;0,H742/$E$726,"")</f>
        <v>0</v>
      </c>
      <c r="K742" s="10"/>
    </row>
    <row r="743" spans="1:11">
      <c r="A743" s="11" t="s">
        <v>1680</v>
      </c>
      <c r="B743" s="7">
        <f>'Yard'!$O$79</f>
        <v>0</v>
      </c>
      <c r="C743" s="7">
        <f>'Yard'!$O$112</f>
        <v>0</v>
      </c>
      <c r="D743" s="7">
        <f>'Yard'!$O$136</f>
        <v>0</v>
      </c>
      <c r="E743" s="9"/>
      <c r="F743" s="7">
        <f>'Reactive'!$O$98</f>
        <v>0</v>
      </c>
      <c r="G743" s="6">
        <f>IF(G$726&lt;&gt;0,(($B743*B$726+$C743*C$726+$D743*D$726+$F743*F$726))/G$726,0)</f>
        <v>0</v>
      </c>
      <c r="H743" s="17">
        <f>0.01*'Input'!$F$58*(E743*$E$726)+10*(B743*$B$726+C743*$C$726+D743*$D$726+F743*$F$726)</f>
        <v>0</v>
      </c>
      <c r="I743" s="6">
        <f>IF($G$726&lt;&gt;0,0.1*H743/$G$726,"")</f>
        <v>0</v>
      </c>
      <c r="J743" s="35">
        <f>IF($E$726&lt;&gt;0,H743/$E$726,"")</f>
        <v>0</v>
      </c>
      <c r="K743" s="10"/>
    </row>
    <row r="744" spans="1:11">
      <c r="A744" s="11" t="s">
        <v>1681</v>
      </c>
      <c r="B744" s="7">
        <f>'Yard'!$P$79</f>
        <v>0</v>
      </c>
      <c r="C744" s="7">
        <f>'Yard'!$P$112</f>
        <v>0</v>
      </c>
      <c r="D744" s="7">
        <f>'Yard'!$P$136</f>
        <v>0</v>
      </c>
      <c r="E744" s="9"/>
      <c r="F744" s="7">
        <f>'Reactive'!$P$98</f>
        <v>0</v>
      </c>
      <c r="G744" s="6">
        <f>IF(G$726&lt;&gt;0,(($B744*B$726+$C744*C$726+$D744*D$726+$F744*F$726))/G$726,0)</f>
        <v>0</v>
      </c>
      <c r="H744" s="17">
        <f>0.01*'Input'!$F$58*(E744*$E$726)+10*(B744*$B$726+C744*$C$726+D744*$D$726+F744*$F$726)</f>
        <v>0</v>
      </c>
      <c r="I744" s="6">
        <f>IF($G$726&lt;&gt;0,0.1*H744/$G$726,"")</f>
        <v>0</v>
      </c>
      <c r="J744" s="35">
        <f>IF($E$726&lt;&gt;0,H744/$E$726,"")</f>
        <v>0</v>
      </c>
      <c r="K744" s="10"/>
    </row>
    <row r="745" spans="1:11">
      <c r="A745" s="11" t="s">
        <v>1682</v>
      </c>
      <c r="B745" s="7">
        <f>'Yard'!$Q$79</f>
        <v>0</v>
      </c>
      <c r="C745" s="7">
        <f>'Yard'!$Q$112</f>
        <v>0</v>
      </c>
      <c r="D745" s="7">
        <f>'Yard'!$Q$136</f>
        <v>0</v>
      </c>
      <c r="E745" s="9"/>
      <c r="F745" s="7">
        <f>'Reactive'!$Q$98</f>
        <v>0</v>
      </c>
      <c r="G745" s="6">
        <f>IF(G$726&lt;&gt;0,(($B745*B$726+$C745*C$726+$D745*D$726+$F745*F$726))/G$726,0)</f>
        <v>0</v>
      </c>
      <c r="H745" s="17">
        <f>0.01*'Input'!$F$58*(E745*$E$726)+10*(B745*$B$726+C745*$C$726+D745*$D$726+F745*$F$726)</f>
        <v>0</v>
      </c>
      <c r="I745" s="6">
        <f>IF($G$726&lt;&gt;0,0.1*H745/$G$726,"")</f>
        <v>0</v>
      </c>
      <c r="J745" s="35">
        <f>IF($E$726&lt;&gt;0,H745/$E$726,"")</f>
        <v>0</v>
      </c>
      <c r="K745" s="10"/>
    </row>
    <row r="746" spans="1:11">
      <c r="A746" s="11" t="s">
        <v>1683</v>
      </c>
      <c r="B746" s="7">
        <f>'Yard'!$R$79</f>
        <v>0</v>
      </c>
      <c r="C746" s="7">
        <f>'Yard'!$R$112</f>
        <v>0</v>
      </c>
      <c r="D746" s="7">
        <f>'Yard'!$R$136</f>
        <v>0</v>
      </c>
      <c r="E746" s="9"/>
      <c r="F746" s="7">
        <f>'Reactive'!$R$98</f>
        <v>0</v>
      </c>
      <c r="G746" s="6">
        <f>IF(G$726&lt;&gt;0,(($B746*B$726+$C746*C$726+$D746*D$726+$F746*F$726))/G$726,0)</f>
        <v>0</v>
      </c>
      <c r="H746" s="17">
        <f>0.01*'Input'!$F$58*(E746*$E$726)+10*(B746*$B$726+C746*$C$726+D746*$D$726+F746*$F$726)</f>
        <v>0</v>
      </c>
      <c r="I746" s="6">
        <f>IF($G$726&lt;&gt;0,0.1*H746/$G$726,"")</f>
        <v>0</v>
      </c>
      <c r="J746" s="35">
        <f>IF($E$726&lt;&gt;0,H746/$E$726,"")</f>
        <v>0</v>
      </c>
      <c r="K746" s="10"/>
    </row>
    <row r="747" spans="1:11">
      <c r="A747" s="11" t="s">
        <v>1684</v>
      </c>
      <c r="B747" s="7">
        <f>'Yard'!$S$79</f>
        <v>0</v>
      </c>
      <c r="C747" s="7">
        <f>'Yard'!$S$112</f>
        <v>0</v>
      </c>
      <c r="D747" s="7">
        <f>'Yard'!$S$136</f>
        <v>0</v>
      </c>
      <c r="E747" s="9"/>
      <c r="F747" s="7">
        <f>'Reactive'!$S$98</f>
        <v>0</v>
      </c>
      <c r="G747" s="6">
        <f>IF(G$726&lt;&gt;0,(($B747*B$726+$C747*C$726+$D747*D$726+$F747*F$726))/G$726,0)</f>
        <v>0</v>
      </c>
      <c r="H747" s="17">
        <f>0.01*'Input'!$F$58*(E747*$E$726)+10*(B747*$B$726+C747*$C$726+D747*$D$726+F747*$F$726)</f>
        <v>0</v>
      </c>
      <c r="I747" s="6">
        <f>IF($G$726&lt;&gt;0,0.1*H747/$G$726,"")</f>
        <v>0</v>
      </c>
      <c r="J747" s="35">
        <f>IF($E$726&lt;&gt;0,H747/$E$726,"")</f>
        <v>0</v>
      </c>
      <c r="K747" s="10"/>
    </row>
    <row r="748" spans="1:11">
      <c r="A748" s="11" t="s">
        <v>1685</v>
      </c>
      <c r="B748" s="9"/>
      <c r="C748" s="9"/>
      <c r="D748" s="9"/>
      <c r="E748" s="37">
        <f>'Otex'!$B$143</f>
        <v>0</v>
      </c>
      <c r="F748" s="9"/>
      <c r="G748" s="6">
        <f>IF(G$726&lt;&gt;0,(($B748*B$726+$C748*C$726+$D748*D$726+$F748*F$726))/G$726,0)</f>
        <v>0</v>
      </c>
      <c r="H748" s="17">
        <f>0.01*'Input'!$F$58*(E748*$E$726)+10*(B748*$B$726+C748*$C$726+D748*$D$726+F748*$F$726)</f>
        <v>0</v>
      </c>
      <c r="I748" s="6">
        <f>IF($G$726&lt;&gt;0,0.1*H748/$G$726,"")</f>
        <v>0</v>
      </c>
      <c r="J748" s="35">
        <f>IF($E$726&lt;&gt;0,H748/$E$726,"")</f>
        <v>0</v>
      </c>
      <c r="K748" s="10"/>
    </row>
    <row r="749" spans="1:11">
      <c r="A749" s="11" t="s">
        <v>1686</v>
      </c>
      <c r="B749" s="9"/>
      <c r="C749" s="9"/>
      <c r="D749" s="9"/>
      <c r="E749" s="37">
        <f>'Otex'!$C$143</f>
        <v>0</v>
      </c>
      <c r="F749" s="9"/>
      <c r="G749" s="6">
        <f>IF(G$726&lt;&gt;0,(($B749*B$726+$C749*C$726+$D749*D$726+$F749*F$726))/G$726,0)</f>
        <v>0</v>
      </c>
      <c r="H749" s="17">
        <f>0.01*'Input'!$F$58*(E749*$E$726)+10*(B749*$B$726+C749*$C$726+D749*$D$726+F749*$F$726)</f>
        <v>0</v>
      </c>
      <c r="I749" s="6">
        <f>IF($G$726&lt;&gt;0,0.1*H749/$G$726,"")</f>
        <v>0</v>
      </c>
      <c r="J749" s="35">
        <f>IF($E$726&lt;&gt;0,H749/$E$726,"")</f>
        <v>0</v>
      </c>
      <c r="K749" s="10"/>
    </row>
    <row r="750" spans="1:11">
      <c r="A750" s="11" t="s">
        <v>1687</v>
      </c>
      <c r="B750" s="7">
        <f>'Scaler'!$B$480</f>
        <v>0</v>
      </c>
      <c r="C750" s="7">
        <f>'Scaler'!$C$480</f>
        <v>0</v>
      </c>
      <c r="D750" s="7">
        <f>'Scaler'!$D$480</f>
        <v>0</v>
      </c>
      <c r="E750" s="37">
        <f>'Scaler'!$E$480</f>
        <v>0</v>
      </c>
      <c r="F750" s="7">
        <f>'Scaler'!$G$480</f>
        <v>0</v>
      </c>
      <c r="G750" s="6">
        <f>IF(G$726&lt;&gt;0,(($B750*B$726+$C750*C$726+$D750*D$726+$F750*F$726))/G$726,0)</f>
        <v>0</v>
      </c>
      <c r="H750" s="17">
        <f>0.01*'Input'!$F$58*(E750*$E$726)+10*(B750*$B$726+C750*$C$726+D750*$D$726+F750*$F$726)</f>
        <v>0</v>
      </c>
      <c r="I750" s="6">
        <f>IF($G$726&lt;&gt;0,0.1*H750/$G$726,"")</f>
        <v>0</v>
      </c>
      <c r="J750" s="35">
        <f>IF($E$726&lt;&gt;0,H750/$E$726,"")</f>
        <v>0</v>
      </c>
      <c r="K750" s="10"/>
    </row>
    <row r="751" spans="1:11">
      <c r="A751" s="11" t="s">
        <v>1688</v>
      </c>
      <c r="B751" s="7">
        <f>'Adjust'!$B$98</f>
        <v>0</v>
      </c>
      <c r="C751" s="7">
        <f>'Adjust'!$C$98</f>
        <v>0</v>
      </c>
      <c r="D751" s="7">
        <f>'Adjust'!$D$98</f>
        <v>0</v>
      </c>
      <c r="E751" s="37">
        <f>'Adjust'!$E$98</f>
        <v>0</v>
      </c>
      <c r="F751" s="7">
        <f>'Adjust'!$G$98</f>
        <v>0</v>
      </c>
      <c r="G751" s="6">
        <f>IF(G$726&lt;&gt;0,(($B751*B$726+$C751*C$726+$D751*D$726+$F751*F$726))/G$726,0)</f>
        <v>0</v>
      </c>
      <c r="H751" s="17">
        <f>0.01*'Input'!$F$58*(E751*$E$726)+10*(B751*$B$726+C751*$C$726+D751*$D$726+F751*$F$726)</f>
        <v>0</v>
      </c>
      <c r="I751" s="6">
        <f>IF($G$726&lt;&gt;0,0.1*H751/$G$726,"")</f>
        <v>0</v>
      </c>
      <c r="J751" s="35">
        <f>IF($E$726&lt;&gt;0,H751/$E$726,"")</f>
        <v>0</v>
      </c>
      <c r="K751" s="10"/>
    </row>
    <row r="753" spans="1:10">
      <c r="A753" s="11" t="s">
        <v>1689</v>
      </c>
      <c r="B753" s="6">
        <f>SUM($B$729:$B$751)</f>
        <v>0</v>
      </c>
      <c r="C753" s="6">
        <f>SUM($C$729:$C$751)</f>
        <v>0</v>
      </c>
      <c r="D753" s="6">
        <f>SUM($D$729:$D$751)</f>
        <v>0</v>
      </c>
      <c r="E753" s="35">
        <f>SUM($E$729:$E$751)</f>
        <v>0</v>
      </c>
      <c r="F753" s="6">
        <f>SUM($F$729:$F$751)</f>
        <v>0</v>
      </c>
      <c r="G753" s="6">
        <f>SUM(G$729:G$751)</f>
        <v>0</v>
      </c>
      <c r="H753" s="17">
        <f>SUM($H$729:$H$751)</f>
        <v>0</v>
      </c>
      <c r="I753" s="6">
        <f>SUM($I$729:$I$751)</f>
        <v>0</v>
      </c>
      <c r="J753" s="35">
        <f>SUM($J$729:$J$751)</f>
        <v>0</v>
      </c>
    </row>
    <row r="755" spans="1:10">
      <c r="A755" s="1" t="s">
        <v>193</v>
      </c>
    </row>
    <row r="757" spans="1:10">
      <c r="B757" s="3" t="s">
        <v>227</v>
      </c>
      <c r="C757" s="3" t="s">
        <v>230</v>
      </c>
      <c r="D757" s="3" t="s">
        <v>232</v>
      </c>
      <c r="E757" s="3" t="s">
        <v>1670</v>
      </c>
      <c r="F757" s="3" t="s">
        <v>1671</v>
      </c>
    </row>
    <row r="758" spans="1:10">
      <c r="A758" s="11" t="s">
        <v>193</v>
      </c>
      <c r="B758" s="33">
        <f>'Loads'!B$347</f>
        <v>0</v>
      </c>
      <c r="C758" s="33">
        <f>'Loads'!E$347</f>
        <v>0</v>
      </c>
      <c r="D758" s="33">
        <f>'Loads'!G$347</f>
        <v>0</v>
      </c>
      <c r="E758" s="33">
        <f>'Multi'!B$141</f>
        <v>0</v>
      </c>
      <c r="F758" s="6">
        <f>IF(C758,E758/C758,"")</f>
        <v>0</v>
      </c>
      <c r="G758" s="10"/>
    </row>
    <row r="760" spans="1:10">
      <c r="B760" s="3" t="s">
        <v>1491</v>
      </c>
      <c r="C760" s="3" t="s">
        <v>1494</v>
      </c>
      <c r="D760" s="3" t="s">
        <v>1086</v>
      </c>
      <c r="E760" s="3" t="s">
        <v>1672</v>
      </c>
      <c r="F760" s="3" t="s">
        <v>1642</v>
      </c>
      <c r="G760" s="3" t="s">
        <v>1673</v>
      </c>
    </row>
    <row r="761" spans="1:10">
      <c r="A761" s="11" t="s">
        <v>467</v>
      </c>
      <c r="B761" s="7">
        <f>'Yard'!$C$46</f>
        <v>0</v>
      </c>
      <c r="C761" s="9"/>
      <c r="D761" s="7">
        <f>'Reactive'!$C$99</f>
        <v>0</v>
      </c>
      <c r="E761" s="17">
        <f>0.01*'Input'!$F$58*(C761*$C$758)+10*(B761*$B$758+D761*$D$758)</f>
        <v>0</v>
      </c>
      <c r="F761" s="6">
        <f>IF($E$758&lt;&gt;0,0.1*E761/$E$758,"")</f>
        <v>0</v>
      </c>
      <c r="G761" s="35">
        <f>IF($C$758&lt;&gt;0,E761/$C$758,"")</f>
        <v>0</v>
      </c>
      <c r="H761" s="10"/>
    </row>
    <row r="762" spans="1:10">
      <c r="A762" s="11" t="s">
        <v>468</v>
      </c>
      <c r="B762" s="7">
        <f>'Yard'!$D$46</f>
        <v>0</v>
      </c>
      <c r="C762" s="9"/>
      <c r="D762" s="7">
        <f>'Reactive'!$D$99</f>
        <v>0</v>
      </c>
      <c r="E762" s="17">
        <f>0.01*'Input'!$F$58*(C762*$C$758)+10*(B762*$B$758+D762*$D$758)</f>
        <v>0</v>
      </c>
      <c r="F762" s="6">
        <f>IF($E$758&lt;&gt;0,0.1*E762/$E$758,"")</f>
        <v>0</v>
      </c>
      <c r="G762" s="35">
        <f>IF($C$758&lt;&gt;0,E762/$C$758,"")</f>
        <v>0</v>
      </c>
      <c r="H762" s="10"/>
    </row>
    <row r="763" spans="1:10">
      <c r="A763" s="11" t="s">
        <v>469</v>
      </c>
      <c r="B763" s="7">
        <f>'Yard'!$E$46</f>
        <v>0</v>
      </c>
      <c r="C763" s="9"/>
      <c r="D763" s="7">
        <f>'Reactive'!$E$99</f>
        <v>0</v>
      </c>
      <c r="E763" s="17">
        <f>0.01*'Input'!$F$58*(C763*$C$758)+10*(B763*$B$758+D763*$D$758)</f>
        <v>0</v>
      </c>
      <c r="F763" s="6">
        <f>IF($E$758&lt;&gt;0,0.1*E763/$E$758,"")</f>
        <v>0</v>
      </c>
      <c r="G763" s="35">
        <f>IF($C$758&lt;&gt;0,E763/$C$758,"")</f>
        <v>0</v>
      </c>
      <c r="H763" s="10"/>
    </row>
    <row r="764" spans="1:10">
      <c r="A764" s="11" t="s">
        <v>470</v>
      </c>
      <c r="B764" s="7">
        <f>'Yard'!$F$46</f>
        <v>0</v>
      </c>
      <c r="C764" s="9"/>
      <c r="D764" s="7">
        <f>'Reactive'!$F$99</f>
        <v>0</v>
      </c>
      <c r="E764" s="17">
        <f>0.01*'Input'!$F$58*(C764*$C$758)+10*(B764*$B$758+D764*$D$758)</f>
        <v>0</v>
      </c>
      <c r="F764" s="6">
        <f>IF($E$758&lt;&gt;0,0.1*E764/$E$758,"")</f>
        <v>0</v>
      </c>
      <c r="G764" s="35">
        <f>IF($C$758&lt;&gt;0,E764/$C$758,"")</f>
        <v>0</v>
      </c>
      <c r="H764" s="10"/>
    </row>
    <row r="765" spans="1:10">
      <c r="A765" s="11" t="s">
        <v>471</v>
      </c>
      <c r="B765" s="7">
        <f>'Yard'!$G$46</f>
        <v>0</v>
      </c>
      <c r="C765" s="9"/>
      <c r="D765" s="7">
        <f>'Reactive'!$G$99</f>
        <v>0</v>
      </c>
      <c r="E765" s="17">
        <f>0.01*'Input'!$F$58*(C765*$C$758)+10*(B765*$B$758+D765*$D$758)</f>
        <v>0</v>
      </c>
      <c r="F765" s="6">
        <f>IF($E$758&lt;&gt;0,0.1*E765/$E$758,"")</f>
        <v>0</v>
      </c>
      <c r="G765" s="35">
        <f>IF($C$758&lt;&gt;0,E765/$C$758,"")</f>
        <v>0</v>
      </c>
      <c r="H765" s="10"/>
    </row>
    <row r="766" spans="1:10">
      <c r="A766" s="11" t="s">
        <v>472</v>
      </c>
      <c r="B766" s="7">
        <f>'Yard'!$H$46</f>
        <v>0</v>
      </c>
      <c r="C766" s="9"/>
      <c r="D766" s="7">
        <f>'Reactive'!$H$99</f>
        <v>0</v>
      </c>
      <c r="E766" s="17">
        <f>0.01*'Input'!$F$58*(C766*$C$758)+10*(B766*$B$758+D766*$D$758)</f>
        <v>0</v>
      </c>
      <c r="F766" s="6">
        <f>IF($E$758&lt;&gt;0,0.1*E766/$E$758,"")</f>
        <v>0</v>
      </c>
      <c r="G766" s="35">
        <f>IF($C$758&lt;&gt;0,E766/$C$758,"")</f>
        <v>0</v>
      </c>
      <c r="H766" s="10"/>
    </row>
    <row r="767" spans="1:10">
      <c r="A767" s="11" t="s">
        <v>473</v>
      </c>
      <c r="B767" s="7">
        <f>'Yard'!$I$46</f>
        <v>0</v>
      </c>
      <c r="C767" s="9"/>
      <c r="D767" s="7">
        <f>'Reactive'!$I$99</f>
        <v>0</v>
      </c>
      <c r="E767" s="17">
        <f>0.01*'Input'!$F$58*(C767*$C$758)+10*(B767*$B$758+D767*$D$758)</f>
        <v>0</v>
      </c>
      <c r="F767" s="6">
        <f>IF($E$758&lt;&gt;0,0.1*E767/$E$758,"")</f>
        <v>0</v>
      </c>
      <c r="G767" s="35">
        <f>IF($C$758&lt;&gt;0,E767/$C$758,"")</f>
        <v>0</v>
      </c>
      <c r="H767" s="10"/>
    </row>
    <row r="768" spans="1:10">
      <c r="A768" s="11" t="s">
        <v>474</v>
      </c>
      <c r="B768" s="7">
        <f>'Yard'!$J$46</f>
        <v>0</v>
      </c>
      <c r="C768" s="9"/>
      <c r="D768" s="7">
        <f>'Reactive'!$J$99</f>
        <v>0</v>
      </c>
      <c r="E768" s="17">
        <f>0.01*'Input'!$F$58*(C768*$C$758)+10*(B768*$B$758+D768*$D$758)</f>
        <v>0</v>
      </c>
      <c r="F768" s="6">
        <f>IF($E$758&lt;&gt;0,0.1*E768/$E$758,"")</f>
        <v>0</v>
      </c>
      <c r="G768" s="35">
        <f>IF($C$758&lt;&gt;0,E768/$C$758,"")</f>
        <v>0</v>
      </c>
      <c r="H768" s="10"/>
    </row>
    <row r="769" spans="1:8">
      <c r="A769" s="11" t="s">
        <v>1674</v>
      </c>
      <c r="B769" s="9"/>
      <c r="C769" s="37">
        <f>'SM'!$B$137</f>
        <v>0</v>
      </c>
      <c r="D769" s="9"/>
      <c r="E769" s="17">
        <f>0.01*'Input'!$F$58*(C769*$C$758)+10*(B769*$B$758+D769*$D$758)</f>
        <v>0</v>
      </c>
      <c r="F769" s="6">
        <f>IF($E$758&lt;&gt;0,0.1*E769/$E$758,"")</f>
        <v>0</v>
      </c>
      <c r="G769" s="35">
        <f>IF($C$758&lt;&gt;0,E769/$C$758,"")</f>
        <v>0</v>
      </c>
      <c r="H769" s="10"/>
    </row>
    <row r="770" spans="1:8">
      <c r="A770" s="11" t="s">
        <v>1675</v>
      </c>
      <c r="B770" s="9"/>
      <c r="C770" s="37">
        <f>'SM'!$C$137</f>
        <v>0</v>
      </c>
      <c r="D770" s="9"/>
      <c r="E770" s="17">
        <f>0.01*'Input'!$F$58*(C770*$C$758)+10*(B770*$B$758+D770*$D$758)</f>
        <v>0</v>
      </c>
      <c r="F770" s="6">
        <f>IF($E$758&lt;&gt;0,0.1*E770/$E$758,"")</f>
        <v>0</v>
      </c>
      <c r="G770" s="35">
        <f>IF($C$758&lt;&gt;0,E770/$C$758,"")</f>
        <v>0</v>
      </c>
      <c r="H770" s="10"/>
    </row>
    <row r="771" spans="1:8">
      <c r="A771" s="11" t="s">
        <v>1676</v>
      </c>
      <c r="B771" s="7">
        <f>'Yard'!$K$46</f>
        <v>0</v>
      </c>
      <c r="C771" s="9"/>
      <c r="D771" s="7">
        <f>'Reactive'!$K$99</f>
        <v>0</v>
      </c>
      <c r="E771" s="17">
        <f>0.01*'Input'!$F$58*(C771*$C$758)+10*(B771*$B$758+D771*$D$758)</f>
        <v>0</v>
      </c>
      <c r="F771" s="6">
        <f>IF($E$758&lt;&gt;0,0.1*E771/$E$758,"")</f>
        <v>0</v>
      </c>
      <c r="G771" s="35">
        <f>IF($C$758&lt;&gt;0,E771/$C$758,"")</f>
        <v>0</v>
      </c>
      <c r="H771" s="10"/>
    </row>
    <row r="772" spans="1:8">
      <c r="A772" s="11" t="s">
        <v>1677</v>
      </c>
      <c r="B772" s="7">
        <f>'Yard'!$L$46</f>
        <v>0</v>
      </c>
      <c r="C772" s="9"/>
      <c r="D772" s="7">
        <f>'Reactive'!$L$99</f>
        <v>0</v>
      </c>
      <c r="E772" s="17">
        <f>0.01*'Input'!$F$58*(C772*$C$758)+10*(B772*$B$758+D772*$D$758)</f>
        <v>0</v>
      </c>
      <c r="F772" s="6">
        <f>IF($E$758&lt;&gt;0,0.1*E772/$E$758,"")</f>
        <v>0</v>
      </c>
      <c r="G772" s="35">
        <f>IF($C$758&lt;&gt;0,E772/$C$758,"")</f>
        <v>0</v>
      </c>
      <c r="H772" s="10"/>
    </row>
    <row r="773" spans="1:8">
      <c r="A773" s="11" t="s">
        <v>1678</v>
      </c>
      <c r="B773" s="7">
        <f>'Yard'!$M$46</f>
        <v>0</v>
      </c>
      <c r="C773" s="9"/>
      <c r="D773" s="7">
        <f>'Reactive'!$M$99</f>
        <v>0</v>
      </c>
      <c r="E773" s="17">
        <f>0.01*'Input'!$F$58*(C773*$C$758)+10*(B773*$B$758+D773*$D$758)</f>
        <v>0</v>
      </c>
      <c r="F773" s="6">
        <f>IF($E$758&lt;&gt;0,0.1*E773/$E$758,"")</f>
        <v>0</v>
      </c>
      <c r="G773" s="35">
        <f>IF($C$758&lt;&gt;0,E773/$C$758,"")</f>
        <v>0</v>
      </c>
      <c r="H773" s="10"/>
    </row>
    <row r="774" spans="1:8">
      <c r="A774" s="11" t="s">
        <v>1679</v>
      </c>
      <c r="B774" s="7">
        <f>'Yard'!$N$46</f>
        <v>0</v>
      </c>
      <c r="C774" s="9"/>
      <c r="D774" s="7">
        <f>'Reactive'!$N$99</f>
        <v>0</v>
      </c>
      <c r="E774" s="17">
        <f>0.01*'Input'!$F$58*(C774*$C$758)+10*(B774*$B$758+D774*$D$758)</f>
        <v>0</v>
      </c>
      <c r="F774" s="6">
        <f>IF($E$758&lt;&gt;0,0.1*E774/$E$758,"")</f>
        <v>0</v>
      </c>
      <c r="G774" s="35">
        <f>IF($C$758&lt;&gt;0,E774/$C$758,"")</f>
        <v>0</v>
      </c>
      <c r="H774" s="10"/>
    </row>
    <row r="775" spans="1:8">
      <c r="A775" s="11" t="s">
        <v>1680</v>
      </c>
      <c r="B775" s="7">
        <f>'Yard'!$O$46</f>
        <v>0</v>
      </c>
      <c r="C775" s="9"/>
      <c r="D775" s="7">
        <f>'Reactive'!$O$99</f>
        <v>0</v>
      </c>
      <c r="E775" s="17">
        <f>0.01*'Input'!$F$58*(C775*$C$758)+10*(B775*$B$758+D775*$D$758)</f>
        <v>0</v>
      </c>
      <c r="F775" s="6">
        <f>IF($E$758&lt;&gt;0,0.1*E775/$E$758,"")</f>
        <v>0</v>
      </c>
      <c r="G775" s="35">
        <f>IF($C$758&lt;&gt;0,E775/$C$758,"")</f>
        <v>0</v>
      </c>
      <c r="H775" s="10"/>
    </row>
    <row r="776" spans="1:8">
      <c r="A776" s="11" t="s">
        <v>1681</v>
      </c>
      <c r="B776" s="7">
        <f>'Yard'!$P$46</f>
        <v>0</v>
      </c>
      <c r="C776" s="9"/>
      <c r="D776" s="7">
        <f>'Reactive'!$P$99</f>
        <v>0</v>
      </c>
      <c r="E776" s="17">
        <f>0.01*'Input'!$F$58*(C776*$C$758)+10*(B776*$B$758+D776*$D$758)</f>
        <v>0</v>
      </c>
      <c r="F776" s="6">
        <f>IF($E$758&lt;&gt;0,0.1*E776/$E$758,"")</f>
        <v>0</v>
      </c>
      <c r="G776" s="35">
        <f>IF($C$758&lt;&gt;0,E776/$C$758,"")</f>
        <v>0</v>
      </c>
      <c r="H776" s="10"/>
    </row>
    <row r="777" spans="1:8">
      <c r="A777" s="11" t="s">
        <v>1682</v>
      </c>
      <c r="B777" s="7">
        <f>'Yard'!$Q$46</f>
        <v>0</v>
      </c>
      <c r="C777" s="9"/>
      <c r="D777" s="7">
        <f>'Reactive'!$Q$99</f>
        <v>0</v>
      </c>
      <c r="E777" s="17">
        <f>0.01*'Input'!$F$58*(C777*$C$758)+10*(B777*$B$758+D777*$D$758)</f>
        <v>0</v>
      </c>
      <c r="F777" s="6">
        <f>IF($E$758&lt;&gt;0,0.1*E777/$E$758,"")</f>
        <v>0</v>
      </c>
      <c r="G777" s="35">
        <f>IF($C$758&lt;&gt;0,E777/$C$758,"")</f>
        <v>0</v>
      </c>
      <c r="H777" s="10"/>
    </row>
    <row r="778" spans="1:8">
      <c r="A778" s="11" t="s">
        <v>1683</v>
      </c>
      <c r="B778" s="7">
        <f>'Yard'!$R$46</f>
        <v>0</v>
      </c>
      <c r="C778" s="9"/>
      <c r="D778" s="7">
        <f>'Reactive'!$R$99</f>
        <v>0</v>
      </c>
      <c r="E778" s="17">
        <f>0.01*'Input'!$F$58*(C778*$C$758)+10*(B778*$B$758+D778*$D$758)</f>
        <v>0</v>
      </c>
      <c r="F778" s="6">
        <f>IF($E$758&lt;&gt;0,0.1*E778/$E$758,"")</f>
        <v>0</v>
      </c>
      <c r="G778" s="35">
        <f>IF($C$758&lt;&gt;0,E778/$C$758,"")</f>
        <v>0</v>
      </c>
      <c r="H778" s="10"/>
    </row>
    <row r="779" spans="1:8">
      <c r="A779" s="11" t="s">
        <v>1684</v>
      </c>
      <c r="B779" s="7">
        <f>'Yard'!$S$46</f>
        <v>0</v>
      </c>
      <c r="C779" s="9"/>
      <c r="D779" s="7">
        <f>'Reactive'!$S$99</f>
        <v>0</v>
      </c>
      <c r="E779" s="17">
        <f>0.01*'Input'!$F$58*(C779*$C$758)+10*(B779*$B$758+D779*$D$758)</f>
        <v>0</v>
      </c>
      <c r="F779" s="6">
        <f>IF($E$758&lt;&gt;0,0.1*E779/$E$758,"")</f>
        <v>0</v>
      </c>
      <c r="G779" s="35">
        <f>IF($C$758&lt;&gt;0,E779/$C$758,"")</f>
        <v>0</v>
      </c>
      <c r="H779" s="10"/>
    </row>
    <row r="780" spans="1:8">
      <c r="A780" s="11" t="s">
        <v>1685</v>
      </c>
      <c r="B780" s="9"/>
      <c r="C780" s="37">
        <f>'Otex'!$B$144</f>
        <v>0</v>
      </c>
      <c r="D780" s="9"/>
      <c r="E780" s="17">
        <f>0.01*'Input'!$F$58*(C780*$C$758)+10*(B780*$B$758+D780*$D$758)</f>
        <v>0</v>
      </c>
      <c r="F780" s="6">
        <f>IF($E$758&lt;&gt;0,0.1*E780/$E$758,"")</f>
        <v>0</v>
      </c>
      <c r="G780" s="35">
        <f>IF($C$758&lt;&gt;0,E780/$C$758,"")</f>
        <v>0</v>
      </c>
      <c r="H780" s="10"/>
    </row>
    <row r="781" spans="1:8">
      <c r="A781" s="11" t="s">
        <v>1686</v>
      </c>
      <c r="B781" s="9"/>
      <c r="C781" s="37">
        <f>'Otex'!$C$144</f>
        <v>0</v>
      </c>
      <c r="D781" s="9"/>
      <c r="E781" s="17">
        <f>0.01*'Input'!$F$58*(C781*$C$758)+10*(B781*$B$758+D781*$D$758)</f>
        <v>0</v>
      </c>
      <c r="F781" s="6">
        <f>IF($E$758&lt;&gt;0,0.1*E781/$E$758,"")</f>
        <v>0</v>
      </c>
      <c r="G781" s="35">
        <f>IF($C$758&lt;&gt;0,E781/$C$758,"")</f>
        <v>0</v>
      </c>
      <c r="H781" s="10"/>
    </row>
    <row r="782" spans="1:8">
      <c r="A782" s="11" t="s">
        <v>1687</v>
      </c>
      <c r="B782" s="7">
        <f>'Scaler'!$B$481</f>
        <v>0</v>
      </c>
      <c r="C782" s="37">
        <f>'Scaler'!$E$481</f>
        <v>0</v>
      </c>
      <c r="D782" s="7">
        <f>'Scaler'!$G$481</f>
        <v>0</v>
      </c>
      <c r="E782" s="17">
        <f>0.01*'Input'!$F$58*(C782*$C$758)+10*(B782*$B$758+D782*$D$758)</f>
        <v>0</v>
      </c>
      <c r="F782" s="6">
        <f>IF($E$758&lt;&gt;0,0.1*E782/$E$758,"")</f>
        <v>0</v>
      </c>
      <c r="G782" s="35">
        <f>IF($C$758&lt;&gt;0,E782/$C$758,"")</f>
        <v>0</v>
      </c>
      <c r="H782" s="10"/>
    </row>
    <row r="783" spans="1:8">
      <c r="A783" s="11" t="s">
        <v>1688</v>
      </c>
      <c r="B783" s="7">
        <f>'Adjust'!$B$99</f>
        <v>0</v>
      </c>
      <c r="C783" s="37">
        <f>'Adjust'!$E$99</f>
        <v>0</v>
      </c>
      <c r="D783" s="7">
        <f>'Adjust'!$G$99</f>
        <v>0</v>
      </c>
      <c r="E783" s="17">
        <f>0.01*'Input'!$F$58*(C783*$C$758)+10*(B783*$B$758+D783*$D$758)</f>
        <v>0</v>
      </c>
      <c r="F783" s="6">
        <f>IF($E$758&lt;&gt;0,0.1*E783/$E$758,"")</f>
        <v>0</v>
      </c>
      <c r="G783" s="35">
        <f>IF($C$758&lt;&gt;0,E783/$C$758,"")</f>
        <v>0</v>
      </c>
      <c r="H783" s="10"/>
    </row>
    <row r="785" spans="1:8">
      <c r="A785" s="11" t="s">
        <v>1689</v>
      </c>
      <c r="B785" s="6">
        <f>SUM($B$761:$B$783)</f>
        <v>0</v>
      </c>
      <c r="C785" s="35">
        <f>SUM($C$761:$C$783)</f>
        <v>0</v>
      </c>
      <c r="D785" s="6">
        <f>SUM($D$761:$D$783)</f>
        <v>0</v>
      </c>
      <c r="E785" s="17">
        <f>SUM($E$761:$E$783)</f>
        <v>0</v>
      </c>
      <c r="F785" s="6">
        <f>SUM($F$761:$F$783)</f>
        <v>0</v>
      </c>
      <c r="G785" s="35">
        <f>SUM($G$761:$G$783)</f>
        <v>0</v>
      </c>
    </row>
    <row r="787" spans="1:8">
      <c r="A787" s="1" t="s">
        <v>194</v>
      </c>
    </row>
    <row r="789" spans="1:8">
      <c r="B789" s="3" t="s">
        <v>227</v>
      </c>
      <c r="C789" s="3" t="s">
        <v>230</v>
      </c>
      <c r="D789" s="3" t="s">
        <v>232</v>
      </c>
      <c r="E789" s="3" t="s">
        <v>1670</v>
      </c>
      <c r="F789" s="3" t="s">
        <v>1671</v>
      </c>
    </row>
    <row r="790" spans="1:8">
      <c r="A790" s="11" t="s">
        <v>194</v>
      </c>
      <c r="B790" s="33">
        <f>'Loads'!B$348</f>
        <v>0</v>
      </c>
      <c r="C790" s="33">
        <f>'Loads'!E$348</f>
        <v>0</v>
      </c>
      <c r="D790" s="33">
        <f>'Loads'!G$348</f>
        <v>0</v>
      </c>
      <c r="E790" s="33">
        <f>'Multi'!B$142</f>
        <v>0</v>
      </c>
      <c r="F790" s="6">
        <f>IF(C790,E790/C790,"")</f>
        <v>0</v>
      </c>
      <c r="G790" s="10"/>
    </row>
    <row r="792" spans="1:8">
      <c r="B792" s="3" t="s">
        <v>1491</v>
      </c>
      <c r="C792" s="3" t="s">
        <v>1494</v>
      </c>
      <c r="D792" s="3" t="s">
        <v>1086</v>
      </c>
      <c r="E792" s="3" t="s">
        <v>1672</v>
      </c>
      <c r="F792" s="3" t="s">
        <v>1642</v>
      </c>
      <c r="G792" s="3" t="s">
        <v>1673</v>
      </c>
    </row>
    <row r="793" spans="1:8">
      <c r="A793" s="11" t="s">
        <v>467</v>
      </c>
      <c r="B793" s="7">
        <f>'Yard'!$C$47</f>
        <v>0</v>
      </c>
      <c r="C793" s="9"/>
      <c r="D793" s="7">
        <f>'Reactive'!$C$100</f>
        <v>0</v>
      </c>
      <c r="E793" s="17">
        <f>0.01*'Input'!$F$58*(C793*$C$790)+10*(B793*$B$790+D793*$D$790)</f>
        <v>0</v>
      </c>
      <c r="F793" s="6">
        <f>IF($E$790&lt;&gt;0,0.1*E793/$E$790,"")</f>
        <v>0</v>
      </c>
      <c r="G793" s="35">
        <f>IF($C$790&lt;&gt;0,E793/$C$790,"")</f>
        <v>0</v>
      </c>
      <c r="H793" s="10"/>
    </row>
    <row r="794" spans="1:8">
      <c r="A794" s="11" t="s">
        <v>468</v>
      </c>
      <c r="B794" s="7">
        <f>'Yard'!$D$47</f>
        <v>0</v>
      </c>
      <c r="C794" s="9"/>
      <c r="D794" s="7">
        <f>'Reactive'!$D$100</f>
        <v>0</v>
      </c>
      <c r="E794" s="17">
        <f>0.01*'Input'!$F$58*(C794*$C$790)+10*(B794*$B$790+D794*$D$790)</f>
        <v>0</v>
      </c>
      <c r="F794" s="6">
        <f>IF($E$790&lt;&gt;0,0.1*E794/$E$790,"")</f>
        <v>0</v>
      </c>
      <c r="G794" s="35">
        <f>IF($C$790&lt;&gt;0,E794/$C$790,"")</f>
        <v>0</v>
      </c>
      <c r="H794" s="10"/>
    </row>
    <row r="795" spans="1:8">
      <c r="A795" s="11" t="s">
        <v>469</v>
      </c>
      <c r="B795" s="7">
        <f>'Yard'!$E$47</f>
        <v>0</v>
      </c>
      <c r="C795" s="9"/>
      <c r="D795" s="7">
        <f>'Reactive'!$E$100</f>
        <v>0</v>
      </c>
      <c r="E795" s="17">
        <f>0.01*'Input'!$F$58*(C795*$C$790)+10*(B795*$B$790+D795*$D$790)</f>
        <v>0</v>
      </c>
      <c r="F795" s="6">
        <f>IF($E$790&lt;&gt;0,0.1*E795/$E$790,"")</f>
        <v>0</v>
      </c>
      <c r="G795" s="35">
        <f>IF($C$790&lt;&gt;0,E795/$C$790,"")</f>
        <v>0</v>
      </c>
      <c r="H795" s="10"/>
    </row>
    <row r="796" spans="1:8">
      <c r="A796" s="11" t="s">
        <v>470</v>
      </c>
      <c r="B796" s="7">
        <f>'Yard'!$F$47</f>
        <v>0</v>
      </c>
      <c r="C796" s="9"/>
      <c r="D796" s="7">
        <f>'Reactive'!$F$100</f>
        <v>0</v>
      </c>
      <c r="E796" s="17">
        <f>0.01*'Input'!$F$58*(C796*$C$790)+10*(B796*$B$790+D796*$D$790)</f>
        <v>0</v>
      </c>
      <c r="F796" s="6">
        <f>IF($E$790&lt;&gt;0,0.1*E796/$E$790,"")</f>
        <v>0</v>
      </c>
      <c r="G796" s="35">
        <f>IF($C$790&lt;&gt;0,E796/$C$790,"")</f>
        <v>0</v>
      </c>
      <c r="H796" s="10"/>
    </row>
    <row r="797" spans="1:8">
      <c r="A797" s="11" t="s">
        <v>471</v>
      </c>
      <c r="B797" s="7">
        <f>'Yard'!$G$47</f>
        <v>0</v>
      </c>
      <c r="C797" s="9"/>
      <c r="D797" s="7">
        <f>'Reactive'!$G$100</f>
        <v>0</v>
      </c>
      <c r="E797" s="17">
        <f>0.01*'Input'!$F$58*(C797*$C$790)+10*(B797*$B$790+D797*$D$790)</f>
        <v>0</v>
      </c>
      <c r="F797" s="6">
        <f>IF($E$790&lt;&gt;0,0.1*E797/$E$790,"")</f>
        <v>0</v>
      </c>
      <c r="G797" s="35">
        <f>IF($C$790&lt;&gt;0,E797/$C$790,"")</f>
        <v>0</v>
      </c>
      <c r="H797" s="10"/>
    </row>
    <row r="798" spans="1:8">
      <c r="A798" s="11" t="s">
        <v>472</v>
      </c>
      <c r="B798" s="7">
        <f>'Yard'!$H$47</f>
        <v>0</v>
      </c>
      <c r="C798" s="9"/>
      <c r="D798" s="7">
        <f>'Reactive'!$H$100</f>
        <v>0</v>
      </c>
      <c r="E798" s="17">
        <f>0.01*'Input'!$F$58*(C798*$C$790)+10*(B798*$B$790+D798*$D$790)</f>
        <v>0</v>
      </c>
      <c r="F798" s="6">
        <f>IF($E$790&lt;&gt;0,0.1*E798/$E$790,"")</f>
        <v>0</v>
      </c>
      <c r="G798" s="35">
        <f>IF($C$790&lt;&gt;0,E798/$C$790,"")</f>
        <v>0</v>
      </c>
      <c r="H798" s="10"/>
    </row>
    <row r="799" spans="1:8">
      <c r="A799" s="11" t="s">
        <v>473</v>
      </c>
      <c r="B799" s="7">
        <f>'Yard'!$I$47</f>
        <v>0</v>
      </c>
      <c r="C799" s="9"/>
      <c r="D799" s="7">
        <f>'Reactive'!$I$100</f>
        <v>0</v>
      </c>
      <c r="E799" s="17">
        <f>0.01*'Input'!$F$58*(C799*$C$790)+10*(B799*$B$790+D799*$D$790)</f>
        <v>0</v>
      </c>
      <c r="F799" s="6">
        <f>IF($E$790&lt;&gt;0,0.1*E799/$E$790,"")</f>
        <v>0</v>
      </c>
      <c r="G799" s="35">
        <f>IF($C$790&lt;&gt;0,E799/$C$790,"")</f>
        <v>0</v>
      </c>
      <c r="H799" s="10"/>
    </row>
    <row r="800" spans="1:8">
      <c r="A800" s="11" t="s">
        <v>474</v>
      </c>
      <c r="B800" s="7">
        <f>'Yard'!$J$47</f>
        <v>0</v>
      </c>
      <c r="C800" s="9"/>
      <c r="D800" s="7">
        <f>'Reactive'!$J$100</f>
        <v>0</v>
      </c>
      <c r="E800" s="17">
        <f>0.01*'Input'!$F$58*(C800*$C$790)+10*(B800*$B$790+D800*$D$790)</f>
        <v>0</v>
      </c>
      <c r="F800" s="6">
        <f>IF($E$790&lt;&gt;0,0.1*E800/$E$790,"")</f>
        <v>0</v>
      </c>
      <c r="G800" s="35">
        <f>IF($C$790&lt;&gt;0,E800/$C$790,"")</f>
        <v>0</v>
      </c>
      <c r="H800" s="10"/>
    </row>
    <row r="801" spans="1:8">
      <c r="A801" s="11" t="s">
        <v>1674</v>
      </c>
      <c r="B801" s="9"/>
      <c r="C801" s="37">
        <f>'SM'!$B$138</f>
        <v>0</v>
      </c>
      <c r="D801" s="9"/>
      <c r="E801" s="17">
        <f>0.01*'Input'!$F$58*(C801*$C$790)+10*(B801*$B$790+D801*$D$790)</f>
        <v>0</v>
      </c>
      <c r="F801" s="6">
        <f>IF($E$790&lt;&gt;0,0.1*E801/$E$790,"")</f>
        <v>0</v>
      </c>
      <c r="G801" s="35">
        <f>IF($C$790&lt;&gt;0,E801/$C$790,"")</f>
        <v>0</v>
      </c>
      <c r="H801" s="10"/>
    </row>
    <row r="802" spans="1:8">
      <c r="A802" s="11" t="s">
        <v>1675</v>
      </c>
      <c r="B802" s="9"/>
      <c r="C802" s="37">
        <f>'SM'!$C$138</f>
        <v>0</v>
      </c>
      <c r="D802" s="9"/>
      <c r="E802" s="17">
        <f>0.01*'Input'!$F$58*(C802*$C$790)+10*(B802*$B$790+D802*$D$790)</f>
        <v>0</v>
      </c>
      <c r="F802" s="6">
        <f>IF($E$790&lt;&gt;0,0.1*E802/$E$790,"")</f>
        <v>0</v>
      </c>
      <c r="G802" s="35">
        <f>IF($C$790&lt;&gt;0,E802/$C$790,"")</f>
        <v>0</v>
      </c>
      <c r="H802" s="10"/>
    </row>
    <row r="803" spans="1:8">
      <c r="A803" s="11" t="s">
        <v>1676</v>
      </c>
      <c r="B803" s="7">
        <f>'Yard'!$K$47</f>
        <v>0</v>
      </c>
      <c r="C803" s="9"/>
      <c r="D803" s="7">
        <f>'Reactive'!$K$100</f>
        <v>0</v>
      </c>
      <c r="E803" s="17">
        <f>0.01*'Input'!$F$58*(C803*$C$790)+10*(B803*$B$790+D803*$D$790)</f>
        <v>0</v>
      </c>
      <c r="F803" s="6">
        <f>IF($E$790&lt;&gt;0,0.1*E803/$E$790,"")</f>
        <v>0</v>
      </c>
      <c r="G803" s="35">
        <f>IF($C$790&lt;&gt;0,E803/$C$790,"")</f>
        <v>0</v>
      </c>
      <c r="H803" s="10"/>
    </row>
    <row r="804" spans="1:8">
      <c r="A804" s="11" t="s">
        <v>1677</v>
      </c>
      <c r="B804" s="7">
        <f>'Yard'!$L$47</f>
        <v>0</v>
      </c>
      <c r="C804" s="9"/>
      <c r="D804" s="7">
        <f>'Reactive'!$L$100</f>
        <v>0</v>
      </c>
      <c r="E804" s="17">
        <f>0.01*'Input'!$F$58*(C804*$C$790)+10*(B804*$B$790+D804*$D$790)</f>
        <v>0</v>
      </c>
      <c r="F804" s="6">
        <f>IF($E$790&lt;&gt;0,0.1*E804/$E$790,"")</f>
        <v>0</v>
      </c>
      <c r="G804" s="35">
        <f>IF($C$790&lt;&gt;0,E804/$C$790,"")</f>
        <v>0</v>
      </c>
      <c r="H804" s="10"/>
    </row>
    <row r="805" spans="1:8">
      <c r="A805" s="11" t="s">
        <v>1678</v>
      </c>
      <c r="B805" s="7">
        <f>'Yard'!$M$47</f>
        <v>0</v>
      </c>
      <c r="C805" s="9"/>
      <c r="D805" s="7">
        <f>'Reactive'!$M$100</f>
        <v>0</v>
      </c>
      <c r="E805" s="17">
        <f>0.01*'Input'!$F$58*(C805*$C$790)+10*(B805*$B$790+D805*$D$790)</f>
        <v>0</v>
      </c>
      <c r="F805" s="6">
        <f>IF($E$790&lt;&gt;0,0.1*E805/$E$790,"")</f>
        <v>0</v>
      </c>
      <c r="G805" s="35">
        <f>IF($C$790&lt;&gt;0,E805/$C$790,"")</f>
        <v>0</v>
      </c>
      <c r="H805" s="10"/>
    </row>
    <row r="806" spans="1:8">
      <c r="A806" s="11" t="s">
        <v>1679</v>
      </c>
      <c r="B806" s="7">
        <f>'Yard'!$N$47</f>
        <v>0</v>
      </c>
      <c r="C806" s="9"/>
      <c r="D806" s="7">
        <f>'Reactive'!$N$100</f>
        <v>0</v>
      </c>
      <c r="E806" s="17">
        <f>0.01*'Input'!$F$58*(C806*$C$790)+10*(B806*$B$790+D806*$D$790)</f>
        <v>0</v>
      </c>
      <c r="F806" s="6">
        <f>IF($E$790&lt;&gt;0,0.1*E806/$E$790,"")</f>
        <v>0</v>
      </c>
      <c r="G806" s="35">
        <f>IF($C$790&lt;&gt;0,E806/$C$790,"")</f>
        <v>0</v>
      </c>
      <c r="H806" s="10"/>
    </row>
    <row r="807" spans="1:8">
      <c r="A807" s="11" t="s">
        <v>1680</v>
      </c>
      <c r="B807" s="7">
        <f>'Yard'!$O$47</f>
        <v>0</v>
      </c>
      <c r="C807" s="9"/>
      <c r="D807" s="7">
        <f>'Reactive'!$O$100</f>
        <v>0</v>
      </c>
      <c r="E807" s="17">
        <f>0.01*'Input'!$F$58*(C807*$C$790)+10*(B807*$B$790+D807*$D$790)</f>
        <v>0</v>
      </c>
      <c r="F807" s="6">
        <f>IF($E$790&lt;&gt;0,0.1*E807/$E$790,"")</f>
        <v>0</v>
      </c>
      <c r="G807" s="35">
        <f>IF($C$790&lt;&gt;0,E807/$C$790,"")</f>
        <v>0</v>
      </c>
      <c r="H807" s="10"/>
    </row>
    <row r="808" spans="1:8">
      <c r="A808" s="11" t="s">
        <v>1681</v>
      </c>
      <c r="B808" s="7">
        <f>'Yard'!$P$47</f>
        <v>0</v>
      </c>
      <c r="C808" s="9"/>
      <c r="D808" s="7">
        <f>'Reactive'!$P$100</f>
        <v>0</v>
      </c>
      <c r="E808" s="17">
        <f>0.01*'Input'!$F$58*(C808*$C$790)+10*(B808*$B$790+D808*$D$790)</f>
        <v>0</v>
      </c>
      <c r="F808" s="6">
        <f>IF($E$790&lt;&gt;0,0.1*E808/$E$790,"")</f>
        <v>0</v>
      </c>
      <c r="G808" s="35">
        <f>IF($C$790&lt;&gt;0,E808/$C$790,"")</f>
        <v>0</v>
      </c>
      <c r="H808" s="10"/>
    </row>
    <row r="809" spans="1:8">
      <c r="A809" s="11" t="s">
        <v>1682</v>
      </c>
      <c r="B809" s="7">
        <f>'Yard'!$Q$47</f>
        <v>0</v>
      </c>
      <c r="C809" s="9"/>
      <c r="D809" s="7">
        <f>'Reactive'!$Q$100</f>
        <v>0</v>
      </c>
      <c r="E809" s="17">
        <f>0.01*'Input'!$F$58*(C809*$C$790)+10*(B809*$B$790+D809*$D$790)</f>
        <v>0</v>
      </c>
      <c r="F809" s="6">
        <f>IF($E$790&lt;&gt;0,0.1*E809/$E$790,"")</f>
        <v>0</v>
      </c>
      <c r="G809" s="35">
        <f>IF($C$790&lt;&gt;0,E809/$C$790,"")</f>
        <v>0</v>
      </c>
      <c r="H809" s="10"/>
    </row>
    <row r="810" spans="1:8">
      <c r="A810" s="11" t="s">
        <v>1683</v>
      </c>
      <c r="B810" s="7">
        <f>'Yard'!$R$47</f>
        <v>0</v>
      </c>
      <c r="C810" s="9"/>
      <c r="D810" s="7">
        <f>'Reactive'!$R$100</f>
        <v>0</v>
      </c>
      <c r="E810" s="17">
        <f>0.01*'Input'!$F$58*(C810*$C$790)+10*(B810*$B$790+D810*$D$790)</f>
        <v>0</v>
      </c>
      <c r="F810" s="6">
        <f>IF($E$790&lt;&gt;0,0.1*E810/$E$790,"")</f>
        <v>0</v>
      </c>
      <c r="G810" s="35">
        <f>IF($C$790&lt;&gt;0,E810/$C$790,"")</f>
        <v>0</v>
      </c>
      <c r="H810" s="10"/>
    </row>
    <row r="811" spans="1:8">
      <c r="A811" s="11" t="s">
        <v>1684</v>
      </c>
      <c r="B811" s="7">
        <f>'Yard'!$S$47</f>
        <v>0</v>
      </c>
      <c r="C811" s="9"/>
      <c r="D811" s="7">
        <f>'Reactive'!$S$100</f>
        <v>0</v>
      </c>
      <c r="E811" s="17">
        <f>0.01*'Input'!$F$58*(C811*$C$790)+10*(B811*$B$790+D811*$D$790)</f>
        <v>0</v>
      </c>
      <c r="F811" s="6">
        <f>IF($E$790&lt;&gt;0,0.1*E811/$E$790,"")</f>
        <v>0</v>
      </c>
      <c r="G811" s="35">
        <f>IF($C$790&lt;&gt;0,E811/$C$790,"")</f>
        <v>0</v>
      </c>
      <c r="H811" s="10"/>
    </row>
    <row r="812" spans="1:8">
      <c r="A812" s="11" t="s">
        <v>1685</v>
      </c>
      <c r="B812" s="9"/>
      <c r="C812" s="37">
        <f>'Otex'!$B$145</f>
        <v>0</v>
      </c>
      <c r="D812" s="9"/>
      <c r="E812" s="17">
        <f>0.01*'Input'!$F$58*(C812*$C$790)+10*(B812*$B$790+D812*$D$790)</f>
        <v>0</v>
      </c>
      <c r="F812" s="6">
        <f>IF($E$790&lt;&gt;0,0.1*E812/$E$790,"")</f>
        <v>0</v>
      </c>
      <c r="G812" s="35">
        <f>IF($C$790&lt;&gt;0,E812/$C$790,"")</f>
        <v>0</v>
      </c>
      <c r="H812" s="10"/>
    </row>
    <row r="813" spans="1:8">
      <c r="A813" s="11" t="s">
        <v>1686</v>
      </c>
      <c r="B813" s="9"/>
      <c r="C813" s="37">
        <f>'Otex'!$C$145</f>
        <v>0</v>
      </c>
      <c r="D813" s="9"/>
      <c r="E813" s="17">
        <f>0.01*'Input'!$F$58*(C813*$C$790)+10*(B813*$B$790+D813*$D$790)</f>
        <v>0</v>
      </c>
      <c r="F813" s="6">
        <f>IF($E$790&lt;&gt;0,0.1*E813/$E$790,"")</f>
        <v>0</v>
      </c>
      <c r="G813" s="35">
        <f>IF($C$790&lt;&gt;0,E813/$C$790,"")</f>
        <v>0</v>
      </c>
      <c r="H813" s="10"/>
    </row>
    <row r="814" spans="1:8">
      <c r="A814" s="11" t="s">
        <v>1687</v>
      </c>
      <c r="B814" s="7">
        <f>'Scaler'!$B$482</f>
        <v>0</v>
      </c>
      <c r="C814" s="37">
        <f>'Scaler'!$E$482</f>
        <v>0</v>
      </c>
      <c r="D814" s="7">
        <f>'Scaler'!$G$482</f>
        <v>0</v>
      </c>
      <c r="E814" s="17">
        <f>0.01*'Input'!$F$58*(C814*$C$790)+10*(B814*$B$790+D814*$D$790)</f>
        <v>0</v>
      </c>
      <c r="F814" s="6">
        <f>IF($E$790&lt;&gt;0,0.1*E814/$E$790,"")</f>
        <v>0</v>
      </c>
      <c r="G814" s="35">
        <f>IF($C$790&lt;&gt;0,E814/$C$790,"")</f>
        <v>0</v>
      </c>
      <c r="H814" s="10"/>
    </row>
    <row r="815" spans="1:8">
      <c r="A815" s="11" t="s">
        <v>1688</v>
      </c>
      <c r="B815" s="7">
        <f>'Adjust'!$B$100</f>
        <v>0</v>
      </c>
      <c r="C815" s="37">
        <f>'Adjust'!$E$100</f>
        <v>0</v>
      </c>
      <c r="D815" s="7">
        <f>'Adjust'!$G$100</f>
        <v>0</v>
      </c>
      <c r="E815" s="17">
        <f>0.01*'Input'!$F$58*(C815*$C$790)+10*(B815*$B$790+D815*$D$790)</f>
        <v>0</v>
      </c>
      <c r="F815" s="6">
        <f>IF($E$790&lt;&gt;0,0.1*E815/$E$790,"")</f>
        <v>0</v>
      </c>
      <c r="G815" s="35">
        <f>IF($C$790&lt;&gt;0,E815/$C$790,"")</f>
        <v>0</v>
      </c>
      <c r="H815" s="10"/>
    </row>
    <row r="817" spans="1:8">
      <c r="A817" s="11" t="s">
        <v>1689</v>
      </c>
      <c r="B817" s="6">
        <f>SUM($B$793:$B$815)</f>
        <v>0</v>
      </c>
      <c r="C817" s="35">
        <f>SUM($C$793:$C$815)</f>
        <v>0</v>
      </c>
      <c r="D817" s="6">
        <f>SUM($D$793:$D$815)</f>
        <v>0</v>
      </c>
      <c r="E817" s="17">
        <f>SUM($E$793:$E$815)</f>
        <v>0</v>
      </c>
      <c r="F817" s="6">
        <f>SUM($F$793:$F$815)</f>
        <v>0</v>
      </c>
      <c r="G817" s="35">
        <f>SUM($G$793:$G$815)</f>
        <v>0</v>
      </c>
    </row>
    <row r="819" spans="1:8">
      <c r="A819" s="1" t="s">
        <v>195</v>
      </c>
    </row>
    <row r="821" spans="1:8">
      <c r="B821" s="3" t="s">
        <v>227</v>
      </c>
      <c r="C821" s="3" t="s">
        <v>230</v>
      </c>
      <c r="D821" s="3" t="s">
        <v>232</v>
      </c>
      <c r="E821" s="3" t="s">
        <v>1670</v>
      </c>
      <c r="F821" s="3" t="s">
        <v>1671</v>
      </c>
    </row>
    <row r="822" spans="1:8">
      <c r="A822" s="11" t="s">
        <v>195</v>
      </c>
      <c r="B822" s="33">
        <f>'Loads'!B$349</f>
        <v>0</v>
      </c>
      <c r="C822" s="33">
        <f>'Loads'!E$349</f>
        <v>0</v>
      </c>
      <c r="D822" s="33">
        <f>'Loads'!G$349</f>
        <v>0</v>
      </c>
      <c r="E822" s="33">
        <f>'Multi'!B$143</f>
        <v>0</v>
      </c>
      <c r="F822" s="6">
        <f>IF(C822,E822/C822,"")</f>
        <v>0</v>
      </c>
      <c r="G822" s="10"/>
    </row>
    <row r="824" spans="1:8">
      <c r="B824" s="3" t="s">
        <v>1491</v>
      </c>
      <c r="C824" s="3" t="s">
        <v>1494</v>
      </c>
      <c r="D824" s="3" t="s">
        <v>1086</v>
      </c>
      <c r="E824" s="3" t="s">
        <v>1672</v>
      </c>
      <c r="F824" s="3" t="s">
        <v>1642</v>
      </c>
      <c r="G824" s="3" t="s">
        <v>1673</v>
      </c>
    </row>
    <row r="825" spans="1:8">
      <c r="A825" s="11" t="s">
        <v>467</v>
      </c>
      <c r="B825" s="7">
        <f>'Yard'!$C$48</f>
        <v>0</v>
      </c>
      <c r="C825" s="9"/>
      <c r="D825" s="7">
        <f>'Reactive'!$C$101</f>
        <v>0</v>
      </c>
      <c r="E825" s="17">
        <f>0.01*'Input'!$F$58*(C825*$C$822)+10*(B825*$B$822+D825*$D$822)</f>
        <v>0</v>
      </c>
      <c r="F825" s="6">
        <f>IF($E$822&lt;&gt;0,0.1*E825/$E$822,"")</f>
        <v>0</v>
      </c>
      <c r="G825" s="35">
        <f>IF($C$822&lt;&gt;0,E825/$C$822,"")</f>
        <v>0</v>
      </c>
      <c r="H825" s="10"/>
    </row>
    <row r="826" spans="1:8">
      <c r="A826" s="11" t="s">
        <v>468</v>
      </c>
      <c r="B826" s="7">
        <f>'Yard'!$D$48</f>
        <v>0</v>
      </c>
      <c r="C826" s="9"/>
      <c r="D826" s="7">
        <f>'Reactive'!$D$101</f>
        <v>0</v>
      </c>
      <c r="E826" s="17">
        <f>0.01*'Input'!$F$58*(C826*$C$822)+10*(B826*$B$822+D826*$D$822)</f>
        <v>0</v>
      </c>
      <c r="F826" s="6">
        <f>IF($E$822&lt;&gt;0,0.1*E826/$E$822,"")</f>
        <v>0</v>
      </c>
      <c r="G826" s="35">
        <f>IF($C$822&lt;&gt;0,E826/$C$822,"")</f>
        <v>0</v>
      </c>
      <c r="H826" s="10"/>
    </row>
    <row r="827" spans="1:8">
      <c r="A827" s="11" t="s">
        <v>469</v>
      </c>
      <c r="B827" s="7">
        <f>'Yard'!$E$48</f>
        <v>0</v>
      </c>
      <c r="C827" s="9"/>
      <c r="D827" s="7">
        <f>'Reactive'!$E$101</f>
        <v>0</v>
      </c>
      <c r="E827" s="17">
        <f>0.01*'Input'!$F$58*(C827*$C$822)+10*(B827*$B$822+D827*$D$822)</f>
        <v>0</v>
      </c>
      <c r="F827" s="6">
        <f>IF($E$822&lt;&gt;0,0.1*E827/$E$822,"")</f>
        <v>0</v>
      </c>
      <c r="G827" s="35">
        <f>IF($C$822&lt;&gt;0,E827/$C$822,"")</f>
        <v>0</v>
      </c>
      <c r="H827" s="10"/>
    </row>
    <row r="828" spans="1:8">
      <c r="A828" s="11" t="s">
        <v>470</v>
      </c>
      <c r="B828" s="7">
        <f>'Yard'!$F$48</f>
        <v>0</v>
      </c>
      <c r="C828" s="9"/>
      <c r="D828" s="7">
        <f>'Reactive'!$F$101</f>
        <v>0</v>
      </c>
      <c r="E828" s="17">
        <f>0.01*'Input'!$F$58*(C828*$C$822)+10*(B828*$B$822+D828*$D$822)</f>
        <v>0</v>
      </c>
      <c r="F828" s="6">
        <f>IF($E$822&lt;&gt;0,0.1*E828/$E$822,"")</f>
        <v>0</v>
      </c>
      <c r="G828" s="35">
        <f>IF($C$822&lt;&gt;0,E828/$C$822,"")</f>
        <v>0</v>
      </c>
      <c r="H828" s="10"/>
    </row>
    <row r="829" spans="1:8">
      <c r="A829" s="11" t="s">
        <v>471</v>
      </c>
      <c r="B829" s="7">
        <f>'Yard'!$G$48</f>
        <v>0</v>
      </c>
      <c r="C829" s="9"/>
      <c r="D829" s="7">
        <f>'Reactive'!$G$101</f>
        <v>0</v>
      </c>
      <c r="E829" s="17">
        <f>0.01*'Input'!$F$58*(C829*$C$822)+10*(B829*$B$822+D829*$D$822)</f>
        <v>0</v>
      </c>
      <c r="F829" s="6">
        <f>IF($E$822&lt;&gt;0,0.1*E829/$E$822,"")</f>
        <v>0</v>
      </c>
      <c r="G829" s="35">
        <f>IF($C$822&lt;&gt;0,E829/$C$822,"")</f>
        <v>0</v>
      </c>
      <c r="H829" s="10"/>
    </row>
    <row r="830" spans="1:8">
      <c r="A830" s="11" t="s">
        <v>472</v>
      </c>
      <c r="B830" s="7">
        <f>'Yard'!$H$48</f>
        <v>0</v>
      </c>
      <c r="C830" s="9"/>
      <c r="D830" s="7">
        <f>'Reactive'!$H$101</f>
        <v>0</v>
      </c>
      <c r="E830" s="17">
        <f>0.01*'Input'!$F$58*(C830*$C$822)+10*(B830*$B$822+D830*$D$822)</f>
        <v>0</v>
      </c>
      <c r="F830" s="6">
        <f>IF($E$822&lt;&gt;0,0.1*E830/$E$822,"")</f>
        <v>0</v>
      </c>
      <c r="G830" s="35">
        <f>IF($C$822&lt;&gt;0,E830/$C$822,"")</f>
        <v>0</v>
      </c>
      <c r="H830" s="10"/>
    </row>
    <row r="831" spans="1:8">
      <c r="A831" s="11" t="s">
        <v>473</v>
      </c>
      <c r="B831" s="7">
        <f>'Yard'!$I$48</f>
        <v>0</v>
      </c>
      <c r="C831" s="9"/>
      <c r="D831" s="7">
        <f>'Reactive'!$I$101</f>
        <v>0</v>
      </c>
      <c r="E831" s="17">
        <f>0.01*'Input'!$F$58*(C831*$C$822)+10*(B831*$B$822+D831*$D$822)</f>
        <v>0</v>
      </c>
      <c r="F831" s="6">
        <f>IF($E$822&lt;&gt;0,0.1*E831/$E$822,"")</f>
        <v>0</v>
      </c>
      <c r="G831" s="35">
        <f>IF($C$822&lt;&gt;0,E831/$C$822,"")</f>
        <v>0</v>
      </c>
      <c r="H831" s="10"/>
    </row>
    <row r="832" spans="1:8">
      <c r="A832" s="11" t="s">
        <v>474</v>
      </c>
      <c r="B832" s="7">
        <f>'Yard'!$J$48</f>
        <v>0</v>
      </c>
      <c r="C832" s="9"/>
      <c r="D832" s="7">
        <f>'Reactive'!$J$101</f>
        <v>0</v>
      </c>
      <c r="E832" s="17">
        <f>0.01*'Input'!$F$58*(C832*$C$822)+10*(B832*$B$822+D832*$D$822)</f>
        <v>0</v>
      </c>
      <c r="F832" s="6">
        <f>IF($E$822&lt;&gt;0,0.1*E832/$E$822,"")</f>
        <v>0</v>
      </c>
      <c r="G832" s="35">
        <f>IF($C$822&lt;&gt;0,E832/$C$822,"")</f>
        <v>0</v>
      </c>
      <c r="H832" s="10"/>
    </row>
    <row r="833" spans="1:8">
      <c r="A833" s="11" t="s">
        <v>1674</v>
      </c>
      <c r="B833" s="9"/>
      <c r="C833" s="37">
        <f>'SM'!$B$139</f>
        <v>0</v>
      </c>
      <c r="D833" s="9"/>
      <c r="E833" s="17">
        <f>0.01*'Input'!$F$58*(C833*$C$822)+10*(B833*$B$822+D833*$D$822)</f>
        <v>0</v>
      </c>
      <c r="F833" s="6">
        <f>IF($E$822&lt;&gt;0,0.1*E833/$E$822,"")</f>
        <v>0</v>
      </c>
      <c r="G833" s="35">
        <f>IF($C$822&lt;&gt;0,E833/$C$822,"")</f>
        <v>0</v>
      </c>
      <c r="H833" s="10"/>
    </row>
    <row r="834" spans="1:8">
      <c r="A834" s="11" t="s">
        <v>1675</v>
      </c>
      <c r="B834" s="9"/>
      <c r="C834" s="37">
        <f>'SM'!$C$139</f>
        <v>0</v>
      </c>
      <c r="D834" s="9"/>
      <c r="E834" s="17">
        <f>0.01*'Input'!$F$58*(C834*$C$822)+10*(B834*$B$822+D834*$D$822)</f>
        <v>0</v>
      </c>
      <c r="F834" s="6">
        <f>IF($E$822&lt;&gt;0,0.1*E834/$E$822,"")</f>
        <v>0</v>
      </c>
      <c r="G834" s="35">
        <f>IF($C$822&lt;&gt;0,E834/$C$822,"")</f>
        <v>0</v>
      </c>
      <c r="H834" s="10"/>
    </row>
    <row r="835" spans="1:8">
      <c r="A835" s="11" t="s">
        <v>1676</v>
      </c>
      <c r="B835" s="7">
        <f>'Yard'!$K$48</f>
        <v>0</v>
      </c>
      <c r="C835" s="9"/>
      <c r="D835" s="7">
        <f>'Reactive'!$K$101</f>
        <v>0</v>
      </c>
      <c r="E835" s="17">
        <f>0.01*'Input'!$F$58*(C835*$C$822)+10*(B835*$B$822+D835*$D$822)</f>
        <v>0</v>
      </c>
      <c r="F835" s="6">
        <f>IF($E$822&lt;&gt;0,0.1*E835/$E$822,"")</f>
        <v>0</v>
      </c>
      <c r="G835" s="35">
        <f>IF($C$822&lt;&gt;0,E835/$C$822,"")</f>
        <v>0</v>
      </c>
      <c r="H835" s="10"/>
    </row>
    <row r="836" spans="1:8">
      <c r="A836" s="11" t="s">
        <v>1677</v>
      </c>
      <c r="B836" s="7">
        <f>'Yard'!$L$48</f>
        <v>0</v>
      </c>
      <c r="C836" s="9"/>
      <c r="D836" s="7">
        <f>'Reactive'!$L$101</f>
        <v>0</v>
      </c>
      <c r="E836" s="17">
        <f>0.01*'Input'!$F$58*(C836*$C$822)+10*(B836*$B$822+D836*$D$822)</f>
        <v>0</v>
      </c>
      <c r="F836" s="6">
        <f>IF($E$822&lt;&gt;0,0.1*E836/$E$822,"")</f>
        <v>0</v>
      </c>
      <c r="G836" s="35">
        <f>IF($C$822&lt;&gt;0,E836/$C$822,"")</f>
        <v>0</v>
      </c>
      <c r="H836" s="10"/>
    </row>
    <row r="837" spans="1:8">
      <c r="A837" s="11" t="s">
        <v>1678</v>
      </c>
      <c r="B837" s="7">
        <f>'Yard'!$M$48</f>
        <v>0</v>
      </c>
      <c r="C837" s="9"/>
      <c r="D837" s="7">
        <f>'Reactive'!$M$101</f>
        <v>0</v>
      </c>
      <c r="E837" s="17">
        <f>0.01*'Input'!$F$58*(C837*$C$822)+10*(B837*$B$822+D837*$D$822)</f>
        <v>0</v>
      </c>
      <c r="F837" s="6">
        <f>IF($E$822&lt;&gt;0,0.1*E837/$E$822,"")</f>
        <v>0</v>
      </c>
      <c r="G837" s="35">
        <f>IF($C$822&lt;&gt;0,E837/$C$822,"")</f>
        <v>0</v>
      </c>
      <c r="H837" s="10"/>
    </row>
    <row r="838" spans="1:8">
      <c r="A838" s="11" t="s">
        <v>1679</v>
      </c>
      <c r="B838" s="7">
        <f>'Yard'!$N$48</f>
        <v>0</v>
      </c>
      <c r="C838" s="9"/>
      <c r="D838" s="7">
        <f>'Reactive'!$N$101</f>
        <v>0</v>
      </c>
      <c r="E838" s="17">
        <f>0.01*'Input'!$F$58*(C838*$C$822)+10*(B838*$B$822+D838*$D$822)</f>
        <v>0</v>
      </c>
      <c r="F838" s="6">
        <f>IF($E$822&lt;&gt;0,0.1*E838/$E$822,"")</f>
        <v>0</v>
      </c>
      <c r="G838" s="35">
        <f>IF($C$822&lt;&gt;0,E838/$C$822,"")</f>
        <v>0</v>
      </c>
      <c r="H838" s="10"/>
    </row>
    <row r="839" spans="1:8">
      <c r="A839" s="11" t="s">
        <v>1680</v>
      </c>
      <c r="B839" s="7">
        <f>'Yard'!$O$48</f>
        <v>0</v>
      </c>
      <c r="C839" s="9"/>
      <c r="D839" s="7">
        <f>'Reactive'!$O$101</f>
        <v>0</v>
      </c>
      <c r="E839" s="17">
        <f>0.01*'Input'!$F$58*(C839*$C$822)+10*(B839*$B$822+D839*$D$822)</f>
        <v>0</v>
      </c>
      <c r="F839" s="6">
        <f>IF($E$822&lt;&gt;0,0.1*E839/$E$822,"")</f>
        <v>0</v>
      </c>
      <c r="G839" s="35">
        <f>IF($C$822&lt;&gt;0,E839/$C$822,"")</f>
        <v>0</v>
      </c>
      <c r="H839" s="10"/>
    </row>
    <row r="840" spans="1:8">
      <c r="A840" s="11" t="s">
        <v>1681</v>
      </c>
      <c r="B840" s="7">
        <f>'Yard'!$P$48</f>
        <v>0</v>
      </c>
      <c r="C840" s="9"/>
      <c r="D840" s="7">
        <f>'Reactive'!$P$101</f>
        <v>0</v>
      </c>
      <c r="E840" s="17">
        <f>0.01*'Input'!$F$58*(C840*$C$822)+10*(B840*$B$822+D840*$D$822)</f>
        <v>0</v>
      </c>
      <c r="F840" s="6">
        <f>IF($E$822&lt;&gt;0,0.1*E840/$E$822,"")</f>
        <v>0</v>
      </c>
      <c r="G840" s="35">
        <f>IF($C$822&lt;&gt;0,E840/$C$822,"")</f>
        <v>0</v>
      </c>
      <c r="H840" s="10"/>
    </row>
    <row r="841" spans="1:8">
      <c r="A841" s="11" t="s">
        <v>1682</v>
      </c>
      <c r="B841" s="7">
        <f>'Yard'!$Q$48</f>
        <v>0</v>
      </c>
      <c r="C841" s="9"/>
      <c r="D841" s="7">
        <f>'Reactive'!$Q$101</f>
        <v>0</v>
      </c>
      <c r="E841" s="17">
        <f>0.01*'Input'!$F$58*(C841*$C$822)+10*(B841*$B$822+D841*$D$822)</f>
        <v>0</v>
      </c>
      <c r="F841" s="6">
        <f>IF($E$822&lt;&gt;0,0.1*E841/$E$822,"")</f>
        <v>0</v>
      </c>
      <c r="G841" s="35">
        <f>IF($C$822&lt;&gt;0,E841/$C$822,"")</f>
        <v>0</v>
      </c>
      <c r="H841" s="10"/>
    </row>
    <row r="842" spans="1:8">
      <c r="A842" s="11" t="s">
        <v>1683</v>
      </c>
      <c r="B842" s="7">
        <f>'Yard'!$R$48</f>
        <v>0</v>
      </c>
      <c r="C842" s="9"/>
      <c r="D842" s="7">
        <f>'Reactive'!$R$101</f>
        <v>0</v>
      </c>
      <c r="E842" s="17">
        <f>0.01*'Input'!$F$58*(C842*$C$822)+10*(B842*$B$822+D842*$D$822)</f>
        <v>0</v>
      </c>
      <c r="F842" s="6">
        <f>IF($E$822&lt;&gt;0,0.1*E842/$E$822,"")</f>
        <v>0</v>
      </c>
      <c r="G842" s="35">
        <f>IF($C$822&lt;&gt;0,E842/$C$822,"")</f>
        <v>0</v>
      </c>
      <c r="H842" s="10"/>
    </row>
    <row r="843" spans="1:8">
      <c r="A843" s="11" t="s">
        <v>1684</v>
      </c>
      <c r="B843" s="7">
        <f>'Yard'!$S$48</f>
        <v>0</v>
      </c>
      <c r="C843" s="9"/>
      <c r="D843" s="7">
        <f>'Reactive'!$S$101</f>
        <v>0</v>
      </c>
      <c r="E843" s="17">
        <f>0.01*'Input'!$F$58*(C843*$C$822)+10*(B843*$B$822+D843*$D$822)</f>
        <v>0</v>
      </c>
      <c r="F843" s="6">
        <f>IF($E$822&lt;&gt;0,0.1*E843/$E$822,"")</f>
        <v>0</v>
      </c>
      <c r="G843" s="35">
        <f>IF($C$822&lt;&gt;0,E843/$C$822,"")</f>
        <v>0</v>
      </c>
      <c r="H843" s="10"/>
    </row>
    <row r="844" spans="1:8">
      <c r="A844" s="11" t="s">
        <v>1685</v>
      </c>
      <c r="B844" s="9"/>
      <c r="C844" s="37">
        <f>'Otex'!$B$146</f>
        <v>0</v>
      </c>
      <c r="D844" s="9"/>
      <c r="E844" s="17">
        <f>0.01*'Input'!$F$58*(C844*$C$822)+10*(B844*$B$822+D844*$D$822)</f>
        <v>0</v>
      </c>
      <c r="F844" s="6">
        <f>IF($E$822&lt;&gt;0,0.1*E844/$E$822,"")</f>
        <v>0</v>
      </c>
      <c r="G844" s="35">
        <f>IF($C$822&lt;&gt;0,E844/$C$822,"")</f>
        <v>0</v>
      </c>
      <c r="H844" s="10"/>
    </row>
    <row r="845" spans="1:8">
      <c r="A845" s="11" t="s">
        <v>1686</v>
      </c>
      <c r="B845" s="9"/>
      <c r="C845" s="37">
        <f>'Otex'!$C$146</f>
        <v>0</v>
      </c>
      <c r="D845" s="9"/>
      <c r="E845" s="17">
        <f>0.01*'Input'!$F$58*(C845*$C$822)+10*(B845*$B$822+D845*$D$822)</f>
        <v>0</v>
      </c>
      <c r="F845" s="6">
        <f>IF($E$822&lt;&gt;0,0.1*E845/$E$822,"")</f>
        <v>0</v>
      </c>
      <c r="G845" s="35">
        <f>IF($C$822&lt;&gt;0,E845/$C$822,"")</f>
        <v>0</v>
      </c>
      <c r="H845" s="10"/>
    </row>
    <row r="846" spans="1:8">
      <c r="A846" s="11" t="s">
        <v>1687</v>
      </c>
      <c r="B846" s="7">
        <f>'Scaler'!$B$483</f>
        <v>0</v>
      </c>
      <c r="C846" s="37">
        <f>'Scaler'!$E$483</f>
        <v>0</v>
      </c>
      <c r="D846" s="7">
        <f>'Scaler'!$G$483</f>
        <v>0</v>
      </c>
      <c r="E846" s="17">
        <f>0.01*'Input'!$F$58*(C846*$C$822)+10*(B846*$B$822+D846*$D$822)</f>
        <v>0</v>
      </c>
      <c r="F846" s="6">
        <f>IF($E$822&lt;&gt;0,0.1*E846/$E$822,"")</f>
        <v>0</v>
      </c>
      <c r="G846" s="35">
        <f>IF($C$822&lt;&gt;0,E846/$C$822,"")</f>
        <v>0</v>
      </c>
      <c r="H846" s="10"/>
    </row>
    <row r="847" spans="1:8">
      <c r="A847" s="11" t="s">
        <v>1688</v>
      </c>
      <c r="B847" s="7">
        <f>'Adjust'!$B$101</f>
        <v>0</v>
      </c>
      <c r="C847" s="37">
        <f>'Adjust'!$E$101</f>
        <v>0</v>
      </c>
      <c r="D847" s="7">
        <f>'Adjust'!$G$101</f>
        <v>0</v>
      </c>
      <c r="E847" s="17">
        <f>0.01*'Input'!$F$58*(C847*$C$822)+10*(B847*$B$822+D847*$D$822)</f>
        <v>0</v>
      </c>
      <c r="F847" s="6">
        <f>IF($E$822&lt;&gt;0,0.1*E847/$E$822,"")</f>
        <v>0</v>
      </c>
      <c r="G847" s="35">
        <f>IF($C$822&lt;&gt;0,E847/$C$822,"")</f>
        <v>0</v>
      </c>
      <c r="H847" s="10"/>
    </row>
    <row r="849" spans="1:8">
      <c r="A849" s="11" t="s">
        <v>1689</v>
      </c>
      <c r="B849" s="6">
        <f>SUM($B$825:$B$847)</f>
        <v>0</v>
      </c>
      <c r="C849" s="35">
        <f>SUM($C$825:$C$847)</f>
        <v>0</v>
      </c>
      <c r="D849" s="6">
        <f>SUM($D$825:$D$847)</f>
        <v>0</v>
      </c>
      <c r="E849" s="17">
        <f>SUM($E$825:$E$847)</f>
        <v>0</v>
      </c>
      <c r="F849" s="6">
        <f>SUM($F$825:$F$847)</f>
        <v>0</v>
      </c>
      <c r="G849" s="35">
        <f>SUM($G$825:$G$847)</f>
        <v>0</v>
      </c>
    </row>
    <row r="851" spans="1:8">
      <c r="A851" s="1" t="s">
        <v>196</v>
      </c>
    </row>
    <row r="853" spans="1:8">
      <c r="B853" s="3" t="s">
        <v>227</v>
      </c>
      <c r="C853" s="3" t="s">
        <v>230</v>
      </c>
      <c r="D853" s="3" t="s">
        <v>232</v>
      </c>
      <c r="E853" s="3" t="s">
        <v>1670</v>
      </c>
      <c r="F853" s="3" t="s">
        <v>1671</v>
      </c>
    </row>
    <row r="854" spans="1:8">
      <c r="A854" s="11" t="s">
        <v>196</v>
      </c>
      <c r="B854" s="33">
        <f>'Loads'!B$350</f>
        <v>0</v>
      </c>
      <c r="C854" s="33">
        <f>'Loads'!E$350</f>
        <v>0</v>
      </c>
      <c r="D854" s="33">
        <f>'Loads'!G$350</f>
        <v>0</v>
      </c>
      <c r="E854" s="33">
        <f>'Multi'!B$144</f>
        <v>0</v>
      </c>
      <c r="F854" s="6">
        <f>IF(C854,E854/C854,"")</f>
        <v>0</v>
      </c>
      <c r="G854" s="10"/>
    </row>
    <row r="856" spans="1:8">
      <c r="B856" s="3" t="s">
        <v>1491</v>
      </c>
      <c r="C856" s="3" t="s">
        <v>1494</v>
      </c>
      <c r="D856" s="3" t="s">
        <v>1086</v>
      </c>
      <c r="E856" s="3" t="s">
        <v>1672</v>
      </c>
      <c r="F856" s="3" t="s">
        <v>1642</v>
      </c>
      <c r="G856" s="3" t="s">
        <v>1673</v>
      </c>
    </row>
    <row r="857" spans="1:8">
      <c r="A857" s="11" t="s">
        <v>467</v>
      </c>
      <c r="B857" s="7">
        <f>'Yard'!$C$49</f>
        <v>0</v>
      </c>
      <c r="C857" s="9"/>
      <c r="D857" s="7">
        <f>'Reactive'!$C$102</f>
        <v>0</v>
      </c>
      <c r="E857" s="17">
        <f>0.01*'Input'!$F$58*(C857*$C$854)+10*(B857*$B$854+D857*$D$854)</f>
        <v>0</v>
      </c>
      <c r="F857" s="6">
        <f>IF($E$854&lt;&gt;0,0.1*E857/$E$854,"")</f>
        <v>0</v>
      </c>
      <c r="G857" s="35">
        <f>IF($C$854&lt;&gt;0,E857/$C$854,"")</f>
        <v>0</v>
      </c>
      <c r="H857" s="10"/>
    </row>
    <row r="858" spans="1:8">
      <c r="A858" s="11" t="s">
        <v>468</v>
      </c>
      <c r="B858" s="7">
        <f>'Yard'!$D$49</f>
        <v>0</v>
      </c>
      <c r="C858" s="9"/>
      <c r="D858" s="7">
        <f>'Reactive'!$D$102</f>
        <v>0</v>
      </c>
      <c r="E858" s="17">
        <f>0.01*'Input'!$F$58*(C858*$C$854)+10*(B858*$B$854+D858*$D$854)</f>
        <v>0</v>
      </c>
      <c r="F858" s="6">
        <f>IF($E$854&lt;&gt;0,0.1*E858/$E$854,"")</f>
        <v>0</v>
      </c>
      <c r="G858" s="35">
        <f>IF($C$854&lt;&gt;0,E858/$C$854,"")</f>
        <v>0</v>
      </c>
      <c r="H858" s="10"/>
    </row>
    <row r="859" spans="1:8">
      <c r="A859" s="11" t="s">
        <v>469</v>
      </c>
      <c r="B859" s="7">
        <f>'Yard'!$E$49</f>
        <v>0</v>
      </c>
      <c r="C859" s="9"/>
      <c r="D859" s="7">
        <f>'Reactive'!$E$102</f>
        <v>0</v>
      </c>
      <c r="E859" s="17">
        <f>0.01*'Input'!$F$58*(C859*$C$854)+10*(B859*$B$854+D859*$D$854)</f>
        <v>0</v>
      </c>
      <c r="F859" s="6">
        <f>IF($E$854&lt;&gt;0,0.1*E859/$E$854,"")</f>
        <v>0</v>
      </c>
      <c r="G859" s="35">
        <f>IF($C$854&lt;&gt;0,E859/$C$854,"")</f>
        <v>0</v>
      </c>
      <c r="H859" s="10"/>
    </row>
    <row r="860" spans="1:8">
      <c r="A860" s="11" t="s">
        <v>470</v>
      </c>
      <c r="B860" s="7">
        <f>'Yard'!$F$49</f>
        <v>0</v>
      </c>
      <c r="C860" s="9"/>
      <c r="D860" s="7">
        <f>'Reactive'!$F$102</f>
        <v>0</v>
      </c>
      <c r="E860" s="17">
        <f>0.01*'Input'!$F$58*(C860*$C$854)+10*(B860*$B$854+D860*$D$854)</f>
        <v>0</v>
      </c>
      <c r="F860" s="6">
        <f>IF($E$854&lt;&gt;0,0.1*E860/$E$854,"")</f>
        <v>0</v>
      </c>
      <c r="G860" s="35">
        <f>IF($C$854&lt;&gt;0,E860/$C$854,"")</f>
        <v>0</v>
      </c>
      <c r="H860" s="10"/>
    </row>
    <row r="861" spans="1:8">
      <c r="A861" s="11" t="s">
        <v>471</v>
      </c>
      <c r="B861" s="7">
        <f>'Yard'!$G$49</f>
        <v>0</v>
      </c>
      <c r="C861" s="9"/>
      <c r="D861" s="7">
        <f>'Reactive'!$G$102</f>
        <v>0</v>
      </c>
      <c r="E861" s="17">
        <f>0.01*'Input'!$F$58*(C861*$C$854)+10*(B861*$B$854+D861*$D$854)</f>
        <v>0</v>
      </c>
      <c r="F861" s="6">
        <f>IF($E$854&lt;&gt;0,0.1*E861/$E$854,"")</f>
        <v>0</v>
      </c>
      <c r="G861" s="35">
        <f>IF($C$854&lt;&gt;0,E861/$C$854,"")</f>
        <v>0</v>
      </c>
      <c r="H861" s="10"/>
    </row>
    <row r="862" spans="1:8">
      <c r="A862" s="11" t="s">
        <v>472</v>
      </c>
      <c r="B862" s="7">
        <f>'Yard'!$H$49</f>
        <v>0</v>
      </c>
      <c r="C862" s="9"/>
      <c r="D862" s="7">
        <f>'Reactive'!$H$102</f>
        <v>0</v>
      </c>
      <c r="E862" s="17">
        <f>0.01*'Input'!$F$58*(C862*$C$854)+10*(B862*$B$854+D862*$D$854)</f>
        <v>0</v>
      </c>
      <c r="F862" s="6">
        <f>IF($E$854&lt;&gt;0,0.1*E862/$E$854,"")</f>
        <v>0</v>
      </c>
      <c r="G862" s="35">
        <f>IF($C$854&lt;&gt;0,E862/$C$854,"")</f>
        <v>0</v>
      </c>
      <c r="H862" s="10"/>
    </row>
    <row r="863" spans="1:8">
      <c r="A863" s="11" t="s">
        <v>473</v>
      </c>
      <c r="B863" s="7">
        <f>'Yard'!$I$49</f>
        <v>0</v>
      </c>
      <c r="C863" s="9"/>
      <c r="D863" s="7">
        <f>'Reactive'!$I$102</f>
        <v>0</v>
      </c>
      <c r="E863" s="17">
        <f>0.01*'Input'!$F$58*(C863*$C$854)+10*(B863*$B$854+D863*$D$854)</f>
        <v>0</v>
      </c>
      <c r="F863" s="6">
        <f>IF($E$854&lt;&gt;0,0.1*E863/$E$854,"")</f>
        <v>0</v>
      </c>
      <c r="G863" s="35">
        <f>IF($C$854&lt;&gt;0,E863/$C$854,"")</f>
        <v>0</v>
      </c>
      <c r="H863" s="10"/>
    </row>
    <row r="864" spans="1:8">
      <c r="A864" s="11" t="s">
        <v>474</v>
      </c>
      <c r="B864" s="7">
        <f>'Yard'!$J$49</f>
        <v>0</v>
      </c>
      <c r="C864" s="9"/>
      <c r="D864" s="7">
        <f>'Reactive'!$J$102</f>
        <v>0</v>
      </c>
      <c r="E864" s="17">
        <f>0.01*'Input'!$F$58*(C864*$C$854)+10*(B864*$B$854+D864*$D$854)</f>
        <v>0</v>
      </c>
      <c r="F864" s="6">
        <f>IF($E$854&lt;&gt;0,0.1*E864/$E$854,"")</f>
        <v>0</v>
      </c>
      <c r="G864" s="35">
        <f>IF($C$854&lt;&gt;0,E864/$C$854,"")</f>
        <v>0</v>
      </c>
      <c r="H864" s="10"/>
    </row>
    <row r="865" spans="1:8">
      <c r="A865" s="11" t="s">
        <v>1674</v>
      </c>
      <c r="B865" s="9"/>
      <c r="C865" s="37">
        <f>'SM'!$B$140</f>
        <v>0</v>
      </c>
      <c r="D865" s="9"/>
      <c r="E865" s="17">
        <f>0.01*'Input'!$F$58*(C865*$C$854)+10*(B865*$B$854+D865*$D$854)</f>
        <v>0</v>
      </c>
      <c r="F865" s="6">
        <f>IF($E$854&lt;&gt;0,0.1*E865/$E$854,"")</f>
        <v>0</v>
      </c>
      <c r="G865" s="35">
        <f>IF($C$854&lt;&gt;0,E865/$C$854,"")</f>
        <v>0</v>
      </c>
      <c r="H865" s="10"/>
    </row>
    <row r="866" spans="1:8">
      <c r="A866" s="11" t="s">
        <v>1675</v>
      </c>
      <c r="B866" s="9"/>
      <c r="C866" s="37">
        <f>'SM'!$C$140</f>
        <v>0</v>
      </c>
      <c r="D866" s="9"/>
      <c r="E866" s="17">
        <f>0.01*'Input'!$F$58*(C866*$C$854)+10*(B866*$B$854+D866*$D$854)</f>
        <v>0</v>
      </c>
      <c r="F866" s="6">
        <f>IF($E$854&lt;&gt;0,0.1*E866/$E$854,"")</f>
        <v>0</v>
      </c>
      <c r="G866" s="35">
        <f>IF($C$854&lt;&gt;0,E866/$C$854,"")</f>
        <v>0</v>
      </c>
      <c r="H866" s="10"/>
    </row>
    <row r="867" spans="1:8">
      <c r="A867" s="11" t="s">
        <v>1676</v>
      </c>
      <c r="B867" s="7">
        <f>'Yard'!$K$49</f>
        <v>0</v>
      </c>
      <c r="C867" s="9"/>
      <c r="D867" s="7">
        <f>'Reactive'!$K$102</f>
        <v>0</v>
      </c>
      <c r="E867" s="17">
        <f>0.01*'Input'!$F$58*(C867*$C$854)+10*(B867*$B$854+D867*$D$854)</f>
        <v>0</v>
      </c>
      <c r="F867" s="6">
        <f>IF($E$854&lt;&gt;0,0.1*E867/$E$854,"")</f>
        <v>0</v>
      </c>
      <c r="G867" s="35">
        <f>IF($C$854&lt;&gt;0,E867/$C$854,"")</f>
        <v>0</v>
      </c>
      <c r="H867" s="10"/>
    </row>
    <row r="868" spans="1:8">
      <c r="A868" s="11" t="s">
        <v>1677</v>
      </c>
      <c r="B868" s="7">
        <f>'Yard'!$L$49</f>
        <v>0</v>
      </c>
      <c r="C868" s="9"/>
      <c r="D868" s="7">
        <f>'Reactive'!$L$102</f>
        <v>0</v>
      </c>
      <c r="E868" s="17">
        <f>0.01*'Input'!$F$58*(C868*$C$854)+10*(B868*$B$854+D868*$D$854)</f>
        <v>0</v>
      </c>
      <c r="F868" s="6">
        <f>IF($E$854&lt;&gt;0,0.1*E868/$E$854,"")</f>
        <v>0</v>
      </c>
      <c r="G868" s="35">
        <f>IF($C$854&lt;&gt;0,E868/$C$854,"")</f>
        <v>0</v>
      </c>
      <c r="H868" s="10"/>
    </row>
    <row r="869" spans="1:8">
      <c r="A869" s="11" t="s">
        <v>1678</v>
      </c>
      <c r="B869" s="7">
        <f>'Yard'!$M$49</f>
        <v>0</v>
      </c>
      <c r="C869" s="9"/>
      <c r="D869" s="7">
        <f>'Reactive'!$M$102</f>
        <v>0</v>
      </c>
      <c r="E869" s="17">
        <f>0.01*'Input'!$F$58*(C869*$C$854)+10*(B869*$B$854+D869*$D$854)</f>
        <v>0</v>
      </c>
      <c r="F869" s="6">
        <f>IF($E$854&lt;&gt;0,0.1*E869/$E$854,"")</f>
        <v>0</v>
      </c>
      <c r="G869" s="35">
        <f>IF($C$854&lt;&gt;0,E869/$C$854,"")</f>
        <v>0</v>
      </c>
      <c r="H869" s="10"/>
    </row>
    <row r="870" spans="1:8">
      <c r="A870" s="11" t="s">
        <v>1679</v>
      </c>
      <c r="B870" s="7">
        <f>'Yard'!$N$49</f>
        <v>0</v>
      </c>
      <c r="C870" s="9"/>
      <c r="D870" s="7">
        <f>'Reactive'!$N$102</f>
        <v>0</v>
      </c>
      <c r="E870" s="17">
        <f>0.01*'Input'!$F$58*(C870*$C$854)+10*(B870*$B$854+D870*$D$854)</f>
        <v>0</v>
      </c>
      <c r="F870" s="6">
        <f>IF($E$854&lt;&gt;0,0.1*E870/$E$854,"")</f>
        <v>0</v>
      </c>
      <c r="G870" s="35">
        <f>IF($C$854&lt;&gt;0,E870/$C$854,"")</f>
        <v>0</v>
      </c>
      <c r="H870" s="10"/>
    </row>
    <row r="871" spans="1:8">
      <c r="A871" s="11" t="s">
        <v>1680</v>
      </c>
      <c r="B871" s="7">
        <f>'Yard'!$O$49</f>
        <v>0</v>
      </c>
      <c r="C871" s="9"/>
      <c r="D871" s="7">
        <f>'Reactive'!$O$102</f>
        <v>0</v>
      </c>
      <c r="E871" s="17">
        <f>0.01*'Input'!$F$58*(C871*$C$854)+10*(B871*$B$854+D871*$D$854)</f>
        <v>0</v>
      </c>
      <c r="F871" s="6">
        <f>IF($E$854&lt;&gt;0,0.1*E871/$E$854,"")</f>
        <v>0</v>
      </c>
      <c r="G871" s="35">
        <f>IF($C$854&lt;&gt;0,E871/$C$854,"")</f>
        <v>0</v>
      </c>
      <c r="H871" s="10"/>
    </row>
    <row r="872" spans="1:8">
      <c r="A872" s="11" t="s">
        <v>1681</v>
      </c>
      <c r="B872" s="7">
        <f>'Yard'!$P$49</f>
        <v>0</v>
      </c>
      <c r="C872" s="9"/>
      <c r="D872" s="7">
        <f>'Reactive'!$P$102</f>
        <v>0</v>
      </c>
      <c r="E872" s="17">
        <f>0.01*'Input'!$F$58*(C872*$C$854)+10*(B872*$B$854+D872*$D$854)</f>
        <v>0</v>
      </c>
      <c r="F872" s="6">
        <f>IF($E$854&lt;&gt;0,0.1*E872/$E$854,"")</f>
        <v>0</v>
      </c>
      <c r="G872" s="35">
        <f>IF($C$854&lt;&gt;0,E872/$C$854,"")</f>
        <v>0</v>
      </c>
      <c r="H872" s="10"/>
    </row>
    <row r="873" spans="1:8">
      <c r="A873" s="11" t="s">
        <v>1682</v>
      </c>
      <c r="B873" s="7">
        <f>'Yard'!$Q$49</f>
        <v>0</v>
      </c>
      <c r="C873" s="9"/>
      <c r="D873" s="7">
        <f>'Reactive'!$Q$102</f>
        <v>0</v>
      </c>
      <c r="E873" s="17">
        <f>0.01*'Input'!$F$58*(C873*$C$854)+10*(B873*$B$854+D873*$D$854)</f>
        <v>0</v>
      </c>
      <c r="F873" s="6">
        <f>IF($E$854&lt;&gt;0,0.1*E873/$E$854,"")</f>
        <v>0</v>
      </c>
      <c r="G873" s="35">
        <f>IF($C$854&lt;&gt;0,E873/$C$854,"")</f>
        <v>0</v>
      </c>
      <c r="H873" s="10"/>
    </row>
    <row r="874" spans="1:8">
      <c r="A874" s="11" t="s">
        <v>1683</v>
      </c>
      <c r="B874" s="7">
        <f>'Yard'!$R$49</f>
        <v>0</v>
      </c>
      <c r="C874" s="9"/>
      <c r="D874" s="7">
        <f>'Reactive'!$R$102</f>
        <v>0</v>
      </c>
      <c r="E874" s="17">
        <f>0.01*'Input'!$F$58*(C874*$C$854)+10*(B874*$B$854+D874*$D$854)</f>
        <v>0</v>
      </c>
      <c r="F874" s="6">
        <f>IF($E$854&lt;&gt;0,0.1*E874/$E$854,"")</f>
        <v>0</v>
      </c>
      <c r="G874" s="35">
        <f>IF($C$854&lt;&gt;0,E874/$C$854,"")</f>
        <v>0</v>
      </c>
      <c r="H874" s="10"/>
    </row>
    <row r="875" spans="1:8">
      <c r="A875" s="11" t="s">
        <v>1684</v>
      </c>
      <c r="B875" s="7">
        <f>'Yard'!$S$49</f>
        <v>0</v>
      </c>
      <c r="C875" s="9"/>
      <c r="D875" s="7">
        <f>'Reactive'!$S$102</f>
        <v>0</v>
      </c>
      <c r="E875" s="17">
        <f>0.01*'Input'!$F$58*(C875*$C$854)+10*(B875*$B$854+D875*$D$854)</f>
        <v>0</v>
      </c>
      <c r="F875" s="6">
        <f>IF($E$854&lt;&gt;0,0.1*E875/$E$854,"")</f>
        <v>0</v>
      </c>
      <c r="G875" s="35">
        <f>IF($C$854&lt;&gt;0,E875/$C$854,"")</f>
        <v>0</v>
      </c>
      <c r="H875" s="10"/>
    </row>
    <row r="876" spans="1:8">
      <c r="A876" s="11" t="s">
        <v>1685</v>
      </c>
      <c r="B876" s="9"/>
      <c r="C876" s="37">
        <f>'Otex'!$B$147</f>
        <v>0</v>
      </c>
      <c r="D876" s="9"/>
      <c r="E876" s="17">
        <f>0.01*'Input'!$F$58*(C876*$C$854)+10*(B876*$B$854+D876*$D$854)</f>
        <v>0</v>
      </c>
      <c r="F876" s="6">
        <f>IF($E$854&lt;&gt;0,0.1*E876/$E$854,"")</f>
        <v>0</v>
      </c>
      <c r="G876" s="35">
        <f>IF($C$854&lt;&gt;0,E876/$C$854,"")</f>
        <v>0</v>
      </c>
      <c r="H876" s="10"/>
    </row>
    <row r="877" spans="1:8">
      <c r="A877" s="11" t="s">
        <v>1686</v>
      </c>
      <c r="B877" s="9"/>
      <c r="C877" s="37">
        <f>'Otex'!$C$147</f>
        <v>0</v>
      </c>
      <c r="D877" s="9"/>
      <c r="E877" s="17">
        <f>0.01*'Input'!$F$58*(C877*$C$854)+10*(B877*$B$854+D877*$D$854)</f>
        <v>0</v>
      </c>
      <c r="F877" s="6">
        <f>IF($E$854&lt;&gt;0,0.1*E877/$E$854,"")</f>
        <v>0</v>
      </c>
      <c r="G877" s="35">
        <f>IF($C$854&lt;&gt;0,E877/$C$854,"")</f>
        <v>0</v>
      </c>
      <c r="H877" s="10"/>
    </row>
    <row r="878" spans="1:8">
      <c r="A878" s="11" t="s">
        <v>1687</v>
      </c>
      <c r="B878" s="7">
        <f>'Scaler'!$B$484</f>
        <v>0</v>
      </c>
      <c r="C878" s="37">
        <f>'Scaler'!$E$484</f>
        <v>0</v>
      </c>
      <c r="D878" s="7">
        <f>'Scaler'!$G$484</f>
        <v>0</v>
      </c>
      <c r="E878" s="17">
        <f>0.01*'Input'!$F$58*(C878*$C$854)+10*(B878*$B$854+D878*$D$854)</f>
        <v>0</v>
      </c>
      <c r="F878" s="6">
        <f>IF($E$854&lt;&gt;0,0.1*E878/$E$854,"")</f>
        <v>0</v>
      </c>
      <c r="G878" s="35">
        <f>IF($C$854&lt;&gt;0,E878/$C$854,"")</f>
        <v>0</v>
      </c>
      <c r="H878" s="10"/>
    </row>
    <row r="879" spans="1:8">
      <c r="A879" s="11" t="s">
        <v>1688</v>
      </c>
      <c r="B879" s="7">
        <f>'Adjust'!$B$102</f>
        <v>0</v>
      </c>
      <c r="C879" s="37">
        <f>'Adjust'!$E$102</f>
        <v>0</v>
      </c>
      <c r="D879" s="7">
        <f>'Adjust'!$G$102</f>
        <v>0</v>
      </c>
      <c r="E879" s="17">
        <f>0.01*'Input'!$F$58*(C879*$C$854)+10*(B879*$B$854+D879*$D$854)</f>
        <v>0</v>
      </c>
      <c r="F879" s="6">
        <f>IF($E$854&lt;&gt;0,0.1*E879/$E$854,"")</f>
        <v>0</v>
      </c>
      <c r="G879" s="35">
        <f>IF($C$854&lt;&gt;0,E879/$C$854,"")</f>
        <v>0</v>
      </c>
      <c r="H879" s="10"/>
    </row>
    <row r="881" spans="1:11">
      <c r="A881" s="11" t="s">
        <v>1689</v>
      </c>
      <c r="B881" s="6">
        <f>SUM($B$857:$B$879)</f>
        <v>0</v>
      </c>
      <c r="C881" s="35">
        <f>SUM($C$857:$C$879)</f>
        <v>0</v>
      </c>
      <c r="D881" s="6">
        <f>SUM($D$857:$D$879)</f>
        <v>0</v>
      </c>
      <c r="E881" s="17">
        <f>SUM($E$857:$E$879)</f>
        <v>0</v>
      </c>
      <c r="F881" s="6">
        <f>SUM($F$857:$F$879)</f>
        <v>0</v>
      </c>
      <c r="G881" s="35">
        <f>SUM($G$857:$G$879)</f>
        <v>0</v>
      </c>
    </row>
    <row r="883" spans="1:11">
      <c r="A883" s="1" t="s">
        <v>197</v>
      </c>
    </row>
    <row r="885" spans="1:11">
      <c r="B885" s="3" t="s">
        <v>227</v>
      </c>
      <c r="C885" s="3" t="s">
        <v>228</v>
      </c>
      <c r="D885" s="3" t="s">
        <v>229</v>
      </c>
      <c r="E885" s="3" t="s">
        <v>230</v>
      </c>
      <c r="F885" s="3" t="s">
        <v>232</v>
      </c>
      <c r="G885" s="3" t="s">
        <v>1670</v>
      </c>
      <c r="H885" s="3" t="s">
        <v>1671</v>
      </c>
    </row>
    <row r="886" spans="1:11">
      <c r="A886" s="11" t="s">
        <v>197</v>
      </c>
      <c r="B886" s="33">
        <f>'Loads'!B$351</f>
        <v>0</v>
      </c>
      <c r="C886" s="33">
        <f>'Loads'!C$351</f>
        <v>0</v>
      </c>
      <c r="D886" s="33">
        <f>'Loads'!D$351</f>
        <v>0</v>
      </c>
      <c r="E886" s="33">
        <f>'Loads'!E$351</f>
        <v>0</v>
      </c>
      <c r="F886" s="33">
        <f>'Loads'!G$351</f>
        <v>0</v>
      </c>
      <c r="G886" s="33">
        <f>'Multi'!B$145</f>
        <v>0</v>
      </c>
      <c r="H886" s="6">
        <f>IF(E886,G886/E886,"")</f>
        <v>0</v>
      </c>
      <c r="I886" s="10"/>
    </row>
    <row r="888" spans="1:11">
      <c r="B888" s="3" t="s">
        <v>1491</v>
      </c>
      <c r="C888" s="3" t="s">
        <v>1492</v>
      </c>
      <c r="D888" s="3" t="s">
        <v>1493</v>
      </c>
      <c r="E888" s="3" t="s">
        <v>1494</v>
      </c>
      <c r="F888" s="3" t="s">
        <v>1086</v>
      </c>
      <c r="G888" s="3" t="s">
        <v>1690</v>
      </c>
      <c r="H888" s="3" t="s">
        <v>1672</v>
      </c>
      <c r="I888" s="3" t="s">
        <v>1642</v>
      </c>
      <c r="J888" s="3" t="s">
        <v>1673</v>
      </c>
    </row>
    <row r="889" spans="1:11">
      <c r="A889" s="11" t="s">
        <v>467</v>
      </c>
      <c r="B889" s="7">
        <f>'Yard'!$C$80</f>
        <v>0</v>
      </c>
      <c r="C889" s="7">
        <f>'Yard'!$C$113</f>
        <v>0</v>
      </c>
      <c r="D889" s="7">
        <f>'Yard'!$C$137</f>
        <v>0</v>
      </c>
      <c r="E889" s="9"/>
      <c r="F889" s="7">
        <f>'Reactive'!$C$103</f>
        <v>0</v>
      </c>
      <c r="G889" s="6">
        <f>IF(G$886&lt;&gt;0,(($B889*B$886+$C889*C$886+$D889*D$886+$F889*F$886))/G$886,0)</f>
        <v>0</v>
      </c>
      <c r="H889" s="17">
        <f>0.01*'Input'!$F$58*(E889*$E$886)+10*(B889*$B$886+C889*$C$886+D889*$D$886+F889*$F$886)</f>
        <v>0</v>
      </c>
      <c r="I889" s="6">
        <f>IF($G$886&lt;&gt;0,0.1*H889/$G$886,"")</f>
        <v>0</v>
      </c>
      <c r="J889" s="35">
        <f>IF($E$886&lt;&gt;0,H889/$E$886,"")</f>
        <v>0</v>
      </c>
      <c r="K889" s="10"/>
    </row>
    <row r="890" spans="1:11">
      <c r="A890" s="11" t="s">
        <v>468</v>
      </c>
      <c r="B890" s="7">
        <f>'Yard'!$D$80</f>
        <v>0</v>
      </c>
      <c r="C890" s="7">
        <f>'Yard'!$D$113</f>
        <v>0</v>
      </c>
      <c r="D890" s="7">
        <f>'Yard'!$D$137</f>
        <v>0</v>
      </c>
      <c r="E890" s="9"/>
      <c r="F890" s="7">
        <f>'Reactive'!$D$103</f>
        <v>0</v>
      </c>
      <c r="G890" s="6">
        <f>IF(G$886&lt;&gt;0,(($B890*B$886+$C890*C$886+$D890*D$886+$F890*F$886))/G$886,0)</f>
        <v>0</v>
      </c>
      <c r="H890" s="17">
        <f>0.01*'Input'!$F$58*(E890*$E$886)+10*(B890*$B$886+C890*$C$886+D890*$D$886+F890*$F$886)</f>
        <v>0</v>
      </c>
      <c r="I890" s="6">
        <f>IF($G$886&lt;&gt;0,0.1*H890/$G$886,"")</f>
        <v>0</v>
      </c>
      <c r="J890" s="35">
        <f>IF($E$886&lt;&gt;0,H890/$E$886,"")</f>
        <v>0</v>
      </c>
      <c r="K890" s="10"/>
    </row>
    <row r="891" spans="1:11">
      <c r="A891" s="11" t="s">
        <v>469</v>
      </c>
      <c r="B891" s="7">
        <f>'Yard'!$E$80</f>
        <v>0</v>
      </c>
      <c r="C891" s="7">
        <f>'Yard'!$E$113</f>
        <v>0</v>
      </c>
      <c r="D891" s="7">
        <f>'Yard'!$E$137</f>
        <v>0</v>
      </c>
      <c r="E891" s="9"/>
      <c r="F891" s="7">
        <f>'Reactive'!$E$103</f>
        <v>0</v>
      </c>
      <c r="G891" s="6">
        <f>IF(G$886&lt;&gt;0,(($B891*B$886+$C891*C$886+$D891*D$886+$F891*F$886))/G$886,0)</f>
        <v>0</v>
      </c>
      <c r="H891" s="17">
        <f>0.01*'Input'!$F$58*(E891*$E$886)+10*(B891*$B$886+C891*$C$886+D891*$D$886+F891*$F$886)</f>
        <v>0</v>
      </c>
      <c r="I891" s="6">
        <f>IF($G$886&lt;&gt;0,0.1*H891/$G$886,"")</f>
        <v>0</v>
      </c>
      <c r="J891" s="35">
        <f>IF($E$886&lt;&gt;0,H891/$E$886,"")</f>
        <v>0</v>
      </c>
      <c r="K891" s="10"/>
    </row>
    <row r="892" spans="1:11">
      <c r="A892" s="11" t="s">
        <v>470</v>
      </c>
      <c r="B892" s="7">
        <f>'Yard'!$F$80</f>
        <v>0</v>
      </c>
      <c r="C892" s="7">
        <f>'Yard'!$F$113</f>
        <v>0</v>
      </c>
      <c r="D892" s="7">
        <f>'Yard'!$F$137</f>
        <v>0</v>
      </c>
      <c r="E892" s="9"/>
      <c r="F892" s="7">
        <f>'Reactive'!$F$103</f>
        <v>0</v>
      </c>
      <c r="G892" s="6">
        <f>IF(G$886&lt;&gt;0,(($B892*B$886+$C892*C$886+$D892*D$886+$F892*F$886))/G$886,0)</f>
        <v>0</v>
      </c>
      <c r="H892" s="17">
        <f>0.01*'Input'!$F$58*(E892*$E$886)+10*(B892*$B$886+C892*$C$886+D892*$D$886+F892*$F$886)</f>
        <v>0</v>
      </c>
      <c r="I892" s="6">
        <f>IF($G$886&lt;&gt;0,0.1*H892/$G$886,"")</f>
        <v>0</v>
      </c>
      <c r="J892" s="35">
        <f>IF($E$886&lt;&gt;0,H892/$E$886,"")</f>
        <v>0</v>
      </c>
      <c r="K892" s="10"/>
    </row>
    <row r="893" spans="1:11">
      <c r="A893" s="11" t="s">
        <v>471</v>
      </c>
      <c r="B893" s="7">
        <f>'Yard'!$G$80</f>
        <v>0</v>
      </c>
      <c r="C893" s="7">
        <f>'Yard'!$G$113</f>
        <v>0</v>
      </c>
      <c r="D893" s="7">
        <f>'Yard'!$G$137</f>
        <v>0</v>
      </c>
      <c r="E893" s="9"/>
      <c r="F893" s="7">
        <f>'Reactive'!$G$103</f>
        <v>0</v>
      </c>
      <c r="G893" s="6">
        <f>IF(G$886&lt;&gt;0,(($B893*B$886+$C893*C$886+$D893*D$886+$F893*F$886))/G$886,0)</f>
        <v>0</v>
      </c>
      <c r="H893" s="17">
        <f>0.01*'Input'!$F$58*(E893*$E$886)+10*(B893*$B$886+C893*$C$886+D893*$D$886+F893*$F$886)</f>
        <v>0</v>
      </c>
      <c r="I893" s="6">
        <f>IF($G$886&lt;&gt;0,0.1*H893/$G$886,"")</f>
        <v>0</v>
      </c>
      <c r="J893" s="35">
        <f>IF($E$886&lt;&gt;0,H893/$E$886,"")</f>
        <v>0</v>
      </c>
      <c r="K893" s="10"/>
    </row>
    <row r="894" spans="1:11">
      <c r="A894" s="11" t="s">
        <v>472</v>
      </c>
      <c r="B894" s="7">
        <f>'Yard'!$H$80</f>
        <v>0</v>
      </c>
      <c r="C894" s="7">
        <f>'Yard'!$H$113</f>
        <v>0</v>
      </c>
      <c r="D894" s="7">
        <f>'Yard'!$H$137</f>
        <v>0</v>
      </c>
      <c r="E894" s="9"/>
      <c r="F894" s="7">
        <f>'Reactive'!$H$103</f>
        <v>0</v>
      </c>
      <c r="G894" s="6">
        <f>IF(G$886&lt;&gt;0,(($B894*B$886+$C894*C$886+$D894*D$886+$F894*F$886))/G$886,0)</f>
        <v>0</v>
      </c>
      <c r="H894" s="17">
        <f>0.01*'Input'!$F$58*(E894*$E$886)+10*(B894*$B$886+C894*$C$886+D894*$D$886+F894*$F$886)</f>
        <v>0</v>
      </c>
      <c r="I894" s="6">
        <f>IF($G$886&lt;&gt;0,0.1*H894/$G$886,"")</f>
        <v>0</v>
      </c>
      <c r="J894" s="35">
        <f>IF($E$886&lt;&gt;0,H894/$E$886,"")</f>
        <v>0</v>
      </c>
      <c r="K894" s="10"/>
    </row>
    <row r="895" spans="1:11">
      <c r="A895" s="11" t="s">
        <v>473</v>
      </c>
      <c r="B895" s="7">
        <f>'Yard'!$I$80</f>
        <v>0</v>
      </c>
      <c r="C895" s="7">
        <f>'Yard'!$I$113</f>
        <v>0</v>
      </c>
      <c r="D895" s="7">
        <f>'Yard'!$I$137</f>
        <v>0</v>
      </c>
      <c r="E895" s="9"/>
      <c r="F895" s="7">
        <f>'Reactive'!$I$103</f>
        <v>0</v>
      </c>
      <c r="G895" s="6">
        <f>IF(G$886&lt;&gt;0,(($B895*B$886+$C895*C$886+$D895*D$886+$F895*F$886))/G$886,0)</f>
        <v>0</v>
      </c>
      <c r="H895" s="17">
        <f>0.01*'Input'!$F$58*(E895*$E$886)+10*(B895*$B$886+C895*$C$886+D895*$D$886+F895*$F$886)</f>
        <v>0</v>
      </c>
      <c r="I895" s="6">
        <f>IF($G$886&lt;&gt;0,0.1*H895/$G$886,"")</f>
        <v>0</v>
      </c>
      <c r="J895" s="35">
        <f>IF($E$886&lt;&gt;0,H895/$E$886,"")</f>
        <v>0</v>
      </c>
      <c r="K895" s="10"/>
    </row>
    <row r="896" spans="1:11">
      <c r="A896" s="11" t="s">
        <v>474</v>
      </c>
      <c r="B896" s="7">
        <f>'Yard'!$J$80</f>
        <v>0</v>
      </c>
      <c r="C896" s="7">
        <f>'Yard'!$J$113</f>
        <v>0</v>
      </c>
      <c r="D896" s="7">
        <f>'Yard'!$J$137</f>
        <v>0</v>
      </c>
      <c r="E896" s="9"/>
      <c r="F896" s="7">
        <f>'Reactive'!$J$103</f>
        <v>0</v>
      </c>
      <c r="G896" s="6">
        <f>IF(G$886&lt;&gt;0,(($B896*B$886+$C896*C$886+$D896*D$886+$F896*F$886))/G$886,0)</f>
        <v>0</v>
      </c>
      <c r="H896" s="17">
        <f>0.01*'Input'!$F$58*(E896*$E$886)+10*(B896*$B$886+C896*$C$886+D896*$D$886+F896*$F$886)</f>
        <v>0</v>
      </c>
      <c r="I896" s="6">
        <f>IF($G$886&lt;&gt;0,0.1*H896/$G$886,"")</f>
        <v>0</v>
      </c>
      <c r="J896" s="35">
        <f>IF($E$886&lt;&gt;0,H896/$E$886,"")</f>
        <v>0</v>
      </c>
      <c r="K896" s="10"/>
    </row>
    <row r="897" spans="1:11">
      <c r="A897" s="11" t="s">
        <v>1674</v>
      </c>
      <c r="B897" s="9"/>
      <c r="C897" s="9"/>
      <c r="D897" s="9"/>
      <c r="E897" s="37">
        <f>'SM'!$B$141</f>
        <v>0</v>
      </c>
      <c r="F897" s="9"/>
      <c r="G897" s="6">
        <f>IF(G$886&lt;&gt;0,(($B897*B$886+$C897*C$886+$D897*D$886+$F897*F$886))/G$886,0)</f>
        <v>0</v>
      </c>
      <c r="H897" s="17">
        <f>0.01*'Input'!$F$58*(E897*$E$886)+10*(B897*$B$886+C897*$C$886+D897*$D$886+F897*$F$886)</f>
        <v>0</v>
      </c>
      <c r="I897" s="6">
        <f>IF($G$886&lt;&gt;0,0.1*H897/$G$886,"")</f>
        <v>0</v>
      </c>
      <c r="J897" s="35">
        <f>IF($E$886&lt;&gt;0,H897/$E$886,"")</f>
        <v>0</v>
      </c>
      <c r="K897" s="10"/>
    </row>
    <row r="898" spans="1:11">
      <c r="A898" s="11" t="s">
        <v>1675</v>
      </c>
      <c r="B898" s="9"/>
      <c r="C898" s="9"/>
      <c r="D898" s="9"/>
      <c r="E898" s="37">
        <f>'SM'!$C$141</f>
        <v>0</v>
      </c>
      <c r="F898" s="9"/>
      <c r="G898" s="6">
        <f>IF(G$886&lt;&gt;0,(($B898*B$886+$C898*C$886+$D898*D$886+$F898*F$886))/G$886,0)</f>
        <v>0</v>
      </c>
      <c r="H898" s="17">
        <f>0.01*'Input'!$F$58*(E898*$E$886)+10*(B898*$B$886+C898*$C$886+D898*$D$886+F898*$F$886)</f>
        <v>0</v>
      </c>
      <c r="I898" s="6">
        <f>IF($G$886&lt;&gt;0,0.1*H898/$G$886,"")</f>
        <v>0</v>
      </c>
      <c r="J898" s="35">
        <f>IF($E$886&lt;&gt;0,H898/$E$886,"")</f>
        <v>0</v>
      </c>
      <c r="K898" s="10"/>
    </row>
    <row r="899" spans="1:11">
      <c r="A899" s="11" t="s">
        <v>1676</v>
      </c>
      <c r="B899" s="7">
        <f>'Yard'!$K$80</f>
        <v>0</v>
      </c>
      <c r="C899" s="7">
        <f>'Yard'!$K$113</f>
        <v>0</v>
      </c>
      <c r="D899" s="7">
        <f>'Yard'!$K$137</f>
        <v>0</v>
      </c>
      <c r="E899" s="9"/>
      <c r="F899" s="7">
        <f>'Reactive'!$K$103</f>
        <v>0</v>
      </c>
      <c r="G899" s="6">
        <f>IF(G$886&lt;&gt;0,(($B899*B$886+$C899*C$886+$D899*D$886+$F899*F$886))/G$886,0)</f>
        <v>0</v>
      </c>
      <c r="H899" s="17">
        <f>0.01*'Input'!$F$58*(E899*$E$886)+10*(B899*$B$886+C899*$C$886+D899*$D$886+F899*$F$886)</f>
        <v>0</v>
      </c>
      <c r="I899" s="6">
        <f>IF($G$886&lt;&gt;0,0.1*H899/$G$886,"")</f>
        <v>0</v>
      </c>
      <c r="J899" s="35">
        <f>IF($E$886&lt;&gt;0,H899/$E$886,"")</f>
        <v>0</v>
      </c>
      <c r="K899" s="10"/>
    </row>
    <row r="900" spans="1:11">
      <c r="A900" s="11" t="s">
        <v>1677</v>
      </c>
      <c r="B900" s="7">
        <f>'Yard'!$L$80</f>
        <v>0</v>
      </c>
      <c r="C900" s="7">
        <f>'Yard'!$L$113</f>
        <v>0</v>
      </c>
      <c r="D900" s="7">
        <f>'Yard'!$L$137</f>
        <v>0</v>
      </c>
      <c r="E900" s="9"/>
      <c r="F900" s="7">
        <f>'Reactive'!$L$103</f>
        <v>0</v>
      </c>
      <c r="G900" s="6">
        <f>IF(G$886&lt;&gt;0,(($B900*B$886+$C900*C$886+$D900*D$886+$F900*F$886))/G$886,0)</f>
        <v>0</v>
      </c>
      <c r="H900" s="17">
        <f>0.01*'Input'!$F$58*(E900*$E$886)+10*(B900*$B$886+C900*$C$886+D900*$D$886+F900*$F$886)</f>
        <v>0</v>
      </c>
      <c r="I900" s="6">
        <f>IF($G$886&lt;&gt;0,0.1*H900/$G$886,"")</f>
        <v>0</v>
      </c>
      <c r="J900" s="35">
        <f>IF($E$886&lt;&gt;0,H900/$E$886,"")</f>
        <v>0</v>
      </c>
      <c r="K900" s="10"/>
    </row>
    <row r="901" spans="1:11">
      <c r="A901" s="11" t="s">
        <v>1678</v>
      </c>
      <c r="B901" s="7">
        <f>'Yard'!$M$80</f>
        <v>0</v>
      </c>
      <c r="C901" s="7">
        <f>'Yard'!$M$113</f>
        <v>0</v>
      </c>
      <c r="D901" s="7">
        <f>'Yard'!$M$137</f>
        <v>0</v>
      </c>
      <c r="E901" s="9"/>
      <c r="F901" s="7">
        <f>'Reactive'!$M$103</f>
        <v>0</v>
      </c>
      <c r="G901" s="6">
        <f>IF(G$886&lt;&gt;0,(($B901*B$886+$C901*C$886+$D901*D$886+$F901*F$886))/G$886,0)</f>
        <v>0</v>
      </c>
      <c r="H901" s="17">
        <f>0.01*'Input'!$F$58*(E901*$E$886)+10*(B901*$B$886+C901*$C$886+D901*$D$886+F901*$F$886)</f>
        <v>0</v>
      </c>
      <c r="I901" s="6">
        <f>IF($G$886&lt;&gt;0,0.1*H901/$G$886,"")</f>
        <v>0</v>
      </c>
      <c r="J901" s="35">
        <f>IF($E$886&lt;&gt;0,H901/$E$886,"")</f>
        <v>0</v>
      </c>
      <c r="K901" s="10"/>
    </row>
    <row r="902" spans="1:11">
      <c r="A902" s="11" t="s">
        <v>1679</v>
      </c>
      <c r="B902" s="7">
        <f>'Yard'!$N$80</f>
        <v>0</v>
      </c>
      <c r="C902" s="7">
        <f>'Yard'!$N$113</f>
        <v>0</v>
      </c>
      <c r="D902" s="7">
        <f>'Yard'!$N$137</f>
        <v>0</v>
      </c>
      <c r="E902" s="9"/>
      <c r="F902" s="7">
        <f>'Reactive'!$N$103</f>
        <v>0</v>
      </c>
      <c r="G902" s="6">
        <f>IF(G$886&lt;&gt;0,(($B902*B$886+$C902*C$886+$D902*D$886+$F902*F$886))/G$886,0)</f>
        <v>0</v>
      </c>
      <c r="H902" s="17">
        <f>0.01*'Input'!$F$58*(E902*$E$886)+10*(B902*$B$886+C902*$C$886+D902*$D$886+F902*$F$886)</f>
        <v>0</v>
      </c>
      <c r="I902" s="6">
        <f>IF($G$886&lt;&gt;0,0.1*H902/$G$886,"")</f>
        <v>0</v>
      </c>
      <c r="J902" s="35">
        <f>IF($E$886&lt;&gt;0,H902/$E$886,"")</f>
        <v>0</v>
      </c>
      <c r="K902" s="10"/>
    </row>
    <row r="903" spans="1:11">
      <c r="A903" s="11" t="s">
        <v>1680</v>
      </c>
      <c r="B903" s="7">
        <f>'Yard'!$O$80</f>
        <v>0</v>
      </c>
      <c r="C903" s="7">
        <f>'Yard'!$O$113</f>
        <v>0</v>
      </c>
      <c r="D903" s="7">
        <f>'Yard'!$O$137</f>
        <v>0</v>
      </c>
      <c r="E903" s="9"/>
      <c r="F903" s="7">
        <f>'Reactive'!$O$103</f>
        <v>0</v>
      </c>
      <c r="G903" s="6">
        <f>IF(G$886&lt;&gt;0,(($B903*B$886+$C903*C$886+$D903*D$886+$F903*F$886))/G$886,0)</f>
        <v>0</v>
      </c>
      <c r="H903" s="17">
        <f>0.01*'Input'!$F$58*(E903*$E$886)+10*(B903*$B$886+C903*$C$886+D903*$D$886+F903*$F$886)</f>
        <v>0</v>
      </c>
      <c r="I903" s="6">
        <f>IF($G$886&lt;&gt;0,0.1*H903/$G$886,"")</f>
        <v>0</v>
      </c>
      <c r="J903" s="35">
        <f>IF($E$886&lt;&gt;0,H903/$E$886,"")</f>
        <v>0</v>
      </c>
      <c r="K903" s="10"/>
    </row>
    <row r="904" spans="1:11">
      <c r="A904" s="11" t="s">
        <v>1681</v>
      </c>
      <c r="B904" s="7">
        <f>'Yard'!$P$80</f>
        <v>0</v>
      </c>
      <c r="C904" s="7">
        <f>'Yard'!$P$113</f>
        <v>0</v>
      </c>
      <c r="D904" s="7">
        <f>'Yard'!$P$137</f>
        <v>0</v>
      </c>
      <c r="E904" s="9"/>
      <c r="F904" s="7">
        <f>'Reactive'!$P$103</f>
        <v>0</v>
      </c>
      <c r="G904" s="6">
        <f>IF(G$886&lt;&gt;0,(($B904*B$886+$C904*C$886+$D904*D$886+$F904*F$886))/G$886,0)</f>
        <v>0</v>
      </c>
      <c r="H904" s="17">
        <f>0.01*'Input'!$F$58*(E904*$E$886)+10*(B904*$B$886+C904*$C$886+D904*$D$886+F904*$F$886)</f>
        <v>0</v>
      </c>
      <c r="I904" s="6">
        <f>IF($G$886&lt;&gt;0,0.1*H904/$G$886,"")</f>
        <v>0</v>
      </c>
      <c r="J904" s="35">
        <f>IF($E$886&lt;&gt;0,H904/$E$886,"")</f>
        <v>0</v>
      </c>
      <c r="K904" s="10"/>
    </row>
    <row r="905" spans="1:11">
      <c r="A905" s="11" t="s">
        <v>1682</v>
      </c>
      <c r="B905" s="7">
        <f>'Yard'!$Q$80</f>
        <v>0</v>
      </c>
      <c r="C905" s="7">
        <f>'Yard'!$Q$113</f>
        <v>0</v>
      </c>
      <c r="D905" s="7">
        <f>'Yard'!$Q$137</f>
        <v>0</v>
      </c>
      <c r="E905" s="9"/>
      <c r="F905" s="7">
        <f>'Reactive'!$Q$103</f>
        <v>0</v>
      </c>
      <c r="G905" s="6">
        <f>IF(G$886&lt;&gt;0,(($B905*B$886+$C905*C$886+$D905*D$886+$F905*F$886))/G$886,0)</f>
        <v>0</v>
      </c>
      <c r="H905" s="17">
        <f>0.01*'Input'!$F$58*(E905*$E$886)+10*(B905*$B$886+C905*$C$886+D905*$D$886+F905*$F$886)</f>
        <v>0</v>
      </c>
      <c r="I905" s="6">
        <f>IF($G$886&lt;&gt;0,0.1*H905/$G$886,"")</f>
        <v>0</v>
      </c>
      <c r="J905" s="35">
        <f>IF($E$886&lt;&gt;0,H905/$E$886,"")</f>
        <v>0</v>
      </c>
      <c r="K905" s="10"/>
    </row>
    <row r="906" spans="1:11">
      <c r="A906" s="11" t="s">
        <v>1683</v>
      </c>
      <c r="B906" s="7">
        <f>'Yard'!$R$80</f>
        <v>0</v>
      </c>
      <c r="C906" s="7">
        <f>'Yard'!$R$113</f>
        <v>0</v>
      </c>
      <c r="D906" s="7">
        <f>'Yard'!$R$137</f>
        <v>0</v>
      </c>
      <c r="E906" s="9"/>
      <c r="F906" s="7">
        <f>'Reactive'!$R$103</f>
        <v>0</v>
      </c>
      <c r="G906" s="6">
        <f>IF(G$886&lt;&gt;0,(($B906*B$886+$C906*C$886+$D906*D$886+$F906*F$886))/G$886,0)</f>
        <v>0</v>
      </c>
      <c r="H906" s="17">
        <f>0.01*'Input'!$F$58*(E906*$E$886)+10*(B906*$B$886+C906*$C$886+D906*$D$886+F906*$F$886)</f>
        <v>0</v>
      </c>
      <c r="I906" s="6">
        <f>IF($G$886&lt;&gt;0,0.1*H906/$G$886,"")</f>
        <v>0</v>
      </c>
      <c r="J906" s="35">
        <f>IF($E$886&lt;&gt;0,H906/$E$886,"")</f>
        <v>0</v>
      </c>
      <c r="K906" s="10"/>
    </row>
    <row r="907" spans="1:11">
      <c r="A907" s="11" t="s">
        <v>1684</v>
      </c>
      <c r="B907" s="7">
        <f>'Yard'!$S$80</f>
        <v>0</v>
      </c>
      <c r="C907" s="7">
        <f>'Yard'!$S$113</f>
        <v>0</v>
      </c>
      <c r="D907" s="7">
        <f>'Yard'!$S$137</f>
        <v>0</v>
      </c>
      <c r="E907" s="9"/>
      <c r="F907" s="7">
        <f>'Reactive'!$S$103</f>
        <v>0</v>
      </c>
      <c r="G907" s="6">
        <f>IF(G$886&lt;&gt;0,(($B907*B$886+$C907*C$886+$D907*D$886+$F907*F$886))/G$886,0)</f>
        <v>0</v>
      </c>
      <c r="H907" s="17">
        <f>0.01*'Input'!$F$58*(E907*$E$886)+10*(B907*$B$886+C907*$C$886+D907*$D$886+F907*$F$886)</f>
        <v>0</v>
      </c>
      <c r="I907" s="6">
        <f>IF($G$886&lt;&gt;0,0.1*H907/$G$886,"")</f>
        <v>0</v>
      </c>
      <c r="J907" s="35">
        <f>IF($E$886&lt;&gt;0,H907/$E$886,"")</f>
        <v>0</v>
      </c>
      <c r="K907" s="10"/>
    </row>
    <row r="908" spans="1:11">
      <c r="A908" s="11" t="s">
        <v>1685</v>
      </c>
      <c r="B908" s="9"/>
      <c r="C908" s="9"/>
      <c r="D908" s="9"/>
      <c r="E908" s="37">
        <f>'Otex'!$B$148</f>
        <v>0</v>
      </c>
      <c r="F908" s="9"/>
      <c r="G908" s="6">
        <f>IF(G$886&lt;&gt;0,(($B908*B$886+$C908*C$886+$D908*D$886+$F908*F$886))/G$886,0)</f>
        <v>0</v>
      </c>
      <c r="H908" s="17">
        <f>0.01*'Input'!$F$58*(E908*$E$886)+10*(B908*$B$886+C908*$C$886+D908*$D$886+F908*$F$886)</f>
        <v>0</v>
      </c>
      <c r="I908" s="6">
        <f>IF($G$886&lt;&gt;0,0.1*H908/$G$886,"")</f>
        <v>0</v>
      </c>
      <c r="J908" s="35">
        <f>IF($E$886&lt;&gt;0,H908/$E$886,"")</f>
        <v>0</v>
      </c>
      <c r="K908" s="10"/>
    </row>
    <row r="909" spans="1:11">
      <c r="A909" s="11" t="s">
        <v>1686</v>
      </c>
      <c r="B909" s="9"/>
      <c r="C909" s="9"/>
      <c r="D909" s="9"/>
      <c r="E909" s="37">
        <f>'Otex'!$C$148</f>
        <v>0</v>
      </c>
      <c r="F909" s="9"/>
      <c r="G909" s="6">
        <f>IF(G$886&lt;&gt;0,(($B909*B$886+$C909*C$886+$D909*D$886+$F909*F$886))/G$886,0)</f>
        <v>0</v>
      </c>
      <c r="H909" s="17">
        <f>0.01*'Input'!$F$58*(E909*$E$886)+10*(B909*$B$886+C909*$C$886+D909*$D$886+F909*$F$886)</f>
        <v>0</v>
      </c>
      <c r="I909" s="6">
        <f>IF($G$886&lt;&gt;0,0.1*H909/$G$886,"")</f>
        <v>0</v>
      </c>
      <c r="J909" s="35">
        <f>IF($E$886&lt;&gt;0,H909/$E$886,"")</f>
        <v>0</v>
      </c>
      <c r="K909" s="10"/>
    </row>
    <row r="910" spans="1:11">
      <c r="A910" s="11" t="s">
        <v>1687</v>
      </c>
      <c r="B910" s="7">
        <f>'Scaler'!$B$485</f>
        <v>0</v>
      </c>
      <c r="C910" s="7">
        <f>'Scaler'!$C$485</f>
        <v>0</v>
      </c>
      <c r="D910" s="7">
        <f>'Scaler'!$D$485</f>
        <v>0</v>
      </c>
      <c r="E910" s="37">
        <f>'Scaler'!$E$485</f>
        <v>0</v>
      </c>
      <c r="F910" s="7">
        <f>'Scaler'!$G$485</f>
        <v>0</v>
      </c>
      <c r="G910" s="6">
        <f>IF(G$886&lt;&gt;0,(($B910*B$886+$C910*C$886+$D910*D$886+$F910*F$886))/G$886,0)</f>
        <v>0</v>
      </c>
      <c r="H910" s="17">
        <f>0.01*'Input'!$F$58*(E910*$E$886)+10*(B910*$B$886+C910*$C$886+D910*$D$886+F910*$F$886)</f>
        <v>0</v>
      </c>
      <c r="I910" s="6">
        <f>IF($G$886&lt;&gt;0,0.1*H910/$G$886,"")</f>
        <v>0</v>
      </c>
      <c r="J910" s="35">
        <f>IF($E$886&lt;&gt;0,H910/$E$886,"")</f>
        <v>0</v>
      </c>
      <c r="K910" s="10"/>
    </row>
    <row r="911" spans="1:11">
      <c r="A911" s="11" t="s">
        <v>1688</v>
      </c>
      <c r="B911" s="7">
        <f>'Adjust'!$B$103</f>
        <v>0</v>
      </c>
      <c r="C911" s="7">
        <f>'Adjust'!$C$103</f>
        <v>0</v>
      </c>
      <c r="D911" s="7">
        <f>'Adjust'!$D$103</f>
        <v>0</v>
      </c>
      <c r="E911" s="37">
        <f>'Adjust'!$E$103</f>
        <v>0</v>
      </c>
      <c r="F911" s="7">
        <f>'Adjust'!$G$103</f>
        <v>0</v>
      </c>
      <c r="G911" s="6">
        <f>IF(G$886&lt;&gt;0,(($B911*B$886+$C911*C$886+$D911*D$886+$F911*F$886))/G$886,0)</f>
        <v>0</v>
      </c>
      <c r="H911" s="17">
        <f>0.01*'Input'!$F$58*(E911*$E$886)+10*(B911*$B$886+C911*$C$886+D911*$D$886+F911*$F$886)</f>
        <v>0</v>
      </c>
      <c r="I911" s="6">
        <f>IF($G$886&lt;&gt;0,0.1*H911/$G$886,"")</f>
        <v>0</v>
      </c>
      <c r="J911" s="35">
        <f>IF($E$886&lt;&gt;0,H911/$E$886,"")</f>
        <v>0</v>
      </c>
      <c r="K911" s="10"/>
    </row>
    <row r="913" spans="1:11">
      <c r="A913" s="11" t="s">
        <v>1689</v>
      </c>
      <c r="B913" s="6">
        <f>SUM($B$889:$B$911)</f>
        <v>0</v>
      </c>
      <c r="C913" s="6">
        <f>SUM($C$889:$C$911)</f>
        <v>0</v>
      </c>
      <c r="D913" s="6">
        <f>SUM($D$889:$D$911)</f>
        <v>0</v>
      </c>
      <c r="E913" s="35">
        <f>SUM($E$889:$E$911)</f>
        <v>0</v>
      </c>
      <c r="F913" s="6">
        <f>SUM($F$889:$F$911)</f>
        <v>0</v>
      </c>
      <c r="G913" s="6">
        <f>SUM(G$889:G$911)</f>
        <v>0</v>
      </c>
      <c r="H913" s="17">
        <f>SUM($H$889:$H$911)</f>
        <v>0</v>
      </c>
      <c r="I913" s="6">
        <f>SUM($I$889:$I$911)</f>
        <v>0</v>
      </c>
      <c r="J913" s="35">
        <f>SUM($J$889:$J$911)</f>
        <v>0</v>
      </c>
    </row>
    <row r="915" spans="1:11">
      <c r="A915" s="1" t="s">
        <v>198</v>
      </c>
    </row>
    <row r="917" spans="1:11">
      <c r="B917" s="3" t="s">
        <v>227</v>
      </c>
      <c r="C917" s="3" t="s">
        <v>228</v>
      </c>
      <c r="D917" s="3" t="s">
        <v>229</v>
      </c>
      <c r="E917" s="3" t="s">
        <v>230</v>
      </c>
      <c r="F917" s="3" t="s">
        <v>232</v>
      </c>
      <c r="G917" s="3" t="s">
        <v>1670</v>
      </c>
      <c r="H917" s="3" t="s">
        <v>1671</v>
      </c>
    </row>
    <row r="918" spans="1:11">
      <c r="A918" s="11" t="s">
        <v>198</v>
      </c>
      <c r="B918" s="33">
        <f>'Loads'!B$352</f>
        <v>0</v>
      </c>
      <c r="C918" s="33">
        <f>'Loads'!C$352</f>
        <v>0</v>
      </c>
      <c r="D918" s="33">
        <f>'Loads'!D$352</f>
        <v>0</v>
      </c>
      <c r="E918" s="33">
        <f>'Loads'!E$352</f>
        <v>0</v>
      </c>
      <c r="F918" s="33">
        <f>'Loads'!G$352</f>
        <v>0</v>
      </c>
      <c r="G918" s="33">
        <f>'Multi'!B$146</f>
        <v>0</v>
      </c>
      <c r="H918" s="6">
        <f>IF(E918,G918/E918,"")</f>
        <v>0</v>
      </c>
      <c r="I918" s="10"/>
    </row>
    <row r="920" spans="1:11">
      <c r="B920" s="3" t="s">
        <v>1491</v>
      </c>
      <c r="C920" s="3" t="s">
        <v>1492</v>
      </c>
      <c r="D920" s="3" t="s">
        <v>1493</v>
      </c>
      <c r="E920" s="3" t="s">
        <v>1494</v>
      </c>
      <c r="F920" s="3" t="s">
        <v>1086</v>
      </c>
      <c r="G920" s="3" t="s">
        <v>1690</v>
      </c>
      <c r="H920" s="3" t="s">
        <v>1672</v>
      </c>
      <c r="I920" s="3" t="s">
        <v>1642</v>
      </c>
      <c r="J920" s="3" t="s">
        <v>1673</v>
      </c>
    </row>
    <row r="921" spans="1:11">
      <c r="A921" s="11" t="s">
        <v>467</v>
      </c>
      <c r="B921" s="7">
        <f>'Yard'!$C$81</f>
        <v>0</v>
      </c>
      <c r="C921" s="7">
        <f>'Yard'!$C$114</f>
        <v>0</v>
      </c>
      <c r="D921" s="7">
        <f>'Yard'!$C$138</f>
        <v>0</v>
      </c>
      <c r="E921" s="9"/>
      <c r="F921" s="7">
        <f>'Reactive'!$C$104</f>
        <v>0</v>
      </c>
      <c r="G921" s="6">
        <f>IF(G$918&lt;&gt;0,(($B921*B$918+$C921*C$918+$D921*D$918+$F921*F$918))/G$918,0)</f>
        <v>0</v>
      </c>
      <c r="H921" s="17">
        <f>0.01*'Input'!$F$58*(E921*$E$918)+10*(B921*$B$918+C921*$C$918+D921*$D$918+F921*$F$918)</f>
        <v>0</v>
      </c>
      <c r="I921" s="6">
        <f>IF($G$918&lt;&gt;0,0.1*H921/$G$918,"")</f>
        <v>0</v>
      </c>
      <c r="J921" s="35">
        <f>IF($E$918&lt;&gt;0,H921/$E$918,"")</f>
        <v>0</v>
      </c>
      <c r="K921" s="10"/>
    </row>
    <row r="922" spans="1:11">
      <c r="A922" s="11" t="s">
        <v>468</v>
      </c>
      <c r="B922" s="7">
        <f>'Yard'!$D$81</f>
        <v>0</v>
      </c>
      <c r="C922" s="7">
        <f>'Yard'!$D$114</f>
        <v>0</v>
      </c>
      <c r="D922" s="7">
        <f>'Yard'!$D$138</f>
        <v>0</v>
      </c>
      <c r="E922" s="9"/>
      <c r="F922" s="7">
        <f>'Reactive'!$D$104</f>
        <v>0</v>
      </c>
      <c r="G922" s="6">
        <f>IF(G$918&lt;&gt;0,(($B922*B$918+$C922*C$918+$D922*D$918+$F922*F$918))/G$918,0)</f>
        <v>0</v>
      </c>
      <c r="H922" s="17">
        <f>0.01*'Input'!$F$58*(E922*$E$918)+10*(B922*$B$918+C922*$C$918+D922*$D$918+F922*$F$918)</f>
        <v>0</v>
      </c>
      <c r="I922" s="6">
        <f>IF($G$918&lt;&gt;0,0.1*H922/$G$918,"")</f>
        <v>0</v>
      </c>
      <c r="J922" s="35">
        <f>IF($E$918&lt;&gt;0,H922/$E$918,"")</f>
        <v>0</v>
      </c>
      <c r="K922" s="10"/>
    </row>
    <row r="923" spans="1:11">
      <c r="A923" s="11" t="s">
        <v>469</v>
      </c>
      <c r="B923" s="7">
        <f>'Yard'!$E$81</f>
        <v>0</v>
      </c>
      <c r="C923" s="7">
        <f>'Yard'!$E$114</f>
        <v>0</v>
      </c>
      <c r="D923" s="7">
        <f>'Yard'!$E$138</f>
        <v>0</v>
      </c>
      <c r="E923" s="9"/>
      <c r="F923" s="7">
        <f>'Reactive'!$E$104</f>
        <v>0</v>
      </c>
      <c r="G923" s="6">
        <f>IF(G$918&lt;&gt;0,(($B923*B$918+$C923*C$918+$D923*D$918+$F923*F$918))/G$918,0)</f>
        <v>0</v>
      </c>
      <c r="H923" s="17">
        <f>0.01*'Input'!$F$58*(E923*$E$918)+10*(B923*$B$918+C923*$C$918+D923*$D$918+F923*$F$918)</f>
        <v>0</v>
      </c>
      <c r="I923" s="6">
        <f>IF($G$918&lt;&gt;0,0.1*H923/$G$918,"")</f>
        <v>0</v>
      </c>
      <c r="J923" s="35">
        <f>IF($E$918&lt;&gt;0,H923/$E$918,"")</f>
        <v>0</v>
      </c>
      <c r="K923" s="10"/>
    </row>
    <row r="924" spans="1:11">
      <c r="A924" s="11" t="s">
        <v>470</v>
      </c>
      <c r="B924" s="7">
        <f>'Yard'!$F$81</f>
        <v>0</v>
      </c>
      <c r="C924" s="7">
        <f>'Yard'!$F$114</f>
        <v>0</v>
      </c>
      <c r="D924" s="7">
        <f>'Yard'!$F$138</f>
        <v>0</v>
      </c>
      <c r="E924" s="9"/>
      <c r="F924" s="7">
        <f>'Reactive'!$F$104</f>
        <v>0</v>
      </c>
      <c r="G924" s="6">
        <f>IF(G$918&lt;&gt;0,(($B924*B$918+$C924*C$918+$D924*D$918+$F924*F$918))/G$918,0)</f>
        <v>0</v>
      </c>
      <c r="H924" s="17">
        <f>0.01*'Input'!$F$58*(E924*$E$918)+10*(B924*$B$918+C924*$C$918+D924*$D$918+F924*$F$918)</f>
        <v>0</v>
      </c>
      <c r="I924" s="6">
        <f>IF($G$918&lt;&gt;0,0.1*H924/$G$918,"")</f>
        <v>0</v>
      </c>
      <c r="J924" s="35">
        <f>IF($E$918&lt;&gt;0,H924/$E$918,"")</f>
        <v>0</v>
      </c>
      <c r="K924" s="10"/>
    </row>
    <row r="925" spans="1:11">
      <c r="A925" s="11" t="s">
        <v>471</v>
      </c>
      <c r="B925" s="7">
        <f>'Yard'!$G$81</f>
        <v>0</v>
      </c>
      <c r="C925" s="7">
        <f>'Yard'!$G$114</f>
        <v>0</v>
      </c>
      <c r="D925" s="7">
        <f>'Yard'!$G$138</f>
        <v>0</v>
      </c>
      <c r="E925" s="9"/>
      <c r="F925" s="7">
        <f>'Reactive'!$G$104</f>
        <v>0</v>
      </c>
      <c r="G925" s="6">
        <f>IF(G$918&lt;&gt;0,(($B925*B$918+$C925*C$918+$D925*D$918+$F925*F$918))/G$918,0)</f>
        <v>0</v>
      </c>
      <c r="H925" s="17">
        <f>0.01*'Input'!$F$58*(E925*$E$918)+10*(B925*$B$918+C925*$C$918+D925*$D$918+F925*$F$918)</f>
        <v>0</v>
      </c>
      <c r="I925" s="6">
        <f>IF($G$918&lt;&gt;0,0.1*H925/$G$918,"")</f>
        <v>0</v>
      </c>
      <c r="J925" s="35">
        <f>IF($E$918&lt;&gt;0,H925/$E$918,"")</f>
        <v>0</v>
      </c>
      <c r="K925" s="10"/>
    </row>
    <row r="926" spans="1:11">
      <c r="A926" s="11" t="s">
        <v>472</v>
      </c>
      <c r="B926" s="7">
        <f>'Yard'!$H$81</f>
        <v>0</v>
      </c>
      <c r="C926" s="7">
        <f>'Yard'!$H$114</f>
        <v>0</v>
      </c>
      <c r="D926" s="7">
        <f>'Yard'!$H$138</f>
        <v>0</v>
      </c>
      <c r="E926" s="9"/>
      <c r="F926" s="7">
        <f>'Reactive'!$H$104</f>
        <v>0</v>
      </c>
      <c r="G926" s="6">
        <f>IF(G$918&lt;&gt;0,(($B926*B$918+$C926*C$918+$D926*D$918+$F926*F$918))/G$918,0)</f>
        <v>0</v>
      </c>
      <c r="H926" s="17">
        <f>0.01*'Input'!$F$58*(E926*$E$918)+10*(B926*$B$918+C926*$C$918+D926*$D$918+F926*$F$918)</f>
        <v>0</v>
      </c>
      <c r="I926" s="6">
        <f>IF($G$918&lt;&gt;0,0.1*H926/$G$918,"")</f>
        <v>0</v>
      </c>
      <c r="J926" s="35">
        <f>IF($E$918&lt;&gt;0,H926/$E$918,"")</f>
        <v>0</v>
      </c>
      <c r="K926" s="10"/>
    </row>
    <row r="927" spans="1:11">
      <c r="A927" s="11" t="s">
        <v>473</v>
      </c>
      <c r="B927" s="7">
        <f>'Yard'!$I$81</f>
        <v>0</v>
      </c>
      <c r="C927" s="7">
        <f>'Yard'!$I$114</f>
        <v>0</v>
      </c>
      <c r="D927" s="7">
        <f>'Yard'!$I$138</f>
        <v>0</v>
      </c>
      <c r="E927" s="9"/>
      <c r="F927" s="7">
        <f>'Reactive'!$I$104</f>
        <v>0</v>
      </c>
      <c r="G927" s="6">
        <f>IF(G$918&lt;&gt;0,(($B927*B$918+$C927*C$918+$D927*D$918+$F927*F$918))/G$918,0)</f>
        <v>0</v>
      </c>
      <c r="H927" s="17">
        <f>0.01*'Input'!$F$58*(E927*$E$918)+10*(B927*$B$918+C927*$C$918+D927*$D$918+F927*$F$918)</f>
        <v>0</v>
      </c>
      <c r="I927" s="6">
        <f>IF($G$918&lt;&gt;0,0.1*H927/$G$918,"")</f>
        <v>0</v>
      </c>
      <c r="J927" s="35">
        <f>IF($E$918&lt;&gt;0,H927/$E$918,"")</f>
        <v>0</v>
      </c>
      <c r="K927" s="10"/>
    </row>
    <row r="928" spans="1:11">
      <c r="A928" s="11" t="s">
        <v>474</v>
      </c>
      <c r="B928" s="7">
        <f>'Yard'!$J$81</f>
        <v>0</v>
      </c>
      <c r="C928" s="7">
        <f>'Yard'!$J$114</f>
        <v>0</v>
      </c>
      <c r="D928" s="7">
        <f>'Yard'!$J$138</f>
        <v>0</v>
      </c>
      <c r="E928" s="9"/>
      <c r="F928" s="7">
        <f>'Reactive'!$J$104</f>
        <v>0</v>
      </c>
      <c r="G928" s="6">
        <f>IF(G$918&lt;&gt;0,(($B928*B$918+$C928*C$918+$D928*D$918+$F928*F$918))/G$918,0)</f>
        <v>0</v>
      </c>
      <c r="H928" s="17">
        <f>0.01*'Input'!$F$58*(E928*$E$918)+10*(B928*$B$918+C928*$C$918+D928*$D$918+F928*$F$918)</f>
        <v>0</v>
      </c>
      <c r="I928" s="6">
        <f>IF($G$918&lt;&gt;0,0.1*H928/$G$918,"")</f>
        <v>0</v>
      </c>
      <c r="J928" s="35">
        <f>IF($E$918&lt;&gt;0,H928/$E$918,"")</f>
        <v>0</v>
      </c>
      <c r="K928" s="10"/>
    </row>
    <row r="929" spans="1:11">
      <c r="A929" s="11" t="s">
        <v>1674</v>
      </c>
      <c r="B929" s="9"/>
      <c r="C929" s="9"/>
      <c r="D929" s="9"/>
      <c r="E929" s="37">
        <f>'SM'!$B$142</f>
        <v>0</v>
      </c>
      <c r="F929" s="9"/>
      <c r="G929" s="6">
        <f>IF(G$918&lt;&gt;0,(($B929*B$918+$C929*C$918+$D929*D$918+$F929*F$918))/G$918,0)</f>
        <v>0</v>
      </c>
      <c r="H929" s="17">
        <f>0.01*'Input'!$F$58*(E929*$E$918)+10*(B929*$B$918+C929*$C$918+D929*$D$918+F929*$F$918)</f>
        <v>0</v>
      </c>
      <c r="I929" s="6">
        <f>IF($G$918&lt;&gt;0,0.1*H929/$G$918,"")</f>
        <v>0</v>
      </c>
      <c r="J929" s="35">
        <f>IF($E$918&lt;&gt;0,H929/$E$918,"")</f>
        <v>0</v>
      </c>
      <c r="K929" s="10"/>
    </row>
    <row r="930" spans="1:11">
      <c r="A930" s="11" t="s">
        <v>1675</v>
      </c>
      <c r="B930" s="9"/>
      <c r="C930" s="9"/>
      <c r="D930" s="9"/>
      <c r="E930" s="37">
        <f>'SM'!$C$142</f>
        <v>0</v>
      </c>
      <c r="F930" s="9"/>
      <c r="G930" s="6">
        <f>IF(G$918&lt;&gt;0,(($B930*B$918+$C930*C$918+$D930*D$918+$F930*F$918))/G$918,0)</f>
        <v>0</v>
      </c>
      <c r="H930" s="17">
        <f>0.01*'Input'!$F$58*(E930*$E$918)+10*(B930*$B$918+C930*$C$918+D930*$D$918+F930*$F$918)</f>
        <v>0</v>
      </c>
      <c r="I930" s="6">
        <f>IF($G$918&lt;&gt;0,0.1*H930/$G$918,"")</f>
        <v>0</v>
      </c>
      <c r="J930" s="35">
        <f>IF($E$918&lt;&gt;0,H930/$E$918,"")</f>
        <v>0</v>
      </c>
      <c r="K930" s="10"/>
    </row>
    <row r="931" spans="1:11">
      <c r="A931" s="11" t="s">
        <v>1676</v>
      </c>
      <c r="B931" s="7">
        <f>'Yard'!$K$81</f>
        <v>0</v>
      </c>
      <c r="C931" s="7">
        <f>'Yard'!$K$114</f>
        <v>0</v>
      </c>
      <c r="D931" s="7">
        <f>'Yard'!$K$138</f>
        <v>0</v>
      </c>
      <c r="E931" s="9"/>
      <c r="F931" s="7">
        <f>'Reactive'!$K$104</f>
        <v>0</v>
      </c>
      <c r="G931" s="6">
        <f>IF(G$918&lt;&gt;0,(($B931*B$918+$C931*C$918+$D931*D$918+$F931*F$918))/G$918,0)</f>
        <v>0</v>
      </c>
      <c r="H931" s="17">
        <f>0.01*'Input'!$F$58*(E931*$E$918)+10*(B931*$B$918+C931*$C$918+D931*$D$918+F931*$F$918)</f>
        <v>0</v>
      </c>
      <c r="I931" s="6">
        <f>IF($G$918&lt;&gt;0,0.1*H931/$G$918,"")</f>
        <v>0</v>
      </c>
      <c r="J931" s="35">
        <f>IF($E$918&lt;&gt;0,H931/$E$918,"")</f>
        <v>0</v>
      </c>
      <c r="K931" s="10"/>
    </row>
    <row r="932" spans="1:11">
      <c r="A932" s="11" t="s">
        <v>1677</v>
      </c>
      <c r="B932" s="7">
        <f>'Yard'!$L$81</f>
        <v>0</v>
      </c>
      <c r="C932" s="7">
        <f>'Yard'!$L$114</f>
        <v>0</v>
      </c>
      <c r="D932" s="7">
        <f>'Yard'!$L$138</f>
        <v>0</v>
      </c>
      <c r="E932" s="9"/>
      <c r="F932" s="7">
        <f>'Reactive'!$L$104</f>
        <v>0</v>
      </c>
      <c r="G932" s="6">
        <f>IF(G$918&lt;&gt;0,(($B932*B$918+$C932*C$918+$D932*D$918+$F932*F$918))/G$918,0)</f>
        <v>0</v>
      </c>
      <c r="H932" s="17">
        <f>0.01*'Input'!$F$58*(E932*$E$918)+10*(B932*$B$918+C932*$C$918+D932*$D$918+F932*$F$918)</f>
        <v>0</v>
      </c>
      <c r="I932" s="6">
        <f>IF($G$918&lt;&gt;0,0.1*H932/$G$918,"")</f>
        <v>0</v>
      </c>
      <c r="J932" s="35">
        <f>IF($E$918&lt;&gt;0,H932/$E$918,"")</f>
        <v>0</v>
      </c>
      <c r="K932" s="10"/>
    </row>
    <row r="933" spans="1:11">
      <c r="A933" s="11" t="s">
        <v>1678</v>
      </c>
      <c r="B933" s="7">
        <f>'Yard'!$M$81</f>
        <v>0</v>
      </c>
      <c r="C933" s="7">
        <f>'Yard'!$M$114</f>
        <v>0</v>
      </c>
      <c r="D933" s="7">
        <f>'Yard'!$M$138</f>
        <v>0</v>
      </c>
      <c r="E933" s="9"/>
      <c r="F933" s="7">
        <f>'Reactive'!$M$104</f>
        <v>0</v>
      </c>
      <c r="G933" s="6">
        <f>IF(G$918&lt;&gt;0,(($B933*B$918+$C933*C$918+$D933*D$918+$F933*F$918))/G$918,0)</f>
        <v>0</v>
      </c>
      <c r="H933" s="17">
        <f>0.01*'Input'!$F$58*(E933*$E$918)+10*(B933*$B$918+C933*$C$918+D933*$D$918+F933*$F$918)</f>
        <v>0</v>
      </c>
      <c r="I933" s="6">
        <f>IF($G$918&lt;&gt;0,0.1*H933/$G$918,"")</f>
        <v>0</v>
      </c>
      <c r="J933" s="35">
        <f>IF($E$918&lt;&gt;0,H933/$E$918,"")</f>
        <v>0</v>
      </c>
      <c r="K933" s="10"/>
    </row>
    <row r="934" spans="1:11">
      <c r="A934" s="11" t="s">
        <v>1679</v>
      </c>
      <c r="B934" s="7">
        <f>'Yard'!$N$81</f>
        <v>0</v>
      </c>
      <c r="C934" s="7">
        <f>'Yard'!$N$114</f>
        <v>0</v>
      </c>
      <c r="D934" s="7">
        <f>'Yard'!$N$138</f>
        <v>0</v>
      </c>
      <c r="E934" s="9"/>
      <c r="F934" s="7">
        <f>'Reactive'!$N$104</f>
        <v>0</v>
      </c>
      <c r="G934" s="6">
        <f>IF(G$918&lt;&gt;0,(($B934*B$918+$C934*C$918+$D934*D$918+$F934*F$918))/G$918,0)</f>
        <v>0</v>
      </c>
      <c r="H934" s="17">
        <f>0.01*'Input'!$F$58*(E934*$E$918)+10*(B934*$B$918+C934*$C$918+D934*$D$918+F934*$F$918)</f>
        <v>0</v>
      </c>
      <c r="I934" s="6">
        <f>IF($G$918&lt;&gt;0,0.1*H934/$G$918,"")</f>
        <v>0</v>
      </c>
      <c r="J934" s="35">
        <f>IF($E$918&lt;&gt;0,H934/$E$918,"")</f>
        <v>0</v>
      </c>
      <c r="K934" s="10"/>
    </row>
    <row r="935" spans="1:11">
      <c r="A935" s="11" t="s">
        <v>1680</v>
      </c>
      <c r="B935" s="7">
        <f>'Yard'!$O$81</f>
        <v>0</v>
      </c>
      <c r="C935" s="7">
        <f>'Yard'!$O$114</f>
        <v>0</v>
      </c>
      <c r="D935" s="7">
        <f>'Yard'!$O$138</f>
        <v>0</v>
      </c>
      <c r="E935" s="9"/>
      <c r="F935" s="7">
        <f>'Reactive'!$O$104</f>
        <v>0</v>
      </c>
      <c r="G935" s="6">
        <f>IF(G$918&lt;&gt;0,(($B935*B$918+$C935*C$918+$D935*D$918+$F935*F$918))/G$918,0)</f>
        <v>0</v>
      </c>
      <c r="H935" s="17">
        <f>0.01*'Input'!$F$58*(E935*$E$918)+10*(B935*$B$918+C935*$C$918+D935*$D$918+F935*$F$918)</f>
        <v>0</v>
      </c>
      <c r="I935" s="6">
        <f>IF($G$918&lt;&gt;0,0.1*H935/$G$918,"")</f>
        <v>0</v>
      </c>
      <c r="J935" s="35">
        <f>IF($E$918&lt;&gt;0,H935/$E$918,"")</f>
        <v>0</v>
      </c>
      <c r="K935" s="10"/>
    </row>
    <row r="936" spans="1:11">
      <c r="A936" s="11" t="s">
        <v>1681</v>
      </c>
      <c r="B936" s="7">
        <f>'Yard'!$P$81</f>
        <v>0</v>
      </c>
      <c r="C936" s="7">
        <f>'Yard'!$P$114</f>
        <v>0</v>
      </c>
      <c r="D936" s="7">
        <f>'Yard'!$P$138</f>
        <v>0</v>
      </c>
      <c r="E936" s="9"/>
      <c r="F936" s="7">
        <f>'Reactive'!$P$104</f>
        <v>0</v>
      </c>
      <c r="G936" s="6">
        <f>IF(G$918&lt;&gt;0,(($B936*B$918+$C936*C$918+$D936*D$918+$F936*F$918))/G$918,0)</f>
        <v>0</v>
      </c>
      <c r="H936" s="17">
        <f>0.01*'Input'!$F$58*(E936*$E$918)+10*(B936*$B$918+C936*$C$918+D936*$D$918+F936*$F$918)</f>
        <v>0</v>
      </c>
      <c r="I936" s="6">
        <f>IF($G$918&lt;&gt;0,0.1*H936/$G$918,"")</f>
        <v>0</v>
      </c>
      <c r="J936" s="35">
        <f>IF($E$918&lt;&gt;0,H936/$E$918,"")</f>
        <v>0</v>
      </c>
      <c r="K936" s="10"/>
    </row>
    <row r="937" spans="1:11">
      <c r="A937" s="11" t="s">
        <v>1682</v>
      </c>
      <c r="B937" s="7">
        <f>'Yard'!$Q$81</f>
        <v>0</v>
      </c>
      <c r="C937" s="7">
        <f>'Yard'!$Q$114</f>
        <v>0</v>
      </c>
      <c r="D937" s="7">
        <f>'Yard'!$Q$138</f>
        <v>0</v>
      </c>
      <c r="E937" s="9"/>
      <c r="F937" s="7">
        <f>'Reactive'!$Q$104</f>
        <v>0</v>
      </c>
      <c r="G937" s="6">
        <f>IF(G$918&lt;&gt;0,(($B937*B$918+$C937*C$918+$D937*D$918+$F937*F$918))/G$918,0)</f>
        <v>0</v>
      </c>
      <c r="H937" s="17">
        <f>0.01*'Input'!$F$58*(E937*$E$918)+10*(B937*$B$918+C937*$C$918+D937*$D$918+F937*$F$918)</f>
        <v>0</v>
      </c>
      <c r="I937" s="6">
        <f>IF($G$918&lt;&gt;0,0.1*H937/$G$918,"")</f>
        <v>0</v>
      </c>
      <c r="J937" s="35">
        <f>IF($E$918&lt;&gt;0,H937/$E$918,"")</f>
        <v>0</v>
      </c>
      <c r="K937" s="10"/>
    </row>
    <row r="938" spans="1:11">
      <c r="A938" s="11" t="s">
        <v>1683</v>
      </c>
      <c r="B938" s="7">
        <f>'Yard'!$R$81</f>
        <v>0</v>
      </c>
      <c r="C938" s="7">
        <f>'Yard'!$R$114</f>
        <v>0</v>
      </c>
      <c r="D938" s="7">
        <f>'Yard'!$R$138</f>
        <v>0</v>
      </c>
      <c r="E938" s="9"/>
      <c r="F938" s="7">
        <f>'Reactive'!$R$104</f>
        <v>0</v>
      </c>
      <c r="G938" s="6">
        <f>IF(G$918&lt;&gt;0,(($B938*B$918+$C938*C$918+$D938*D$918+$F938*F$918))/G$918,0)</f>
        <v>0</v>
      </c>
      <c r="H938" s="17">
        <f>0.01*'Input'!$F$58*(E938*$E$918)+10*(B938*$B$918+C938*$C$918+D938*$D$918+F938*$F$918)</f>
        <v>0</v>
      </c>
      <c r="I938" s="6">
        <f>IF($G$918&lt;&gt;0,0.1*H938/$G$918,"")</f>
        <v>0</v>
      </c>
      <c r="J938" s="35">
        <f>IF($E$918&lt;&gt;0,H938/$E$918,"")</f>
        <v>0</v>
      </c>
      <c r="K938" s="10"/>
    </row>
    <row r="939" spans="1:11">
      <c r="A939" s="11" t="s">
        <v>1684</v>
      </c>
      <c r="B939" s="7">
        <f>'Yard'!$S$81</f>
        <v>0</v>
      </c>
      <c r="C939" s="7">
        <f>'Yard'!$S$114</f>
        <v>0</v>
      </c>
      <c r="D939" s="7">
        <f>'Yard'!$S$138</f>
        <v>0</v>
      </c>
      <c r="E939" s="9"/>
      <c r="F939" s="7">
        <f>'Reactive'!$S$104</f>
        <v>0</v>
      </c>
      <c r="G939" s="6">
        <f>IF(G$918&lt;&gt;0,(($B939*B$918+$C939*C$918+$D939*D$918+$F939*F$918))/G$918,0)</f>
        <v>0</v>
      </c>
      <c r="H939" s="17">
        <f>0.01*'Input'!$F$58*(E939*$E$918)+10*(B939*$B$918+C939*$C$918+D939*$D$918+F939*$F$918)</f>
        <v>0</v>
      </c>
      <c r="I939" s="6">
        <f>IF($G$918&lt;&gt;0,0.1*H939/$G$918,"")</f>
        <v>0</v>
      </c>
      <c r="J939" s="35">
        <f>IF($E$918&lt;&gt;0,H939/$E$918,"")</f>
        <v>0</v>
      </c>
      <c r="K939" s="10"/>
    </row>
    <row r="940" spans="1:11">
      <c r="A940" s="11" t="s">
        <v>1685</v>
      </c>
      <c r="B940" s="9"/>
      <c r="C940" s="9"/>
      <c r="D940" s="9"/>
      <c r="E940" s="37">
        <f>'Otex'!$B$149</f>
        <v>0</v>
      </c>
      <c r="F940" s="9"/>
      <c r="G940" s="6">
        <f>IF(G$918&lt;&gt;0,(($B940*B$918+$C940*C$918+$D940*D$918+$F940*F$918))/G$918,0)</f>
        <v>0</v>
      </c>
      <c r="H940" s="17">
        <f>0.01*'Input'!$F$58*(E940*$E$918)+10*(B940*$B$918+C940*$C$918+D940*$D$918+F940*$F$918)</f>
        <v>0</v>
      </c>
      <c r="I940" s="6">
        <f>IF($G$918&lt;&gt;0,0.1*H940/$G$918,"")</f>
        <v>0</v>
      </c>
      <c r="J940" s="35">
        <f>IF($E$918&lt;&gt;0,H940/$E$918,"")</f>
        <v>0</v>
      </c>
      <c r="K940" s="10"/>
    </row>
    <row r="941" spans="1:11">
      <c r="A941" s="11" t="s">
        <v>1686</v>
      </c>
      <c r="B941" s="9"/>
      <c r="C941" s="9"/>
      <c r="D941" s="9"/>
      <c r="E941" s="37">
        <f>'Otex'!$C$149</f>
        <v>0</v>
      </c>
      <c r="F941" s="9"/>
      <c r="G941" s="6">
        <f>IF(G$918&lt;&gt;0,(($B941*B$918+$C941*C$918+$D941*D$918+$F941*F$918))/G$918,0)</f>
        <v>0</v>
      </c>
      <c r="H941" s="17">
        <f>0.01*'Input'!$F$58*(E941*$E$918)+10*(B941*$B$918+C941*$C$918+D941*$D$918+F941*$F$918)</f>
        <v>0</v>
      </c>
      <c r="I941" s="6">
        <f>IF($G$918&lt;&gt;0,0.1*H941/$G$918,"")</f>
        <v>0</v>
      </c>
      <c r="J941" s="35">
        <f>IF($E$918&lt;&gt;0,H941/$E$918,"")</f>
        <v>0</v>
      </c>
      <c r="K941" s="10"/>
    </row>
    <row r="942" spans="1:11">
      <c r="A942" s="11" t="s">
        <v>1687</v>
      </c>
      <c r="B942" s="7">
        <f>'Scaler'!$B$486</f>
        <v>0</v>
      </c>
      <c r="C942" s="7">
        <f>'Scaler'!$C$486</f>
        <v>0</v>
      </c>
      <c r="D942" s="7">
        <f>'Scaler'!$D$486</f>
        <v>0</v>
      </c>
      <c r="E942" s="37">
        <f>'Scaler'!$E$486</f>
        <v>0</v>
      </c>
      <c r="F942" s="7">
        <f>'Scaler'!$G$486</f>
        <v>0</v>
      </c>
      <c r="G942" s="6">
        <f>IF(G$918&lt;&gt;0,(($B942*B$918+$C942*C$918+$D942*D$918+$F942*F$918))/G$918,0)</f>
        <v>0</v>
      </c>
      <c r="H942" s="17">
        <f>0.01*'Input'!$F$58*(E942*$E$918)+10*(B942*$B$918+C942*$C$918+D942*$D$918+F942*$F$918)</f>
        <v>0</v>
      </c>
      <c r="I942" s="6">
        <f>IF($G$918&lt;&gt;0,0.1*H942/$G$918,"")</f>
        <v>0</v>
      </c>
      <c r="J942" s="35">
        <f>IF($E$918&lt;&gt;0,H942/$E$918,"")</f>
        <v>0</v>
      </c>
      <c r="K942" s="10"/>
    </row>
    <row r="943" spans="1:11">
      <c r="A943" s="11" t="s">
        <v>1688</v>
      </c>
      <c r="B943" s="7">
        <f>'Adjust'!$B$104</f>
        <v>0</v>
      </c>
      <c r="C943" s="7">
        <f>'Adjust'!$C$104</f>
        <v>0</v>
      </c>
      <c r="D943" s="7">
        <f>'Adjust'!$D$104</f>
        <v>0</v>
      </c>
      <c r="E943" s="37">
        <f>'Adjust'!$E$104</f>
        <v>0</v>
      </c>
      <c r="F943" s="7">
        <f>'Adjust'!$G$104</f>
        <v>0</v>
      </c>
      <c r="G943" s="6">
        <f>IF(G$918&lt;&gt;0,(($B943*B$918+$C943*C$918+$D943*D$918+$F943*F$918))/G$918,0)</f>
        <v>0</v>
      </c>
      <c r="H943" s="17">
        <f>0.01*'Input'!$F$58*(E943*$E$918)+10*(B943*$B$918+C943*$C$918+D943*$D$918+F943*$F$918)</f>
        <v>0</v>
      </c>
      <c r="I943" s="6">
        <f>IF($G$918&lt;&gt;0,0.1*H943/$G$918,"")</f>
        <v>0</v>
      </c>
      <c r="J943" s="35">
        <f>IF($E$918&lt;&gt;0,H943/$E$918,"")</f>
        <v>0</v>
      </c>
      <c r="K943" s="10"/>
    </row>
    <row r="945" spans="1:11">
      <c r="A945" s="11" t="s">
        <v>1689</v>
      </c>
      <c r="B945" s="6">
        <f>SUM($B$921:$B$943)</f>
        <v>0</v>
      </c>
      <c r="C945" s="6">
        <f>SUM($C$921:$C$943)</f>
        <v>0</v>
      </c>
      <c r="D945" s="6">
        <f>SUM($D$921:$D$943)</f>
        <v>0</v>
      </c>
      <c r="E945" s="35">
        <f>SUM($E$921:$E$943)</f>
        <v>0</v>
      </c>
      <c r="F945" s="6">
        <f>SUM($F$921:$F$943)</f>
        <v>0</v>
      </c>
      <c r="G945" s="6">
        <f>SUM(G$921:G$943)</f>
        <v>0</v>
      </c>
      <c r="H945" s="17">
        <f>SUM($H$921:$H$943)</f>
        <v>0</v>
      </c>
      <c r="I945" s="6">
        <f>SUM($I$921:$I$943)</f>
        <v>0</v>
      </c>
      <c r="J945" s="35">
        <f>SUM($J$921:$J$943)</f>
        <v>0</v>
      </c>
    </row>
    <row r="947" spans="1:11">
      <c r="A947" s="1" t="s">
        <v>199</v>
      </c>
    </row>
    <row r="949" spans="1:11">
      <c r="B949" s="3" t="s">
        <v>227</v>
      </c>
      <c r="C949" s="3" t="s">
        <v>228</v>
      </c>
      <c r="D949" s="3" t="s">
        <v>229</v>
      </c>
      <c r="E949" s="3" t="s">
        <v>230</v>
      </c>
      <c r="F949" s="3" t="s">
        <v>232</v>
      </c>
      <c r="G949" s="3" t="s">
        <v>1670</v>
      </c>
      <c r="H949" s="3" t="s">
        <v>1671</v>
      </c>
    </row>
    <row r="950" spans="1:11">
      <c r="A950" s="11" t="s">
        <v>199</v>
      </c>
      <c r="B950" s="33">
        <f>'Loads'!B$353</f>
        <v>0</v>
      </c>
      <c r="C950" s="33">
        <f>'Loads'!C$353</f>
        <v>0</v>
      </c>
      <c r="D950" s="33">
        <f>'Loads'!D$353</f>
        <v>0</v>
      </c>
      <c r="E950" s="33">
        <f>'Loads'!E$353</f>
        <v>0</v>
      </c>
      <c r="F950" s="33">
        <f>'Loads'!G$353</f>
        <v>0</v>
      </c>
      <c r="G950" s="33">
        <f>'Multi'!B$147</f>
        <v>0</v>
      </c>
      <c r="H950" s="6">
        <f>IF(E950,G950/E950,"")</f>
        <v>0</v>
      </c>
      <c r="I950" s="10"/>
    </row>
    <row r="952" spans="1:11">
      <c r="B952" s="3" t="s">
        <v>1491</v>
      </c>
      <c r="C952" s="3" t="s">
        <v>1492</v>
      </c>
      <c r="D952" s="3" t="s">
        <v>1493</v>
      </c>
      <c r="E952" s="3" t="s">
        <v>1494</v>
      </c>
      <c r="F952" s="3" t="s">
        <v>1086</v>
      </c>
      <c r="G952" s="3" t="s">
        <v>1690</v>
      </c>
      <c r="H952" s="3" t="s">
        <v>1672</v>
      </c>
      <c r="I952" s="3" t="s">
        <v>1642</v>
      </c>
      <c r="J952" s="3" t="s">
        <v>1673</v>
      </c>
    </row>
    <row r="953" spans="1:11">
      <c r="A953" s="11" t="s">
        <v>467</v>
      </c>
      <c r="B953" s="7">
        <f>'Yard'!$C$82</f>
        <v>0</v>
      </c>
      <c r="C953" s="7">
        <f>'Yard'!$C$115</f>
        <v>0</v>
      </c>
      <c r="D953" s="7">
        <f>'Yard'!$C$139</f>
        <v>0</v>
      </c>
      <c r="E953" s="9"/>
      <c r="F953" s="7">
        <f>'Reactive'!$C$105</f>
        <v>0</v>
      </c>
      <c r="G953" s="6">
        <f>IF(G$950&lt;&gt;0,(($B953*B$950+$C953*C$950+$D953*D$950+$F953*F$950))/G$950,0)</f>
        <v>0</v>
      </c>
      <c r="H953" s="17">
        <f>0.01*'Input'!$F$58*(E953*$E$950)+10*(B953*$B$950+C953*$C$950+D953*$D$950+F953*$F$950)</f>
        <v>0</v>
      </c>
      <c r="I953" s="6">
        <f>IF($G$950&lt;&gt;0,0.1*H953/$G$950,"")</f>
        <v>0</v>
      </c>
      <c r="J953" s="35">
        <f>IF($E$950&lt;&gt;0,H953/$E$950,"")</f>
        <v>0</v>
      </c>
      <c r="K953" s="10"/>
    </row>
    <row r="954" spans="1:11">
      <c r="A954" s="11" t="s">
        <v>468</v>
      </c>
      <c r="B954" s="7">
        <f>'Yard'!$D$82</f>
        <v>0</v>
      </c>
      <c r="C954" s="7">
        <f>'Yard'!$D$115</f>
        <v>0</v>
      </c>
      <c r="D954" s="7">
        <f>'Yard'!$D$139</f>
        <v>0</v>
      </c>
      <c r="E954" s="9"/>
      <c r="F954" s="7">
        <f>'Reactive'!$D$105</f>
        <v>0</v>
      </c>
      <c r="G954" s="6">
        <f>IF(G$950&lt;&gt;0,(($B954*B$950+$C954*C$950+$D954*D$950+$F954*F$950))/G$950,0)</f>
        <v>0</v>
      </c>
      <c r="H954" s="17">
        <f>0.01*'Input'!$F$58*(E954*$E$950)+10*(B954*$B$950+C954*$C$950+D954*$D$950+F954*$F$950)</f>
        <v>0</v>
      </c>
      <c r="I954" s="6">
        <f>IF($G$950&lt;&gt;0,0.1*H954/$G$950,"")</f>
        <v>0</v>
      </c>
      <c r="J954" s="35">
        <f>IF($E$950&lt;&gt;0,H954/$E$950,"")</f>
        <v>0</v>
      </c>
      <c r="K954" s="10"/>
    </row>
    <row r="955" spans="1:11">
      <c r="A955" s="11" t="s">
        <v>469</v>
      </c>
      <c r="B955" s="7">
        <f>'Yard'!$E$82</f>
        <v>0</v>
      </c>
      <c r="C955" s="7">
        <f>'Yard'!$E$115</f>
        <v>0</v>
      </c>
      <c r="D955" s="7">
        <f>'Yard'!$E$139</f>
        <v>0</v>
      </c>
      <c r="E955" s="9"/>
      <c r="F955" s="7">
        <f>'Reactive'!$E$105</f>
        <v>0</v>
      </c>
      <c r="G955" s="6">
        <f>IF(G$950&lt;&gt;0,(($B955*B$950+$C955*C$950+$D955*D$950+$F955*F$950))/G$950,0)</f>
        <v>0</v>
      </c>
      <c r="H955" s="17">
        <f>0.01*'Input'!$F$58*(E955*$E$950)+10*(B955*$B$950+C955*$C$950+D955*$D$950+F955*$F$950)</f>
        <v>0</v>
      </c>
      <c r="I955" s="6">
        <f>IF($G$950&lt;&gt;0,0.1*H955/$G$950,"")</f>
        <v>0</v>
      </c>
      <c r="J955" s="35">
        <f>IF($E$950&lt;&gt;0,H955/$E$950,"")</f>
        <v>0</v>
      </c>
      <c r="K955" s="10"/>
    </row>
    <row r="956" spans="1:11">
      <c r="A956" s="11" t="s">
        <v>470</v>
      </c>
      <c r="B956" s="7">
        <f>'Yard'!$F$82</f>
        <v>0</v>
      </c>
      <c r="C956" s="7">
        <f>'Yard'!$F$115</f>
        <v>0</v>
      </c>
      <c r="D956" s="7">
        <f>'Yard'!$F$139</f>
        <v>0</v>
      </c>
      <c r="E956" s="9"/>
      <c r="F956" s="7">
        <f>'Reactive'!$F$105</f>
        <v>0</v>
      </c>
      <c r="G956" s="6">
        <f>IF(G$950&lt;&gt;0,(($B956*B$950+$C956*C$950+$D956*D$950+$F956*F$950))/G$950,0)</f>
        <v>0</v>
      </c>
      <c r="H956" s="17">
        <f>0.01*'Input'!$F$58*(E956*$E$950)+10*(B956*$B$950+C956*$C$950+D956*$D$950+F956*$F$950)</f>
        <v>0</v>
      </c>
      <c r="I956" s="6">
        <f>IF($G$950&lt;&gt;0,0.1*H956/$G$950,"")</f>
        <v>0</v>
      </c>
      <c r="J956" s="35">
        <f>IF($E$950&lt;&gt;0,H956/$E$950,"")</f>
        <v>0</v>
      </c>
      <c r="K956" s="10"/>
    </row>
    <row r="957" spans="1:11">
      <c r="A957" s="11" t="s">
        <v>471</v>
      </c>
      <c r="B957" s="7">
        <f>'Yard'!$G$82</f>
        <v>0</v>
      </c>
      <c r="C957" s="7">
        <f>'Yard'!$G$115</f>
        <v>0</v>
      </c>
      <c r="D957" s="7">
        <f>'Yard'!$G$139</f>
        <v>0</v>
      </c>
      <c r="E957" s="9"/>
      <c r="F957" s="7">
        <f>'Reactive'!$G$105</f>
        <v>0</v>
      </c>
      <c r="G957" s="6">
        <f>IF(G$950&lt;&gt;0,(($B957*B$950+$C957*C$950+$D957*D$950+$F957*F$950))/G$950,0)</f>
        <v>0</v>
      </c>
      <c r="H957" s="17">
        <f>0.01*'Input'!$F$58*(E957*$E$950)+10*(B957*$B$950+C957*$C$950+D957*$D$950+F957*$F$950)</f>
        <v>0</v>
      </c>
      <c r="I957" s="6">
        <f>IF($G$950&lt;&gt;0,0.1*H957/$G$950,"")</f>
        <v>0</v>
      </c>
      <c r="J957" s="35">
        <f>IF($E$950&lt;&gt;0,H957/$E$950,"")</f>
        <v>0</v>
      </c>
      <c r="K957" s="10"/>
    </row>
    <row r="958" spans="1:11">
      <c r="A958" s="11" t="s">
        <v>472</v>
      </c>
      <c r="B958" s="7">
        <f>'Yard'!$H$82</f>
        <v>0</v>
      </c>
      <c r="C958" s="7">
        <f>'Yard'!$H$115</f>
        <v>0</v>
      </c>
      <c r="D958" s="7">
        <f>'Yard'!$H$139</f>
        <v>0</v>
      </c>
      <c r="E958" s="9"/>
      <c r="F958" s="7">
        <f>'Reactive'!$H$105</f>
        <v>0</v>
      </c>
      <c r="G958" s="6">
        <f>IF(G$950&lt;&gt;0,(($B958*B$950+$C958*C$950+$D958*D$950+$F958*F$950))/G$950,0)</f>
        <v>0</v>
      </c>
      <c r="H958" s="17">
        <f>0.01*'Input'!$F$58*(E958*$E$950)+10*(B958*$B$950+C958*$C$950+D958*$D$950+F958*$F$950)</f>
        <v>0</v>
      </c>
      <c r="I958" s="6">
        <f>IF($G$950&lt;&gt;0,0.1*H958/$G$950,"")</f>
        <v>0</v>
      </c>
      <c r="J958" s="35">
        <f>IF($E$950&lt;&gt;0,H958/$E$950,"")</f>
        <v>0</v>
      </c>
      <c r="K958" s="10"/>
    </row>
    <row r="959" spans="1:11">
      <c r="A959" s="11" t="s">
        <v>473</v>
      </c>
      <c r="B959" s="7">
        <f>'Yard'!$I$82</f>
        <v>0</v>
      </c>
      <c r="C959" s="7">
        <f>'Yard'!$I$115</f>
        <v>0</v>
      </c>
      <c r="D959" s="7">
        <f>'Yard'!$I$139</f>
        <v>0</v>
      </c>
      <c r="E959" s="9"/>
      <c r="F959" s="7">
        <f>'Reactive'!$I$105</f>
        <v>0</v>
      </c>
      <c r="G959" s="6">
        <f>IF(G$950&lt;&gt;0,(($B959*B$950+$C959*C$950+$D959*D$950+$F959*F$950))/G$950,0)</f>
        <v>0</v>
      </c>
      <c r="H959" s="17">
        <f>0.01*'Input'!$F$58*(E959*$E$950)+10*(B959*$B$950+C959*$C$950+D959*$D$950+F959*$F$950)</f>
        <v>0</v>
      </c>
      <c r="I959" s="6">
        <f>IF($G$950&lt;&gt;0,0.1*H959/$G$950,"")</f>
        <v>0</v>
      </c>
      <c r="J959" s="35">
        <f>IF($E$950&lt;&gt;0,H959/$E$950,"")</f>
        <v>0</v>
      </c>
      <c r="K959" s="10"/>
    </row>
    <row r="960" spans="1:11">
      <c r="A960" s="11" t="s">
        <v>474</v>
      </c>
      <c r="B960" s="7">
        <f>'Yard'!$J$82</f>
        <v>0</v>
      </c>
      <c r="C960" s="7">
        <f>'Yard'!$J$115</f>
        <v>0</v>
      </c>
      <c r="D960" s="7">
        <f>'Yard'!$J$139</f>
        <v>0</v>
      </c>
      <c r="E960" s="9"/>
      <c r="F960" s="7">
        <f>'Reactive'!$J$105</f>
        <v>0</v>
      </c>
      <c r="G960" s="6">
        <f>IF(G$950&lt;&gt;0,(($B960*B$950+$C960*C$950+$D960*D$950+$F960*F$950))/G$950,0)</f>
        <v>0</v>
      </c>
      <c r="H960" s="17">
        <f>0.01*'Input'!$F$58*(E960*$E$950)+10*(B960*$B$950+C960*$C$950+D960*$D$950+F960*$F$950)</f>
        <v>0</v>
      </c>
      <c r="I960" s="6">
        <f>IF($G$950&lt;&gt;0,0.1*H960/$G$950,"")</f>
        <v>0</v>
      </c>
      <c r="J960" s="35">
        <f>IF($E$950&lt;&gt;0,H960/$E$950,"")</f>
        <v>0</v>
      </c>
      <c r="K960" s="10"/>
    </row>
    <row r="961" spans="1:11">
      <c r="A961" s="11" t="s">
        <v>1674</v>
      </c>
      <c r="B961" s="9"/>
      <c r="C961" s="9"/>
      <c r="D961" s="9"/>
      <c r="E961" s="37">
        <f>'SM'!$B$143</f>
        <v>0</v>
      </c>
      <c r="F961" s="9"/>
      <c r="G961" s="6">
        <f>IF(G$950&lt;&gt;0,(($B961*B$950+$C961*C$950+$D961*D$950+$F961*F$950))/G$950,0)</f>
        <v>0</v>
      </c>
      <c r="H961" s="17">
        <f>0.01*'Input'!$F$58*(E961*$E$950)+10*(B961*$B$950+C961*$C$950+D961*$D$950+F961*$F$950)</f>
        <v>0</v>
      </c>
      <c r="I961" s="6">
        <f>IF($G$950&lt;&gt;0,0.1*H961/$G$950,"")</f>
        <v>0</v>
      </c>
      <c r="J961" s="35">
        <f>IF($E$950&lt;&gt;0,H961/$E$950,"")</f>
        <v>0</v>
      </c>
      <c r="K961" s="10"/>
    </row>
    <row r="962" spans="1:11">
      <c r="A962" s="11" t="s">
        <v>1675</v>
      </c>
      <c r="B962" s="9"/>
      <c r="C962" s="9"/>
      <c r="D962" s="9"/>
      <c r="E962" s="37">
        <f>'SM'!$C$143</f>
        <v>0</v>
      </c>
      <c r="F962" s="9"/>
      <c r="G962" s="6">
        <f>IF(G$950&lt;&gt;0,(($B962*B$950+$C962*C$950+$D962*D$950+$F962*F$950))/G$950,0)</f>
        <v>0</v>
      </c>
      <c r="H962" s="17">
        <f>0.01*'Input'!$F$58*(E962*$E$950)+10*(B962*$B$950+C962*$C$950+D962*$D$950+F962*$F$950)</f>
        <v>0</v>
      </c>
      <c r="I962" s="6">
        <f>IF($G$950&lt;&gt;0,0.1*H962/$G$950,"")</f>
        <v>0</v>
      </c>
      <c r="J962" s="35">
        <f>IF($E$950&lt;&gt;0,H962/$E$950,"")</f>
        <v>0</v>
      </c>
      <c r="K962" s="10"/>
    </row>
    <row r="963" spans="1:11">
      <c r="A963" s="11" t="s">
        <v>1676</v>
      </c>
      <c r="B963" s="7">
        <f>'Yard'!$K$82</f>
        <v>0</v>
      </c>
      <c r="C963" s="7">
        <f>'Yard'!$K$115</f>
        <v>0</v>
      </c>
      <c r="D963" s="7">
        <f>'Yard'!$K$139</f>
        <v>0</v>
      </c>
      <c r="E963" s="9"/>
      <c r="F963" s="7">
        <f>'Reactive'!$K$105</f>
        <v>0</v>
      </c>
      <c r="G963" s="6">
        <f>IF(G$950&lt;&gt;0,(($B963*B$950+$C963*C$950+$D963*D$950+$F963*F$950))/G$950,0)</f>
        <v>0</v>
      </c>
      <c r="H963" s="17">
        <f>0.01*'Input'!$F$58*(E963*$E$950)+10*(B963*$B$950+C963*$C$950+D963*$D$950+F963*$F$950)</f>
        <v>0</v>
      </c>
      <c r="I963" s="6">
        <f>IF($G$950&lt;&gt;0,0.1*H963/$G$950,"")</f>
        <v>0</v>
      </c>
      <c r="J963" s="35">
        <f>IF($E$950&lt;&gt;0,H963/$E$950,"")</f>
        <v>0</v>
      </c>
      <c r="K963" s="10"/>
    </row>
    <row r="964" spans="1:11">
      <c r="A964" s="11" t="s">
        <v>1677</v>
      </c>
      <c r="B964" s="7">
        <f>'Yard'!$L$82</f>
        <v>0</v>
      </c>
      <c r="C964" s="7">
        <f>'Yard'!$L$115</f>
        <v>0</v>
      </c>
      <c r="D964" s="7">
        <f>'Yard'!$L$139</f>
        <v>0</v>
      </c>
      <c r="E964" s="9"/>
      <c r="F964" s="7">
        <f>'Reactive'!$L$105</f>
        <v>0</v>
      </c>
      <c r="G964" s="6">
        <f>IF(G$950&lt;&gt;0,(($B964*B$950+$C964*C$950+$D964*D$950+$F964*F$950))/G$950,0)</f>
        <v>0</v>
      </c>
      <c r="H964" s="17">
        <f>0.01*'Input'!$F$58*(E964*$E$950)+10*(B964*$B$950+C964*$C$950+D964*$D$950+F964*$F$950)</f>
        <v>0</v>
      </c>
      <c r="I964" s="6">
        <f>IF($G$950&lt;&gt;0,0.1*H964/$G$950,"")</f>
        <v>0</v>
      </c>
      <c r="J964" s="35">
        <f>IF($E$950&lt;&gt;0,H964/$E$950,"")</f>
        <v>0</v>
      </c>
      <c r="K964" s="10"/>
    </row>
    <row r="965" spans="1:11">
      <c r="A965" s="11" t="s">
        <v>1678</v>
      </c>
      <c r="B965" s="7">
        <f>'Yard'!$M$82</f>
        <v>0</v>
      </c>
      <c r="C965" s="7">
        <f>'Yard'!$M$115</f>
        <v>0</v>
      </c>
      <c r="D965" s="7">
        <f>'Yard'!$M$139</f>
        <v>0</v>
      </c>
      <c r="E965" s="9"/>
      <c r="F965" s="7">
        <f>'Reactive'!$M$105</f>
        <v>0</v>
      </c>
      <c r="G965" s="6">
        <f>IF(G$950&lt;&gt;0,(($B965*B$950+$C965*C$950+$D965*D$950+$F965*F$950))/G$950,0)</f>
        <v>0</v>
      </c>
      <c r="H965" s="17">
        <f>0.01*'Input'!$F$58*(E965*$E$950)+10*(B965*$B$950+C965*$C$950+D965*$D$950+F965*$F$950)</f>
        <v>0</v>
      </c>
      <c r="I965" s="6">
        <f>IF($G$950&lt;&gt;0,0.1*H965/$G$950,"")</f>
        <v>0</v>
      </c>
      <c r="J965" s="35">
        <f>IF($E$950&lt;&gt;0,H965/$E$950,"")</f>
        <v>0</v>
      </c>
      <c r="K965" s="10"/>
    </row>
    <row r="966" spans="1:11">
      <c r="A966" s="11" t="s">
        <v>1679</v>
      </c>
      <c r="B966" s="7">
        <f>'Yard'!$N$82</f>
        <v>0</v>
      </c>
      <c r="C966" s="7">
        <f>'Yard'!$N$115</f>
        <v>0</v>
      </c>
      <c r="D966" s="7">
        <f>'Yard'!$N$139</f>
        <v>0</v>
      </c>
      <c r="E966" s="9"/>
      <c r="F966" s="7">
        <f>'Reactive'!$N$105</f>
        <v>0</v>
      </c>
      <c r="G966" s="6">
        <f>IF(G$950&lt;&gt;0,(($B966*B$950+$C966*C$950+$D966*D$950+$F966*F$950))/G$950,0)</f>
        <v>0</v>
      </c>
      <c r="H966" s="17">
        <f>0.01*'Input'!$F$58*(E966*$E$950)+10*(B966*$B$950+C966*$C$950+D966*$D$950+F966*$F$950)</f>
        <v>0</v>
      </c>
      <c r="I966" s="6">
        <f>IF($G$950&lt;&gt;0,0.1*H966/$G$950,"")</f>
        <v>0</v>
      </c>
      <c r="J966" s="35">
        <f>IF($E$950&lt;&gt;0,H966/$E$950,"")</f>
        <v>0</v>
      </c>
      <c r="K966" s="10"/>
    </row>
    <row r="967" spans="1:11">
      <c r="A967" s="11" t="s">
        <v>1680</v>
      </c>
      <c r="B967" s="7">
        <f>'Yard'!$O$82</f>
        <v>0</v>
      </c>
      <c r="C967" s="7">
        <f>'Yard'!$O$115</f>
        <v>0</v>
      </c>
      <c r="D967" s="7">
        <f>'Yard'!$O$139</f>
        <v>0</v>
      </c>
      <c r="E967" s="9"/>
      <c r="F967" s="7">
        <f>'Reactive'!$O$105</f>
        <v>0</v>
      </c>
      <c r="G967" s="6">
        <f>IF(G$950&lt;&gt;0,(($B967*B$950+$C967*C$950+$D967*D$950+$F967*F$950))/G$950,0)</f>
        <v>0</v>
      </c>
      <c r="H967" s="17">
        <f>0.01*'Input'!$F$58*(E967*$E$950)+10*(B967*$B$950+C967*$C$950+D967*$D$950+F967*$F$950)</f>
        <v>0</v>
      </c>
      <c r="I967" s="6">
        <f>IF($G$950&lt;&gt;0,0.1*H967/$G$950,"")</f>
        <v>0</v>
      </c>
      <c r="J967" s="35">
        <f>IF($E$950&lt;&gt;0,H967/$E$950,"")</f>
        <v>0</v>
      </c>
      <c r="K967" s="10"/>
    </row>
    <row r="968" spans="1:11">
      <c r="A968" s="11" t="s">
        <v>1681</v>
      </c>
      <c r="B968" s="7">
        <f>'Yard'!$P$82</f>
        <v>0</v>
      </c>
      <c r="C968" s="7">
        <f>'Yard'!$P$115</f>
        <v>0</v>
      </c>
      <c r="D968" s="7">
        <f>'Yard'!$P$139</f>
        <v>0</v>
      </c>
      <c r="E968" s="9"/>
      <c r="F968" s="7">
        <f>'Reactive'!$P$105</f>
        <v>0</v>
      </c>
      <c r="G968" s="6">
        <f>IF(G$950&lt;&gt;0,(($B968*B$950+$C968*C$950+$D968*D$950+$F968*F$950))/G$950,0)</f>
        <v>0</v>
      </c>
      <c r="H968" s="17">
        <f>0.01*'Input'!$F$58*(E968*$E$950)+10*(B968*$B$950+C968*$C$950+D968*$D$950+F968*$F$950)</f>
        <v>0</v>
      </c>
      <c r="I968" s="6">
        <f>IF($G$950&lt;&gt;0,0.1*H968/$G$950,"")</f>
        <v>0</v>
      </c>
      <c r="J968" s="35">
        <f>IF($E$950&lt;&gt;0,H968/$E$950,"")</f>
        <v>0</v>
      </c>
      <c r="K968" s="10"/>
    </row>
    <row r="969" spans="1:11">
      <c r="A969" s="11" t="s">
        <v>1682</v>
      </c>
      <c r="B969" s="7">
        <f>'Yard'!$Q$82</f>
        <v>0</v>
      </c>
      <c r="C969" s="7">
        <f>'Yard'!$Q$115</f>
        <v>0</v>
      </c>
      <c r="D969" s="7">
        <f>'Yard'!$Q$139</f>
        <v>0</v>
      </c>
      <c r="E969" s="9"/>
      <c r="F969" s="7">
        <f>'Reactive'!$Q$105</f>
        <v>0</v>
      </c>
      <c r="G969" s="6">
        <f>IF(G$950&lt;&gt;0,(($B969*B$950+$C969*C$950+$D969*D$950+$F969*F$950))/G$950,0)</f>
        <v>0</v>
      </c>
      <c r="H969" s="17">
        <f>0.01*'Input'!$F$58*(E969*$E$950)+10*(B969*$B$950+C969*$C$950+D969*$D$950+F969*$F$950)</f>
        <v>0</v>
      </c>
      <c r="I969" s="6">
        <f>IF($G$950&lt;&gt;0,0.1*H969/$G$950,"")</f>
        <v>0</v>
      </c>
      <c r="J969" s="35">
        <f>IF($E$950&lt;&gt;0,H969/$E$950,"")</f>
        <v>0</v>
      </c>
      <c r="K969" s="10"/>
    </row>
    <row r="970" spans="1:11">
      <c r="A970" s="11" t="s">
        <v>1683</v>
      </c>
      <c r="B970" s="7">
        <f>'Yard'!$R$82</f>
        <v>0</v>
      </c>
      <c r="C970" s="7">
        <f>'Yard'!$R$115</f>
        <v>0</v>
      </c>
      <c r="D970" s="7">
        <f>'Yard'!$R$139</f>
        <v>0</v>
      </c>
      <c r="E970" s="9"/>
      <c r="F970" s="7">
        <f>'Reactive'!$R$105</f>
        <v>0</v>
      </c>
      <c r="G970" s="6">
        <f>IF(G$950&lt;&gt;0,(($B970*B$950+$C970*C$950+$D970*D$950+$F970*F$950))/G$950,0)</f>
        <v>0</v>
      </c>
      <c r="H970" s="17">
        <f>0.01*'Input'!$F$58*(E970*$E$950)+10*(B970*$B$950+C970*$C$950+D970*$D$950+F970*$F$950)</f>
        <v>0</v>
      </c>
      <c r="I970" s="6">
        <f>IF($G$950&lt;&gt;0,0.1*H970/$G$950,"")</f>
        <v>0</v>
      </c>
      <c r="J970" s="35">
        <f>IF($E$950&lt;&gt;0,H970/$E$950,"")</f>
        <v>0</v>
      </c>
      <c r="K970" s="10"/>
    </row>
    <row r="971" spans="1:11">
      <c r="A971" s="11" t="s">
        <v>1684</v>
      </c>
      <c r="B971" s="7">
        <f>'Yard'!$S$82</f>
        <v>0</v>
      </c>
      <c r="C971" s="7">
        <f>'Yard'!$S$115</f>
        <v>0</v>
      </c>
      <c r="D971" s="7">
        <f>'Yard'!$S$139</f>
        <v>0</v>
      </c>
      <c r="E971" s="9"/>
      <c r="F971" s="7">
        <f>'Reactive'!$S$105</f>
        <v>0</v>
      </c>
      <c r="G971" s="6">
        <f>IF(G$950&lt;&gt;0,(($B971*B$950+$C971*C$950+$D971*D$950+$F971*F$950))/G$950,0)</f>
        <v>0</v>
      </c>
      <c r="H971" s="17">
        <f>0.01*'Input'!$F$58*(E971*$E$950)+10*(B971*$B$950+C971*$C$950+D971*$D$950+F971*$F$950)</f>
        <v>0</v>
      </c>
      <c r="I971" s="6">
        <f>IF($G$950&lt;&gt;0,0.1*H971/$G$950,"")</f>
        <v>0</v>
      </c>
      <c r="J971" s="35">
        <f>IF($E$950&lt;&gt;0,H971/$E$950,"")</f>
        <v>0</v>
      </c>
      <c r="K971" s="10"/>
    </row>
    <row r="972" spans="1:11">
      <c r="A972" s="11" t="s">
        <v>1685</v>
      </c>
      <c r="B972" s="9"/>
      <c r="C972" s="9"/>
      <c r="D972" s="9"/>
      <c r="E972" s="37">
        <f>'Otex'!$B$150</f>
        <v>0</v>
      </c>
      <c r="F972" s="9"/>
      <c r="G972" s="6">
        <f>IF(G$950&lt;&gt;0,(($B972*B$950+$C972*C$950+$D972*D$950+$F972*F$950))/G$950,0)</f>
        <v>0</v>
      </c>
      <c r="H972" s="17">
        <f>0.01*'Input'!$F$58*(E972*$E$950)+10*(B972*$B$950+C972*$C$950+D972*$D$950+F972*$F$950)</f>
        <v>0</v>
      </c>
      <c r="I972" s="6">
        <f>IF($G$950&lt;&gt;0,0.1*H972/$G$950,"")</f>
        <v>0</v>
      </c>
      <c r="J972" s="35">
        <f>IF($E$950&lt;&gt;0,H972/$E$950,"")</f>
        <v>0</v>
      </c>
      <c r="K972" s="10"/>
    </row>
    <row r="973" spans="1:11">
      <c r="A973" s="11" t="s">
        <v>1686</v>
      </c>
      <c r="B973" s="9"/>
      <c r="C973" s="9"/>
      <c r="D973" s="9"/>
      <c r="E973" s="37">
        <f>'Otex'!$C$150</f>
        <v>0</v>
      </c>
      <c r="F973" s="9"/>
      <c r="G973" s="6">
        <f>IF(G$950&lt;&gt;0,(($B973*B$950+$C973*C$950+$D973*D$950+$F973*F$950))/G$950,0)</f>
        <v>0</v>
      </c>
      <c r="H973" s="17">
        <f>0.01*'Input'!$F$58*(E973*$E$950)+10*(B973*$B$950+C973*$C$950+D973*$D$950+F973*$F$950)</f>
        <v>0</v>
      </c>
      <c r="I973" s="6">
        <f>IF($G$950&lt;&gt;0,0.1*H973/$G$950,"")</f>
        <v>0</v>
      </c>
      <c r="J973" s="35">
        <f>IF($E$950&lt;&gt;0,H973/$E$950,"")</f>
        <v>0</v>
      </c>
      <c r="K973" s="10"/>
    </row>
    <row r="974" spans="1:11">
      <c r="A974" s="11" t="s">
        <v>1687</v>
      </c>
      <c r="B974" s="7">
        <f>'Scaler'!$B$487</f>
        <v>0</v>
      </c>
      <c r="C974" s="7">
        <f>'Scaler'!$C$487</f>
        <v>0</v>
      </c>
      <c r="D974" s="7">
        <f>'Scaler'!$D$487</f>
        <v>0</v>
      </c>
      <c r="E974" s="37">
        <f>'Scaler'!$E$487</f>
        <v>0</v>
      </c>
      <c r="F974" s="7">
        <f>'Scaler'!$G$487</f>
        <v>0</v>
      </c>
      <c r="G974" s="6">
        <f>IF(G$950&lt;&gt;0,(($B974*B$950+$C974*C$950+$D974*D$950+$F974*F$950))/G$950,0)</f>
        <v>0</v>
      </c>
      <c r="H974" s="17">
        <f>0.01*'Input'!$F$58*(E974*$E$950)+10*(B974*$B$950+C974*$C$950+D974*$D$950+F974*$F$950)</f>
        <v>0</v>
      </c>
      <c r="I974" s="6">
        <f>IF($G$950&lt;&gt;0,0.1*H974/$G$950,"")</f>
        <v>0</v>
      </c>
      <c r="J974" s="35">
        <f>IF($E$950&lt;&gt;0,H974/$E$950,"")</f>
        <v>0</v>
      </c>
      <c r="K974" s="10"/>
    </row>
    <row r="975" spans="1:11">
      <c r="A975" s="11" t="s">
        <v>1688</v>
      </c>
      <c r="B975" s="7">
        <f>'Adjust'!$B$105</f>
        <v>0</v>
      </c>
      <c r="C975" s="7">
        <f>'Adjust'!$C$105</f>
        <v>0</v>
      </c>
      <c r="D975" s="7">
        <f>'Adjust'!$D$105</f>
        <v>0</v>
      </c>
      <c r="E975" s="37">
        <f>'Adjust'!$E$105</f>
        <v>0</v>
      </c>
      <c r="F975" s="7">
        <f>'Adjust'!$G$105</f>
        <v>0</v>
      </c>
      <c r="G975" s="6">
        <f>IF(G$950&lt;&gt;0,(($B975*B$950+$C975*C$950+$D975*D$950+$F975*F$950))/G$950,0)</f>
        <v>0</v>
      </c>
      <c r="H975" s="17">
        <f>0.01*'Input'!$F$58*(E975*$E$950)+10*(B975*$B$950+C975*$C$950+D975*$D$950+F975*$F$950)</f>
        <v>0</v>
      </c>
      <c r="I975" s="6">
        <f>IF($G$950&lt;&gt;0,0.1*H975/$G$950,"")</f>
        <v>0</v>
      </c>
      <c r="J975" s="35">
        <f>IF($E$950&lt;&gt;0,H975/$E$950,"")</f>
        <v>0</v>
      </c>
      <c r="K975" s="10"/>
    </row>
    <row r="977" spans="1:11">
      <c r="A977" s="11" t="s">
        <v>1689</v>
      </c>
      <c r="B977" s="6">
        <f>SUM($B$953:$B$975)</f>
        <v>0</v>
      </c>
      <c r="C977" s="6">
        <f>SUM($C$953:$C$975)</f>
        <v>0</v>
      </c>
      <c r="D977" s="6">
        <f>SUM($D$953:$D$975)</f>
        <v>0</v>
      </c>
      <c r="E977" s="35">
        <f>SUM($E$953:$E$975)</f>
        <v>0</v>
      </c>
      <c r="F977" s="6">
        <f>SUM($F$953:$F$975)</f>
        <v>0</v>
      </c>
      <c r="G977" s="6">
        <f>SUM(G$953:G$975)</f>
        <v>0</v>
      </c>
      <c r="H977" s="17">
        <f>SUM($H$953:$H$975)</f>
        <v>0</v>
      </c>
      <c r="I977" s="6">
        <f>SUM($I$953:$I$975)</f>
        <v>0</v>
      </c>
      <c r="J977" s="35">
        <f>SUM($J$953:$J$975)</f>
        <v>0</v>
      </c>
    </row>
    <row r="979" spans="1:11">
      <c r="A979" s="1" t="s">
        <v>200</v>
      </c>
    </row>
    <row r="981" spans="1:11">
      <c r="B981" s="3" t="s">
        <v>227</v>
      </c>
      <c r="C981" s="3" t="s">
        <v>228</v>
      </c>
      <c r="D981" s="3" t="s">
        <v>229</v>
      </c>
      <c r="E981" s="3" t="s">
        <v>230</v>
      </c>
      <c r="F981" s="3" t="s">
        <v>232</v>
      </c>
      <c r="G981" s="3" t="s">
        <v>1670</v>
      </c>
      <c r="H981" s="3" t="s">
        <v>1671</v>
      </c>
    </row>
    <row r="982" spans="1:11">
      <c r="A982" s="11" t="s">
        <v>200</v>
      </c>
      <c r="B982" s="33">
        <f>'Loads'!B$354</f>
        <v>0</v>
      </c>
      <c r="C982" s="33">
        <f>'Loads'!C$354</f>
        <v>0</v>
      </c>
      <c r="D982" s="33">
        <f>'Loads'!D$354</f>
        <v>0</v>
      </c>
      <c r="E982" s="33">
        <f>'Loads'!E$354</f>
        <v>0</v>
      </c>
      <c r="F982" s="33">
        <f>'Loads'!G$354</f>
        <v>0</v>
      </c>
      <c r="G982" s="33">
        <f>'Multi'!B$148</f>
        <v>0</v>
      </c>
      <c r="H982" s="6">
        <f>IF(E982,G982/E982,"")</f>
        <v>0</v>
      </c>
      <c r="I982" s="10"/>
    </row>
    <row r="984" spans="1:11">
      <c r="B984" s="3" t="s">
        <v>1491</v>
      </c>
      <c r="C984" s="3" t="s">
        <v>1492</v>
      </c>
      <c r="D984" s="3" t="s">
        <v>1493</v>
      </c>
      <c r="E984" s="3" t="s">
        <v>1494</v>
      </c>
      <c r="F984" s="3" t="s">
        <v>1086</v>
      </c>
      <c r="G984" s="3" t="s">
        <v>1690</v>
      </c>
      <c r="H984" s="3" t="s">
        <v>1672</v>
      </c>
      <c r="I984" s="3" t="s">
        <v>1642</v>
      </c>
      <c r="J984" s="3" t="s">
        <v>1673</v>
      </c>
    </row>
    <row r="985" spans="1:11">
      <c r="A985" s="11" t="s">
        <v>467</v>
      </c>
      <c r="B985" s="7">
        <f>'Yard'!$C$83</f>
        <v>0</v>
      </c>
      <c r="C985" s="7">
        <f>'Yard'!$C$116</f>
        <v>0</v>
      </c>
      <c r="D985" s="7">
        <f>'Yard'!$C$140</f>
        <v>0</v>
      </c>
      <c r="E985" s="9"/>
      <c r="F985" s="7">
        <f>'Reactive'!$C$106</f>
        <v>0</v>
      </c>
      <c r="G985" s="6">
        <f>IF(G$982&lt;&gt;0,(($B985*B$982+$C985*C$982+$D985*D$982+$F985*F$982))/G$982,0)</f>
        <v>0</v>
      </c>
      <c r="H985" s="17">
        <f>0.01*'Input'!$F$58*(E985*$E$982)+10*(B985*$B$982+C985*$C$982+D985*$D$982+F985*$F$982)</f>
        <v>0</v>
      </c>
      <c r="I985" s="6">
        <f>IF($G$982&lt;&gt;0,0.1*H985/$G$982,"")</f>
        <v>0</v>
      </c>
      <c r="J985" s="35">
        <f>IF($E$982&lt;&gt;0,H985/$E$982,"")</f>
        <v>0</v>
      </c>
      <c r="K985" s="10"/>
    </row>
    <row r="986" spans="1:11">
      <c r="A986" s="11" t="s">
        <v>468</v>
      </c>
      <c r="B986" s="7">
        <f>'Yard'!$D$83</f>
        <v>0</v>
      </c>
      <c r="C986" s="7">
        <f>'Yard'!$D$116</f>
        <v>0</v>
      </c>
      <c r="D986" s="7">
        <f>'Yard'!$D$140</f>
        <v>0</v>
      </c>
      <c r="E986" s="9"/>
      <c r="F986" s="7">
        <f>'Reactive'!$D$106</f>
        <v>0</v>
      </c>
      <c r="G986" s="6">
        <f>IF(G$982&lt;&gt;0,(($B986*B$982+$C986*C$982+$D986*D$982+$F986*F$982))/G$982,0)</f>
        <v>0</v>
      </c>
      <c r="H986" s="17">
        <f>0.01*'Input'!$F$58*(E986*$E$982)+10*(B986*$B$982+C986*$C$982+D986*$D$982+F986*$F$982)</f>
        <v>0</v>
      </c>
      <c r="I986" s="6">
        <f>IF($G$982&lt;&gt;0,0.1*H986/$G$982,"")</f>
        <v>0</v>
      </c>
      <c r="J986" s="35">
        <f>IF($E$982&lt;&gt;0,H986/$E$982,"")</f>
        <v>0</v>
      </c>
      <c r="K986" s="10"/>
    </row>
    <row r="987" spans="1:11">
      <c r="A987" s="11" t="s">
        <v>469</v>
      </c>
      <c r="B987" s="7">
        <f>'Yard'!$E$83</f>
        <v>0</v>
      </c>
      <c r="C987" s="7">
        <f>'Yard'!$E$116</f>
        <v>0</v>
      </c>
      <c r="D987" s="7">
        <f>'Yard'!$E$140</f>
        <v>0</v>
      </c>
      <c r="E987" s="9"/>
      <c r="F987" s="7">
        <f>'Reactive'!$E$106</f>
        <v>0</v>
      </c>
      <c r="G987" s="6">
        <f>IF(G$982&lt;&gt;0,(($B987*B$982+$C987*C$982+$D987*D$982+$F987*F$982))/G$982,0)</f>
        <v>0</v>
      </c>
      <c r="H987" s="17">
        <f>0.01*'Input'!$F$58*(E987*$E$982)+10*(B987*$B$982+C987*$C$982+D987*$D$982+F987*$F$982)</f>
        <v>0</v>
      </c>
      <c r="I987" s="6">
        <f>IF($G$982&lt;&gt;0,0.1*H987/$G$982,"")</f>
        <v>0</v>
      </c>
      <c r="J987" s="35">
        <f>IF($E$982&lt;&gt;0,H987/$E$982,"")</f>
        <v>0</v>
      </c>
      <c r="K987" s="10"/>
    </row>
    <row r="988" spans="1:11">
      <c r="A988" s="11" t="s">
        <v>470</v>
      </c>
      <c r="B988" s="7">
        <f>'Yard'!$F$83</f>
        <v>0</v>
      </c>
      <c r="C988" s="7">
        <f>'Yard'!$F$116</f>
        <v>0</v>
      </c>
      <c r="D988" s="7">
        <f>'Yard'!$F$140</f>
        <v>0</v>
      </c>
      <c r="E988" s="9"/>
      <c r="F988" s="7">
        <f>'Reactive'!$F$106</f>
        <v>0</v>
      </c>
      <c r="G988" s="6">
        <f>IF(G$982&lt;&gt;0,(($B988*B$982+$C988*C$982+$D988*D$982+$F988*F$982))/G$982,0)</f>
        <v>0</v>
      </c>
      <c r="H988" s="17">
        <f>0.01*'Input'!$F$58*(E988*$E$982)+10*(B988*$B$982+C988*$C$982+D988*$D$982+F988*$F$982)</f>
        <v>0</v>
      </c>
      <c r="I988" s="6">
        <f>IF($G$982&lt;&gt;0,0.1*H988/$G$982,"")</f>
        <v>0</v>
      </c>
      <c r="J988" s="35">
        <f>IF($E$982&lt;&gt;0,H988/$E$982,"")</f>
        <v>0</v>
      </c>
      <c r="K988" s="10"/>
    </row>
    <row r="989" spans="1:11">
      <c r="A989" s="11" t="s">
        <v>471</v>
      </c>
      <c r="B989" s="7">
        <f>'Yard'!$G$83</f>
        <v>0</v>
      </c>
      <c r="C989" s="7">
        <f>'Yard'!$G$116</f>
        <v>0</v>
      </c>
      <c r="D989" s="7">
        <f>'Yard'!$G$140</f>
        <v>0</v>
      </c>
      <c r="E989" s="9"/>
      <c r="F989" s="7">
        <f>'Reactive'!$G$106</f>
        <v>0</v>
      </c>
      <c r="G989" s="6">
        <f>IF(G$982&lt;&gt;0,(($B989*B$982+$C989*C$982+$D989*D$982+$F989*F$982))/G$982,0)</f>
        <v>0</v>
      </c>
      <c r="H989" s="17">
        <f>0.01*'Input'!$F$58*(E989*$E$982)+10*(B989*$B$982+C989*$C$982+D989*$D$982+F989*$F$982)</f>
        <v>0</v>
      </c>
      <c r="I989" s="6">
        <f>IF($G$982&lt;&gt;0,0.1*H989/$G$982,"")</f>
        <v>0</v>
      </c>
      <c r="J989" s="35">
        <f>IF($E$982&lt;&gt;0,H989/$E$982,"")</f>
        <v>0</v>
      </c>
      <c r="K989" s="10"/>
    </row>
    <row r="990" spans="1:11">
      <c r="A990" s="11" t="s">
        <v>472</v>
      </c>
      <c r="B990" s="7">
        <f>'Yard'!$H$83</f>
        <v>0</v>
      </c>
      <c r="C990" s="7">
        <f>'Yard'!$H$116</f>
        <v>0</v>
      </c>
      <c r="D990" s="7">
        <f>'Yard'!$H$140</f>
        <v>0</v>
      </c>
      <c r="E990" s="9"/>
      <c r="F990" s="7">
        <f>'Reactive'!$H$106</f>
        <v>0</v>
      </c>
      <c r="G990" s="6">
        <f>IF(G$982&lt;&gt;0,(($B990*B$982+$C990*C$982+$D990*D$982+$F990*F$982))/G$982,0)</f>
        <v>0</v>
      </c>
      <c r="H990" s="17">
        <f>0.01*'Input'!$F$58*(E990*$E$982)+10*(B990*$B$982+C990*$C$982+D990*$D$982+F990*$F$982)</f>
        <v>0</v>
      </c>
      <c r="I990" s="6">
        <f>IF($G$982&lt;&gt;0,0.1*H990/$G$982,"")</f>
        <v>0</v>
      </c>
      <c r="J990" s="35">
        <f>IF($E$982&lt;&gt;0,H990/$E$982,"")</f>
        <v>0</v>
      </c>
      <c r="K990" s="10"/>
    </row>
    <row r="991" spans="1:11">
      <c r="A991" s="11" t="s">
        <v>473</v>
      </c>
      <c r="B991" s="7">
        <f>'Yard'!$I$83</f>
        <v>0</v>
      </c>
      <c r="C991" s="7">
        <f>'Yard'!$I$116</f>
        <v>0</v>
      </c>
      <c r="D991" s="7">
        <f>'Yard'!$I$140</f>
        <v>0</v>
      </c>
      <c r="E991" s="9"/>
      <c r="F991" s="7">
        <f>'Reactive'!$I$106</f>
        <v>0</v>
      </c>
      <c r="G991" s="6">
        <f>IF(G$982&lt;&gt;0,(($B991*B$982+$C991*C$982+$D991*D$982+$F991*F$982))/G$982,0)</f>
        <v>0</v>
      </c>
      <c r="H991" s="17">
        <f>0.01*'Input'!$F$58*(E991*$E$982)+10*(B991*$B$982+C991*$C$982+D991*$D$982+F991*$F$982)</f>
        <v>0</v>
      </c>
      <c r="I991" s="6">
        <f>IF($G$982&lt;&gt;0,0.1*H991/$G$982,"")</f>
        <v>0</v>
      </c>
      <c r="J991" s="35">
        <f>IF($E$982&lt;&gt;0,H991/$E$982,"")</f>
        <v>0</v>
      </c>
      <c r="K991" s="10"/>
    </row>
    <row r="992" spans="1:11">
      <c r="A992" s="11" t="s">
        <v>474</v>
      </c>
      <c r="B992" s="7">
        <f>'Yard'!$J$83</f>
        <v>0</v>
      </c>
      <c r="C992" s="7">
        <f>'Yard'!$J$116</f>
        <v>0</v>
      </c>
      <c r="D992" s="7">
        <f>'Yard'!$J$140</f>
        <v>0</v>
      </c>
      <c r="E992" s="9"/>
      <c r="F992" s="7">
        <f>'Reactive'!$J$106</f>
        <v>0</v>
      </c>
      <c r="G992" s="6">
        <f>IF(G$982&lt;&gt;0,(($B992*B$982+$C992*C$982+$D992*D$982+$F992*F$982))/G$982,0)</f>
        <v>0</v>
      </c>
      <c r="H992" s="17">
        <f>0.01*'Input'!$F$58*(E992*$E$982)+10*(B992*$B$982+C992*$C$982+D992*$D$982+F992*$F$982)</f>
        <v>0</v>
      </c>
      <c r="I992" s="6">
        <f>IF($G$982&lt;&gt;0,0.1*H992/$G$982,"")</f>
        <v>0</v>
      </c>
      <c r="J992" s="35">
        <f>IF($E$982&lt;&gt;0,H992/$E$982,"")</f>
        <v>0</v>
      </c>
      <c r="K992" s="10"/>
    </row>
    <row r="993" spans="1:11">
      <c r="A993" s="11" t="s">
        <v>1674</v>
      </c>
      <c r="B993" s="9"/>
      <c r="C993" s="9"/>
      <c r="D993" s="9"/>
      <c r="E993" s="37">
        <f>'SM'!$B$144</f>
        <v>0</v>
      </c>
      <c r="F993" s="9"/>
      <c r="G993" s="6">
        <f>IF(G$982&lt;&gt;0,(($B993*B$982+$C993*C$982+$D993*D$982+$F993*F$982))/G$982,0)</f>
        <v>0</v>
      </c>
      <c r="H993" s="17">
        <f>0.01*'Input'!$F$58*(E993*$E$982)+10*(B993*$B$982+C993*$C$982+D993*$D$982+F993*$F$982)</f>
        <v>0</v>
      </c>
      <c r="I993" s="6">
        <f>IF($G$982&lt;&gt;0,0.1*H993/$G$982,"")</f>
        <v>0</v>
      </c>
      <c r="J993" s="35">
        <f>IF($E$982&lt;&gt;0,H993/$E$982,"")</f>
        <v>0</v>
      </c>
      <c r="K993" s="10"/>
    </row>
    <row r="994" spans="1:11">
      <c r="A994" s="11" t="s">
        <v>1675</v>
      </c>
      <c r="B994" s="9"/>
      <c r="C994" s="9"/>
      <c r="D994" s="9"/>
      <c r="E994" s="37">
        <f>'SM'!$C$144</f>
        <v>0</v>
      </c>
      <c r="F994" s="9"/>
      <c r="G994" s="6">
        <f>IF(G$982&lt;&gt;0,(($B994*B$982+$C994*C$982+$D994*D$982+$F994*F$982))/G$982,0)</f>
        <v>0</v>
      </c>
      <c r="H994" s="17">
        <f>0.01*'Input'!$F$58*(E994*$E$982)+10*(B994*$B$982+C994*$C$982+D994*$D$982+F994*$F$982)</f>
        <v>0</v>
      </c>
      <c r="I994" s="6">
        <f>IF($G$982&lt;&gt;0,0.1*H994/$G$982,"")</f>
        <v>0</v>
      </c>
      <c r="J994" s="35">
        <f>IF($E$982&lt;&gt;0,H994/$E$982,"")</f>
        <v>0</v>
      </c>
      <c r="K994" s="10"/>
    </row>
    <row r="995" spans="1:11">
      <c r="A995" s="11" t="s">
        <v>1676</v>
      </c>
      <c r="B995" s="7">
        <f>'Yard'!$K$83</f>
        <v>0</v>
      </c>
      <c r="C995" s="7">
        <f>'Yard'!$K$116</f>
        <v>0</v>
      </c>
      <c r="D995" s="7">
        <f>'Yard'!$K$140</f>
        <v>0</v>
      </c>
      <c r="E995" s="9"/>
      <c r="F995" s="7">
        <f>'Reactive'!$K$106</f>
        <v>0</v>
      </c>
      <c r="G995" s="6">
        <f>IF(G$982&lt;&gt;0,(($B995*B$982+$C995*C$982+$D995*D$982+$F995*F$982))/G$982,0)</f>
        <v>0</v>
      </c>
      <c r="H995" s="17">
        <f>0.01*'Input'!$F$58*(E995*$E$982)+10*(B995*$B$982+C995*$C$982+D995*$D$982+F995*$F$982)</f>
        <v>0</v>
      </c>
      <c r="I995" s="6">
        <f>IF($G$982&lt;&gt;0,0.1*H995/$G$982,"")</f>
        <v>0</v>
      </c>
      <c r="J995" s="35">
        <f>IF($E$982&lt;&gt;0,H995/$E$982,"")</f>
        <v>0</v>
      </c>
      <c r="K995" s="10"/>
    </row>
    <row r="996" spans="1:11">
      <c r="A996" s="11" t="s">
        <v>1677</v>
      </c>
      <c r="B996" s="7">
        <f>'Yard'!$L$83</f>
        <v>0</v>
      </c>
      <c r="C996" s="7">
        <f>'Yard'!$L$116</f>
        <v>0</v>
      </c>
      <c r="D996" s="7">
        <f>'Yard'!$L$140</f>
        <v>0</v>
      </c>
      <c r="E996" s="9"/>
      <c r="F996" s="7">
        <f>'Reactive'!$L$106</f>
        <v>0</v>
      </c>
      <c r="G996" s="6">
        <f>IF(G$982&lt;&gt;0,(($B996*B$982+$C996*C$982+$D996*D$982+$F996*F$982))/G$982,0)</f>
        <v>0</v>
      </c>
      <c r="H996" s="17">
        <f>0.01*'Input'!$F$58*(E996*$E$982)+10*(B996*$B$982+C996*$C$982+D996*$D$982+F996*$F$982)</f>
        <v>0</v>
      </c>
      <c r="I996" s="6">
        <f>IF($G$982&lt;&gt;0,0.1*H996/$G$982,"")</f>
        <v>0</v>
      </c>
      <c r="J996" s="35">
        <f>IF($E$982&lt;&gt;0,H996/$E$982,"")</f>
        <v>0</v>
      </c>
      <c r="K996" s="10"/>
    </row>
    <row r="997" spans="1:11">
      <c r="A997" s="11" t="s">
        <v>1678</v>
      </c>
      <c r="B997" s="7">
        <f>'Yard'!$M$83</f>
        <v>0</v>
      </c>
      <c r="C997" s="7">
        <f>'Yard'!$M$116</f>
        <v>0</v>
      </c>
      <c r="D997" s="7">
        <f>'Yard'!$M$140</f>
        <v>0</v>
      </c>
      <c r="E997" s="9"/>
      <c r="F997" s="7">
        <f>'Reactive'!$M$106</f>
        <v>0</v>
      </c>
      <c r="G997" s="6">
        <f>IF(G$982&lt;&gt;0,(($B997*B$982+$C997*C$982+$D997*D$982+$F997*F$982))/G$982,0)</f>
        <v>0</v>
      </c>
      <c r="H997" s="17">
        <f>0.01*'Input'!$F$58*(E997*$E$982)+10*(B997*$B$982+C997*$C$982+D997*$D$982+F997*$F$982)</f>
        <v>0</v>
      </c>
      <c r="I997" s="6">
        <f>IF($G$982&lt;&gt;0,0.1*H997/$G$982,"")</f>
        <v>0</v>
      </c>
      <c r="J997" s="35">
        <f>IF($E$982&lt;&gt;0,H997/$E$982,"")</f>
        <v>0</v>
      </c>
      <c r="K997" s="10"/>
    </row>
    <row r="998" spans="1:11">
      <c r="A998" s="11" t="s">
        <v>1679</v>
      </c>
      <c r="B998" s="7">
        <f>'Yard'!$N$83</f>
        <v>0</v>
      </c>
      <c r="C998" s="7">
        <f>'Yard'!$N$116</f>
        <v>0</v>
      </c>
      <c r="D998" s="7">
        <f>'Yard'!$N$140</f>
        <v>0</v>
      </c>
      <c r="E998" s="9"/>
      <c r="F998" s="7">
        <f>'Reactive'!$N$106</f>
        <v>0</v>
      </c>
      <c r="G998" s="6">
        <f>IF(G$982&lt;&gt;0,(($B998*B$982+$C998*C$982+$D998*D$982+$F998*F$982))/G$982,0)</f>
        <v>0</v>
      </c>
      <c r="H998" s="17">
        <f>0.01*'Input'!$F$58*(E998*$E$982)+10*(B998*$B$982+C998*$C$982+D998*$D$982+F998*$F$982)</f>
        <v>0</v>
      </c>
      <c r="I998" s="6">
        <f>IF($G$982&lt;&gt;0,0.1*H998/$G$982,"")</f>
        <v>0</v>
      </c>
      <c r="J998" s="35">
        <f>IF($E$982&lt;&gt;0,H998/$E$982,"")</f>
        <v>0</v>
      </c>
      <c r="K998" s="10"/>
    </row>
    <row r="999" spans="1:11">
      <c r="A999" s="11" t="s">
        <v>1680</v>
      </c>
      <c r="B999" s="7">
        <f>'Yard'!$O$83</f>
        <v>0</v>
      </c>
      <c r="C999" s="7">
        <f>'Yard'!$O$116</f>
        <v>0</v>
      </c>
      <c r="D999" s="7">
        <f>'Yard'!$O$140</f>
        <v>0</v>
      </c>
      <c r="E999" s="9"/>
      <c r="F999" s="7">
        <f>'Reactive'!$O$106</f>
        <v>0</v>
      </c>
      <c r="G999" s="6">
        <f>IF(G$982&lt;&gt;0,(($B999*B$982+$C999*C$982+$D999*D$982+$F999*F$982))/G$982,0)</f>
        <v>0</v>
      </c>
      <c r="H999" s="17">
        <f>0.01*'Input'!$F$58*(E999*$E$982)+10*(B999*$B$982+C999*$C$982+D999*$D$982+F999*$F$982)</f>
        <v>0</v>
      </c>
      <c r="I999" s="6">
        <f>IF($G$982&lt;&gt;0,0.1*H999/$G$982,"")</f>
        <v>0</v>
      </c>
      <c r="J999" s="35">
        <f>IF($E$982&lt;&gt;0,H999/$E$982,"")</f>
        <v>0</v>
      </c>
      <c r="K999" s="10"/>
    </row>
    <row r="1000" spans="1:11">
      <c r="A1000" s="11" t="s">
        <v>1681</v>
      </c>
      <c r="B1000" s="7">
        <f>'Yard'!$P$83</f>
        <v>0</v>
      </c>
      <c r="C1000" s="7">
        <f>'Yard'!$P$116</f>
        <v>0</v>
      </c>
      <c r="D1000" s="7">
        <f>'Yard'!$P$140</f>
        <v>0</v>
      </c>
      <c r="E1000" s="9"/>
      <c r="F1000" s="7">
        <f>'Reactive'!$P$106</f>
        <v>0</v>
      </c>
      <c r="G1000" s="6">
        <f>IF(G$982&lt;&gt;0,(($B1000*B$982+$C1000*C$982+$D1000*D$982+$F1000*F$982))/G$982,0)</f>
        <v>0</v>
      </c>
      <c r="H1000" s="17">
        <f>0.01*'Input'!$F$58*(E1000*$E$982)+10*(B1000*$B$982+C1000*$C$982+D1000*$D$982+F1000*$F$982)</f>
        <v>0</v>
      </c>
      <c r="I1000" s="6">
        <f>IF($G$982&lt;&gt;0,0.1*H1000/$G$982,"")</f>
        <v>0</v>
      </c>
      <c r="J1000" s="35">
        <f>IF($E$982&lt;&gt;0,H1000/$E$982,"")</f>
        <v>0</v>
      </c>
      <c r="K1000" s="10"/>
    </row>
    <row r="1001" spans="1:11">
      <c r="A1001" s="11" t="s">
        <v>1682</v>
      </c>
      <c r="B1001" s="7">
        <f>'Yard'!$Q$83</f>
        <v>0</v>
      </c>
      <c r="C1001" s="7">
        <f>'Yard'!$Q$116</f>
        <v>0</v>
      </c>
      <c r="D1001" s="7">
        <f>'Yard'!$Q$140</f>
        <v>0</v>
      </c>
      <c r="E1001" s="9"/>
      <c r="F1001" s="7">
        <f>'Reactive'!$Q$106</f>
        <v>0</v>
      </c>
      <c r="G1001" s="6">
        <f>IF(G$982&lt;&gt;0,(($B1001*B$982+$C1001*C$982+$D1001*D$982+$F1001*F$982))/G$982,0)</f>
        <v>0</v>
      </c>
      <c r="H1001" s="17">
        <f>0.01*'Input'!$F$58*(E1001*$E$982)+10*(B1001*$B$982+C1001*$C$982+D1001*$D$982+F1001*$F$982)</f>
        <v>0</v>
      </c>
      <c r="I1001" s="6">
        <f>IF($G$982&lt;&gt;0,0.1*H1001/$G$982,"")</f>
        <v>0</v>
      </c>
      <c r="J1001" s="35">
        <f>IF($E$982&lt;&gt;0,H1001/$E$982,"")</f>
        <v>0</v>
      </c>
      <c r="K1001" s="10"/>
    </row>
    <row r="1002" spans="1:11">
      <c r="A1002" s="11" t="s">
        <v>1683</v>
      </c>
      <c r="B1002" s="7">
        <f>'Yard'!$R$83</f>
        <v>0</v>
      </c>
      <c r="C1002" s="7">
        <f>'Yard'!$R$116</f>
        <v>0</v>
      </c>
      <c r="D1002" s="7">
        <f>'Yard'!$R$140</f>
        <v>0</v>
      </c>
      <c r="E1002" s="9"/>
      <c r="F1002" s="7">
        <f>'Reactive'!$R$106</f>
        <v>0</v>
      </c>
      <c r="G1002" s="6">
        <f>IF(G$982&lt;&gt;0,(($B1002*B$982+$C1002*C$982+$D1002*D$982+$F1002*F$982))/G$982,0)</f>
        <v>0</v>
      </c>
      <c r="H1002" s="17">
        <f>0.01*'Input'!$F$58*(E1002*$E$982)+10*(B1002*$B$982+C1002*$C$982+D1002*$D$982+F1002*$F$982)</f>
        <v>0</v>
      </c>
      <c r="I1002" s="6">
        <f>IF($G$982&lt;&gt;0,0.1*H1002/$G$982,"")</f>
        <v>0</v>
      </c>
      <c r="J1002" s="35">
        <f>IF($E$982&lt;&gt;0,H1002/$E$982,"")</f>
        <v>0</v>
      </c>
      <c r="K1002" s="10"/>
    </row>
    <row r="1003" spans="1:11">
      <c r="A1003" s="11" t="s">
        <v>1684</v>
      </c>
      <c r="B1003" s="7">
        <f>'Yard'!$S$83</f>
        <v>0</v>
      </c>
      <c r="C1003" s="7">
        <f>'Yard'!$S$116</f>
        <v>0</v>
      </c>
      <c r="D1003" s="7">
        <f>'Yard'!$S$140</f>
        <v>0</v>
      </c>
      <c r="E1003" s="9"/>
      <c r="F1003" s="7">
        <f>'Reactive'!$S$106</f>
        <v>0</v>
      </c>
      <c r="G1003" s="6">
        <f>IF(G$982&lt;&gt;0,(($B1003*B$982+$C1003*C$982+$D1003*D$982+$F1003*F$982))/G$982,0)</f>
        <v>0</v>
      </c>
      <c r="H1003" s="17">
        <f>0.01*'Input'!$F$58*(E1003*$E$982)+10*(B1003*$B$982+C1003*$C$982+D1003*$D$982+F1003*$F$982)</f>
        <v>0</v>
      </c>
      <c r="I1003" s="6">
        <f>IF($G$982&lt;&gt;0,0.1*H1003/$G$982,"")</f>
        <v>0</v>
      </c>
      <c r="J1003" s="35">
        <f>IF($E$982&lt;&gt;0,H1003/$E$982,"")</f>
        <v>0</v>
      </c>
      <c r="K1003" s="10"/>
    </row>
    <row r="1004" spans="1:11">
      <c r="A1004" s="11" t="s">
        <v>1685</v>
      </c>
      <c r="B1004" s="9"/>
      <c r="C1004" s="9"/>
      <c r="D1004" s="9"/>
      <c r="E1004" s="37">
        <f>'Otex'!$B$151</f>
        <v>0</v>
      </c>
      <c r="F1004" s="9"/>
      <c r="G1004" s="6">
        <f>IF(G$982&lt;&gt;0,(($B1004*B$982+$C1004*C$982+$D1004*D$982+$F1004*F$982))/G$982,0)</f>
        <v>0</v>
      </c>
      <c r="H1004" s="17">
        <f>0.01*'Input'!$F$58*(E1004*$E$982)+10*(B1004*$B$982+C1004*$C$982+D1004*$D$982+F1004*$F$982)</f>
        <v>0</v>
      </c>
      <c r="I1004" s="6">
        <f>IF($G$982&lt;&gt;0,0.1*H1004/$G$982,"")</f>
        <v>0</v>
      </c>
      <c r="J1004" s="35">
        <f>IF($E$982&lt;&gt;0,H1004/$E$982,"")</f>
        <v>0</v>
      </c>
      <c r="K1004" s="10"/>
    </row>
    <row r="1005" spans="1:11">
      <c r="A1005" s="11" t="s">
        <v>1686</v>
      </c>
      <c r="B1005" s="9"/>
      <c r="C1005" s="9"/>
      <c r="D1005" s="9"/>
      <c r="E1005" s="37">
        <f>'Otex'!$C$151</f>
        <v>0</v>
      </c>
      <c r="F1005" s="9"/>
      <c r="G1005" s="6">
        <f>IF(G$982&lt;&gt;0,(($B1005*B$982+$C1005*C$982+$D1005*D$982+$F1005*F$982))/G$982,0)</f>
        <v>0</v>
      </c>
      <c r="H1005" s="17">
        <f>0.01*'Input'!$F$58*(E1005*$E$982)+10*(B1005*$B$982+C1005*$C$982+D1005*$D$982+F1005*$F$982)</f>
        <v>0</v>
      </c>
      <c r="I1005" s="6">
        <f>IF($G$982&lt;&gt;0,0.1*H1005/$G$982,"")</f>
        <v>0</v>
      </c>
      <c r="J1005" s="35">
        <f>IF($E$982&lt;&gt;0,H1005/$E$982,"")</f>
        <v>0</v>
      </c>
      <c r="K1005" s="10"/>
    </row>
    <row r="1006" spans="1:11">
      <c r="A1006" s="11" t="s">
        <v>1687</v>
      </c>
      <c r="B1006" s="7">
        <f>'Scaler'!$B$488</f>
        <v>0</v>
      </c>
      <c r="C1006" s="7">
        <f>'Scaler'!$C$488</f>
        <v>0</v>
      </c>
      <c r="D1006" s="7">
        <f>'Scaler'!$D$488</f>
        <v>0</v>
      </c>
      <c r="E1006" s="37">
        <f>'Scaler'!$E$488</f>
        <v>0</v>
      </c>
      <c r="F1006" s="7">
        <f>'Scaler'!$G$488</f>
        <v>0</v>
      </c>
      <c r="G1006" s="6">
        <f>IF(G$982&lt;&gt;0,(($B1006*B$982+$C1006*C$982+$D1006*D$982+$F1006*F$982))/G$982,0)</f>
        <v>0</v>
      </c>
      <c r="H1006" s="17">
        <f>0.01*'Input'!$F$58*(E1006*$E$982)+10*(B1006*$B$982+C1006*$C$982+D1006*$D$982+F1006*$F$982)</f>
        <v>0</v>
      </c>
      <c r="I1006" s="6">
        <f>IF($G$982&lt;&gt;0,0.1*H1006/$G$982,"")</f>
        <v>0</v>
      </c>
      <c r="J1006" s="35">
        <f>IF($E$982&lt;&gt;0,H1006/$E$982,"")</f>
        <v>0</v>
      </c>
      <c r="K1006" s="10"/>
    </row>
    <row r="1007" spans="1:11">
      <c r="A1007" s="11" t="s">
        <v>1688</v>
      </c>
      <c r="B1007" s="7">
        <f>'Adjust'!$B$106</f>
        <v>0</v>
      </c>
      <c r="C1007" s="7">
        <f>'Adjust'!$C$106</f>
        <v>0</v>
      </c>
      <c r="D1007" s="7">
        <f>'Adjust'!$D$106</f>
        <v>0</v>
      </c>
      <c r="E1007" s="37">
        <f>'Adjust'!$E$106</f>
        <v>0</v>
      </c>
      <c r="F1007" s="7">
        <f>'Adjust'!$G$106</f>
        <v>0</v>
      </c>
      <c r="G1007" s="6">
        <f>IF(G$982&lt;&gt;0,(($B1007*B$982+$C1007*C$982+$D1007*D$982+$F1007*F$982))/G$982,0)</f>
        <v>0</v>
      </c>
      <c r="H1007" s="17">
        <f>0.01*'Input'!$F$58*(E1007*$E$982)+10*(B1007*$B$982+C1007*$C$982+D1007*$D$982+F1007*$F$982)</f>
        <v>0</v>
      </c>
      <c r="I1007" s="6">
        <f>IF($G$982&lt;&gt;0,0.1*H1007/$G$982,"")</f>
        <v>0</v>
      </c>
      <c r="J1007" s="35">
        <f>IF($E$982&lt;&gt;0,H1007/$E$982,"")</f>
        <v>0</v>
      </c>
      <c r="K1007" s="10"/>
    </row>
    <row r="1009" spans="1:10">
      <c r="A1009" s="11" t="s">
        <v>1689</v>
      </c>
      <c r="B1009" s="6">
        <f>SUM($B$985:$B$1007)</f>
        <v>0</v>
      </c>
      <c r="C1009" s="6">
        <f>SUM($C$985:$C$1007)</f>
        <v>0</v>
      </c>
      <c r="D1009" s="6">
        <f>SUM($D$985:$D$1007)</f>
        <v>0</v>
      </c>
      <c r="E1009" s="35">
        <f>SUM($E$985:$E$1007)</f>
        <v>0</v>
      </c>
      <c r="F1009" s="6">
        <f>SUM($F$985:$F$1007)</f>
        <v>0</v>
      </c>
      <c r="G1009" s="6">
        <f>SUM(G$985:G$1007)</f>
        <v>0</v>
      </c>
      <c r="H1009" s="17">
        <f>SUM($H$985:$H$1007)</f>
        <v>0</v>
      </c>
      <c r="I1009" s="6">
        <f>SUM($I$985:$I$1007)</f>
        <v>0</v>
      </c>
      <c r="J1009" s="35">
        <f>SUM($J$985:$J$1007)</f>
        <v>0</v>
      </c>
    </row>
  </sheetData>
  <sheetProtection sheet="1" objects="1" scenarios="1"/>
  <hyperlinks>
    <hyperlink ref="A4" location="'M-ATW'!B39" display="Domestic Unrestricted"/>
    <hyperlink ref="A5" location="'M-ATW'!B71" display="Domestic Two Rate"/>
    <hyperlink ref="A6" location="'M-ATW'!B103" display="Domestic Off Peak (related MPAN)"/>
    <hyperlink ref="A7" location="'M-ATW'!B131" display="Small Non Domestic Unrestricted"/>
    <hyperlink ref="A8" location="'M-ATW'!B163" display="Small Non Domestic Two Rate"/>
    <hyperlink ref="A9" location="'M-ATW'!B195" display="Small Non Domestic Off Peak (related MPAN)"/>
    <hyperlink ref="A10" location="'M-ATW'!B223" display="LV Medium Non-Domestic"/>
    <hyperlink ref="A11" location="'M-ATW'!B255" display="LV Sub Medium Non-Domestic"/>
    <hyperlink ref="A12" location="'M-ATW'!B287" display="HV Medium Non-Domestic"/>
    <hyperlink ref="A13" location="'M-ATW'!B319" display="LV HH Metered"/>
    <hyperlink ref="A14" location="'M-ATW'!B351" display="LV Sub HH Metered"/>
    <hyperlink ref="A15" location="'M-ATW'!B383" display="HV HH Metered"/>
    <hyperlink ref="A16" location="'M-ATW'!B415" display="NHH UMS category A"/>
    <hyperlink ref="A17" location="'M-ATW'!B445" display="NHH UMS category B"/>
    <hyperlink ref="A18" location="'M-ATW'!B475" display="NHH UMS category C"/>
    <hyperlink ref="A19" location="'M-ATW'!B505" display="NHH UMS category D"/>
    <hyperlink ref="A20" location="'M-ATW'!B535" display="LV UMS (Pseudo HH Metered)"/>
    <hyperlink ref="A21" location="'M-ATW'!B565" display="LV Generation NHH"/>
    <hyperlink ref="A22" location="'M-ATW'!B597" display="LV Sub Generation NHH"/>
    <hyperlink ref="A23" location="'M-ATW'!B629" display="LV Generation Intermittent"/>
    <hyperlink ref="A24" location="'M-ATW'!B661" display="LV Generation Non-Intermittent"/>
    <hyperlink ref="A25" location="'M-ATW'!B693" display="LV Sub Generation Intermittent"/>
    <hyperlink ref="A26" location="'M-ATW'!B725" display="LV Sub Generation Non-Intermittent"/>
    <hyperlink ref="A27" location="'M-ATW'!B757" display="HV Generation Intermittent"/>
    <hyperlink ref="A28" location="'M-ATW'!B789" display="HV Generation Intermittent Low GDA"/>
    <hyperlink ref="A29" location="'M-ATW'!B821" display="HV Generation Intermittent Medium GDA"/>
    <hyperlink ref="A30" location="'M-ATW'!B853" display="HV Generation Intermittent High GDA"/>
    <hyperlink ref="A31" location="'M-ATW'!B885" display="HV Generation Non-Intermittent"/>
    <hyperlink ref="A32" location="'M-ATW'!B917" display="HV Generation Non-Intermittent Low GDA"/>
    <hyperlink ref="A33" location="'M-ATW'!B949" display="HV Generation Non-Intermittent Medium GDA"/>
    <hyperlink ref="A34" location="'M-ATW'!B981" display="HV Generation Non-Intermittent High GDA"/>
  </hyperlinks>
  <pageMargins left="0.7" right="0.7" top="0.75" bottom="0.75" header="0.3" footer="0.3"/>
  <pageSetup fitToHeight="0" orientation="landscape"/>
  <headerFooter>
    <oddHeader>&amp;L&amp;A&amp;Cr6409&amp;R&amp;P of &amp;N</oddHeader>
    <oddFooter>&amp;F</oddFooter>
  </headerFooter>
  <rowBreaks count="31" manualBreakCount="31">
    <brk id="35" max="16383" man="1"/>
    <brk id="67" max="16383" man="1"/>
    <brk id="99" max="16383" man="1"/>
    <brk id="127" max="16383" man="1"/>
    <brk id="159" max="16383" man="1"/>
    <brk id="191" max="16383" man="1"/>
    <brk id="219" max="16383" man="1"/>
    <brk id="251" max="16383" man="1"/>
    <brk id="283" max="16383" man="1"/>
    <brk id="315" max="16383" man="1"/>
    <brk id="347" max="16383" man="1"/>
    <brk id="379" max="16383" man="1"/>
    <brk id="411" max="16383" man="1"/>
    <brk id="441" max="16383" man="1"/>
    <brk id="471" max="16383" man="1"/>
    <brk id="501" max="16383" man="1"/>
    <brk id="531" max="16383" man="1"/>
    <brk id="561" max="16383" man="1"/>
    <brk id="593" max="16383" man="1"/>
    <brk id="625" max="16383" man="1"/>
    <brk id="657" max="16383" man="1"/>
    <brk id="689" max="16383" man="1"/>
    <brk id="721" max="16383" man="1"/>
    <brk id="753" max="16383" man="1"/>
    <brk id="785" max="16383" man="1"/>
    <brk id="817" max="16383" man="1"/>
    <brk id="849" max="16383" man="1"/>
    <brk id="881" max="16383" man="1"/>
    <brk id="913" max="16383" man="1"/>
    <brk id="945" max="16383" man="1"/>
    <brk id="977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Z4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26">
      <c r="A1" s="1">
        <f>"Revenue matrix"&amp;" for "&amp;'Input'!B7&amp;" in "&amp;'Input'!C7&amp;" ("&amp;'Input'!D7&amp;")"</f>
        <v>0</v>
      </c>
    </row>
    <row r="2" spans="1:26">
      <c r="A2" s="2" t="s">
        <v>1577</v>
      </c>
    </row>
    <row r="4" spans="1:26">
      <c r="A4" s="1" t="s">
        <v>1693</v>
      </c>
    </row>
    <row r="6" spans="1:26">
      <c r="B6" s="27" t="s">
        <v>1694</v>
      </c>
      <c r="C6" s="27"/>
      <c r="D6" s="27"/>
      <c r="E6" s="27"/>
      <c r="F6" s="27"/>
      <c r="G6" s="27"/>
      <c r="H6" s="27"/>
      <c r="I6" s="27"/>
      <c r="J6" s="27"/>
      <c r="K6" s="27"/>
      <c r="L6" s="27"/>
      <c r="M6" s="27"/>
      <c r="N6" s="27"/>
      <c r="O6" s="27"/>
      <c r="P6" s="27"/>
      <c r="Q6" s="27"/>
      <c r="R6" s="27"/>
      <c r="S6" s="27"/>
      <c r="T6" s="27"/>
      <c r="U6" s="27"/>
      <c r="V6" s="27"/>
      <c r="W6" s="27"/>
      <c r="X6" s="27"/>
    </row>
    <row r="7" spans="1:26">
      <c r="B7" s="3" t="s">
        <v>322</v>
      </c>
      <c r="C7" s="3" t="s">
        <v>323</v>
      </c>
      <c r="D7" s="3" t="s">
        <v>324</v>
      </c>
      <c r="E7" s="3" t="s">
        <v>325</v>
      </c>
      <c r="F7" s="3" t="s">
        <v>326</v>
      </c>
      <c r="G7" s="3" t="s">
        <v>327</v>
      </c>
      <c r="H7" s="3" t="s">
        <v>328</v>
      </c>
      <c r="I7" s="3" t="s">
        <v>329</v>
      </c>
      <c r="J7" s="3" t="s">
        <v>479</v>
      </c>
      <c r="K7" s="3" t="s">
        <v>491</v>
      </c>
      <c r="L7" s="3" t="s">
        <v>310</v>
      </c>
      <c r="M7" s="3" t="s">
        <v>828</v>
      </c>
      <c r="N7" s="3" t="s">
        <v>829</v>
      </c>
      <c r="O7" s="3" t="s">
        <v>830</v>
      </c>
      <c r="P7" s="3" t="s">
        <v>831</v>
      </c>
      <c r="Q7" s="3" t="s">
        <v>832</v>
      </c>
      <c r="R7" s="3" t="s">
        <v>833</v>
      </c>
      <c r="S7" s="3" t="s">
        <v>834</v>
      </c>
      <c r="T7" s="3" t="s">
        <v>835</v>
      </c>
      <c r="U7" s="3" t="s">
        <v>836</v>
      </c>
      <c r="V7" s="3" t="s">
        <v>837</v>
      </c>
      <c r="W7" s="3" t="s">
        <v>1687</v>
      </c>
      <c r="X7" s="3" t="s">
        <v>1688</v>
      </c>
      <c r="Y7" s="3" t="s">
        <v>1695</v>
      </c>
    </row>
    <row r="8" spans="1:26">
      <c r="A8" s="11" t="s">
        <v>172</v>
      </c>
      <c r="B8" s="33">
        <f>'M-ATW'!$D$43</f>
        <v>0</v>
      </c>
      <c r="C8" s="33">
        <f>'M-ATW'!$D$44</f>
        <v>0</v>
      </c>
      <c r="D8" s="33">
        <f>'M-ATW'!$D$45</f>
        <v>0</v>
      </c>
      <c r="E8" s="33">
        <f>'M-ATW'!$D$46</f>
        <v>0</v>
      </c>
      <c r="F8" s="33">
        <f>'M-ATW'!$D$47</f>
        <v>0</v>
      </c>
      <c r="G8" s="33">
        <f>'M-ATW'!$D$48</f>
        <v>0</v>
      </c>
      <c r="H8" s="33">
        <f>'M-ATW'!$D$49</f>
        <v>0</v>
      </c>
      <c r="I8" s="33">
        <f>'M-ATW'!$D$50</f>
        <v>0</v>
      </c>
      <c r="J8" s="33">
        <f>'M-ATW'!$D$51</f>
        <v>0</v>
      </c>
      <c r="K8" s="33">
        <f>'M-ATW'!$D$52</f>
        <v>0</v>
      </c>
      <c r="L8" s="33">
        <f>'M-ATW'!$D$53</f>
        <v>0</v>
      </c>
      <c r="M8" s="33">
        <f>'M-ATW'!$D$54</f>
        <v>0</v>
      </c>
      <c r="N8" s="33">
        <f>'M-ATW'!$D$55</f>
        <v>0</v>
      </c>
      <c r="O8" s="33">
        <f>'M-ATW'!$D$56</f>
        <v>0</v>
      </c>
      <c r="P8" s="33">
        <f>'M-ATW'!$D$57</f>
        <v>0</v>
      </c>
      <c r="Q8" s="33">
        <f>'M-ATW'!$D$58</f>
        <v>0</v>
      </c>
      <c r="R8" s="33">
        <f>'M-ATW'!$D$59</f>
        <v>0</v>
      </c>
      <c r="S8" s="33">
        <f>'M-ATW'!$D$60</f>
        <v>0</v>
      </c>
      <c r="T8" s="33">
        <f>'M-ATW'!$D$61</f>
        <v>0</v>
      </c>
      <c r="U8" s="33">
        <f>'M-ATW'!$D$62</f>
        <v>0</v>
      </c>
      <c r="V8" s="33">
        <f>'M-ATW'!$D$63</f>
        <v>0</v>
      </c>
      <c r="W8" s="33">
        <f>'M-ATW'!$D$64</f>
        <v>0</v>
      </c>
      <c r="X8" s="33">
        <f>'M-ATW'!$D$65</f>
        <v>0</v>
      </c>
      <c r="Y8" s="17">
        <f>SUM($B8:$X8)</f>
        <v>0</v>
      </c>
      <c r="Z8" s="10"/>
    </row>
    <row r="9" spans="1:26">
      <c r="A9" s="11" t="s">
        <v>173</v>
      </c>
      <c r="B9" s="33">
        <f>'M-ATW'!$F$75</f>
        <v>0</v>
      </c>
      <c r="C9" s="33">
        <f>'M-ATW'!$F$76</f>
        <v>0</v>
      </c>
      <c r="D9" s="33">
        <f>'M-ATW'!$F$77</f>
        <v>0</v>
      </c>
      <c r="E9" s="33">
        <f>'M-ATW'!$F$78</f>
        <v>0</v>
      </c>
      <c r="F9" s="33">
        <f>'M-ATW'!$F$79</f>
        <v>0</v>
      </c>
      <c r="G9" s="33">
        <f>'M-ATW'!$F$80</f>
        <v>0</v>
      </c>
      <c r="H9" s="33">
        <f>'M-ATW'!$F$81</f>
        <v>0</v>
      </c>
      <c r="I9" s="33">
        <f>'M-ATW'!$F$82</f>
        <v>0</v>
      </c>
      <c r="J9" s="33">
        <f>'M-ATW'!$F$83</f>
        <v>0</v>
      </c>
      <c r="K9" s="33">
        <f>'M-ATW'!$F$84</f>
        <v>0</v>
      </c>
      <c r="L9" s="33">
        <f>'M-ATW'!$F$85</f>
        <v>0</v>
      </c>
      <c r="M9" s="33">
        <f>'M-ATW'!$F$86</f>
        <v>0</v>
      </c>
      <c r="N9" s="33">
        <f>'M-ATW'!$F$87</f>
        <v>0</v>
      </c>
      <c r="O9" s="33">
        <f>'M-ATW'!$F$88</f>
        <v>0</v>
      </c>
      <c r="P9" s="33">
        <f>'M-ATW'!$F$89</f>
        <v>0</v>
      </c>
      <c r="Q9" s="33">
        <f>'M-ATW'!$F$90</f>
        <v>0</v>
      </c>
      <c r="R9" s="33">
        <f>'M-ATW'!$F$91</f>
        <v>0</v>
      </c>
      <c r="S9" s="33">
        <f>'M-ATW'!$F$92</f>
        <v>0</v>
      </c>
      <c r="T9" s="33">
        <f>'M-ATW'!$F$93</f>
        <v>0</v>
      </c>
      <c r="U9" s="33">
        <f>'M-ATW'!$F$94</f>
        <v>0</v>
      </c>
      <c r="V9" s="33">
        <f>'M-ATW'!$F$95</f>
        <v>0</v>
      </c>
      <c r="W9" s="33">
        <f>'M-ATW'!$F$96</f>
        <v>0</v>
      </c>
      <c r="X9" s="33">
        <f>'M-ATW'!$F$97</f>
        <v>0</v>
      </c>
      <c r="Y9" s="17">
        <f>SUM($B9:$X9)</f>
        <v>0</v>
      </c>
      <c r="Z9" s="10"/>
    </row>
    <row r="10" spans="1:26">
      <c r="A10" s="11" t="s">
        <v>216</v>
      </c>
      <c r="B10" s="33">
        <f>'M-ATW'!$C$107</f>
        <v>0</v>
      </c>
      <c r="C10" s="33">
        <f>'M-ATW'!$C$108</f>
        <v>0</v>
      </c>
      <c r="D10" s="33">
        <f>'M-ATW'!$C$109</f>
        <v>0</v>
      </c>
      <c r="E10" s="33">
        <f>'M-ATW'!$C$110</f>
        <v>0</v>
      </c>
      <c r="F10" s="33">
        <f>'M-ATW'!$C$111</f>
        <v>0</v>
      </c>
      <c r="G10" s="33">
        <f>'M-ATW'!$C$112</f>
        <v>0</v>
      </c>
      <c r="H10" s="33">
        <f>'M-ATW'!$C$113</f>
        <v>0</v>
      </c>
      <c r="I10" s="33">
        <f>'M-ATW'!$C$114</f>
        <v>0</v>
      </c>
      <c r="J10" s="9"/>
      <c r="K10" s="9"/>
      <c r="L10" s="33">
        <f>'M-ATW'!$C$115</f>
        <v>0</v>
      </c>
      <c r="M10" s="33">
        <f>'M-ATW'!$C$116</f>
        <v>0</v>
      </c>
      <c r="N10" s="33">
        <f>'M-ATW'!$C$117</f>
        <v>0</v>
      </c>
      <c r="O10" s="33">
        <f>'M-ATW'!$C$118</f>
        <v>0</v>
      </c>
      <c r="P10" s="33">
        <f>'M-ATW'!$C$119</f>
        <v>0</v>
      </c>
      <c r="Q10" s="33">
        <f>'M-ATW'!$C$120</f>
        <v>0</v>
      </c>
      <c r="R10" s="33">
        <f>'M-ATW'!$C$121</f>
        <v>0</v>
      </c>
      <c r="S10" s="33">
        <f>'M-ATW'!$C$122</f>
        <v>0</v>
      </c>
      <c r="T10" s="33">
        <f>'M-ATW'!$C$123</f>
        <v>0</v>
      </c>
      <c r="U10" s="9"/>
      <c r="V10" s="9"/>
      <c r="W10" s="33">
        <f>'M-ATW'!$C$124</f>
        <v>0</v>
      </c>
      <c r="X10" s="33">
        <f>'M-ATW'!$C$125</f>
        <v>0</v>
      </c>
      <c r="Y10" s="17">
        <f>SUM($B10:$X10)</f>
        <v>0</v>
      </c>
      <c r="Z10" s="10"/>
    </row>
    <row r="11" spans="1:26">
      <c r="A11" s="11" t="s">
        <v>174</v>
      </c>
      <c r="B11" s="33">
        <f>'M-ATW'!$D$135</f>
        <v>0</v>
      </c>
      <c r="C11" s="33">
        <f>'M-ATW'!$D$136</f>
        <v>0</v>
      </c>
      <c r="D11" s="33">
        <f>'M-ATW'!$D$137</f>
        <v>0</v>
      </c>
      <c r="E11" s="33">
        <f>'M-ATW'!$D$138</f>
        <v>0</v>
      </c>
      <c r="F11" s="33">
        <f>'M-ATW'!$D$139</f>
        <v>0</v>
      </c>
      <c r="G11" s="33">
        <f>'M-ATW'!$D$140</f>
        <v>0</v>
      </c>
      <c r="H11" s="33">
        <f>'M-ATW'!$D$141</f>
        <v>0</v>
      </c>
      <c r="I11" s="33">
        <f>'M-ATW'!$D$142</f>
        <v>0</v>
      </c>
      <c r="J11" s="33">
        <f>'M-ATW'!$D$143</f>
        <v>0</v>
      </c>
      <c r="K11" s="33">
        <f>'M-ATW'!$D$144</f>
        <v>0</v>
      </c>
      <c r="L11" s="33">
        <f>'M-ATW'!$D$145</f>
        <v>0</v>
      </c>
      <c r="M11" s="33">
        <f>'M-ATW'!$D$146</f>
        <v>0</v>
      </c>
      <c r="N11" s="33">
        <f>'M-ATW'!$D$147</f>
        <v>0</v>
      </c>
      <c r="O11" s="33">
        <f>'M-ATW'!$D$148</f>
        <v>0</v>
      </c>
      <c r="P11" s="33">
        <f>'M-ATW'!$D$149</f>
        <v>0</v>
      </c>
      <c r="Q11" s="33">
        <f>'M-ATW'!$D$150</f>
        <v>0</v>
      </c>
      <c r="R11" s="33">
        <f>'M-ATW'!$D$151</f>
        <v>0</v>
      </c>
      <c r="S11" s="33">
        <f>'M-ATW'!$D$152</f>
        <v>0</v>
      </c>
      <c r="T11" s="33">
        <f>'M-ATW'!$D$153</f>
        <v>0</v>
      </c>
      <c r="U11" s="33">
        <f>'M-ATW'!$D$154</f>
        <v>0</v>
      </c>
      <c r="V11" s="33">
        <f>'M-ATW'!$D$155</f>
        <v>0</v>
      </c>
      <c r="W11" s="33">
        <f>'M-ATW'!$D$156</f>
        <v>0</v>
      </c>
      <c r="X11" s="33">
        <f>'M-ATW'!$D$157</f>
        <v>0</v>
      </c>
      <c r="Y11" s="17">
        <f>SUM($B11:$X11)</f>
        <v>0</v>
      </c>
      <c r="Z11" s="10"/>
    </row>
    <row r="12" spans="1:26">
      <c r="A12" s="11" t="s">
        <v>175</v>
      </c>
      <c r="B12" s="33">
        <f>'M-ATW'!$F$167</f>
        <v>0</v>
      </c>
      <c r="C12" s="33">
        <f>'M-ATW'!$F$168</f>
        <v>0</v>
      </c>
      <c r="D12" s="33">
        <f>'M-ATW'!$F$169</f>
        <v>0</v>
      </c>
      <c r="E12" s="33">
        <f>'M-ATW'!$F$170</f>
        <v>0</v>
      </c>
      <c r="F12" s="33">
        <f>'M-ATW'!$F$171</f>
        <v>0</v>
      </c>
      <c r="G12" s="33">
        <f>'M-ATW'!$F$172</f>
        <v>0</v>
      </c>
      <c r="H12" s="33">
        <f>'M-ATW'!$F$173</f>
        <v>0</v>
      </c>
      <c r="I12" s="33">
        <f>'M-ATW'!$F$174</f>
        <v>0</v>
      </c>
      <c r="J12" s="33">
        <f>'M-ATW'!$F$175</f>
        <v>0</v>
      </c>
      <c r="K12" s="33">
        <f>'M-ATW'!$F$176</f>
        <v>0</v>
      </c>
      <c r="L12" s="33">
        <f>'M-ATW'!$F$177</f>
        <v>0</v>
      </c>
      <c r="M12" s="33">
        <f>'M-ATW'!$F$178</f>
        <v>0</v>
      </c>
      <c r="N12" s="33">
        <f>'M-ATW'!$F$179</f>
        <v>0</v>
      </c>
      <c r="O12" s="33">
        <f>'M-ATW'!$F$180</f>
        <v>0</v>
      </c>
      <c r="P12" s="33">
        <f>'M-ATW'!$F$181</f>
        <v>0</v>
      </c>
      <c r="Q12" s="33">
        <f>'M-ATW'!$F$182</f>
        <v>0</v>
      </c>
      <c r="R12" s="33">
        <f>'M-ATW'!$F$183</f>
        <v>0</v>
      </c>
      <c r="S12" s="33">
        <f>'M-ATW'!$F$184</f>
        <v>0</v>
      </c>
      <c r="T12" s="33">
        <f>'M-ATW'!$F$185</f>
        <v>0</v>
      </c>
      <c r="U12" s="33">
        <f>'M-ATW'!$F$186</f>
        <v>0</v>
      </c>
      <c r="V12" s="33">
        <f>'M-ATW'!$F$187</f>
        <v>0</v>
      </c>
      <c r="W12" s="33">
        <f>'M-ATW'!$F$188</f>
        <v>0</v>
      </c>
      <c r="X12" s="33">
        <f>'M-ATW'!$F$189</f>
        <v>0</v>
      </c>
      <c r="Y12" s="17">
        <f>SUM($B12:$X12)</f>
        <v>0</v>
      </c>
      <c r="Z12" s="10"/>
    </row>
    <row r="13" spans="1:26">
      <c r="A13" s="11" t="s">
        <v>217</v>
      </c>
      <c r="B13" s="33">
        <f>'M-ATW'!$C$199</f>
        <v>0</v>
      </c>
      <c r="C13" s="33">
        <f>'M-ATW'!$C$200</f>
        <v>0</v>
      </c>
      <c r="D13" s="33">
        <f>'M-ATW'!$C$201</f>
        <v>0</v>
      </c>
      <c r="E13" s="33">
        <f>'M-ATW'!$C$202</f>
        <v>0</v>
      </c>
      <c r="F13" s="33">
        <f>'M-ATW'!$C$203</f>
        <v>0</v>
      </c>
      <c r="G13" s="33">
        <f>'M-ATW'!$C$204</f>
        <v>0</v>
      </c>
      <c r="H13" s="33">
        <f>'M-ATW'!$C$205</f>
        <v>0</v>
      </c>
      <c r="I13" s="33">
        <f>'M-ATW'!$C$206</f>
        <v>0</v>
      </c>
      <c r="J13" s="9"/>
      <c r="K13" s="9"/>
      <c r="L13" s="33">
        <f>'M-ATW'!$C$207</f>
        <v>0</v>
      </c>
      <c r="M13" s="33">
        <f>'M-ATW'!$C$208</f>
        <v>0</v>
      </c>
      <c r="N13" s="33">
        <f>'M-ATW'!$C$209</f>
        <v>0</v>
      </c>
      <c r="O13" s="33">
        <f>'M-ATW'!$C$210</f>
        <v>0</v>
      </c>
      <c r="P13" s="33">
        <f>'M-ATW'!$C$211</f>
        <v>0</v>
      </c>
      <c r="Q13" s="33">
        <f>'M-ATW'!$C$212</f>
        <v>0</v>
      </c>
      <c r="R13" s="33">
        <f>'M-ATW'!$C$213</f>
        <v>0</v>
      </c>
      <c r="S13" s="33">
        <f>'M-ATW'!$C$214</f>
        <v>0</v>
      </c>
      <c r="T13" s="33">
        <f>'M-ATW'!$C$215</f>
        <v>0</v>
      </c>
      <c r="U13" s="9"/>
      <c r="V13" s="9"/>
      <c r="W13" s="33">
        <f>'M-ATW'!$C$216</f>
        <v>0</v>
      </c>
      <c r="X13" s="33">
        <f>'M-ATW'!$C$217</f>
        <v>0</v>
      </c>
      <c r="Y13" s="17">
        <f>SUM($B13:$X13)</f>
        <v>0</v>
      </c>
      <c r="Z13" s="10"/>
    </row>
    <row r="14" spans="1:26">
      <c r="A14" s="11" t="s">
        <v>176</v>
      </c>
      <c r="B14" s="33">
        <f>'M-ATW'!$F$227</f>
        <v>0</v>
      </c>
      <c r="C14" s="33">
        <f>'M-ATW'!$F$228</f>
        <v>0</v>
      </c>
      <c r="D14" s="33">
        <f>'M-ATW'!$F$229</f>
        <v>0</v>
      </c>
      <c r="E14" s="33">
        <f>'M-ATW'!$F$230</f>
        <v>0</v>
      </c>
      <c r="F14" s="33">
        <f>'M-ATW'!$F$231</f>
        <v>0</v>
      </c>
      <c r="G14" s="33">
        <f>'M-ATW'!$F$232</f>
        <v>0</v>
      </c>
      <c r="H14" s="33">
        <f>'M-ATW'!$F$233</f>
        <v>0</v>
      </c>
      <c r="I14" s="33">
        <f>'M-ATW'!$F$234</f>
        <v>0</v>
      </c>
      <c r="J14" s="33">
        <f>'M-ATW'!$F$235</f>
        <v>0</v>
      </c>
      <c r="K14" s="33">
        <f>'M-ATW'!$F$236</f>
        <v>0</v>
      </c>
      <c r="L14" s="33">
        <f>'M-ATW'!$F$237</f>
        <v>0</v>
      </c>
      <c r="M14" s="33">
        <f>'M-ATW'!$F$238</f>
        <v>0</v>
      </c>
      <c r="N14" s="33">
        <f>'M-ATW'!$F$239</f>
        <v>0</v>
      </c>
      <c r="O14" s="33">
        <f>'M-ATW'!$F$240</f>
        <v>0</v>
      </c>
      <c r="P14" s="33">
        <f>'M-ATW'!$F$241</f>
        <v>0</v>
      </c>
      <c r="Q14" s="33">
        <f>'M-ATW'!$F$242</f>
        <v>0</v>
      </c>
      <c r="R14" s="33">
        <f>'M-ATW'!$F$243</f>
        <v>0</v>
      </c>
      <c r="S14" s="33">
        <f>'M-ATW'!$F$244</f>
        <v>0</v>
      </c>
      <c r="T14" s="33">
        <f>'M-ATW'!$F$245</f>
        <v>0</v>
      </c>
      <c r="U14" s="33">
        <f>'M-ATW'!$F$246</f>
        <v>0</v>
      </c>
      <c r="V14" s="33">
        <f>'M-ATW'!$F$247</f>
        <v>0</v>
      </c>
      <c r="W14" s="33">
        <f>'M-ATW'!$F$248</f>
        <v>0</v>
      </c>
      <c r="X14" s="33">
        <f>'M-ATW'!$F$249</f>
        <v>0</v>
      </c>
      <c r="Y14" s="17">
        <f>SUM($B14:$X14)</f>
        <v>0</v>
      </c>
      <c r="Z14" s="10"/>
    </row>
    <row r="15" spans="1:26">
      <c r="A15" s="11" t="s">
        <v>177</v>
      </c>
      <c r="B15" s="33">
        <f>'M-ATW'!$F$259</f>
        <v>0</v>
      </c>
      <c r="C15" s="33">
        <f>'M-ATW'!$F$260</f>
        <v>0</v>
      </c>
      <c r="D15" s="33">
        <f>'M-ATW'!$F$261</f>
        <v>0</v>
      </c>
      <c r="E15" s="33">
        <f>'M-ATW'!$F$262</f>
        <v>0</v>
      </c>
      <c r="F15" s="33">
        <f>'M-ATW'!$F$263</f>
        <v>0</v>
      </c>
      <c r="G15" s="33">
        <f>'M-ATW'!$F$264</f>
        <v>0</v>
      </c>
      <c r="H15" s="33">
        <f>'M-ATW'!$F$265</f>
        <v>0</v>
      </c>
      <c r="I15" s="33">
        <f>'M-ATW'!$F$266</f>
        <v>0</v>
      </c>
      <c r="J15" s="33">
        <f>'M-ATW'!$F$267</f>
        <v>0</v>
      </c>
      <c r="K15" s="33">
        <f>'M-ATW'!$F$268</f>
        <v>0</v>
      </c>
      <c r="L15" s="33">
        <f>'M-ATW'!$F$269</f>
        <v>0</v>
      </c>
      <c r="M15" s="33">
        <f>'M-ATW'!$F$270</f>
        <v>0</v>
      </c>
      <c r="N15" s="33">
        <f>'M-ATW'!$F$271</f>
        <v>0</v>
      </c>
      <c r="O15" s="33">
        <f>'M-ATW'!$F$272</f>
        <v>0</v>
      </c>
      <c r="P15" s="33">
        <f>'M-ATW'!$F$273</f>
        <v>0</v>
      </c>
      <c r="Q15" s="33">
        <f>'M-ATW'!$F$274</f>
        <v>0</v>
      </c>
      <c r="R15" s="33">
        <f>'M-ATW'!$F$275</f>
        <v>0</v>
      </c>
      <c r="S15" s="33">
        <f>'M-ATW'!$F$276</f>
        <v>0</v>
      </c>
      <c r="T15" s="33">
        <f>'M-ATW'!$F$277</f>
        <v>0</v>
      </c>
      <c r="U15" s="33">
        <f>'M-ATW'!$F$278</f>
        <v>0</v>
      </c>
      <c r="V15" s="33">
        <f>'M-ATW'!$F$279</f>
        <v>0</v>
      </c>
      <c r="W15" s="33">
        <f>'M-ATW'!$F$280</f>
        <v>0</v>
      </c>
      <c r="X15" s="33">
        <f>'M-ATW'!$F$281</f>
        <v>0</v>
      </c>
      <c r="Y15" s="17">
        <f>SUM($B15:$X15)</f>
        <v>0</v>
      </c>
      <c r="Z15" s="10"/>
    </row>
    <row r="16" spans="1:26">
      <c r="A16" s="11" t="s">
        <v>191</v>
      </c>
      <c r="B16" s="33">
        <f>'M-ATW'!$F$291</f>
        <v>0</v>
      </c>
      <c r="C16" s="33">
        <f>'M-ATW'!$F$292</f>
        <v>0</v>
      </c>
      <c r="D16" s="33">
        <f>'M-ATW'!$F$293</f>
        <v>0</v>
      </c>
      <c r="E16" s="33">
        <f>'M-ATW'!$F$294</f>
        <v>0</v>
      </c>
      <c r="F16" s="33">
        <f>'M-ATW'!$F$295</f>
        <v>0</v>
      </c>
      <c r="G16" s="33">
        <f>'M-ATW'!$F$296</f>
        <v>0</v>
      </c>
      <c r="H16" s="33">
        <f>'M-ATW'!$F$297</f>
        <v>0</v>
      </c>
      <c r="I16" s="33">
        <f>'M-ATW'!$F$298</f>
        <v>0</v>
      </c>
      <c r="J16" s="33">
        <f>'M-ATW'!$F$299</f>
        <v>0</v>
      </c>
      <c r="K16" s="33">
        <f>'M-ATW'!$F$300</f>
        <v>0</v>
      </c>
      <c r="L16" s="33">
        <f>'M-ATW'!$F$301</f>
        <v>0</v>
      </c>
      <c r="M16" s="33">
        <f>'M-ATW'!$F$302</f>
        <v>0</v>
      </c>
      <c r="N16" s="33">
        <f>'M-ATW'!$F$303</f>
        <v>0</v>
      </c>
      <c r="O16" s="33">
        <f>'M-ATW'!$F$304</f>
        <v>0</v>
      </c>
      <c r="P16" s="33">
        <f>'M-ATW'!$F$305</f>
        <v>0</v>
      </c>
      <c r="Q16" s="33">
        <f>'M-ATW'!$F$306</f>
        <v>0</v>
      </c>
      <c r="R16" s="33">
        <f>'M-ATW'!$F$307</f>
        <v>0</v>
      </c>
      <c r="S16" s="33">
        <f>'M-ATW'!$F$308</f>
        <v>0</v>
      </c>
      <c r="T16" s="33">
        <f>'M-ATW'!$F$309</f>
        <v>0</v>
      </c>
      <c r="U16" s="33">
        <f>'M-ATW'!$F$310</f>
        <v>0</v>
      </c>
      <c r="V16" s="33">
        <f>'M-ATW'!$F$311</f>
        <v>0</v>
      </c>
      <c r="W16" s="33">
        <f>'M-ATW'!$F$312</f>
        <v>0</v>
      </c>
      <c r="X16" s="33">
        <f>'M-ATW'!$F$313</f>
        <v>0</v>
      </c>
      <c r="Y16" s="17">
        <f>SUM($B16:$X16)</f>
        <v>0</v>
      </c>
      <c r="Z16" s="10"/>
    </row>
    <row r="17" spans="1:26">
      <c r="A17" s="11" t="s">
        <v>178</v>
      </c>
      <c r="B17" s="33">
        <f>'M-ATW'!$I$323</f>
        <v>0</v>
      </c>
      <c r="C17" s="33">
        <f>'M-ATW'!$I$324</f>
        <v>0</v>
      </c>
      <c r="D17" s="33">
        <f>'M-ATW'!$I$325</f>
        <v>0</v>
      </c>
      <c r="E17" s="33">
        <f>'M-ATW'!$I$326</f>
        <v>0</v>
      </c>
      <c r="F17" s="33">
        <f>'M-ATW'!$I$327</f>
        <v>0</v>
      </c>
      <c r="G17" s="33">
        <f>'M-ATW'!$I$328</f>
        <v>0</v>
      </c>
      <c r="H17" s="33">
        <f>'M-ATW'!$I$329</f>
        <v>0</v>
      </c>
      <c r="I17" s="33">
        <f>'M-ATW'!$I$330</f>
        <v>0</v>
      </c>
      <c r="J17" s="33">
        <f>'M-ATW'!$I$331</f>
        <v>0</v>
      </c>
      <c r="K17" s="33">
        <f>'M-ATW'!$I$332</f>
        <v>0</v>
      </c>
      <c r="L17" s="33">
        <f>'M-ATW'!$I$333</f>
        <v>0</v>
      </c>
      <c r="M17" s="33">
        <f>'M-ATW'!$I$334</f>
        <v>0</v>
      </c>
      <c r="N17" s="33">
        <f>'M-ATW'!$I$335</f>
        <v>0</v>
      </c>
      <c r="O17" s="33">
        <f>'M-ATW'!$I$336</f>
        <v>0</v>
      </c>
      <c r="P17" s="33">
        <f>'M-ATW'!$I$337</f>
        <v>0</v>
      </c>
      <c r="Q17" s="33">
        <f>'M-ATW'!$I$338</f>
        <v>0</v>
      </c>
      <c r="R17" s="33">
        <f>'M-ATW'!$I$339</f>
        <v>0</v>
      </c>
      <c r="S17" s="33">
        <f>'M-ATW'!$I$340</f>
        <v>0</v>
      </c>
      <c r="T17" s="33">
        <f>'M-ATW'!$I$341</f>
        <v>0</v>
      </c>
      <c r="U17" s="33">
        <f>'M-ATW'!$I$342</f>
        <v>0</v>
      </c>
      <c r="V17" s="33">
        <f>'M-ATW'!$I$343</f>
        <v>0</v>
      </c>
      <c r="W17" s="33">
        <f>'M-ATW'!$I$344</f>
        <v>0</v>
      </c>
      <c r="X17" s="33">
        <f>'M-ATW'!$I$345</f>
        <v>0</v>
      </c>
      <c r="Y17" s="17">
        <f>SUM($B17:$X17)</f>
        <v>0</v>
      </c>
      <c r="Z17" s="10"/>
    </row>
    <row r="18" spans="1:26">
      <c r="A18" s="11" t="s">
        <v>179</v>
      </c>
      <c r="B18" s="33">
        <f>'M-ATW'!$I$355</f>
        <v>0</v>
      </c>
      <c r="C18" s="33">
        <f>'M-ATW'!$I$356</f>
        <v>0</v>
      </c>
      <c r="D18" s="33">
        <f>'M-ATW'!$I$357</f>
        <v>0</v>
      </c>
      <c r="E18" s="33">
        <f>'M-ATW'!$I$358</f>
        <v>0</v>
      </c>
      <c r="F18" s="33">
        <f>'M-ATW'!$I$359</f>
        <v>0</v>
      </c>
      <c r="G18" s="33">
        <f>'M-ATW'!$I$360</f>
        <v>0</v>
      </c>
      <c r="H18" s="33">
        <f>'M-ATW'!$I$361</f>
        <v>0</v>
      </c>
      <c r="I18" s="33">
        <f>'M-ATW'!$I$362</f>
        <v>0</v>
      </c>
      <c r="J18" s="33">
        <f>'M-ATW'!$I$363</f>
        <v>0</v>
      </c>
      <c r="K18" s="33">
        <f>'M-ATW'!$I$364</f>
        <v>0</v>
      </c>
      <c r="L18" s="33">
        <f>'M-ATW'!$I$365</f>
        <v>0</v>
      </c>
      <c r="M18" s="33">
        <f>'M-ATW'!$I$366</f>
        <v>0</v>
      </c>
      <c r="N18" s="33">
        <f>'M-ATW'!$I$367</f>
        <v>0</v>
      </c>
      <c r="O18" s="33">
        <f>'M-ATW'!$I$368</f>
        <v>0</v>
      </c>
      <c r="P18" s="33">
        <f>'M-ATW'!$I$369</f>
        <v>0</v>
      </c>
      <c r="Q18" s="33">
        <f>'M-ATW'!$I$370</f>
        <v>0</v>
      </c>
      <c r="R18" s="33">
        <f>'M-ATW'!$I$371</f>
        <v>0</v>
      </c>
      <c r="S18" s="33">
        <f>'M-ATW'!$I$372</f>
        <v>0</v>
      </c>
      <c r="T18" s="33">
        <f>'M-ATW'!$I$373</f>
        <v>0</v>
      </c>
      <c r="U18" s="33">
        <f>'M-ATW'!$I$374</f>
        <v>0</v>
      </c>
      <c r="V18" s="33">
        <f>'M-ATW'!$I$375</f>
        <v>0</v>
      </c>
      <c r="W18" s="33">
        <f>'M-ATW'!$I$376</f>
        <v>0</v>
      </c>
      <c r="X18" s="33">
        <f>'M-ATW'!$I$377</f>
        <v>0</v>
      </c>
      <c r="Y18" s="17">
        <f>SUM($B18:$X18)</f>
        <v>0</v>
      </c>
      <c r="Z18" s="10"/>
    </row>
    <row r="19" spans="1:26">
      <c r="A19" s="11" t="s">
        <v>192</v>
      </c>
      <c r="B19" s="33">
        <f>'M-ATW'!$I$387</f>
        <v>0</v>
      </c>
      <c r="C19" s="33">
        <f>'M-ATW'!$I$388</f>
        <v>0</v>
      </c>
      <c r="D19" s="33">
        <f>'M-ATW'!$I$389</f>
        <v>0</v>
      </c>
      <c r="E19" s="33">
        <f>'M-ATW'!$I$390</f>
        <v>0</v>
      </c>
      <c r="F19" s="33">
        <f>'M-ATW'!$I$391</f>
        <v>0</v>
      </c>
      <c r="G19" s="33">
        <f>'M-ATW'!$I$392</f>
        <v>0</v>
      </c>
      <c r="H19" s="33">
        <f>'M-ATW'!$I$393</f>
        <v>0</v>
      </c>
      <c r="I19" s="33">
        <f>'M-ATW'!$I$394</f>
        <v>0</v>
      </c>
      <c r="J19" s="33">
        <f>'M-ATW'!$I$395</f>
        <v>0</v>
      </c>
      <c r="K19" s="33">
        <f>'M-ATW'!$I$396</f>
        <v>0</v>
      </c>
      <c r="L19" s="33">
        <f>'M-ATW'!$I$397</f>
        <v>0</v>
      </c>
      <c r="M19" s="33">
        <f>'M-ATW'!$I$398</f>
        <v>0</v>
      </c>
      <c r="N19" s="33">
        <f>'M-ATW'!$I$399</f>
        <v>0</v>
      </c>
      <c r="O19" s="33">
        <f>'M-ATW'!$I$400</f>
        <v>0</v>
      </c>
      <c r="P19" s="33">
        <f>'M-ATW'!$I$401</f>
        <v>0</v>
      </c>
      <c r="Q19" s="33">
        <f>'M-ATW'!$I$402</f>
        <v>0</v>
      </c>
      <c r="R19" s="33">
        <f>'M-ATW'!$I$403</f>
        <v>0</v>
      </c>
      <c r="S19" s="33">
        <f>'M-ATW'!$I$404</f>
        <v>0</v>
      </c>
      <c r="T19" s="33">
        <f>'M-ATW'!$I$405</f>
        <v>0</v>
      </c>
      <c r="U19" s="33">
        <f>'M-ATW'!$I$406</f>
        <v>0</v>
      </c>
      <c r="V19" s="33">
        <f>'M-ATW'!$I$407</f>
        <v>0</v>
      </c>
      <c r="W19" s="33">
        <f>'M-ATW'!$I$408</f>
        <v>0</v>
      </c>
      <c r="X19" s="33">
        <f>'M-ATW'!$I$409</f>
        <v>0</v>
      </c>
      <c r="Y19" s="17">
        <f>SUM($B19:$X19)</f>
        <v>0</v>
      </c>
      <c r="Z19" s="10"/>
    </row>
    <row r="20" spans="1:26">
      <c r="A20" s="11" t="s">
        <v>218</v>
      </c>
      <c r="B20" s="33">
        <f>'M-ATW'!$C$419</f>
        <v>0</v>
      </c>
      <c r="C20" s="33">
        <f>'M-ATW'!$C$420</f>
        <v>0</v>
      </c>
      <c r="D20" s="33">
        <f>'M-ATW'!$C$421</f>
        <v>0</v>
      </c>
      <c r="E20" s="33">
        <f>'M-ATW'!$C$422</f>
        <v>0</v>
      </c>
      <c r="F20" s="33">
        <f>'M-ATW'!$C$423</f>
        <v>0</v>
      </c>
      <c r="G20" s="33">
        <f>'M-ATW'!$C$424</f>
        <v>0</v>
      </c>
      <c r="H20" s="33">
        <f>'M-ATW'!$C$425</f>
        <v>0</v>
      </c>
      <c r="I20" s="33">
        <f>'M-ATW'!$C$426</f>
        <v>0</v>
      </c>
      <c r="J20" s="33">
        <f>'M-ATW'!$C$427</f>
        <v>0</v>
      </c>
      <c r="K20" s="9"/>
      <c r="L20" s="33">
        <f>'M-ATW'!$C$428</f>
        <v>0</v>
      </c>
      <c r="M20" s="33">
        <f>'M-ATW'!$C$429</f>
        <v>0</v>
      </c>
      <c r="N20" s="33">
        <f>'M-ATW'!$C$430</f>
        <v>0</v>
      </c>
      <c r="O20" s="33">
        <f>'M-ATW'!$C$431</f>
        <v>0</v>
      </c>
      <c r="P20" s="33">
        <f>'M-ATW'!$C$432</f>
        <v>0</v>
      </c>
      <c r="Q20" s="33">
        <f>'M-ATW'!$C$433</f>
        <v>0</v>
      </c>
      <c r="R20" s="33">
        <f>'M-ATW'!$C$434</f>
        <v>0</v>
      </c>
      <c r="S20" s="33">
        <f>'M-ATW'!$C$435</f>
        <v>0</v>
      </c>
      <c r="T20" s="33">
        <f>'M-ATW'!$C$436</f>
        <v>0</v>
      </c>
      <c r="U20" s="33">
        <f>'M-ATW'!$C$437</f>
        <v>0</v>
      </c>
      <c r="V20" s="9"/>
      <c r="W20" s="33">
        <f>'M-ATW'!$C$438</f>
        <v>0</v>
      </c>
      <c r="X20" s="33">
        <f>'M-ATW'!$C$439</f>
        <v>0</v>
      </c>
      <c r="Y20" s="17">
        <f>SUM($B20:$X20)</f>
        <v>0</v>
      </c>
      <c r="Z20" s="10"/>
    </row>
    <row r="21" spans="1:26">
      <c r="A21" s="11" t="s">
        <v>219</v>
      </c>
      <c r="B21" s="33">
        <f>'M-ATW'!$C$449</f>
        <v>0</v>
      </c>
      <c r="C21" s="33">
        <f>'M-ATW'!$C$450</f>
        <v>0</v>
      </c>
      <c r="D21" s="33">
        <f>'M-ATW'!$C$451</f>
        <v>0</v>
      </c>
      <c r="E21" s="33">
        <f>'M-ATW'!$C$452</f>
        <v>0</v>
      </c>
      <c r="F21" s="33">
        <f>'M-ATW'!$C$453</f>
        <v>0</v>
      </c>
      <c r="G21" s="33">
        <f>'M-ATW'!$C$454</f>
        <v>0</v>
      </c>
      <c r="H21" s="33">
        <f>'M-ATW'!$C$455</f>
        <v>0</v>
      </c>
      <c r="I21" s="33">
        <f>'M-ATW'!$C$456</f>
        <v>0</v>
      </c>
      <c r="J21" s="33">
        <f>'M-ATW'!$C$457</f>
        <v>0</v>
      </c>
      <c r="K21" s="9"/>
      <c r="L21" s="33">
        <f>'M-ATW'!$C$458</f>
        <v>0</v>
      </c>
      <c r="M21" s="33">
        <f>'M-ATW'!$C$459</f>
        <v>0</v>
      </c>
      <c r="N21" s="33">
        <f>'M-ATW'!$C$460</f>
        <v>0</v>
      </c>
      <c r="O21" s="33">
        <f>'M-ATW'!$C$461</f>
        <v>0</v>
      </c>
      <c r="P21" s="33">
        <f>'M-ATW'!$C$462</f>
        <v>0</v>
      </c>
      <c r="Q21" s="33">
        <f>'M-ATW'!$C$463</f>
        <v>0</v>
      </c>
      <c r="R21" s="33">
        <f>'M-ATW'!$C$464</f>
        <v>0</v>
      </c>
      <c r="S21" s="33">
        <f>'M-ATW'!$C$465</f>
        <v>0</v>
      </c>
      <c r="T21" s="33">
        <f>'M-ATW'!$C$466</f>
        <v>0</v>
      </c>
      <c r="U21" s="33">
        <f>'M-ATW'!$C$467</f>
        <v>0</v>
      </c>
      <c r="V21" s="9"/>
      <c r="W21" s="33">
        <f>'M-ATW'!$C$468</f>
        <v>0</v>
      </c>
      <c r="X21" s="33">
        <f>'M-ATW'!$C$469</f>
        <v>0</v>
      </c>
      <c r="Y21" s="17">
        <f>SUM($B21:$X21)</f>
        <v>0</v>
      </c>
      <c r="Z21" s="10"/>
    </row>
    <row r="22" spans="1:26">
      <c r="A22" s="11" t="s">
        <v>220</v>
      </c>
      <c r="B22" s="33">
        <f>'M-ATW'!$C$479</f>
        <v>0</v>
      </c>
      <c r="C22" s="33">
        <f>'M-ATW'!$C$480</f>
        <v>0</v>
      </c>
      <c r="D22" s="33">
        <f>'M-ATW'!$C$481</f>
        <v>0</v>
      </c>
      <c r="E22" s="33">
        <f>'M-ATW'!$C$482</f>
        <v>0</v>
      </c>
      <c r="F22" s="33">
        <f>'M-ATW'!$C$483</f>
        <v>0</v>
      </c>
      <c r="G22" s="33">
        <f>'M-ATW'!$C$484</f>
        <v>0</v>
      </c>
      <c r="H22" s="33">
        <f>'M-ATW'!$C$485</f>
        <v>0</v>
      </c>
      <c r="I22" s="33">
        <f>'M-ATW'!$C$486</f>
        <v>0</v>
      </c>
      <c r="J22" s="33">
        <f>'M-ATW'!$C$487</f>
        <v>0</v>
      </c>
      <c r="K22" s="9"/>
      <c r="L22" s="33">
        <f>'M-ATW'!$C$488</f>
        <v>0</v>
      </c>
      <c r="M22" s="33">
        <f>'M-ATW'!$C$489</f>
        <v>0</v>
      </c>
      <c r="N22" s="33">
        <f>'M-ATW'!$C$490</f>
        <v>0</v>
      </c>
      <c r="O22" s="33">
        <f>'M-ATW'!$C$491</f>
        <v>0</v>
      </c>
      <c r="P22" s="33">
        <f>'M-ATW'!$C$492</f>
        <v>0</v>
      </c>
      <c r="Q22" s="33">
        <f>'M-ATW'!$C$493</f>
        <v>0</v>
      </c>
      <c r="R22" s="33">
        <f>'M-ATW'!$C$494</f>
        <v>0</v>
      </c>
      <c r="S22" s="33">
        <f>'M-ATW'!$C$495</f>
        <v>0</v>
      </c>
      <c r="T22" s="33">
        <f>'M-ATW'!$C$496</f>
        <v>0</v>
      </c>
      <c r="U22" s="33">
        <f>'M-ATW'!$C$497</f>
        <v>0</v>
      </c>
      <c r="V22" s="9"/>
      <c r="W22" s="33">
        <f>'M-ATW'!$C$498</f>
        <v>0</v>
      </c>
      <c r="X22" s="33">
        <f>'M-ATW'!$C$499</f>
        <v>0</v>
      </c>
      <c r="Y22" s="17">
        <f>SUM($B22:$X22)</f>
        <v>0</v>
      </c>
      <c r="Z22" s="10"/>
    </row>
    <row r="23" spans="1:26">
      <c r="A23" s="11" t="s">
        <v>221</v>
      </c>
      <c r="B23" s="33">
        <f>'M-ATW'!$C$509</f>
        <v>0</v>
      </c>
      <c r="C23" s="33">
        <f>'M-ATW'!$C$510</f>
        <v>0</v>
      </c>
      <c r="D23" s="33">
        <f>'M-ATW'!$C$511</f>
        <v>0</v>
      </c>
      <c r="E23" s="33">
        <f>'M-ATW'!$C$512</f>
        <v>0</v>
      </c>
      <c r="F23" s="33">
        <f>'M-ATW'!$C$513</f>
        <v>0</v>
      </c>
      <c r="G23" s="33">
        <f>'M-ATW'!$C$514</f>
        <v>0</v>
      </c>
      <c r="H23" s="33">
        <f>'M-ATW'!$C$515</f>
        <v>0</v>
      </c>
      <c r="I23" s="33">
        <f>'M-ATW'!$C$516</f>
        <v>0</v>
      </c>
      <c r="J23" s="33">
        <f>'M-ATW'!$C$517</f>
        <v>0</v>
      </c>
      <c r="K23" s="9"/>
      <c r="L23" s="33">
        <f>'M-ATW'!$C$518</f>
        <v>0</v>
      </c>
      <c r="M23" s="33">
        <f>'M-ATW'!$C$519</f>
        <v>0</v>
      </c>
      <c r="N23" s="33">
        <f>'M-ATW'!$C$520</f>
        <v>0</v>
      </c>
      <c r="O23" s="33">
        <f>'M-ATW'!$C$521</f>
        <v>0</v>
      </c>
      <c r="P23" s="33">
        <f>'M-ATW'!$C$522</f>
        <v>0</v>
      </c>
      <c r="Q23" s="33">
        <f>'M-ATW'!$C$523</f>
        <v>0</v>
      </c>
      <c r="R23" s="33">
        <f>'M-ATW'!$C$524</f>
        <v>0</v>
      </c>
      <c r="S23" s="33">
        <f>'M-ATW'!$C$525</f>
        <v>0</v>
      </c>
      <c r="T23" s="33">
        <f>'M-ATW'!$C$526</f>
        <v>0</v>
      </c>
      <c r="U23" s="33">
        <f>'M-ATW'!$C$527</f>
        <v>0</v>
      </c>
      <c r="V23" s="9"/>
      <c r="W23" s="33">
        <f>'M-ATW'!$C$528</f>
        <v>0</v>
      </c>
      <c r="X23" s="33">
        <f>'M-ATW'!$C$529</f>
        <v>0</v>
      </c>
      <c r="Y23" s="17">
        <f>SUM($B23:$X23)</f>
        <v>0</v>
      </c>
      <c r="Z23" s="10"/>
    </row>
    <row r="24" spans="1:26">
      <c r="A24" s="11" t="s">
        <v>222</v>
      </c>
      <c r="B24" s="33">
        <f>'M-ATW'!$F$539</f>
        <v>0</v>
      </c>
      <c r="C24" s="33">
        <f>'M-ATW'!$F$540</f>
        <v>0</v>
      </c>
      <c r="D24" s="33">
        <f>'M-ATW'!$F$541</f>
        <v>0</v>
      </c>
      <c r="E24" s="33">
        <f>'M-ATW'!$F$542</f>
        <v>0</v>
      </c>
      <c r="F24" s="33">
        <f>'M-ATW'!$F$543</f>
        <v>0</v>
      </c>
      <c r="G24" s="33">
        <f>'M-ATW'!$F$544</f>
        <v>0</v>
      </c>
      <c r="H24" s="33">
        <f>'M-ATW'!$F$545</f>
        <v>0</v>
      </c>
      <c r="I24" s="33">
        <f>'M-ATW'!$F$546</f>
        <v>0</v>
      </c>
      <c r="J24" s="33">
        <f>'M-ATW'!$F$547</f>
        <v>0</v>
      </c>
      <c r="K24" s="9"/>
      <c r="L24" s="33">
        <f>'M-ATW'!$F$548</f>
        <v>0</v>
      </c>
      <c r="M24" s="33">
        <f>'M-ATW'!$F$549</f>
        <v>0</v>
      </c>
      <c r="N24" s="33">
        <f>'M-ATW'!$F$550</f>
        <v>0</v>
      </c>
      <c r="O24" s="33">
        <f>'M-ATW'!$F$551</f>
        <v>0</v>
      </c>
      <c r="P24" s="33">
        <f>'M-ATW'!$F$552</f>
        <v>0</v>
      </c>
      <c r="Q24" s="33">
        <f>'M-ATW'!$F$553</f>
        <v>0</v>
      </c>
      <c r="R24" s="33">
        <f>'M-ATW'!$F$554</f>
        <v>0</v>
      </c>
      <c r="S24" s="33">
        <f>'M-ATW'!$F$555</f>
        <v>0</v>
      </c>
      <c r="T24" s="33">
        <f>'M-ATW'!$F$556</f>
        <v>0</v>
      </c>
      <c r="U24" s="33">
        <f>'M-ATW'!$F$557</f>
        <v>0</v>
      </c>
      <c r="V24" s="9"/>
      <c r="W24" s="33">
        <f>'M-ATW'!$F$558</f>
        <v>0</v>
      </c>
      <c r="X24" s="33">
        <f>'M-ATW'!$F$559</f>
        <v>0</v>
      </c>
      <c r="Y24" s="17">
        <f>SUM($B24:$X24)</f>
        <v>0</v>
      </c>
      <c r="Z24" s="10"/>
    </row>
    <row r="25" spans="1:26">
      <c r="A25" s="11" t="s">
        <v>180</v>
      </c>
      <c r="B25" s="33">
        <f>'M-ATW'!$D$569</f>
        <v>0</v>
      </c>
      <c r="C25" s="33">
        <f>'M-ATW'!$D$570</f>
        <v>0</v>
      </c>
      <c r="D25" s="33">
        <f>'M-ATW'!$D$571</f>
        <v>0</v>
      </c>
      <c r="E25" s="33">
        <f>'M-ATW'!$D$572</f>
        <v>0</v>
      </c>
      <c r="F25" s="33">
        <f>'M-ATW'!$D$573</f>
        <v>0</v>
      </c>
      <c r="G25" s="33">
        <f>'M-ATW'!$D$574</f>
        <v>0</v>
      </c>
      <c r="H25" s="33">
        <f>'M-ATW'!$D$575</f>
        <v>0</v>
      </c>
      <c r="I25" s="33">
        <f>'M-ATW'!$D$576</f>
        <v>0</v>
      </c>
      <c r="J25" s="33">
        <f>'M-ATW'!$D$577</f>
        <v>0</v>
      </c>
      <c r="K25" s="33">
        <f>'M-ATW'!$D$578</f>
        <v>0</v>
      </c>
      <c r="L25" s="33">
        <f>'M-ATW'!$D$579</f>
        <v>0</v>
      </c>
      <c r="M25" s="33">
        <f>'M-ATW'!$D$580</f>
        <v>0</v>
      </c>
      <c r="N25" s="33">
        <f>'M-ATW'!$D$581</f>
        <v>0</v>
      </c>
      <c r="O25" s="33">
        <f>'M-ATW'!$D$582</f>
        <v>0</v>
      </c>
      <c r="P25" s="33">
        <f>'M-ATW'!$D$583</f>
        <v>0</v>
      </c>
      <c r="Q25" s="33">
        <f>'M-ATW'!$D$584</f>
        <v>0</v>
      </c>
      <c r="R25" s="33">
        <f>'M-ATW'!$D$585</f>
        <v>0</v>
      </c>
      <c r="S25" s="33">
        <f>'M-ATW'!$D$586</f>
        <v>0</v>
      </c>
      <c r="T25" s="33">
        <f>'M-ATW'!$D$587</f>
        <v>0</v>
      </c>
      <c r="U25" s="33">
        <f>'M-ATW'!$D$588</f>
        <v>0</v>
      </c>
      <c r="V25" s="33">
        <f>'M-ATW'!$D$589</f>
        <v>0</v>
      </c>
      <c r="W25" s="33">
        <f>'M-ATW'!$D$590</f>
        <v>0</v>
      </c>
      <c r="X25" s="33">
        <f>'M-ATW'!$D$591</f>
        <v>0</v>
      </c>
      <c r="Y25" s="17">
        <f>SUM($B25:$X25)</f>
        <v>0</v>
      </c>
      <c r="Z25" s="10"/>
    </row>
    <row r="26" spans="1:26">
      <c r="A26" s="11" t="s">
        <v>181</v>
      </c>
      <c r="B26" s="33">
        <f>'M-ATW'!$D$601</f>
        <v>0</v>
      </c>
      <c r="C26" s="33">
        <f>'M-ATW'!$D$602</f>
        <v>0</v>
      </c>
      <c r="D26" s="33">
        <f>'M-ATW'!$D$603</f>
        <v>0</v>
      </c>
      <c r="E26" s="33">
        <f>'M-ATW'!$D$604</f>
        <v>0</v>
      </c>
      <c r="F26" s="33">
        <f>'M-ATW'!$D$605</f>
        <v>0</v>
      </c>
      <c r="G26" s="33">
        <f>'M-ATW'!$D$606</f>
        <v>0</v>
      </c>
      <c r="H26" s="33">
        <f>'M-ATW'!$D$607</f>
        <v>0</v>
      </c>
      <c r="I26" s="33">
        <f>'M-ATW'!$D$608</f>
        <v>0</v>
      </c>
      <c r="J26" s="33">
        <f>'M-ATW'!$D$609</f>
        <v>0</v>
      </c>
      <c r="K26" s="33">
        <f>'M-ATW'!$D$610</f>
        <v>0</v>
      </c>
      <c r="L26" s="33">
        <f>'M-ATW'!$D$611</f>
        <v>0</v>
      </c>
      <c r="M26" s="33">
        <f>'M-ATW'!$D$612</f>
        <v>0</v>
      </c>
      <c r="N26" s="33">
        <f>'M-ATW'!$D$613</f>
        <v>0</v>
      </c>
      <c r="O26" s="33">
        <f>'M-ATW'!$D$614</f>
        <v>0</v>
      </c>
      <c r="P26" s="33">
        <f>'M-ATW'!$D$615</f>
        <v>0</v>
      </c>
      <c r="Q26" s="33">
        <f>'M-ATW'!$D$616</f>
        <v>0</v>
      </c>
      <c r="R26" s="33">
        <f>'M-ATW'!$D$617</f>
        <v>0</v>
      </c>
      <c r="S26" s="33">
        <f>'M-ATW'!$D$618</f>
        <v>0</v>
      </c>
      <c r="T26" s="33">
        <f>'M-ATW'!$D$619</f>
        <v>0</v>
      </c>
      <c r="U26" s="33">
        <f>'M-ATW'!$D$620</f>
        <v>0</v>
      </c>
      <c r="V26" s="33">
        <f>'M-ATW'!$D$621</f>
        <v>0</v>
      </c>
      <c r="W26" s="33">
        <f>'M-ATW'!$D$622</f>
        <v>0</v>
      </c>
      <c r="X26" s="33">
        <f>'M-ATW'!$D$623</f>
        <v>0</v>
      </c>
      <c r="Y26" s="17">
        <f>SUM($B26:$X26)</f>
        <v>0</v>
      </c>
      <c r="Z26" s="10"/>
    </row>
    <row r="27" spans="1:26">
      <c r="A27" s="11" t="s">
        <v>182</v>
      </c>
      <c r="B27" s="33">
        <f>'M-ATW'!$E$633</f>
        <v>0</v>
      </c>
      <c r="C27" s="33">
        <f>'M-ATW'!$E$634</f>
        <v>0</v>
      </c>
      <c r="D27" s="33">
        <f>'M-ATW'!$E$635</f>
        <v>0</v>
      </c>
      <c r="E27" s="33">
        <f>'M-ATW'!$E$636</f>
        <v>0</v>
      </c>
      <c r="F27" s="33">
        <f>'M-ATW'!$E$637</f>
        <v>0</v>
      </c>
      <c r="G27" s="33">
        <f>'M-ATW'!$E$638</f>
        <v>0</v>
      </c>
      <c r="H27" s="33">
        <f>'M-ATW'!$E$639</f>
        <v>0</v>
      </c>
      <c r="I27" s="33">
        <f>'M-ATW'!$E$640</f>
        <v>0</v>
      </c>
      <c r="J27" s="33">
        <f>'M-ATW'!$E$641</f>
        <v>0</v>
      </c>
      <c r="K27" s="33">
        <f>'M-ATW'!$E$642</f>
        <v>0</v>
      </c>
      <c r="L27" s="33">
        <f>'M-ATW'!$E$643</f>
        <v>0</v>
      </c>
      <c r="M27" s="33">
        <f>'M-ATW'!$E$644</f>
        <v>0</v>
      </c>
      <c r="N27" s="33">
        <f>'M-ATW'!$E$645</f>
        <v>0</v>
      </c>
      <c r="O27" s="33">
        <f>'M-ATW'!$E$646</f>
        <v>0</v>
      </c>
      <c r="P27" s="33">
        <f>'M-ATW'!$E$647</f>
        <v>0</v>
      </c>
      <c r="Q27" s="33">
        <f>'M-ATW'!$E$648</f>
        <v>0</v>
      </c>
      <c r="R27" s="33">
        <f>'M-ATW'!$E$649</f>
        <v>0</v>
      </c>
      <c r="S27" s="33">
        <f>'M-ATW'!$E$650</f>
        <v>0</v>
      </c>
      <c r="T27" s="33">
        <f>'M-ATW'!$E$651</f>
        <v>0</v>
      </c>
      <c r="U27" s="33">
        <f>'M-ATW'!$E$652</f>
        <v>0</v>
      </c>
      <c r="V27" s="33">
        <f>'M-ATW'!$E$653</f>
        <v>0</v>
      </c>
      <c r="W27" s="33">
        <f>'M-ATW'!$E$654</f>
        <v>0</v>
      </c>
      <c r="X27" s="33">
        <f>'M-ATW'!$E$655</f>
        <v>0</v>
      </c>
      <c r="Y27" s="17">
        <f>SUM($B27:$X27)</f>
        <v>0</v>
      </c>
      <c r="Z27" s="10"/>
    </row>
    <row r="28" spans="1:26">
      <c r="A28" s="11" t="s">
        <v>183</v>
      </c>
      <c r="B28" s="33">
        <f>'M-ATW'!$H$665</f>
        <v>0</v>
      </c>
      <c r="C28" s="33">
        <f>'M-ATW'!$H$666</f>
        <v>0</v>
      </c>
      <c r="D28" s="33">
        <f>'M-ATW'!$H$667</f>
        <v>0</v>
      </c>
      <c r="E28" s="33">
        <f>'M-ATW'!$H$668</f>
        <v>0</v>
      </c>
      <c r="F28" s="33">
        <f>'M-ATW'!$H$669</f>
        <v>0</v>
      </c>
      <c r="G28" s="33">
        <f>'M-ATW'!$H$670</f>
        <v>0</v>
      </c>
      <c r="H28" s="33">
        <f>'M-ATW'!$H$671</f>
        <v>0</v>
      </c>
      <c r="I28" s="33">
        <f>'M-ATW'!$H$672</f>
        <v>0</v>
      </c>
      <c r="J28" s="33">
        <f>'M-ATW'!$H$673</f>
        <v>0</v>
      </c>
      <c r="K28" s="33">
        <f>'M-ATW'!$H$674</f>
        <v>0</v>
      </c>
      <c r="L28" s="33">
        <f>'M-ATW'!$H$675</f>
        <v>0</v>
      </c>
      <c r="M28" s="33">
        <f>'M-ATW'!$H$676</f>
        <v>0</v>
      </c>
      <c r="N28" s="33">
        <f>'M-ATW'!$H$677</f>
        <v>0</v>
      </c>
      <c r="O28" s="33">
        <f>'M-ATW'!$H$678</f>
        <v>0</v>
      </c>
      <c r="P28" s="33">
        <f>'M-ATW'!$H$679</f>
        <v>0</v>
      </c>
      <c r="Q28" s="33">
        <f>'M-ATW'!$H$680</f>
        <v>0</v>
      </c>
      <c r="R28" s="33">
        <f>'M-ATW'!$H$681</f>
        <v>0</v>
      </c>
      <c r="S28" s="33">
        <f>'M-ATW'!$H$682</f>
        <v>0</v>
      </c>
      <c r="T28" s="33">
        <f>'M-ATW'!$H$683</f>
        <v>0</v>
      </c>
      <c r="U28" s="33">
        <f>'M-ATW'!$H$684</f>
        <v>0</v>
      </c>
      <c r="V28" s="33">
        <f>'M-ATW'!$H$685</f>
        <v>0</v>
      </c>
      <c r="W28" s="33">
        <f>'M-ATW'!$H$686</f>
        <v>0</v>
      </c>
      <c r="X28" s="33">
        <f>'M-ATW'!$H$687</f>
        <v>0</v>
      </c>
      <c r="Y28" s="17">
        <f>SUM($B28:$X28)</f>
        <v>0</v>
      </c>
      <c r="Z28" s="10"/>
    </row>
    <row r="29" spans="1:26">
      <c r="A29" s="11" t="s">
        <v>184</v>
      </c>
      <c r="B29" s="33">
        <f>'M-ATW'!$E$697</f>
        <v>0</v>
      </c>
      <c r="C29" s="33">
        <f>'M-ATW'!$E$698</f>
        <v>0</v>
      </c>
      <c r="D29" s="33">
        <f>'M-ATW'!$E$699</f>
        <v>0</v>
      </c>
      <c r="E29" s="33">
        <f>'M-ATW'!$E$700</f>
        <v>0</v>
      </c>
      <c r="F29" s="33">
        <f>'M-ATW'!$E$701</f>
        <v>0</v>
      </c>
      <c r="G29" s="33">
        <f>'M-ATW'!$E$702</f>
        <v>0</v>
      </c>
      <c r="H29" s="33">
        <f>'M-ATW'!$E$703</f>
        <v>0</v>
      </c>
      <c r="I29" s="33">
        <f>'M-ATW'!$E$704</f>
        <v>0</v>
      </c>
      <c r="J29" s="33">
        <f>'M-ATW'!$E$705</f>
        <v>0</v>
      </c>
      <c r="K29" s="33">
        <f>'M-ATW'!$E$706</f>
        <v>0</v>
      </c>
      <c r="L29" s="33">
        <f>'M-ATW'!$E$707</f>
        <v>0</v>
      </c>
      <c r="M29" s="33">
        <f>'M-ATW'!$E$708</f>
        <v>0</v>
      </c>
      <c r="N29" s="33">
        <f>'M-ATW'!$E$709</f>
        <v>0</v>
      </c>
      <c r="O29" s="33">
        <f>'M-ATW'!$E$710</f>
        <v>0</v>
      </c>
      <c r="P29" s="33">
        <f>'M-ATW'!$E$711</f>
        <v>0</v>
      </c>
      <c r="Q29" s="33">
        <f>'M-ATW'!$E$712</f>
        <v>0</v>
      </c>
      <c r="R29" s="33">
        <f>'M-ATW'!$E$713</f>
        <v>0</v>
      </c>
      <c r="S29" s="33">
        <f>'M-ATW'!$E$714</f>
        <v>0</v>
      </c>
      <c r="T29" s="33">
        <f>'M-ATW'!$E$715</f>
        <v>0</v>
      </c>
      <c r="U29" s="33">
        <f>'M-ATW'!$E$716</f>
        <v>0</v>
      </c>
      <c r="V29" s="33">
        <f>'M-ATW'!$E$717</f>
        <v>0</v>
      </c>
      <c r="W29" s="33">
        <f>'M-ATW'!$E$718</f>
        <v>0</v>
      </c>
      <c r="X29" s="33">
        <f>'M-ATW'!$E$719</f>
        <v>0</v>
      </c>
      <c r="Y29" s="17">
        <f>SUM($B29:$X29)</f>
        <v>0</v>
      </c>
      <c r="Z29" s="10"/>
    </row>
    <row r="30" spans="1:26">
      <c r="A30" s="11" t="s">
        <v>185</v>
      </c>
      <c r="B30" s="33">
        <f>'M-ATW'!$H$729</f>
        <v>0</v>
      </c>
      <c r="C30" s="33">
        <f>'M-ATW'!$H$730</f>
        <v>0</v>
      </c>
      <c r="D30" s="33">
        <f>'M-ATW'!$H$731</f>
        <v>0</v>
      </c>
      <c r="E30" s="33">
        <f>'M-ATW'!$H$732</f>
        <v>0</v>
      </c>
      <c r="F30" s="33">
        <f>'M-ATW'!$H$733</f>
        <v>0</v>
      </c>
      <c r="G30" s="33">
        <f>'M-ATW'!$H$734</f>
        <v>0</v>
      </c>
      <c r="H30" s="33">
        <f>'M-ATW'!$H$735</f>
        <v>0</v>
      </c>
      <c r="I30" s="33">
        <f>'M-ATW'!$H$736</f>
        <v>0</v>
      </c>
      <c r="J30" s="33">
        <f>'M-ATW'!$H$737</f>
        <v>0</v>
      </c>
      <c r="K30" s="33">
        <f>'M-ATW'!$H$738</f>
        <v>0</v>
      </c>
      <c r="L30" s="33">
        <f>'M-ATW'!$H$739</f>
        <v>0</v>
      </c>
      <c r="M30" s="33">
        <f>'M-ATW'!$H$740</f>
        <v>0</v>
      </c>
      <c r="N30" s="33">
        <f>'M-ATW'!$H$741</f>
        <v>0</v>
      </c>
      <c r="O30" s="33">
        <f>'M-ATW'!$H$742</f>
        <v>0</v>
      </c>
      <c r="P30" s="33">
        <f>'M-ATW'!$H$743</f>
        <v>0</v>
      </c>
      <c r="Q30" s="33">
        <f>'M-ATW'!$H$744</f>
        <v>0</v>
      </c>
      <c r="R30" s="33">
        <f>'M-ATW'!$H$745</f>
        <v>0</v>
      </c>
      <c r="S30" s="33">
        <f>'M-ATW'!$H$746</f>
        <v>0</v>
      </c>
      <c r="T30" s="33">
        <f>'M-ATW'!$H$747</f>
        <v>0</v>
      </c>
      <c r="U30" s="33">
        <f>'M-ATW'!$H$748</f>
        <v>0</v>
      </c>
      <c r="V30" s="33">
        <f>'M-ATW'!$H$749</f>
        <v>0</v>
      </c>
      <c r="W30" s="33">
        <f>'M-ATW'!$H$750</f>
        <v>0</v>
      </c>
      <c r="X30" s="33">
        <f>'M-ATW'!$H$751</f>
        <v>0</v>
      </c>
      <c r="Y30" s="17">
        <f>SUM($B30:$X30)</f>
        <v>0</v>
      </c>
      <c r="Z30" s="10"/>
    </row>
    <row r="31" spans="1:26">
      <c r="A31" s="11" t="s">
        <v>193</v>
      </c>
      <c r="B31" s="33">
        <f>'M-ATW'!$E$761</f>
        <v>0</v>
      </c>
      <c r="C31" s="33">
        <f>'M-ATW'!$E$762</f>
        <v>0</v>
      </c>
      <c r="D31" s="33">
        <f>'M-ATW'!$E$763</f>
        <v>0</v>
      </c>
      <c r="E31" s="33">
        <f>'M-ATW'!$E$764</f>
        <v>0</v>
      </c>
      <c r="F31" s="33">
        <f>'M-ATW'!$E$765</f>
        <v>0</v>
      </c>
      <c r="G31" s="33">
        <f>'M-ATW'!$E$766</f>
        <v>0</v>
      </c>
      <c r="H31" s="33">
        <f>'M-ATW'!$E$767</f>
        <v>0</v>
      </c>
      <c r="I31" s="33">
        <f>'M-ATW'!$E$768</f>
        <v>0</v>
      </c>
      <c r="J31" s="33">
        <f>'M-ATW'!$E$769</f>
        <v>0</v>
      </c>
      <c r="K31" s="33">
        <f>'M-ATW'!$E$770</f>
        <v>0</v>
      </c>
      <c r="L31" s="33">
        <f>'M-ATW'!$E$771</f>
        <v>0</v>
      </c>
      <c r="M31" s="33">
        <f>'M-ATW'!$E$772</f>
        <v>0</v>
      </c>
      <c r="N31" s="33">
        <f>'M-ATW'!$E$773</f>
        <v>0</v>
      </c>
      <c r="O31" s="33">
        <f>'M-ATW'!$E$774</f>
        <v>0</v>
      </c>
      <c r="P31" s="33">
        <f>'M-ATW'!$E$775</f>
        <v>0</v>
      </c>
      <c r="Q31" s="33">
        <f>'M-ATW'!$E$776</f>
        <v>0</v>
      </c>
      <c r="R31" s="33">
        <f>'M-ATW'!$E$777</f>
        <v>0</v>
      </c>
      <c r="S31" s="33">
        <f>'M-ATW'!$E$778</f>
        <v>0</v>
      </c>
      <c r="T31" s="33">
        <f>'M-ATW'!$E$779</f>
        <v>0</v>
      </c>
      <c r="U31" s="33">
        <f>'M-ATW'!$E$780</f>
        <v>0</v>
      </c>
      <c r="V31" s="33">
        <f>'M-ATW'!$E$781</f>
        <v>0</v>
      </c>
      <c r="W31" s="33">
        <f>'M-ATW'!$E$782</f>
        <v>0</v>
      </c>
      <c r="X31" s="33">
        <f>'M-ATW'!$E$783</f>
        <v>0</v>
      </c>
      <c r="Y31" s="17">
        <f>SUM($B31:$X31)</f>
        <v>0</v>
      </c>
      <c r="Z31" s="10"/>
    </row>
    <row r="32" spans="1:26">
      <c r="A32" s="11" t="s">
        <v>194</v>
      </c>
      <c r="B32" s="33">
        <f>'M-ATW'!$E$793</f>
        <v>0</v>
      </c>
      <c r="C32" s="33">
        <f>'M-ATW'!$E$794</f>
        <v>0</v>
      </c>
      <c r="D32" s="33">
        <f>'M-ATW'!$E$795</f>
        <v>0</v>
      </c>
      <c r="E32" s="33">
        <f>'M-ATW'!$E$796</f>
        <v>0</v>
      </c>
      <c r="F32" s="33">
        <f>'M-ATW'!$E$797</f>
        <v>0</v>
      </c>
      <c r="G32" s="33">
        <f>'M-ATW'!$E$798</f>
        <v>0</v>
      </c>
      <c r="H32" s="33">
        <f>'M-ATW'!$E$799</f>
        <v>0</v>
      </c>
      <c r="I32" s="33">
        <f>'M-ATW'!$E$800</f>
        <v>0</v>
      </c>
      <c r="J32" s="33">
        <f>'M-ATW'!$E$801</f>
        <v>0</v>
      </c>
      <c r="K32" s="33">
        <f>'M-ATW'!$E$802</f>
        <v>0</v>
      </c>
      <c r="L32" s="33">
        <f>'M-ATW'!$E$803</f>
        <v>0</v>
      </c>
      <c r="M32" s="33">
        <f>'M-ATW'!$E$804</f>
        <v>0</v>
      </c>
      <c r="N32" s="33">
        <f>'M-ATW'!$E$805</f>
        <v>0</v>
      </c>
      <c r="O32" s="33">
        <f>'M-ATW'!$E$806</f>
        <v>0</v>
      </c>
      <c r="P32" s="33">
        <f>'M-ATW'!$E$807</f>
        <v>0</v>
      </c>
      <c r="Q32" s="33">
        <f>'M-ATW'!$E$808</f>
        <v>0</v>
      </c>
      <c r="R32" s="33">
        <f>'M-ATW'!$E$809</f>
        <v>0</v>
      </c>
      <c r="S32" s="33">
        <f>'M-ATW'!$E$810</f>
        <v>0</v>
      </c>
      <c r="T32" s="33">
        <f>'M-ATW'!$E$811</f>
        <v>0</v>
      </c>
      <c r="U32" s="33">
        <f>'M-ATW'!$E$812</f>
        <v>0</v>
      </c>
      <c r="V32" s="33">
        <f>'M-ATW'!$E$813</f>
        <v>0</v>
      </c>
      <c r="W32" s="33">
        <f>'M-ATW'!$E$814</f>
        <v>0</v>
      </c>
      <c r="X32" s="33">
        <f>'M-ATW'!$E$815</f>
        <v>0</v>
      </c>
      <c r="Y32" s="17">
        <f>SUM($B32:$X32)</f>
        <v>0</v>
      </c>
      <c r="Z32" s="10"/>
    </row>
    <row r="33" spans="1:26">
      <c r="A33" s="11" t="s">
        <v>195</v>
      </c>
      <c r="B33" s="33">
        <f>'M-ATW'!$E$825</f>
        <v>0</v>
      </c>
      <c r="C33" s="33">
        <f>'M-ATW'!$E$826</f>
        <v>0</v>
      </c>
      <c r="D33" s="33">
        <f>'M-ATW'!$E$827</f>
        <v>0</v>
      </c>
      <c r="E33" s="33">
        <f>'M-ATW'!$E$828</f>
        <v>0</v>
      </c>
      <c r="F33" s="33">
        <f>'M-ATW'!$E$829</f>
        <v>0</v>
      </c>
      <c r="G33" s="33">
        <f>'M-ATW'!$E$830</f>
        <v>0</v>
      </c>
      <c r="H33" s="33">
        <f>'M-ATW'!$E$831</f>
        <v>0</v>
      </c>
      <c r="I33" s="33">
        <f>'M-ATW'!$E$832</f>
        <v>0</v>
      </c>
      <c r="J33" s="33">
        <f>'M-ATW'!$E$833</f>
        <v>0</v>
      </c>
      <c r="K33" s="33">
        <f>'M-ATW'!$E$834</f>
        <v>0</v>
      </c>
      <c r="L33" s="33">
        <f>'M-ATW'!$E$835</f>
        <v>0</v>
      </c>
      <c r="M33" s="33">
        <f>'M-ATW'!$E$836</f>
        <v>0</v>
      </c>
      <c r="N33" s="33">
        <f>'M-ATW'!$E$837</f>
        <v>0</v>
      </c>
      <c r="O33" s="33">
        <f>'M-ATW'!$E$838</f>
        <v>0</v>
      </c>
      <c r="P33" s="33">
        <f>'M-ATW'!$E$839</f>
        <v>0</v>
      </c>
      <c r="Q33" s="33">
        <f>'M-ATW'!$E$840</f>
        <v>0</v>
      </c>
      <c r="R33" s="33">
        <f>'M-ATW'!$E$841</f>
        <v>0</v>
      </c>
      <c r="S33" s="33">
        <f>'M-ATW'!$E$842</f>
        <v>0</v>
      </c>
      <c r="T33" s="33">
        <f>'M-ATW'!$E$843</f>
        <v>0</v>
      </c>
      <c r="U33" s="33">
        <f>'M-ATW'!$E$844</f>
        <v>0</v>
      </c>
      <c r="V33" s="33">
        <f>'M-ATW'!$E$845</f>
        <v>0</v>
      </c>
      <c r="W33" s="33">
        <f>'M-ATW'!$E$846</f>
        <v>0</v>
      </c>
      <c r="X33" s="33">
        <f>'M-ATW'!$E$847</f>
        <v>0</v>
      </c>
      <c r="Y33" s="17">
        <f>SUM($B33:$X33)</f>
        <v>0</v>
      </c>
      <c r="Z33" s="10"/>
    </row>
    <row r="34" spans="1:26">
      <c r="A34" s="11" t="s">
        <v>196</v>
      </c>
      <c r="B34" s="33">
        <f>'M-ATW'!$E$857</f>
        <v>0</v>
      </c>
      <c r="C34" s="33">
        <f>'M-ATW'!$E$858</f>
        <v>0</v>
      </c>
      <c r="D34" s="33">
        <f>'M-ATW'!$E$859</f>
        <v>0</v>
      </c>
      <c r="E34" s="33">
        <f>'M-ATW'!$E$860</f>
        <v>0</v>
      </c>
      <c r="F34" s="33">
        <f>'M-ATW'!$E$861</f>
        <v>0</v>
      </c>
      <c r="G34" s="33">
        <f>'M-ATW'!$E$862</f>
        <v>0</v>
      </c>
      <c r="H34" s="33">
        <f>'M-ATW'!$E$863</f>
        <v>0</v>
      </c>
      <c r="I34" s="33">
        <f>'M-ATW'!$E$864</f>
        <v>0</v>
      </c>
      <c r="J34" s="33">
        <f>'M-ATW'!$E$865</f>
        <v>0</v>
      </c>
      <c r="K34" s="33">
        <f>'M-ATW'!$E$866</f>
        <v>0</v>
      </c>
      <c r="L34" s="33">
        <f>'M-ATW'!$E$867</f>
        <v>0</v>
      </c>
      <c r="M34" s="33">
        <f>'M-ATW'!$E$868</f>
        <v>0</v>
      </c>
      <c r="N34" s="33">
        <f>'M-ATW'!$E$869</f>
        <v>0</v>
      </c>
      <c r="O34" s="33">
        <f>'M-ATW'!$E$870</f>
        <v>0</v>
      </c>
      <c r="P34" s="33">
        <f>'M-ATW'!$E$871</f>
        <v>0</v>
      </c>
      <c r="Q34" s="33">
        <f>'M-ATW'!$E$872</f>
        <v>0</v>
      </c>
      <c r="R34" s="33">
        <f>'M-ATW'!$E$873</f>
        <v>0</v>
      </c>
      <c r="S34" s="33">
        <f>'M-ATW'!$E$874</f>
        <v>0</v>
      </c>
      <c r="T34" s="33">
        <f>'M-ATW'!$E$875</f>
        <v>0</v>
      </c>
      <c r="U34" s="33">
        <f>'M-ATW'!$E$876</f>
        <v>0</v>
      </c>
      <c r="V34" s="33">
        <f>'M-ATW'!$E$877</f>
        <v>0</v>
      </c>
      <c r="W34" s="33">
        <f>'M-ATW'!$E$878</f>
        <v>0</v>
      </c>
      <c r="X34" s="33">
        <f>'M-ATW'!$E$879</f>
        <v>0</v>
      </c>
      <c r="Y34" s="17">
        <f>SUM($B34:$X34)</f>
        <v>0</v>
      </c>
      <c r="Z34" s="10"/>
    </row>
    <row r="35" spans="1:26">
      <c r="A35" s="11" t="s">
        <v>197</v>
      </c>
      <c r="B35" s="33">
        <f>'M-ATW'!$H$889</f>
        <v>0</v>
      </c>
      <c r="C35" s="33">
        <f>'M-ATW'!$H$890</f>
        <v>0</v>
      </c>
      <c r="D35" s="33">
        <f>'M-ATW'!$H$891</f>
        <v>0</v>
      </c>
      <c r="E35" s="33">
        <f>'M-ATW'!$H$892</f>
        <v>0</v>
      </c>
      <c r="F35" s="33">
        <f>'M-ATW'!$H$893</f>
        <v>0</v>
      </c>
      <c r="G35" s="33">
        <f>'M-ATW'!$H$894</f>
        <v>0</v>
      </c>
      <c r="H35" s="33">
        <f>'M-ATW'!$H$895</f>
        <v>0</v>
      </c>
      <c r="I35" s="33">
        <f>'M-ATW'!$H$896</f>
        <v>0</v>
      </c>
      <c r="J35" s="33">
        <f>'M-ATW'!$H$897</f>
        <v>0</v>
      </c>
      <c r="K35" s="33">
        <f>'M-ATW'!$H$898</f>
        <v>0</v>
      </c>
      <c r="L35" s="33">
        <f>'M-ATW'!$H$899</f>
        <v>0</v>
      </c>
      <c r="M35" s="33">
        <f>'M-ATW'!$H$900</f>
        <v>0</v>
      </c>
      <c r="N35" s="33">
        <f>'M-ATW'!$H$901</f>
        <v>0</v>
      </c>
      <c r="O35" s="33">
        <f>'M-ATW'!$H$902</f>
        <v>0</v>
      </c>
      <c r="P35" s="33">
        <f>'M-ATW'!$H$903</f>
        <v>0</v>
      </c>
      <c r="Q35" s="33">
        <f>'M-ATW'!$H$904</f>
        <v>0</v>
      </c>
      <c r="R35" s="33">
        <f>'M-ATW'!$H$905</f>
        <v>0</v>
      </c>
      <c r="S35" s="33">
        <f>'M-ATW'!$H$906</f>
        <v>0</v>
      </c>
      <c r="T35" s="33">
        <f>'M-ATW'!$H$907</f>
        <v>0</v>
      </c>
      <c r="U35" s="33">
        <f>'M-ATW'!$H$908</f>
        <v>0</v>
      </c>
      <c r="V35" s="33">
        <f>'M-ATW'!$H$909</f>
        <v>0</v>
      </c>
      <c r="W35" s="33">
        <f>'M-ATW'!$H$910</f>
        <v>0</v>
      </c>
      <c r="X35" s="33">
        <f>'M-ATW'!$H$911</f>
        <v>0</v>
      </c>
      <c r="Y35" s="17">
        <f>SUM($B35:$X35)</f>
        <v>0</v>
      </c>
      <c r="Z35" s="10"/>
    </row>
    <row r="36" spans="1:26">
      <c r="A36" s="11" t="s">
        <v>198</v>
      </c>
      <c r="B36" s="33">
        <f>'M-ATW'!$H$921</f>
        <v>0</v>
      </c>
      <c r="C36" s="33">
        <f>'M-ATW'!$H$922</f>
        <v>0</v>
      </c>
      <c r="D36" s="33">
        <f>'M-ATW'!$H$923</f>
        <v>0</v>
      </c>
      <c r="E36" s="33">
        <f>'M-ATW'!$H$924</f>
        <v>0</v>
      </c>
      <c r="F36" s="33">
        <f>'M-ATW'!$H$925</f>
        <v>0</v>
      </c>
      <c r="G36" s="33">
        <f>'M-ATW'!$H$926</f>
        <v>0</v>
      </c>
      <c r="H36" s="33">
        <f>'M-ATW'!$H$927</f>
        <v>0</v>
      </c>
      <c r="I36" s="33">
        <f>'M-ATW'!$H$928</f>
        <v>0</v>
      </c>
      <c r="J36" s="33">
        <f>'M-ATW'!$H$929</f>
        <v>0</v>
      </c>
      <c r="K36" s="33">
        <f>'M-ATW'!$H$930</f>
        <v>0</v>
      </c>
      <c r="L36" s="33">
        <f>'M-ATW'!$H$931</f>
        <v>0</v>
      </c>
      <c r="M36" s="33">
        <f>'M-ATW'!$H$932</f>
        <v>0</v>
      </c>
      <c r="N36" s="33">
        <f>'M-ATW'!$H$933</f>
        <v>0</v>
      </c>
      <c r="O36" s="33">
        <f>'M-ATW'!$H$934</f>
        <v>0</v>
      </c>
      <c r="P36" s="33">
        <f>'M-ATW'!$H$935</f>
        <v>0</v>
      </c>
      <c r="Q36" s="33">
        <f>'M-ATW'!$H$936</f>
        <v>0</v>
      </c>
      <c r="R36" s="33">
        <f>'M-ATW'!$H$937</f>
        <v>0</v>
      </c>
      <c r="S36" s="33">
        <f>'M-ATW'!$H$938</f>
        <v>0</v>
      </c>
      <c r="T36" s="33">
        <f>'M-ATW'!$H$939</f>
        <v>0</v>
      </c>
      <c r="U36" s="33">
        <f>'M-ATW'!$H$940</f>
        <v>0</v>
      </c>
      <c r="V36" s="33">
        <f>'M-ATW'!$H$941</f>
        <v>0</v>
      </c>
      <c r="W36" s="33">
        <f>'M-ATW'!$H$942</f>
        <v>0</v>
      </c>
      <c r="X36" s="33">
        <f>'M-ATW'!$H$943</f>
        <v>0</v>
      </c>
      <c r="Y36" s="17">
        <f>SUM($B36:$X36)</f>
        <v>0</v>
      </c>
      <c r="Z36" s="10"/>
    </row>
    <row r="37" spans="1:26">
      <c r="A37" s="11" t="s">
        <v>199</v>
      </c>
      <c r="B37" s="33">
        <f>'M-ATW'!$H$953</f>
        <v>0</v>
      </c>
      <c r="C37" s="33">
        <f>'M-ATW'!$H$954</f>
        <v>0</v>
      </c>
      <c r="D37" s="33">
        <f>'M-ATW'!$H$955</f>
        <v>0</v>
      </c>
      <c r="E37" s="33">
        <f>'M-ATW'!$H$956</f>
        <v>0</v>
      </c>
      <c r="F37" s="33">
        <f>'M-ATW'!$H$957</f>
        <v>0</v>
      </c>
      <c r="G37" s="33">
        <f>'M-ATW'!$H$958</f>
        <v>0</v>
      </c>
      <c r="H37" s="33">
        <f>'M-ATW'!$H$959</f>
        <v>0</v>
      </c>
      <c r="I37" s="33">
        <f>'M-ATW'!$H$960</f>
        <v>0</v>
      </c>
      <c r="J37" s="33">
        <f>'M-ATW'!$H$961</f>
        <v>0</v>
      </c>
      <c r="K37" s="33">
        <f>'M-ATW'!$H$962</f>
        <v>0</v>
      </c>
      <c r="L37" s="33">
        <f>'M-ATW'!$H$963</f>
        <v>0</v>
      </c>
      <c r="M37" s="33">
        <f>'M-ATW'!$H$964</f>
        <v>0</v>
      </c>
      <c r="N37" s="33">
        <f>'M-ATW'!$H$965</f>
        <v>0</v>
      </c>
      <c r="O37" s="33">
        <f>'M-ATW'!$H$966</f>
        <v>0</v>
      </c>
      <c r="P37" s="33">
        <f>'M-ATW'!$H$967</f>
        <v>0</v>
      </c>
      <c r="Q37" s="33">
        <f>'M-ATW'!$H$968</f>
        <v>0</v>
      </c>
      <c r="R37" s="33">
        <f>'M-ATW'!$H$969</f>
        <v>0</v>
      </c>
      <c r="S37" s="33">
        <f>'M-ATW'!$H$970</f>
        <v>0</v>
      </c>
      <c r="T37" s="33">
        <f>'M-ATW'!$H$971</f>
        <v>0</v>
      </c>
      <c r="U37" s="33">
        <f>'M-ATW'!$H$972</f>
        <v>0</v>
      </c>
      <c r="V37" s="33">
        <f>'M-ATW'!$H$973</f>
        <v>0</v>
      </c>
      <c r="W37" s="33">
        <f>'M-ATW'!$H$974</f>
        <v>0</v>
      </c>
      <c r="X37" s="33">
        <f>'M-ATW'!$H$975</f>
        <v>0</v>
      </c>
      <c r="Y37" s="17">
        <f>SUM($B37:$X37)</f>
        <v>0</v>
      </c>
      <c r="Z37" s="10"/>
    </row>
    <row r="38" spans="1:26">
      <c r="A38" s="11" t="s">
        <v>200</v>
      </c>
      <c r="B38" s="33">
        <f>'M-ATW'!$H$985</f>
        <v>0</v>
      </c>
      <c r="C38" s="33">
        <f>'M-ATW'!$H$986</f>
        <v>0</v>
      </c>
      <c r="D38" s="33">
        <f>'M-ATW'!$H$987</f>
        <v>0</v>
      </c>
      <c r="E38" s="33">
        <f>'M-ATW'!$H$988</f>
        <v>0</v>
      </c>
      <c r="F38" s="33">
        <f>'M-ATW'!$H$989</f>
        <v>0</v>
      </c>
      <c r="G38" s="33">
        <f>'M-ATW'!$H$990</f>
        <v>0</v>
      </c>
      <c r="H38" s="33">
        <f>'M-ATW'!$H$991</f>
        <v>0</v>
      </c>
      <c r="I38" s="33">
        <f>'M-ATW'!$H$992</f>
        <v>0</v>
      </c>
      <c r="J38" s="33">
        <f>'M-ATW'!$H$993</f>
        <v>0</v>
      </c>
      <c r="K38" s="33">
        <f>'M-ATW'!$H$994</f>
        <v>0</v>
      </c>
      <c r="L38" s="33">
        <f>'M-ATW'!$H$995</f>
        <v>0</v>
      </c>
      <c r="M38" s="33">
        <f>'M-ATW'!$H$996</f>
        <v>0</v>
      </c>
      <c r="N38" s="33">
        <f>'M-ATW'!$H$997</f>
        <v>0</v>
      </c>
      <c r="O38" s="33">
        <f>'M-ATW'!$H$998</f>
        <v>0</v>
      </c>
      <c r="P38" s="33">
        <f>'M-ATW'!$H$999</f>
        <v>0</v>
      </c>
      <c r="Q38" s="33">
        <f>'M-ATW'!$H$1000</f>
        <v>0</v>
      </c>
      <c r="R38" s="33">
        <f>'M-ATW'!$H$1001</f>
        <v>0</v>
      </c>
      <c r="S38" s="33">
        <f>'M-ATW'!$H$1002</f>
        <v>0</v>
      </c>
      <c r="T38" s="33">
        <f>'M-ATW'!$H$1003</f>
        <v>0</v>
      </c>
      <c r="U38" s="33">
        <f>'M-ATW'!$H$1004</f>
        <v>0</v>
      </c>
      <c r="V38" s="33">
        <f>'M-ATW'!$H$1005</f>
        <v>0</v>
      </c>
      <c r="W38" s="33">
        <f>'M-ATW'!$H$1006</f>
        <v>0</v>
      </c>
      <c r="X38" s="33">
        <f>'M-ATW'!$H$1007</f>
        <v>0</v>
      </c>
      <c r="Y38" s="17">
        <f>SUM($B38:$X38)</f>
        <v>0</v>
      </c>
      <c r="Z38" s="10"/>
    </row>
    <row r="40" spans="1:26">
      <c r="A40" s="1" t="s">
        <v>1696</v>
      </c>
    </row>
    <row r="42" spans="1:26">
      <c r="B42" s="27" t="s">
        <v>1697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</row>
    <row r="43" spans="1:26">
      <c r="B43" s="3" t="s">
        <v>322</v>
      </c>
      <c r="C43" s="3" t="s">
        <v>323</v>
      </c>
      <c r="D43" s="3" t="s">
        <v>324</v>
      </c>
      <c r="E43" s="3" t="s">
        <v>325</v>
      </c>
      <c r="F43" s="3" t="s">
        <v>326</v>
      </c>
      <c r="G43" s="3" t="s">
        <v>327</v>
      </c>
      <c r="H43" s="3" t="s">
        <v>328</v>
      </c>
      <c r="I43" s="3" t="s">
        <v>329</v>
      </c>
      <c r="J43" s="3" t="s">
        <v>479</v>
      </c>
      <c r="K43" s="3" t="s">
        <v>491</v>
      </c>
      <c r="L43" s="3" t="s">
        <v>310</v>
      </c>
      <c r="M43" s="3" t="s">
        <v>828</v>
      </c>
      <c r="N43" s="3" t="s">
        <v>829</v>
      </c>
      <c r="O43" s="3" t="s">
        <v>830</v>
      </c>
      <c r="P43" s="3" t="s">
        <v>831</v>
      </c>
      <c r="Q43" s="3" t="s">
        <v>832</v>
      </c>
      <c r="R43" s="3" t="s">
        <v>833</v>
      </c>
      <c r="S43" s="3" t="s">
        <v>834</v>
      </c>
      <c r="T43" s="3" t="s">
        <v>835</v>
      </c>
      <c r="U43" s="3" t="s">
        <v>836</v>
      </c>
      <c r="V43" s="3" t="s">
        <v>837</v>
      </c>
      <c r="W43" s="3" t="s">
        <v>1687</v>
      </c>
      <c r="X43" s="3" t="s">
        <v>1688</v>
      </c>
      <c r="Y43" s="3" t="s">
        <v>1698</v>
      </c>
    </row>
    <row r="44" spans="1:26">
      <c r="A44" s="11" t="s">
        <v>1699</v>
      </c>
      <c r="B44" s="17">
        <f>SUM(B$8:B$38)</f>
        <v>0</v>
      </c>
      <c r="C44" s="17">
        <f>SUM(C$8:C$38)</f>
        <v>0</v>
      </c>
      <c r="D44" s="17">
        <f>SUM(D$8:D$38)</f>
        <v>0</v>
      </c>
      <c r="E44" s="17">
        <f>SUM(E$8:E$38)</f>
        <v>0</v>
      </c>
      <c r="F44" s="17">
        <f>SUM(F$8:F$38)</f>
        <v>0</v>
      </c>
      <c r="G44" s="17">
        <f>SUM(G$8:G$38)</f>
        <v>0</v>
      </c>
      <c r="H44" s="17">
        <f>SUM(H$8:H$38)</f>
        <v>0</v>
      </c>
      <c r="I44" s="17">
        <f>SUM(I$8:I$38)</f>
        <v>0</v>
      </c>
      <c r="J44" s="17">
        <f>SUM(J$8:J$38)</f>
        <v>0</v>
      </c>
      <c r="K44" s="17">
        <f>SUM(K$8:K$38)</f>
        <v>0</v>
      </c>
      <c r="L44" s="17">
        <f>SUM(L$8:L$38)</f>
        <v>0</v>
      </c>
      <c r="M44" s="17">
        <f>SUM(M$8:M$38)</f>
        <v>0</v>
      </c>
      <c r="N44" s="17">
        <f>SUM(N$8:N$38)</f>
        <v>0</v>
      </c>
      <c r="O44" s="17">
        <f>SUM(O$8:O$38)</f>
        <v>0</v>
      </c>
      <c r="P44" s="17">
        <f>SUM(P$8:P$38)</f>
        <v>0</v>
      </c>
      <c r="Q44" s="17">
        <f>SUM(Q$8:Q$38)</f>
        <v>0</v>
      </c>
      <c r="R44" s="17">
        <f>SUM(R$8:R$38)</f>
        <v>0</v>
      </c>
      <c r="S44" s="17">
        <f>SUM(S$8:S$38)</f>
        <v>0</v>
      </c>
      <c r="T44" s="17">
        <f>SUM(T$8:T$38)</f>
        <v>0</v>
      </c>
      <c r="U44" s="17">
        <f>SUM(U$8:U$38)</f>
        <v>0</v>
      </c>
      <c r="V44" s="17">
        <f>SUM(V$8:V$38)</f>
        <v>0</v>
      </c>
      <c r="W44" s="17">
        <f>SUM(W$8:W$38)</f>
        <v>0</v>
      </c>
      <c r="X44" s="17">
        <f>SUM(X$8:X$38)</f>
        <v>0</v>
      </c>
      <c r="Y44" s="17">
        <f>SUM($B$8:$X$38)</f>
        <v>0</v>
      </c>
      <c r="Z44" s="10"/>
    </row>
  </sheetData>
  <sheetProtection sheet="1" objects="1" scenarios="1"/>
  <pageMargins left="0.7" right="0.7" top="0.75" bottom="0.75" header="0.3" footer="0.3"/>
  <pageSetup fitToHeight="0" orientation="landscape"/>
  <headerFooter>
    <oddHeader>&amp;L&amp;A&amp;Cr6409&amp;R&amp;P of &amp;N</oddHeader>
    <oddFooter>&amp;F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26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>
      <c r="A1" s="1">
        <f>"Additional calculations for tariff comparisons"&amp;" for "&amp;'Input'!B7&amp;" in "&amp;'Input'!C7&amp;" ("&amp;'Input'!D7&amp;")"</f>
        <v>0</v>
      </c>
    </row>
    <row r="2" spans="1:1">
      <c r="A2" s="2" t="s">
        <v>1577</v>
      </c>
    </row>
    <row r="4" spans="1:1">
      <c r="A4" s="1" t="s">
        <v>1700</v>
      </c>
    </row>
    <row r="5" spans="1:1">
      <c r="A5" s="2" t="s">
        <v>367</v>
      </c>
    </row>
    <row r="6" spans="1:1">
      <c r="A6" s="12" t="s">
        <v>1701</v>
      </c>
    </row>
    <row r="7" spans="1:1">
      <c r="A7" s="12" t="s">
        <v>558</v>
      </c>
    </row>
    <row r="8" spans="1:1">
      <c r="A8" s="12" t="s">
        <v>1702</v>
      </c>
    </row>
    <row r="9" spans="1:1">
      <c r="A9" s="12" t="s">
        <v>1600</v>
      </c>
    </row>
    <row r="10" spans="1:1">
      <c r="A10" s="12" t="s">
        <v>1703</v>
      </c>
    </row>
    <row r="11" spans="1:1">
      <c r="A11" s="12" t="s">
        <v>1704</v>
      </c>
    </row>
    <row r="12" spans="1:1">
      <c r="A12" s="12" t="s">
        <v>1705</v>
      </c>
    </row>
    <row r="13" spans="1:1">
      <c r="A13" s="12" t="s">
        <v>1706</v>
      </c>
    </row>
    <row r="14" spans="1:1">
      <c r="A14" s="12" t="s">
        <v>1707</v>
      </c>
    </row>
    <row r="15" spans="1:1">
      <c r="A15" s="12" t="s">
        <v>1708</v>
      </c>
    </row>
    <row r="16" spans="1:1">
      <c r="A16" s="12" t="s">
        <v>1709</v>
      </c>
    </row>
    <row r="17" spans="1:3">
      <c r="A17" s="12" t="s">
        <v>1710</v>
      </c>
    </row>
    <row r="18" spans="1:3">
      <c r="A18" s="12" t="s">
        <v>1711</v>
      </c>
    </row>
    <row r="19" spans="1:3">
      <c r="A19" s="12" t="s">
        <v>1712</v>
      </c>
    </row>
    <row r="20" spans="1:3">
      <c r="A20" s="2" t="s">
        <v>1713</v>
      </c>
    </row>
    <row r="22" spans="1:3">
      <c r="B22" s="3" t="s">
        <v>1714</v>
      </c>
    </row>
    <row r="23" spans="1:3">
      <c r="A23" s="11" t="s">
        <v>172</v>
      </c>
      <c r="B23" s="17">
        <f>IF('Input'!B385,'Input'!B385,0.01*'Input'!F$58*('Input'!F385*'Input'!E$189+'Input'!G385*'Input'!F$189)+10*('Input'!C385*'Input'!B$189+'Input'!D385*'Input'!C$189+'Input'!E385*'Input'!D$189+'Input'!H385*'Input'!G$189))</f>
        <v>0</v>
      </c>
      <c r="C23" s="10"/>
    </row>
    <row r="24" spans="1:3">
      <c r="A24" s="11" t="s">
        <v>173</v>
      </c>
      <c r="B24" s="17">
        <f>IF('Input'!B386,'Input'!B386,0.01*'Input'!F$58*('Input'!F386*'Input'!E$193+'Input'!G386*'Input'!F$193)+10*('Input'!C386*'Input'!B$193+'Input'!D386*'Input'!C$193+'Input'!E386*'Input'!D$193+'Input'!H386*'Input'!G$193))</f>
        <v>0</v>
      </c>
      <c r="C24" s="10"/>
    </row>
    <row r="25" spans="1:3">
      <c r="A25" s="11" t="s">
        <v>216</v>
      </c>
      <c r="B25" s="17">
        <f>IF('Input'!B387,'Input'!B387,0.01*'Input'!F$58*('Input'!F387*'Input'!E$197+'Input'!G387*'Input'!F$197)+10*('Input'!C387*'Input'!B$197+'Input'!D387*'Input'!C$197+'Input'!E387*'Input'!D$197+'Input'!H387*'Input'!G$197))</f>
        <v>0</v>
      </c>
      <c r="C25" s="10"/>
    </row>
    <row r="26" spans="1:3">
      <c r="A26" s="11" t="s">
        <v>174</v>
      </c>
      <c r="B26" s="17">
        <f>IF('Input'!B388,'Input'!B388,0.01*'Input'!F$58*('Input'!F388*'Input'!E$201+'Input'!G388*'Input'!F$201)+10*('Input'!C388*'Input'!B$201+'Input'!D388*'Input'!C$201+'Input'!E388*'Input'!D$201+'Input'!H388*'Input'!G$201))</f>
        <v>0</v>
      </c>
      <c r="C26" s="10"/>
    </row>
    <row r="27" spans="1:3">
      <c r="A27" s="11" t="s">
        <v>175</v>
      </c>
      <c r="B27" s="17">
        <f>IF('Input'!B389,'Input'!B389,0.01*'Input'!F$58*('Input'!F389*'Input'!E$205+'Input'!G389*'Input'!F$205)+10*('Input'!C389*'Input'!B$205+'Input'!D389*'Input'!C$205+'Input'!E389*'Input'!D$205+'Input'!H389*'Input'!G$205))</f>
        <v>0</v>
      </c>
      <c r="C27" s="10"/>
    </row>
    <row r="28" spans="1:3">
      <c r="A28" s="11" t="s">
        <v>217</v>
      </c>
      <c r="B28" s="17">
        <f>IF('Input'!B390,'Input'!B390,0.01*'Input'!F$58*('Input'!F390*'Input'!E$209+'Input'!G390*'Input'!F$209)+10*('Input'!C390*'Input'!B$209+'Input'!D390*'Input'!C$209+'Input'!E390*'Input'!D$209+'Input'!H390*'Input'!G$209))</f>
        <v>0</v>
      </c>
      <c r="C28" s="10"/>
    </row>
    <row r="29" spans="1:3">
      <c r="A29" s="11" t="s">
        <v>176</v>
      </c>
      <c r="B29" s="17">
        <f>IF('Input'!B391,'Input'!B391,0.01*'Input'!F$58*('Input'!F391*'Input'!E$213+'Input'!G391*'Input'!F$213)+10*('Input'!C391*'Input'!B$213+'Input'!D391*'Input'!C$213+'Input'!E391*'Input'!D$213+'Input'!H391*'Input'!G$213))</f>
        <v>0</v>
      </c>
      <c r="C29" s="10"/>
    </row>
    <row r="30" spans="1:3">
      <c r="A30" s="11" t="s">
        <v>177</v>
      </c>
      <c r="B30" s="17">
        <f>IF('Input'!B392,'Input'!B392,0.01*'Input'!F$58*('Input'!F392*'Input'!E$217+'Input'!G392*'Input'!F$217)+10*('Input'!C392*'Input'!B$217+'Input'!D392*'Input'!C$217+'Input'!E392*'Input'!D$217+'Input'!H392*'Input'!G$217))</f>
        <v>0</v>
      </c>
      <c r="C30" s="10"/>
    </row>
    <row r="31" spans="1:3">
      <c r="A31" s="11" t="s">
        <v>191</v>
      </c>
      <c r="B31" s="17">
        <f>IF('Input'!B393,'Input'!B393,0.01*'Input'!F$58*('Input'!F393*'Input'!E$219+'Input'!G393*'Input'!F$219)+10*('Input'!C393*'Input'!B$219+'Input'!D393*'Input'!C$219+'Input'!E393*'Input'!D$219+'Input'!H393*'Input'!G$219))</f>
        <v>0</v>
      </c>
      <c r="C31" s="10"/>
    </row>
    <row r="32" spans="1:3">
      <c r="A32" s="11" t="s">
        <v>178</v>
      </c>
      <c r="B32" s="17">
        <f>IF('Input'!B394,'Input'!B394,0.01*'Input'!F$58*('Input'!F394*'Input'!E$221+'Input'!G394*'Input'!F$221)+10*('Input'!C394*'Input'!B$221+'Input'!D394*'Input'!C$221+'Input'!E394*'Input'!D$221+'Input'!H394*'Input'!G$221))</f>
        <v>0</v>
      </c>
      <c r="C32" s="10"/>
    </row>
    <row r="33" spans="1:3">
      <c r="A33" s="11" t="s">
        <v>179</v>
      </c>
      <c r="B33" s="17">
        <f>IF('Input'!B395,'Input'!B395,0.01*'Input'!F$58*('Input'!F395*'Input'!E$225+'Input'!G395*'Input'!F$225)+10*('Input'!C395*'Input'!B$225+'Input'!D395*'Input'!C$225+'Input'!E395*'Input'!D$225+'Input'!H395*'Input'!G$225))</f>
        <v>0</v>
      </c>
      <c r="C33" s="10"/>
    </row>
    <row r="34" spans="1:3">
      <c r="A34" s="11" t="s">
        <v>192</v>
      </c>
      <c r="B34" s="17">
        <f>IF('Input'!B396,'Input'!B396,0.01*'Input'!F$58*('Input'!F396*'Input'!E$228+'Input'!G396*'Input'!F$228)+10*('Input'!C396*'Input'!B$228+'Input'!D396*'Input'!C$228+'Input'!E396*'Input'!D$228+'Input'!H396*'Input'!G$228))</f>
        <v>0</v>
      </c>
      <c r="C34" s="10"/>
    </row>
    <row r="35" spans="1:3">
      <c r="A35" s="11" t="s">
        <v>218</v>
      </c>
      <c r="B35" s="17">
        <f>IF('Input'!B397,'Input'!B397,0.01*'Input'!F$58*('Input'!F397*'Input'!E$231+'Input'!G397*'Input'!F$231)+10*('Input'!C397*'Input'!B$231+'Input'!D397*'Input'!C$231+'Input'!E397*'Input'!D$231+'Input'!H397*'Input'!G$231))</f>
        <v>0</v>
      </c>
      <c r="C35" s="10"/>
    </row>
    <row r="36" spans="1:3">
      <c r="A36" s="11" t="s">
        <v>219</v>
      </c>
      <c r="B36" s="17">
        <f>IF('Input'!B398,'Input'!B398,0.01*'Input'!F$58*('Input'!F398*'Input'!E$235+'Input'!G398*'Input'!F$235)+10*('Input'!C398*'Input'!B$235+'Input'!D398*'Input'!C$235+'Input'!E398*'Input'!D$235+'Input'!H398*'Input'!G$235))</f>
        <v>0</v>
      </c>
      <c r="C36" s="10"/>
    </row>
    <row r="37" spans="1:3">
      <c r="A37" s="11" t="s">
        <v>220</v>
      </c>
      <c r="B37" s="17">
        <f>IF('Input'!B399,'Input'!B399,0.01*'Input'!F$58*('Input'!F399*'Input'!E$239+'Input'!G399*'Input'!F$239)+10*('Input'!C399*'Input'!B$239+'Input'!D399*'Input'!C$239+'Input'!E399*'Input'!D$239+'Input'!H399*'Input'!G$239))</f>
        <v>0</v>
      </c>
      <c r="C37" s="10"/>
    </row>
    <row r="38" spans="1:3">
      <c r="A38" s="11" t="s">
        <v>221</v>
      </c>
      <c r="B38" s="17">
        <f>IF('Input'!B400,'Input'!B400,0.01*'Input'!F$58*('Input'!F400*'Input'!E$243+'Input'!G400*'Input'!F$243)+10*('Input'!C400*'Input'!B$243+'Input'!D400*'Input'!C$243+'Input'!E400*'Input'!D$243+'Input'!H400*'Input'!G$243))</f>
        <v>0</v>
      </c>
      <c r="C38" s="10"/>
    </row>
    <row r="39" spans="1:3">
      <c r="A39" s="11" t="s">
        <v>222</v>
      </c>
      <c r="B39" s="17">
        <f>IF('Input'!B401,'Input'!B401,0.01*'Input'!F$58*('Input'!F401*'Input'!E$247+'Input'!G401*'Input'!F$247)+10*('Input'!C401*'Input'!B$247+'Input'!D401*'Input'!C$247+'Input'!E401*'Input'!D$247+'Input'!H401*'Input'!G$247))</f>
        <v>0</v>
      </c>
      <c r="C39" s="10"/>
    </row>
    <row r="41" spans="1:3">
      <c r="A41" s="1" t="s">
        <v>1715</v>
      </c>
    </row>
    <row r="42" spans="1:3">
      <c r="A42" s="2" t="s">
        <v>367</v>
      </c>
    </row>
    <row r="43" spans="1:3">
      <c r="A43" s="12" t="s">
        <v>1597</v>
      </c>
    </row>
    <row r="44" spans="1:3">
      <c r="A44" s="12" t="s">
        <v>1598</v>
      </c>
    </row>
    <row r="45" spans="1:3">
      <c r="A45" s="12" t="s">
        <v>1599</v>
      </c>
    </row>
    <row r="46" spans="1:3">
      <c r="A46" s="12" t="s">
        <v>1600</v>
      </c>
    </row>
    <row r="47" spans="1:3">
      <c r="A47" s="12" t="s">
        <v>1716</v>
      </c>
    </row>
    <row r="48" spans="1:3">
      <c r="A48" s="12" t="s">
        <v>1717</v>
      </c>
    </row>
    <row r="49" spans="1:9">
      <c r="A49" s="12" t="s">
        <v>1718</v>
      </c>
    </row>
    <row r="50" spans="1:9">
      <c r="A50" s="26" t="s">
        <v>370</v>
      </c>
      <c r="B50" s="26" t="s">
        <v>429</v>
      </c>
      <c r="C50" s="26" t="s">
        <v>429</v>
      </c>
      <c r="D50" s="26" t="s">
        <v>429</v>
      </c>
      <c r="E50" s="26" t="s">
        <v>429</v>
      </c>
      <c r="F50" s="26" t="s">
        <v>429</v>
      </c>
      <c r="G50" s="26" t="s">
        <v>429</v>
      </c>
      <c r="H50" s="26" t="s">
        <v>429</v>
      </c>
    </row>
    <row r="51" spans="1:9">
      <c r="A51" s="26" t="s">
        <v>373</v>
      </c>
      <c r="B51" s="26" t="s">
        <v>994</v>
      </c>
      <c r="C51" s="26" t="s">
        <v>432</v>
      </c>
      <c r="D51" s="26" t="s">
        <v>1570</v>
      </c>
      <c r="E51" s="26" t="s">
        <v>1571</v>
      </c>
      <c r="F51" s="26" t="s">
        <v>859</v>
      </c>
      <c r="G51" s="26" t="s">
        <v>1572</v>
      </c>
      <c r="H51" s="26" t="s">
        <v>1719</v>
      </c>
    </row>
    <row r="53" spans="1:9">
      <c r="B53" s="3" t="s">
        <v>227</v>
      </c>
      <c r="C53" s="3" t="s">
        <v>228</v>
      </c>
      <c r="D53" s="3" t="s">
        <v>229</v>
      </c>
      <c r="E53" s="3" t="s">
        <v>230</v>
      </c>
      <c r="F53" s="3" t="s">
        <v>231</v>
      </c>
      <c r="G53" s="3" t="s">
        <v>232</v>
      </c>
      <c r="H53" s="3" t="s">
        <v>588</v>
      </c>
    </row>
    <row r="54" spans="1:9">
      <c r="A54" s="11" t="s">
        <v>172</v>
      </c>
      <c r="B54" s="7">
        <f>'Input'!B$189</f>
        <v>0</v>
      </c>
      <c r="C54" s="7">
        <f>'Input'!C$189</f>
        <v>0</v>
      </c>
      <c r="D54" s="7">
        <f>'Input'!D$189</f>
        <v>0</v>
      </c>
      <c r="E54" s="33">
        <f>'Input'!E$189</f>
        <v>0</v>
      </c>
      <c r="F54" s="33">
        <f>'Input'!F$189</f>
        <v>0</v>
      </c>
      <c r="G54" s="7">
        <f>'Input'!G$189</f>
        <v>0</v>
      </c>
      <c r="H54" s="33">
        <f>'Summary'!B$57</f>
        <v>0</v>
      </c>
      <c r="I54" s="10"/>
    </row>
    <row r="55" spans="1:9">
      <c r="A55" s="11" t="s">
        <v>173</v>
      </c>
      <c r="B55" s="7">
        <f>'Input'!B$193</f>
        <v>0</v>
      </c>
      <c r="C55" s="7">
        <f>'Input'!C$193</f>
        <v>0</v>
      </c>
      <c r="D55" s="7">
        <f>'Input'!D$193</f>
        <v>0</v>
      </c>
      <c r="E55" s="33">
        <f>'Input'!E$193</f>
        <v>0</v>
      </c>
      <c r="F55" s="33">
        <f>'Input'!F$193</f>
        <v>0</v>
      </c>
      <c r="G55" s="7">
        <f>'Input'!G$193</f>
        <v>0</v>
      </c>
      <c r="H55" s="33">
        <f>'Summary'!B$61</f>
        <v>0</v>
      </c>
      <c r="I55" s="10"/>
    </row>
    <row r="56" spans="1:9">
      <c r="A56" s="11" t="s">
        <v>216</v>
      </c>
      <c r="B56" s="7">
        <f>'Input'!B$197</f>
        <v>0</v>
      </c>
      <c r="C56" s="7">
        <f>'Input'!C$197</f>
        <v>0</v>
      </c>
      <c r="D56" s="7">
        <f>'Input'!D$197</f>
        <v>0</v>
      </c>
      <c r="E56" s="33">
        <f>'Input'!E$197</f>
        <v>0</v>
      </c>
      <c r="F56" s="33">
        <f>'Input'!F$197</f>
        <v>0</v>
      </c>
      <c r="G56" s="7">
        <f>'Input'!G$197</f>
        <v>0</v>
      </c>
      <c r="H56" s="33">
        <f>'Summary'!B$65</f>
        <v>0</v>
      </c>
      <c r="I56" s="10"/>
    </row>
    <row r="57" spans="1:9">
      <c r="A57" s="11" t="s">
        <v>174</v>
      </c>
      <c r="B57" s="7">
        <f>'Input'!B$201</f>
        <v>0</v>
      </c>
      <c r="C57" s="7">
        <f>'Input'!C$201</f>
        <v>0</v>
      </c>
      <c r="D57" s="7">
        <f>'Input'!D$201</f>
        <v>0</v>
      </c>
      <c r="E57" s="33">
        <f>'Input'!E$201</f>
        <v>0</v>
      </c>
      <c r="F57" s="33">
        <f>'Input'!F$201</f>
        <v>0</v>
      </c>
      <c r="G57" s="7">
        <f>'Input'!G$201</f>
        <v>0</v>
      </c>
      <c r="H57" s="33">
        <f>'Summary'!B$69</f>
        <v>0</v>
      </c>
      <c r="I57" s="10"/>
    </row>
    <row r="58" spans="1:9">
      <c r="A58" s="11" t="s">
        <v>175</v>
      </c>
      <c r="B58" s="7">
        <f>'Input'!B$205</f>
        <v>0</v>
      </c>
      <c r="C58" s="7">
        <f>'Input'!C$205</f>
        <v>0</v>
      </c>
      <c r="D58" s="7">
        <f>'Input'!D$205</f>
        <v>0</v>
      </c>
      <c r="E58" s="33">
        <f>'Input'!E$205</f>
        <v>0</v>
      </c>
      <c r="F58" s="33">
        <f>'Input'!F$205</f>
        <v>0</v>
      </c>
      <c r="G58" s="7">
        <f>'Input'!G$205</f>
        <v>0</v>
      </c>
      <c r="H58" s="33">
        <f>'Summary'!B$73</f>
        <v>0</v>
      </c>
      <c r="I58" s="10"/>
    </row>
    <row r="59" spans="1:9">
      <c r="A59" s="11" t="s">
        <v>217</v>
      </c>
      <c r="B59" s="7">
        <f>'Input'!B$209</f>
        <v>0</v>
      </c>
      <c r="C59" s="7">
        <f>'Input'!C$209</f>
        <v>0</v>
      </c>
      <c r="D59" s="7">
        <f>'Input'!D$209</f>
        <v>0</v>
      </c>
      <c r="E59" s="33">
        <f>'Input'!E$209</f>
        <v>0</v>
      </c>
      <c r="F59" s="33">
        <f>'Input'!F$209</f>
        <v>0</v>
      </c>
      <c r="G59" s="7">
        <f>'Input'!G$209</f>
        <v>0</v>
      </c>
      <c r="H59" s="33">
        <f>'Summary'!B$77</f>
        <v>0</v>
      </c>
      <c r="I59" s="10"/>
    </row>
    <row r="60" spans="1:9">
      <c r="A60" s="11" t="s">
        <v>176</v>
      </c>
      <c r="B60" s="7">
        <f>'Input'!B$213</f>
        <v>0</v>
      </c>
      <c r="C60" s="7">
        <f>'Input'!C$213</f>
        <v>0</v>
      </c>
      <c r="D60" s="7">
        <f>'Input'!D$213</f>
        <v>0</v>
      </c>
      <c r="E60" s="33">
        <f>'Input'!E$213</f>
        <v>0</v>
      </c>
      <c r="F60" s="33">
        <f>'Input'!F$213</f>
        <v>0</v>
      </c>
      <c r="G60" s="7">
        <f>'Input'!G$213</f>
        <v>0</v>
      </c>
      <c r="H60" s="33">
        <f>'Summary'!B$81</f>
        <v>0</v>
      </c>
      <c r="I60" s="10"/>
    </row>
    <row r="61" spans="1:9">
      <c r="A61" s="11" t="s">
        <v>177</v>
      </c>
      <c r="B61" s="7">
        <f>'Input'!B$217</f>
        <v>0</v>
      </c>
      <c r="C61" s="7">
        <f>'Input'!C$217</f>
        <v>0</v>
      </c>
      <c r="D61" s="7">
        <f>'Input'!D$217</f>
        <v>0</v>
      </c>
      <c r="E61" s="33">
        <f>'Input'!E$217</f>
        <v>0</v>
      </c>
      <c r="F61" s="33">
        <f>'Input'!F$217</f>
        <v>0</v>
      </c>
      <c r="G61" s="7">
        <f>'Input'!G$217</f>
        <v>0</v>
      </c>
      <c r="H61" s="33">
        <f>'Summary'!B$85</f>
        <v>0</v>
      </c>
      <c r="I61" s="10"/>
    </row>
    <row r="62" spans="1:9">
      <c r="A62" s="11" t="s">
        <v>191</v>
      </c>
      <c r="B62" s="7">
        <f>'Input'!B$219</f>
        <v>0</v>
      </c>
      <c r="C62" s="7">
        <f>'Input'!C$219</f>
        <v>0</v>
      </c>
      <c r="D62" s="7">
        <f>'Input'!D$219</f>
        <v>0</v>
      </c>
      <c r="E62" s="33">
        <f>'Input'!E$219</f>
        <v>0</v>
      </c>
      <c r="F62" s="33">
        <f>'Input'!F$219</f>
        <v>0</v>
      </c>
      <c r="G62" s="7">
        <f>'Input'!G$219</f>
        <v>0</v>
      </c>
      <c r="H62" s="33">
        <f>'Summary'!B$87</f>
        <v>0</v>
      </c>
      <c r="I62" s="10"/>
    </row>
    <row r="63" spans="1:9">
      <c r="A63" s="11" t="s">
        <v>178</v>
      </c>
      <c r="B63" s="7">
        <f>'Input'!B$221</f>
        <v>0</v>
      </c>
      <c r="C63" s="7">
        <f>'Input'!C$221</f>
        <v>0</v>
      </c>
      <c r="D63" s="7">
        <f>'Input'!D$221</f>
        <v>0</v>
      </c>
      <c r="E63" s="33">
        <f>'Input'!E$221</f>
        <v>0</v>
      </c>
      <c r="F63" s="33">
        <f>'Input'!F$221</f>
        <v>0</v>
      </c>
      <c r="G63" s="7">
        <f>'Input'!G$221</f>
        <v>0</v>
      </c>
      <c r="H63" s="33">
        <f>'Summary'!B$89</f>
        <v>0</v>
      </c>
      <c r="I63" s="10"/>
    </row>
    <row r="64" spans="1:9">
      <c r="A64" s="11" t="s">
        <v>179</v>
      </c>
      <c r="B64" s="7">
        <f>'Input'!B$225</f>
        <v>0</v>
      </c>
      <c r="C64" s="7">
        <f>'Input'!C$225</f>
        <v>0</v>
      </c>
      <c r="D64" s="7">
        <f>'Input'!D$225</f>
        <v>0</v>
      </c>
      <c r="E64" s="33">
        <f>'Input'!E$225</f>
        <v>0</v>
      </c>
      <c r="F64" s="33">
        <f>'Input'!F$225</f>
        <v>0</v>
      </c>
      <c r="G64" s="7">
        <f>'Input'!G$225</f>
        <v>0</v>
      </c>
      <c r="H64" s="33">
        <f>'Summary'!B$93</f>
        <v>0</v>
      </c>
      <c r="I64" s="10"/>
    </row>
    <row r="65" spans="1:9">
      <c r="A65" s="11" t="s">
        <v>192</v>
      </c>
      <c r="B65" s="7">
        <f>'Input'!B$228</f>
        <v>0</v>
      </c>
      <c r="C65" s="7">
        <f>'Input'!C$228</f>
        <v>0</v>
      </c>
      <c r="D65" s="7">
        <f>'Input'!D$228</f>
        <v>0</v>
      </c>
      <c r="E65" s="33">
        <f>'Input'!E$228</f>
        <v>0</v>
      </c>
      <c r="F65" s="33">
        <f>'Input'!F$228</f>
        <v>0</v>
      </c>
      <c r="G65" s="7">
        <f>'Input'!G$228</f>
        <v>0</v>
      </c>
      <c r="H65" s="33">
        <f>'Summary'!B$96</f>
        <v>0</v>
      </c>
      <c r="I65" s="10"/>
    </row>
    <row r="66" spans="1:9">
      <c r="A66" s="11" t="s">
        <v>218</v>
      </c>
      <c r="B66" s="7">
        <f>'Input'!B$231</f>
        <v>0</v>
      </c>
      <c r="C66" s="7">
        <f>'Input'!C$231</f>
        <v>0</v>
      </c>
      <c r="D66" s="7">
        <f>'Input'!D$231</f>
        <v>0</v>
      </c>
      <c r="E66" s="33">
        <f>'Input'!E$231</f>
        <v>0</v>
      </c>
      <c r="F66" s="33">
        <f>'Input'!F$231</f>
        <v>0</v>
      </c>
      <c r="G66" s="7">
        <f>'Input'!G$231</f>
        <v>0</v>
      </c>
      <c r="H66" s="33">
        <f>'Summary'!B$99</f>
        <v>0</v>
      </c>
      <c r="I66" s="10"/>
    </row>
    <row r="67" spans="1:9">
      <c r="A67" s="11" t="s">
        <v>219</v>
      </c>
      <c r="B67" s="7">
        <f>'Input'!B$235</f>
        <v>0</v>
      </c>
      <c r="C67" s="7">
        <f>'Input'!C$235</f>
        <v>0</v>
      </c>
      <c r="D67" s="7">
        <f>'Input'!D$235</f>
        <v>0</v>
      </c>
      <c r="E67" s="33">
        <f>'Input'!E$235</f>
        <v>0</v>
      </c>
      <c r="F67" s="33">
        <f>'Input'!F$235</f>
        <v>0</v>
      </c>
      <c r="G67" s="7">
        <f>'Input'!G$235</f>
        <v>0</v>
      </c>
      <c r="H67" s="33">
        <f>'Summary'!B$103</f>
        <v>0</v>
      </c>
      <c r="I67" s="10"/>
    </row>
    <row r="68" spans="1:9">
      <c r="A68" s="11" t="s">
        <v>220</v>
      </c>
      <c r="B68" s="7">
        <f>'Input'!B$239</f>
        <v>0</v>
      </c>
      <c r="C68" s="7">
        <f>'Input'!C$239</f>
        <v>0</v>
      </c>
      <c r="D68" s="7">
        <f>'Input'!D$239</f>
        <v>0</v>
      </c>
      <c r="E68" s="33">
        <f>'Input'!E$239</f>
        <v>0</v>
      </c>
      <c r="F68" s="33">
        <f>'Input'!F$239</f>
        <v>0</v>
      </c>
      <c r="G68" s="7">
        <f>'Input'!G$239</f>
        <v>0</v>
      </c>
      <c r="H68" s="33">
        <f>'Summary'!B$107</f>
        <v>0</v>
      </c>
      <c r="I68" s="10"/>
    </row>
    <row r="69" spans="1:9">
      <c r="A69" s="11" t="s">
        <v>221</v>
      </c>
      <c r="B69" s="7">
        <f>'Input'!B$243</f>
        <v>0</v>
      </c>
      <c r="C69" s="7">
        <f>'Input'!C$243</f>
        <v>0</v>
      </c>
      <c r="D69" s="7">
        <f>'Input'!D$243</f>
        <v>0</v>
      </c>
      <c r="E69" s="33">
        <f>'Input'!E$243</f>
        <v>0</v>
      </c>
      <c r="F69" s="33">
        <f>'Input'!F$243</f>
        <v>0</v>
      </c>
      <c r="G69" s="7">
        <f>'Input'!G$243</f>
        <v>0</v>
      </c>
      <c r="H69" s="33">
        <f>'Summary'!B$111</f>
        <v>0</v>
      </c>
      <c r="I69" s="10"/>
    </row>
    <row r="70" spans="1:9">
      <c r="A70" s="11" t="s">
        <v>222</v>
      </c>
      <c r="B70" s="7">
        <f>'Input'!B$247</f>
        <v>0</v>
      </c>
      <c r="C70" s="7">
        <f>'Input'!C$247</f>
        <v>0</v>
      </c>
      <c r="D70" s="7">
        <f>'Input'!D$247</f>
        <v>0</v>
      </c>
      <c r="E70" s="33">
        <f>'Input'!E$247</f>
        <v>0</v>
      </c>
      <c r="F70" s="33">
        <f>'Input'!F$247</f>
        <v>0</v>
      </c>
      <c r="G70" s="7">
        <f>'Input'!G$247</f>
        <v>0</v>
      </c>
      <c r="H70" s="33">
        <f>'Summary'!B$115</f>
        <v>0</v>
      </c>
      <c r="I70" s="10"/>
    </row>
    <row r="71" spans="1:9">
      <c r="A71" s="11" t="s">
        <v>180</v>
      </c>
      <c r="B71" s="7">
        <f>'Input'!B$251</f>
        <v>0</v>
      </c>
      <c r="C71" s="7">
        <f>'Input'!C$251</f>
        <v>0</v>
      </c>
      <c r="D71" s="7">
        <f>'Input'!D$251</f>
        <v>0</v>
      </c>
      <c r="E71" s="33">
        <f>'Input'!E$251</f>
        <v>0</v>
      </c>
      <c r="F71" s="33">
        <f>'Input'!F$251</f>
        <v>0</v>
      </c>
      <c r="G71" s="7">
        <f>'Input'!G$251</f>
        <v>0</v>
      </c>
      <c r="H71" s="33">
        <f>'Summary'!B$119</f>
        <v>0</v>
      </c>
      <c r="I71" s="10"/>
    </row>
    <row r="72" spans="1:9">
      <c r="A72" s="11" t="s">
        <v>181</v>
      </c>
      <c r="B72" s="7">
        <f>'Input'!B$255</f>
        <v>0</v>
      </c>
      <c r="C72" s="7">
        <f>'Input'!C$255</f>
        <v>0</v>
      </c>
      <c r="D72" s="7">
        <f>'Input'!D$255</f>
        <v>0</v>
      </c>
      <c r="E72" s="33">
        <f>'Input'!E$255</f>
        <v>0</v>
      </c>
      <c r="F72" s="33">
        <f>'Input'!F$255</f>
        <v>0</v>
      </c>
      <c r="G72" s="7">
        <f>'Input'!G$255</f>
        <v>0</v>
      </c>
      <c r="H72" s="33">
        <f>'Summary'!B$123</f>
        <v>0</v>
      </c>
      <c r="I72" s="10"/>
    </row>
    <row r="73" spans="1:9">
      <c r="A73" s="11" t="s">
        <v>182</v>
      </c>
      <c r="B73" s="7">
        <f>'Input'!B$258</f>
        <v>0</v>
      </c>
      <c r="C73" s="7">
        <f>'Input'!C$258</f>
        <v>0</v>
      </c>
      <c r="D73" s="7">
        <f>'Input'!D$258</f>
        <v>0</v>
      </c>
      <c r="E73" s="33">
        <f>'Input'!E$258</f>
        <v>0</v>
      </c>
      <c r="F73" s="33">
        <f>'Input'!F$258</f>
        <v>0</v>
      </c>
      <c r="G73" s="7">
        <f>'Input'!G$258</f>
        <v>0</v>
      </c>
      <c r="H73" s="33">
        <f>'Summary'!B$126</f>
        <v>0</v>
      </c>
      <c r="I73" s="10"/>
    </row>
    <row r="74" spans="1:9">
      <c r="A74" s="11" t="s">
        <v>183</v>
      </c>
      <c r="B74" s="7">
        <f>'Input'!B$262</f>
        <v>0</v>
      </c>
      <c r="C74" s="7">
        <f>'Input'!C$262</f>
        <v>0</v>
      </c>
      <c r="D74" s="7">
        <f>'Input'!D$262</f>
        <v>0</v>
      </c>
      <c r="E74" s="33">
        <f>'Input'!E$262</f>
        <v>0</v>
      </c>
      <c r="F74" s="33">
        <f>'Input'!F$262</f>
        <v>0</v>
      </c>
      <c r="G74" s="7">
        <f>'Input'!G$262</f>
        <v>0</v>
      </c>
      <c r="H74" s="33">
        <f>'Summary'!B$130</f>
        <v>0</v>
      </c>
      <c r="I74" s="10"/>
    </row>
    <row r="75" spans="1:9">
      <c r="A75" s="11" t="s">
        <v>184</v>
      </c>
      <c r="B75" s="7">
        <f>'Input'!B$266</f>
        <v>0</v>
      </c>
      <c r="C75" s="7">
        <f>'Input'!C$266</f>
        <v>0</v>
      </c>
      <c r="D75" s="7">
        <f>'Input'!D$266</f>
        <v>0</v>
      </c>
      <c r="E75" s="33">
        <f>'Input'!E$266</f>
        <v>0</v>
      </c>
      <c r="F75" s="33">
        <f>'Input'!F$266</f>
        <v>0</v>
      </c>
      <c r="G75" s="7">
        <f>'Input'!G$266</f>
        <v>0</v>
      </c>
      <c r="H75" s="33">
        <f>'Summary'!B$134</f>
        <v>0</v>
      </c>
      <c r="I75" s="10"/>
    </row>
    <row r="76" spans="1:9">
      <c r="A76" s="11" t="s">
        <v>185</v>
      </c>
      <c r="B76" s="7">
        <f>'Input'!B$269</f>
        <v>0</v>
      </c>
      <c r="C76" s="7">
        <f>'Input'!C$269</f>
        <v>0</v>
      </c>
      <c r="D76" s="7">
        <f>'Input'!D$269</f>
        <v>0</v>
      </c>
      <c r="E76" s="33">
        <f>'Input'!E$269</f>
        <v>0</v>
      </c>
      <c r="F76" s="33">
        <f>'Input'!F$269</f>
        <v>0</v>
      </c>
      <c r="G76" s="7">
        <f>'Input'!G$269</f>
        <v>0</v>
      </c>
      <c r="H76" s="33">
        <f>'Summary'!B$137</f>
        <v>0</v>
      </c>
      <c r="I76" s="10"/>
    </row>
    <row r="77" spans="1:9">
      <c r="A77" s="11" t="s">
        <v>193</v>
      </c>
      <c r="B77" s="7">
        <f>'Input'!B$272</f>
        <v>0</v>
      </c>
      <c r="C77" s="7">
        <f>'Input'!C$272</f>
        <v>0</v>
      </c>
      <c r="D77" s="7">
        <f>'Input'!D$272</f>
        <v>0</v>
      </c>
      <c r="E77" s="33">
        <f>'Input'!E$272</f>
        <v>0</v>
      </c>
      <c r="F77" s="33">
        <f>'Input'!F$272</f>
        <v>0</v>
      </c>
      <c r="G77" s="7">
        <f>'Input'!G$272</f>
        <v>0</v>
      </c>
      <c r="H77" s="33">
        <f>'Summary'!B$140</f>
        <v>0</v>
      </c>
      <c r="I77" s="10"/>
    </row>
    <row r="78" spans="1:9">
      <c r="A78" s="11" t="s">
        <v>194</v>
      </c>
      <c r="B78" s="7">
        <f>'Input'!B$275</f>
        <v>0</v>
      </c>
      <c r="C78" s="7">
        <f>'Input'!C$275</f>
        <v>0</v>
      </c>
      <c r="D78" s="7">
        <f>'Input'!D$275</f>
        <v>0</v>
      </c>
      <c r="E78" s="33">
        <f>'Input'!E$275</f>
        <v>0</v>
      </c>
      <c r="F78" s="33">
        <f>'Input'!F$275</f>
        <v>0</v>
      </c>
      <c r="G78" s="7">
        <f>'Input'!G$275</f>
        <v>0</v>
      </c>
      <c r="H78" s="33">
        <f>'Summary'!B$143</f>
        <v>0</v>
      </c>
      <c r="I78" s="10"/>
    </row>
    <row r="79" spans="1:9">
      <c r="A79" s="11" t="s">
        <v>195</v>
      </c>
      <c r="B79" s="7">
        <f>'Input'!B$278</f>
        <v>0</v>
      </c>
      <c r="C79" s="7">
        <f>'Input'!C$278</f>
        <v>0</v>
      </c>
      <c r="D79" s="7">
        <f>'Input'!D$278</f>
        <v>0</v>
      </c>
      <c r="E79" s="33">
        <f>'Input'!E$278</f>
        <v>0</v>
      </c>
      <c r="F79" s="33">
        <f>'Input'!F$278</f>
        <v>0</v>
      </c>
      <c r="G79" s="7">
        <f>'Input'!G$278</f>
        <v>0</v>
      </c>
      <c r="H79" s="33">
        <f>'Summary'!B$146</f>
        <v>0</v>
      </c>
      <c r="I79" s="10"/>
    </row>
    <row r="80" spans="1:9">
      <c r="A80" s="11" t="s">
        <v>196</v>
      </c>
      <c r="B80" s="7">
        <f>'Input'!B$281</f>
        <v>0</v>
      </c>
      <c r="C80" s="7">
        <f>'Input'!C$281</f>
        <v>0</v>
      </c>
      <c r="D80" s="7">
        <f>'Input'!D$281</f>
        <v>0</v>
      </c>
      <c r="E80" s="33">
        <f>'Input'!E$281</f>
        <v>0</v>
      </c>
      <c r="F80" s="33">
        <f>'Input'!F$281</f>
        <v>0</v>
      </c>
      <c r="G80" s="7">
        <f>'Input'!G$281</f>
        <v>0</v>
      </c>
      <c r="H80" s="33">
        <f>'Summary'!B$149</f>
        <v>0</v>
      </c>
      <c r="I80" s="10"/>
    </row>
    <row r="81" spans="1:9">
      <c r="A81" s="11" t="s">
        <v>197</v>
      </c>
      <c r="B81" s="7">
        <f>'Input'!B$284</f>
        <v>0</v>
      </c>
      <c r="C81" s="7">
        <f>'Input'!C$284</f>
        <v>0</v>
      </c>
      <c r="D81" s="7">
        <f>'Input'!D$284</f>
        <v>0</v>
      </c>
      <c r="E81" s="33">
        <f>'Input'!E$284</f>
        <v>0</v>
      </c>
      <c r="F81" s="33">
        <f>'Input'!F$284</f>
        <v>0</v>
      </c>
      <c r="G81" s="7">
        <f>'Input'!G$284</f>
        <v>0</v>
      </c>
      <c r="H81" s="33">
        <f>'Summary'!B$152</f>
        <v>0</v>
      </c>
      <c r="I81" s="10"/>
    </row>
    <row r="82" spans="1:9">
      <c r="A82" s="11" t="s">
        <v>198</v>
      </c>
      <c r="B82" s="7">
        <f>'Input'!B$287</f>
        <v>0</v>
      </c>
      <c r="C82" s="7">
        <f>'Input'!C$287</f>
        <v>0</v>
      </c>
      <c r="D82" s="7">
        <f>'Input'!D$287</f>
        <v>0</v>
      </c>
      <c r="E82" s="33">
        <f>'Input'!E$287</f>
        <v>0</v>
      </c>
      <c r="F82" s="33">
        <f>'Input'!F$287</f>
        <v>0</v>
      </c>
      <c r="G82" s="7">
        <f>'Input'!G$287</f>
        <v>0</v>
      </c>
      <c r="H82" s="33">
        <f>'Summary'!B$155</f>
        <v>0</v>
      </c>
      <c r="I82" s="10"/>
    </row>
    <row r="83" spans="1:9">
      <c r="A83" s="11" t="s">
        <v>199</v>
      </c>
      <c r="B83" s="7">
        <f>'Input'!B$290</f>
        <v>0</v>
      </c>
      <c r="C83" s="7">
        <f>'Input'!C$290</f>
        <v>0</v>
      </c>
      <c r="D83" s="7">
        <f>'Input'!D$290</f>
        <v>0</v>
      </c>
      <c r="E83" s="33">
        <f>'Input'!E$290</f>
        <v>0</v>
      </c>
      <c r="F83" s="33">
        <f>'Input'!F$290</f>
        <v>0</v>
      </c>
      <c r="G83" s="7">
        <f>'Input'!G$290</f>
        <v>0</v>
      </c>
      <c r="H83" s="33">
        <f>'Summary'!B$158</f>
        <v>0</v>
      </c>
      <c r="I83" s="10"/>
    </row>
    <row r="84" spans="1:9">
      <c r="A84" s="11" t="s">
        <v>200</v>
      </c>
      <c r="B84" s="7">
        <f>'Input'!B$293</f>
        <v>0</v>
      </c>
      <c r="C84" s="7">
        <f>'Input'!C$293</f>
        <v>0</v>
      </c>
      <c r="D84" s="7">
        <f>'Input'!D$293</f>
        <v>0</v>
      </c>
      <c r="E84" s="33">
        <f>'Input'!E$293</f>
        <v>0</v>
      </c>
      <c r="F84" s="33">
        <f>'Input'!F$293</f>
        <v>0</v>
      </c>
      <c r="G84" s="7">
        <f>'Input'!G$293</f>
        <v>0</v>
      </c>
      <c r="H84" s="33">
        <f>'Summary'!B$161</f>
        <v>0</v>
      </c>
      <c r="I84" s="10"/>
    </row>
    <row r="86" spans="1:9">
      <c r="A86" s="1" t="s">
        <v>1720</v>
      </c>
    </row>
    <row r="88" spans="1:9">
      <c r="B88" s="3" t="s">
        <v>1721</v>
      </c>
    </row>
    <row r="89" spans="1:9">
      <c r="A89" s="11" t="s">
        <v>172</v>
      </c>
      <c r="B89" s="5" t="s">
        <v>1722</v>
      </c>
      <c r="C89" s="10"/>
    </row>
    <row r="90" spans="1:9">
      <c r="A90" s="11" t="s">
        <v>173</v>
      </c>
      <c r="B90" s="5" t="s">
        <v>1722</v>
      </c>
      <c r="C90" s="10"/>
    </row>
    <row r="91" spans="1:9">
      <c r="A91" s="11" t="s">
        <v>216</v>
      </c>
      <c r="B91" s="5" t="s">
        <v>1722</v>
      </c>
      <c r="C91" s="10"/>
    </row>
    <row r="92" spans="1:9">
      <c r="A92" s="11" t="s">
        <v>174</v>
      </c>
      <c r="B92" s="5" t="s">
        <v>1722</v>
      </c>
      <c r="C92" s="10"/>
    </row>
    <row r="93" spans="1:9">
      <c r="A93" s="11" t="s">
        <v>175</v>
      </c>
      <c r="B93" s="5" t="s">
        <v>1722</v>
      </c>
      <c r="C93" s="10"/>
    </row>
    <row r="94" spans="1:9">
      <c r="A94" s="11" t="s">
        <v>217</v>
      </c>
      <c r="B94" s="5" t="s">
        <v>1722</v>
      </c>
      <c r="C94" s="10"/>
    </row>
    <row r="95" spans="1:9">
      <c r="A95" s="11" t="s">
        <v>176</v>
      </c>
      <c r="B95" s="5" t="s">
        <v>1722</v>
      </c>
      <c r="C95" s="10"/>
    </row>
    <row r="96" spans="1:9">
      <c r="A96" s="11" t="s">
        <v>177</v>
      </c>
      <c r="B96" s="5" t="s">
        <v>1722</v>
      </c>
      <c r="C96" s="10"/>
    </row>
    <row r="97" spans="1:3">
      <c r="A97" s="11" t="s">
        <v>191</v>
      </c>
      <c r="B97" s="5" t="s">
        <v>1722</v>
      </c>
      <c r="C97" s="10"/>
    </row>
    <row r="98" spans="1:3">
      <c r="A98" s="11" t="s">
        <v>178</v>
      </c>
      <c r="B98" s="5" t="s">
        <v>1723</v>
      </c>
      <c r="C98" s="10"/>
    </row>
    <row r="99" spans="1:3">
      <c r="A99" s="11" t="s">
        <v>179</v>
      </c>
      <c r="B99" s="5" t="s">
        <v>1723</v>
      </c>
      <c r="C99" s="10"/>
    </row>
    <row r="100" spans="1:3">
      <c r="A100" s="11" t="s">
        <v>192</v>
      </c>
      <c r="B100" s="5" t="s">
        <v>1723</v>
      </c>
      <c r="C100" s="10"/>
    </row>
    <row r="101" spans="1:3">
      <c r="A101" s="11" t="s">
        <v>218</v>
      </c>
      <c r="B101" s="5" t="s">
        <v>1724</v>
      </c>
      <c r="C101" s="10"/>
    </row>
    <row r="102" spans="1:3">
      <c r="A102" s="11" t="s">
        <v>219</v>
      </c>
      <c r="B102" s="5" t="s">
        <v>1724</v>
      </c>
      <c r="C102" s="10"/>
    </row>
    <row r="103" spans="1:3">
      <c r="A103" s="11" t="s">
        <v>220</v>
      </c>
      <c r="B103" s="5" t="s">
        <v>1724</v>
      </c>
      <c r="C103" s="10"/>
    </row>
    <row r="104" spans="1:3">
      <c r="A104" s="11" t="s">
        <v>221</v>
      </c>
      <c r="B104" s="5" t="s">
        <v>1724</v>
      </c>
      <c r="C104" s="10"/>
    </row>
    <row r="105" spans="1:3">
      <c r="A105" s="11" t="s">
        <v>222</v>
      </c>
      <c r="B105" s="5" t="s">
        <v>1724</v>
      </c>
      <c r="C105" s="10"/>
    </row>
    <row r="106" spans="1:3">
      <c r="A106" s="11" t="s">
        <v>180</v>
      </c>
      <c r="B106" s="5" t="s">
        <v>1724</v>
      </c>
      <c r="C106" s="10"/>
    </row>
    <row r="107" spans="1:3">
      <c r="A107" s="11" t="s">
        <v>181</v>
      </c>
      <c r="B107" s="5" t="s">
        <v>1724</v>
      </c>
      <c r="C107" s="10"/>
    </row>
    <row r="108" spans="1:3">
      <c r="A108" s="11" t="s">
        <v>182</v>
      </c>
      <c r="B108" s="5" t="s">
        <v>1724</v>
      </c>
      <c r="C108" s="10"/>
    </row>
    <row r="109" spans="1:3">
      <c r="A109" s="11" t="s">
        <v>183</v>
      </c>
      <c r="B109" s="5" t="s">
        <v>1724</v>
      </c>
      <c r="C109" s="10"/>
    </row>
    <row r="110" spans="1:3">
      <c r="A110" s="11" t="s">
        <v>184</v>
      </c>
      <c r="B110" s="5" t="s">
        <v>1724</v>
      </c>
      <c r="C110" s="10"/>
    </row>
    <row r="111" spans="1:3">
      <c r="A111" s="11" t="s">
        <v>185</v>
      </c>
      <c r="B111" s="5" t="s">
        <v>1724</v>
      </c>
      <c r="C111" s="10"/>
    </row>
    <row r="112" spans="1:3">
      <c r="A112" s="11" t="s">
        <v>193</v>
      </c>
      <c r="B112" s="5" t="s">
        <v>1724</v>
      </c>
      <c r="C112" s="10"/>
    </row>
    <row r="113" spans="1:3">
      <c r="A113" s="11" t="s">
        <v>194</v>
      </c>
      <c r="B113" s="5" t="s">
        <v>1724</v>
      </c>
      <c r="C113" s="10"/>
    </row>
    <row r="114" spans="1:3">
      <c r="A114" s="11" t="s">
        <v>195</v>
      </c>
      <c r="B114" s="5" t="s">
        <v>1724</v>
      </c>
      <c r="C114" s="10"/>
    </row>
    <row r="115" spans="1:3">
      <c r="A115" s="11" t="s">
        <v>196</v>
      </c>
      <c r="B115" s="5" t="s">
        <v>1724</v>
      </c>
      <c r="C115" s="10"/>
    </row>
    <row r="116" spans="1:3">
      <c r="A116" s="11" t="s">
        <v>197</v>
      </c>
      <c r="B116" s="5" t="s">
        <v>1724</v>
      </c>
      <c r="C116" s="10"/>
    </row>
    <row r="117" spans="1:3">
      <c r="A117" s="11" t="s">
        <v>198</v>
      </c>
      <c r="B117" s="5" t="s">
        <v>1724</v>
      </c>
      <c r="C117" s="10"/>
    </row>
    <row r="118" spans="1:3">
      <c r="A118" s="11" t="s">
        <v>199</v>
      </c>
      <c r="B118" s="5" t="s">
        <v>1724</v>
      </c>
      <c r="C118" s="10"/>
    </row>
    <row r="119" spans="1:3">
      <c r="A119" s="11" t="s">
        <v>200</v>
      </c>
      <c r="B119" s="5" t="s">
        <v>1724</v>
      </c>
      <c r="C119" s="10"/>
    </row>
    <row r="121" spans="1:3">
      <c r="A121" s="1" t="s">
        <v>1725</v>
      </c>
    </row>
    <row r="122" spans="1:3">
      <c r="A122" s="2" t="s">
        <v>367</v>
      </c>
    </row>
    <row r="123" spans="1:3">
      <c r="A123" s="12" t="s">
        <v>1726</v>
      </c>
    </row>
    <row r="124" spans="1:3">
      <c r="A124" s="12" t="s">
        <v>1727</v>
      </c>
    </row>
    <row r="125" spans="1:3">
      <c r="A125" s="12" t="s">
        <v>1728</v>
      </c>
    </row>
    <row r="126" spans="1:3">
      <c r="A126" s="12" t="s">
        <v>1729</v>
      </c>
    </row>
    <row r="127" spans="1:3">
      <c r="A127" s="12" t="s">
        <v>1730</v>
      </c>
    </row>
    <row r="128" spans="1:3">
      <c r="A128" s="12" t="s">
        <v>1731</v>
      </c>
    </row>
    <row r="129" spans="1:8">
      <c r="A129" s="12" t="s">
        <v>1732</v>
      </c>
    </row>
    <row r="130" spans="1:8">
      <c r="A130" s="12" t="s">
        <v>1733</v>
      </c>
    </row>
    <row r="131" spans="1:8">
      <c r="A131" s="12" t="s">
        <v>1171</v>
      </c>
    </row>
    <row r="132" spans="1:8">
      <c r="A132" s="12" t="s">
        <v>1734</v>
      </c>
    </row>
    <row r="133" spans="1:8">
      <c r="A133" s="12" t="s">
        <v>1735</v>
      </c>
    </row>
    <row r="134" spans="1:8">
      <c r="A134" s="12" t="s">
        <v>1736</v>
      </c>
    </row>
    <row r="135" spans="1:8">
      <c r="A135" s="12" t="s">
        <v>1737</v>
      </c>
    </row>
    <row r="136" spans="1:8">
      <c r="A136" s="12" t="s">
        <v>1738</v>
      </c>
    </row>
    <row r="137" spans="1:8">
      <c r="A137" s="12" t="s">
        <v>1739</v>
      </c>
    </row>
    <row r="138" spans="1:8">
      <c r="A138" s="12" t="s">
        <v>1740</v>
      </c>
    </row>
    <row r="139" spans="1:8">
      <c r="A139" s="12" t="s">
        <v>1741</v>
      </c>
    </row>
    <row r="140" spans="1:8">
      <c r="A140" s="12" t="s">
        <v>1742</v>
      </c>
    </row>
    <row r="141" spans="1:8">
      <c r="A141" s="12" t="s">
        <v>1743</v>
      </c>
    </row>
    <row r="142" spans="1:8">
      <c r="A142" s="12" t="s">
        <v>1744</v>
      </c>
    </row>
    <row r="143" spans="1:8">
      <c r="A143" s="12" t="s">
        <v>1745</v>
      </c>
    </row>
    <row r="144" spans="1:8">
      <c r="A144" s="26" t="s">
        <v>370</v>
      </c>
      <c r="B144" s="26" t="s">
        <v>500</v>
      </c>
      <c r="C144" s="26" t="s">
        <v>500</v>
      </c>
      <c r="D144" s="26" t="s">
        <v>500</v>
      </c>
      <c r="E144" s="26" t="s">
        <v>500</v>
      </c>
      <c r="F144" s="26" t="s">
        <v>500</v>
      </c>
      <c r="G144" s="26" t="s">
        <v>500</v>
      </c>
      <c r="H144" s="26" t="s">
        <v>500</v>
      </c>
    </row>
    <row r="145" spans="1:9">
      <c r="A145" s="26" t="s">
        <v>373</v>
      </c>
      <c r="B145" s="26" t="s">
        <v>1746</v>
      </c>
      <c r="C145" s="26" t="s">
        <v>1747</v>
      </c>
      <c r="D145" s="26" t="s">
        <v>1748</v>
      </c>
      <c r="E145" s="26" t="s">
        <v>1749</v>
      </c>
      <c r="F145" s="26" t="s">
        <v>1750</v>
      </c>
      <c r="G145" s="26" t="s">
        <v>1751</v>
      </c>
      <c r="H145" s="26" t="s">
        <v>1752</v>
      </c>
    </row>
    <row r="147" spans="1:9">
      <c r="B147" s="3" t="s">
        <v>1753</v>
      </c>
      <c r="C147" s="3" t="s">
        <v>1754</v>
      </c>
      <c r="D147" s="3" t="s">
        <v>1755</v>
      </c>
      <c r="E147" s="3" t="s">
        <v>1756</v>
      </c>
      <c r="F147" s="3" t="s">
        <v>1757</v>
      </c>
      <c r="G147" s="3" t="s">
        <v>1758</v>
      </c>
      <c r="H147" s="3" t="s">
        <v>1759</v>
      </c>
    </row>
    <row r="148" spans="1:9">
      <c r="A148" s="22" t="s">
        <v>172</v>
      </c>
      <c r="I148" s="10"/>
    </row>
    <row r="149" spans="1:9">
      <c r="A149" s="11" t="s">
        <v>172</v>
      </c>
      <c r="B149" s="6">
        <f>B$54/IF(B$89="kVA",IF(F$54,F$54,1),IF(B$89="MPAN",IF(E$54,E$54,1),IF(H$54,H$54,1)))</f>
        <v>0</v>
      </c>
      <c r="C149" s="6">
        <f>C$54/IF(B$89="kVA",IF(F$54,F$54,1),IF(B$89="MPAN",IF(E$54,E$54,1),IF(H$54,H$54,1)))</f>
        <v>0</v>
      </c>
      <c r="D149" s="6">
        <f>D$54/IF(B$89="kVA",IF(F$54,F$54,1),IF(B$89="MPAN",IF(E$54,E$54,1),IF(H$54,H$54,1)))</f>
        <v>0</v>
      </c>
      <c r="E149" s="6">
        <f>E$54/IF(B$89="kVA",IF(F$54,F$54,1),IF(B$89="MPAN",IF(E$54,E$54,1),IF(H$54,H$54,1)))</f>
        <v>0</v>
      </c>
      <c r="F149" s="6">
        <f>F$54/IF(B$89="kVA",IF(F$54,F$54,1),IF(B$89="MPAN",IF(E$54,E$54,1),IF(H$54,H$54,1)))</f>
        <v>0</v>
      </c>
      <c r="G149" s="6">
        <f>G$54/IF(B$89="kVA",IF(F$54,F$54,1),IF(B$89="MPAN",IF(E$54,E$54,1),IF(H$54,H$54,1)))</f>
        <v>0</v>
      </c>
      <c r="H149" s="35">
        <f>0.01*'Input'!F$58*('Adjust'!$E$239*E149+'Adjust'!$F$239*F149)+10*('Adjust'!$B$239*B149+'Adjust'!$C$239*C149+'Adjust'!$D$239*D149+'Adjust'!$G$239*G149)</f>
        <v>0</v>
      </c>
      <c r="I149" s="10"/>
    </row>
    <row r="150" spans="1:9">
      <c r="A150" s="11" t="s">
        <v>234</v>
      </c>
      <c r="B150" s="6">
        <f>B$54/IF(B$89="kVA",IF(F$54,F$54,1),IF(B$89="MPAN",IF(E$54,E$54,1),IF(H$54,H$54,1)))</f>
        <v>0</v>
      </c>
      <c r="C150" s="6">
        <f>C$54/IF(B$89="kVA",IF(F$54,F$54,1),IF(B$89="MPAN",IF(E$54,E$54,1),IF(H$54,H$54,1)))</f>
        <v>0</v>
      </c>
      <c r="D150" s="6">
        <f>D$54/IF(B$89="kVA",IF(F$54,F$54,1),IF(B$89="MPAN",IF(E$54,E$54,1),IF(H$54,H$54,1)))</f>
        <v>0</v>
      </c>
      <c r="E150" s="6">
        <f>E$54/IF(B$89="kVA",IF(F$54,F$54,1),IF(B$89="MPAN",IF(E$54,E$54,1),IF(H$54,H$54,1)))</f>
        <v>0</v>
      </c>
      <c r="F150" s="6">
        <f>F$54/IF(B$89="kVA",IF(F$54,F$54,1),IF(B$89="MPAN",IF(E$54,E$54,1),IF(H$54,H$54,1)))</f>
        <v>0</v>
      </c>
      <c r="G150" s="6">
        <f>G$54/IF(B$89="kVA",IF(F$54,F$54,1),IF(B$89="MPAN",IF(E$54,E$54,1),IF(H$54,H$54,1)))</f>
        <v>0</v>
      </c>
      <c r="H150" s="35">
        <f>0.01*'Input'!F$58*('Adjust'!$E$240*E150+'Adjust'!$F$240*F150)+10*('Adjust'!$B$240*B150+'Adjust'!$C$240*C150+'Adjust'!$D$240*D150+'Adjust'!$G$240*G150)</f>
        <v>0</v>
      </c>
      <c r="I150" s="10"/>
    </row>
    <row r="151" spans="1:9">
      <c r="A151" s="11" t="s">
        <v>235</v>
      </c>
      <c r="B151" s="6">
        <f>B$54/IF(B$89="kVA",IF(F$54,F$54,1),IF(B$89="MPAN",IF(E$54,E$54,1),IF(H$54,H$54,1)))</f>
        <v>0</v>
      </c>
      <c r="C151" s="6">
        <f>C$54/IF(B$89="kVA",IF(F$54,F$54,1),IF(B$89="MPAN",IF(E$54,E$54,1),IF(H$54,H$54,1)))</f>
        <v>0</v>
      </c>
      <c r="D151" s="6">
        <f>D$54/IF(B$89="kVA",IF(F$54,F$54,1),IF(B$89="MPAN",IF(E$54,E$54,1),IF(H$54,H$54,1)))</f>
        <v>0</v>
      </c>
      <c r="E151" s="6">
        <f>E$54/IF(B$89="kVA",IF(F$54,F$54,1),IF(B$89="MPAN",IF(E$54,E$54,1),IF(H$54,H$54,1)))</f>
        <v>0</v>
      </c>
      <c r="F151" s="6">
        <f>F$54/IF(B$89="kVA",IF(F$54,F$54,1),IF(B$89="MPAN",IF(E$54,E$54,1),IF(H$54,H$54,1)))</f>
        <v>0</v>
      </c>
      <c r="G151" s="6">
        <f>G$54/IF(B$89="kVA",IF(F$54,F$54,1),IF(B$89="MPAN",IF(E$54,E$54,1),IF(H$54,H$54,1)))</f>
        <v>0</v>
      </c>
      <c r="H151" s="35">
        <f>0.01*'Input'!F$58*('Adjust'!$E$241*E151+'Adjust'!$F$241*F151)+10*('Adjust'!$B$241*B151+'Adjust'!$C$241*C151+'Adjust'!$D$241*D151+'Adjust'!$G$241*G151)</f>
        <v>0</v>
      </c>
      <c r="I151" s="10"/>
    </row>
    <row r="152" spans="1:9">
      <c r="A152" s="22" t="s">
        <v>173</v>
      </c>
      <c r="I152" s="10"/>
    </row>
    <row r="153" spans="1:9">
      <c r="A153" s="11" t="s">
        <v>173</v>
      </c>
      <c r="B153" s="6">
        <f>B$55/IF(B$90="kVA",IF(F$55,F$55,1),IF(B$90="MPAN",IF(E$55,E$55,1),IF(H$55,H$55,1)))</f>
        <v>0</v>
      </c>
      <c r="C153" s="6">
        <f>C$55/IF(B$90="kVA",IF(F$55,F$55,1),IF(B$90="MPAN",IF(E$55,E$55,1),IF(H$55,H$55,1)))</f>
        <v>0</v>
      </c>
      <c r="D153" s="6">
        <f>D$55/IF(B$90="kVA",IF(F$55,F$55,1),IF(B$90="MPAN",IF(E$55,E$55,1),IF(H$55,H$55,1)))</f>
        <v>0</v>
      </c>
      <c r="E153" s="6">
        <f>E$55/IF(B$90="kVA",IF(F$55,F$55,1),IF(B$90="MPAN",IF(E$55,E$55,1),IF(H$55,H$55,1)))</f>
        <v>0</v>
      </c>
      <c r="F153" s="6">
        <f>F$55/IF(B$90="kVA",IF(F$55,F$55,1),IF(B$90="MPAN",IF(E$55,E$55,1),IF(H$55,H$55,1)))</f>
        <v>0</v>
      </c>
      <c r="G153" s="6">
        <f>G$55/IF(B$90="kVA",IF(F$55,F$55,1),IF(B$90="MPAN",IF(E$55,E$55,1),IF(H$55,H$55,1)))</f>
        <v>0</v>
      </c>
      <c r="H153" s="35">
        <f>0.01*'Input'!F$58*('Adjust'!$E$243*E153+'Adjust'!$F$243*F153)+10*('Adjust'!$B$243*B153+'Adjust'!$C$243*C153+'Adjust'!$D$243*D153+'Adjust'!$G$243*G153)</f>
        <v>0</v>
      </c>
      <c r="I153" s="10"/>
    </row>
    <row r="154" spans="1:9">
      <c r="A154" s="11" t="s">
        <v>237</v>
      </c>
      <c r="B154" s="6">
        <f>B$55/IF(B$90="kVA",IF(F$55,F$55,1),IF(B$90="MPAN",IF(E$55,E$55,1),IF(H$55,H$55,1)))</f>
        <v>0</v>
      </c>
      <c r="C154" s="6">
        <f>C$55/IF(B$90="kVA",IF(F$55,F$55,1),IF(B$90="MPAN",IF(E$55,E$55,1),IF(H$55,H$55,1)))</f>
        <v>0</v>
      </c>
      <c r="D154" s="6">
        <f>D$55/IF(B$90="kVA",IF(F$55,F$55,1),IF(B$90="MPAN",IF(E$55,E$55,1),IF(H$55,H$55,1)))</f>
        <v>0</v>
      </c>
      <c r="E154" s="6">
        <f>E$55/IF(B$90="kVA",IF(F$55,F$55,1),IF(B$90="MPAN",IF(E$55,E$55,1),IF(H$55,H$55,1)))</f>
        <v>0</v>
      </c>
      <c r="F154" s="6">
        <f>F$55/IF(B$90="kVA",IF(F$55,F$55,1),IF(B$90="MPAN",IF(E$55,E$55,1),IF(H$55,H$55,1)))</f>
        <v>0</v>
      </c>
      <c r="G154" s="6">
        <f>G$55/IF(B$90="kVA",IF(F$55,F$55,1),IF(B$90="MPAN",IF(E$55,E$55,1),IF(H$55,H$55,1)))</f>
        <v>0</v>
      </c>
      <c r="H154" s="35">
        <f>0.01*'Input'!F$58*('Adjust'!$E$244*E154+'Adjust'!$F$244*F154)+10*('Adjust'!$B$244*B154+'Adjust'!$C$244*C154+'Adjust'!$D$244*D154+'Adjust'!$G$244*G154)</f>
        <v>0</v>
      </c>
      <c r="I154" s="10"/>
    </row>
    <row r="155" spans="1:9">
      <c r="A155" s="11" t="s">
        <v>238</v>
      </c>
      <c r="B155" s="6">
        <f>B$55/IF(B$90="kVA",IF(F$55,F$55,1),IF(B$90="MPAN",IF(E$55,E$55,1),IF(H$55,H$55,1)))</f>
        <v>0</v>
      </c>
      <c r="C155" s="6">
        <f>C$55/IF(B$90="kVA",IF(F$55,F$55,1),IF(B$90="MPAN",IF(E$55,E$55,1),IF(H$55,H$55,1)))</f>
        <v>0</v>
      </c>
      <c r="D155" s="6">
        <f>D$55/IF(B$90="kVA",IF(F$55,F$55,1),IF(B$90="MPAN",IF(E$55,E$55,1),IF(H$55,H$55,1)))</f>
        <v>0</v>
      </c>
      <c r="E155" s="6">
        <f>E$55/IF(B$90="kVA",IF(F$55,F$55,1),IF(B$90="MPAN",IF(E$55,E$55,1),IF(H$55,H$55,1)))</f>
        <v>0</v>
      </c>
      <c r="F155" s="6">
        <f>F$55/IF(B$90="kVA",IF(F$55,F$55,1),IF(B$90="MPAN",IF(E$55,E$55,1),IF(H$55,H$55,1)))</f>
        <v>0</v>
      </c>
      <c r="G155" s="6">
        <f>G$55/IF(B$90="kVA",IF(F$55,F$55,1),IF(B$90="MPAN",IF(E$55,E$55,1),IF(H$55,H$55,1)))</f>
        <v>0</v>
      </c>
      <c r="H155" s="35">
        <f>0.01*'Input'!F$58*('Adjust'!$E$245*E155+'Adjust'!$F$245*F155)+10*('Adjust'!$B$245*B155+'Adjust'!$C$245*C155+'Adjust'!$D$245*D155+'Adjust'!$G$245*G155)</f>
        <v>0</v>
      </c>
      <c r="I155" s="10"/>
    </row>
    <row r="156" spans="1:9">
      <c r="A156" s="22" t="s">
        <v>216</v>
      </c>
      <c r="I156" s="10"/>
    </row>
    <row r="157" spans="1:9">
      <c r="A157" s="11" t="s">
        <v>216</v>
      </c>
      <c r="B157" s="6">
        <f>B$56/IF(B$91="kVA",IF(F$56,F$56,1),IF(B$91="MPAN",IF(E$56,E$56,1),IF(H$56,H$56,1)))</f>
        <v>0</v>
      </c>
      <c r="C157" s="6">
        <f>C$56/IF(B$91="kVA",IF(F$56,F$56,1),IF(B$91="MPAN",IF(E$56,E$56,1),IF(H$56,H$56,1)))</f>
        <v>0</v>
      </c>
      <c r="D157" s="6">
        <f>D$56/IF(B$91="kVA",IF(F$56,F$56,1),IF(B$91="MPAN",IF(E$56,E$56,1),IF(H$56,H$56,1)))</f>
        <v>0</v>
      </c>
      <c r="E157" s="6">
        <f>E$56/IF(B$91="kVA",IF(F$56,F$56,1),IF(B$91="MPAN",IF(E$56,E$56,1),IF(H$56,H$56,1)))</f>
        <v>0</v>
      </c>
      <c r="F157" s="6">
        <f>F$56/IF(B$91="kVA",IF(F$56,F$56,1),IF(B$91="MPAN",IF(E$56,E$56,1),IF(H$56,H$56,1)))</f>
        <v>0</v>
      </c>
      <c r="G157" s="6">
        <f>G$56/IF(B$91="kVA",IF(F$56,F$56,1),IF(B$91="MPAN",IF(E$56,E$56,1),IF(H$56,H$56,1)))</f>
        <v>0</v>
      </c>
      <c r="H157" s="35">
        <f>0.01*'Input'!F$58*('Adjust'!$E$247*E157+'Adjust'!$F$247*F157)+10*('Adjust'!$B$247*B157+'Adjust'!$C$247*C157+'Adjust'!$D$247*D157+'Adjust'!$G$247*G157)</f>
        <v>0</v>
      </c>
      <c r="I157" s="10"/>
    </row>
    <row r="158" spans="1:9">
      <c r="A158" s="11" t="s">
        <v>240</v>
      </c>
      <c r="B158" s="6">
        <f>B$56/IF(B$91="kVA",IF(F$56,F$56,1),IF(B$91="MPAN",IF(E$56,E$56,1),IF(H$56,H$56,1)))</f>
        <v>0</v>
      </c>
      <c r="C158" s="6">
        <f>C$56/IF(B$91="kVA",IF(F$56,F$56,1),IF(B$91="MPAN",IF(E$56,E$56,1),IF(H$56,H$56,1)))</f>
        <v>0</v>
      </c>
      <c r="D158" s="6">
        <f>D$56/IF(B$91="kVA",IF(F$56,F$56,1),IF(B$91="MPAN",IF(E$56,E$56,1),IF(H$56,H$56,1)))</f>
        <v>0</v>
      </c>
      <c r="E158" s="6">
        <f>E$56/IF(B$91="kVA",IF(F$56,F$56,1),IF(B$91="MPAN",IF(E$56,E$56,1),IF(H$56,H$56,1)))</f>
        <v>0</v>
      </c>
      <c r="F158" s="6">
        <f>F$56/IF(B$91="kVA",IF(F$56,F$56,1),IF(B$91="MPAN",IF(E$56,E$56,1),IF(H$56,H$56,1)))</f>
        <v>0</v>
      </c>
      <c r="G158" s="6">
        <f>G$56/IF(B$91="kVA",IF(F$56,F$56,1),IF(B$91="MPAN",IF(E$56,E$56,1),IF(H$56,H$56,1)))</f>
        <v>0</v>
      </c>
      <c r="H158" s="35">
        <f>0.01*'Input'!F$58*('Adjust'!$E$248*E158+'Adjust'!$F$248*F158)+10*('Adjust'!$B$248*B158+'Adjust'!$C$248*C158+'Adjust'!$D$248*D158+'Adjust'!$G$248*G158)</f>
        <v>0</v>
      </c>
      <c r="I158" s="10"/>
    </row>
    <row r="159" spans="1:9">
      <c r="A159" s="11" t="s">
        <v>241</v>
      </c>
      <c r="B159" s="6">
        <f>B$56/IF(B$91="kVA",IF(F$56,F$56,1),IF(B$91="MPAN",IF(E$56,E$56,1),IF(H$56,H$56,1)))</f>
        <v>0</v>
      </c>
      <c r="C159" s="6">
        <f>C$56/IF(B$91="kVA",IF(F$56,F$56,1),IF(B$91="MPAN",IF(E$56,E$56,1),IF(H$56,H$56,1)))</f>
        <v>0</v>
      </c>
      <c r="D159" s="6">
        <f>D$56/IF(B$91="kVA",IF(F$56,F$56,1),IF(B$91="MPAN",IF(E$56,E$56,1),IF(H$56,H$56,1)))</f>
        <v>0</v>
      </c>
      <c r="E159" s="6">
        <f>E$56/IF(B$91="kVA",IF(F$56,F$56,1),IF(B$91="MPAN",IF(E$56,E$56,1),IF(H$56,H$56,1)))</f>
        <v>0</v>
      </c>
      <c r="F159" s="6">
        <f>F$56/IF(B$91="kVA",IF(F$56,F$56,1),IF(B$91="MPAN",IF(E$56,E$56,1),IF(H$56,H$56,1)))</f>
        <v>0</v>
      </c>
      <c r="G159" s="6">
        <f>G$56/IF(B$91="kVA",IF(F$56,F$56,1),IF(B$91="MPAN",IF(E$56,E$56,1),IF(H$56,H$56,1)))</f>
        <v>0</v>
      </c>
      <c r="H159" s="35">
        <f>0.01*'Input'!F$58*('Adjust'!$E$249*E159+'Adjust'!$F$249*F159)+10*('Adjust'!$B$249*B159+'Adjust'!$C$249*C159+'Adjust'!$D$249*D159+'Adjust'!$G$249*G159)</f>
        <v>0</v>
      </c>
      <c r="I159" s="10"/>
    </row>
    <row r="160" spans="1:9">
      <c r="A160" s="22" t="s">
        <v>174</v>
      </c>
      <c r="I160" s="10"/>
    </row>
    <row r="161" spans="1:9">
      <c r="A161" s="11" t="s">
        <v>174</v>
      </c>
      <c r="B161" s="6">
        <f>B$57/IF(B$92="kVA",IF(F$57,F$57,1),IF(B$92="MPAN",IF(E$57,E$57,1),IF(H$57,H$57,1)))</f>
        <v>0</v>
      </c>
      <c r="C161" s="6">
        <f>C$57/IF(B$92="kVA",IF(F$57,F$57,1),IF(B$92="MPAN",IF(E$57,E$57,1),IF(H$57,H$57,1)))</f>
        <v>0</v>
      </c>
      <c r="D161" s="6">
        <f>D$57/IF(B$92="kVA",IF(F$57,F$57,1),IF(B$92="MPAN",IF(E$57,E$57,1),IF(H$57,H$57,1)))</f>
        <v>0</v>
      </c>
      <c r="E161" s="6">
        <f>E$57/IF(B$92="kVA",IF(F$57,F$57,1),IF(B$92="MPAN",IF(E$57,E$57,1),IF(H$57,H$57,1)))</f>
        <v>0</v>
      </c>
      <c r="F161" s="6">
        <f>F$57/IF(B$92="kVA",IF(F$57,F$57,1),IF(B$92="MPAN",IF(E$57,E$57,1),IF(H$57,H$57,1)))</f>
        <v>0</v>
      </c>
      <c r="G161" s="6">
        <f>G$57/IF(B$92="kVA",IF(F$57,F$57,1),IF(B$92="MPAN",IF(E$57,E$57,1),IF(H$57,H$57,1)))</f>
        <v>0</v>
      </c>
      <c r="H161" s="35">
        <f>0.01*'Input'!F$58*('Adjust'!$E$251*E161+'Adjust'!$F$251*F161)+10*('Adjust'!$B$251*B161+'Adjust'!$C$251*C161+'Adjust'!$D$251*D161+'Adjust'!$G$251*G161)</f>
        <v>0</v>
      </c>
      <c r="I161" s="10"/>
    </row>
    <row r="162" spans="1:9">
      <c r="A162" s="11" t="s">
        <v>243</v>
      </c>
      <c r="B162" s="6">
        <f>B$57/IF(B$92="kVA",IF(F$57,F$57,1),IF(B$92="MPAN",IF(E$57,E$57,1),IF(H$57,H$57,1)))</f>
        <v>0</v>
      </c>
      <c r="C162" s="6">
        <f>C$57/IF(B$92="kVA",IF(F$57,F$57,1),IF(B$92="MPAN",IF(E$57,E$57,1),IF(H$57,H$57,1)))</f>
        <v>0</v>
      </c>
      <c r="D162" s="6">
        <f>D$57/IF(B$92="kVA",IF(F$57,F$57,1),IF(B$92="MPAN",IF(E$57,E$57,1),IF(H$57,H$57,1)))</f>
        <v>0</v>
      </c>
      <c r="E162" s="6">
        <f>E$57/IF(B$92="kVA",IF(F$57,F$57,1),IF(B$92="MPAN",IF(E$57,E$57,1),IF(H$57,H$57,1)))</f>
        <v>0</v>
      </c>
      <c r="F162" s="6">
        <f>F$57/IF(B$92="kVA",IF(F$57,F$57,1),IF(B$92="MPAN",IF(E$57,E$57,1),IF(H$57,H$57,1)))</f>
        <v>0</v>
      </c>
      <c r="G162" s="6">
        <f>G$57/IF(B$92="kVA",IF(F$57,F$57,1),IF(B$92="MPAN",IF(E$57,E$57,1),IF(H$57,H$57,1)))</f>
        <v>0</v>
      </c>
      <c r="H162" s="35">
        <f>0.01*'Input'!F$58*('Adjust'!$E$252*E162+'Adjust'!$F$252*F162)+10*('Adjust'!$B$252*B162+'Adjust'!$C$252*C162+'Adjust'!$D$252*D162+'Adjust'!$G$252*G162)</f>
        <v>0</v>
      </c>
      <c r="I162" s="10"/>
    </row>
    <row r="163" spans="1:9">
      <c r="A163" s="11" t="s">
        <v>244</v>
      </c>
      <c r="B163" s="6">
        <f>B$57/IF(B$92="kVA",IF(F$57,F$57,1),IF(B$92="MPAN",IF(E$57,E$57,1),IF(H$57,H$57,1)))</f>
        <v>0</v>
      </c>
      <c r="C163" s="6">
        <f>C$57/IF(B$92="kVA",IF(F$57,F$57,1),IF(B$92="MPAN",IF(E$57,E$57,1),IF(H$57,H$57,1)))</f>
        <v>0</v>
      </c>
      <c r="D163" s="6">
        <f>D$57/IF(B$92="kVA",IF(F$57,F$57,1),IF(B$92="MPAN",IF(E$57,E$57,1),IF(H$57,H$57,1)))</f>
        <v>0</v>
      </c>
      <c r="E163" s="6">
        <f>E$57/IF(B$92="kVA",IF(F$57,F$57,1),IF(B$92="MPAN",IF(E$57,E$57,1),IF(H$57,H$57,1)))</f>
        <v>0</v>
      </c>
      <c r="F163" s="6">
        <f>F$57/IF(B$92="kVA",IF(F$57,F$57,1),IF(B$92="MPAN",IF(E$57,E$57,1),IF(H$57,H$57,1)))</f>
        <v>0</v>
      </c>
      <c r="G163" s="6">
        <f>G$57/IF(B$92="kVA",IF(F$57,F$57,1),IF(B$92="MPAN",IF(E$57,E$57,1),IF(H$57,H$57,1)))</f>
        <v>0</v>
      </c>
      <c r="H163" s="35">
        <f>0.01*'Input'!F$58*('Adjust'!$E$253*E163+'Adjust'!$F$253*F163)+10*('Adjust'!$B$253*B163+'Adjust'!$C$253*C163+'Adjust'!$D$253*D163+'Adjust'!$G$253*G163)</f>
        <v>0</v>
      </c>
      <c r="I163" s="10"/>
    </row>
    <row r="164" spans="1:9">
      <c r="A164" s="22" t="s">
        <v>175</v>
      </c>
      <c r="I164" s="10"/>
    </row>
    <row r="165" spans="1:9">
      <c r="A165" s="11" t="s">
        <v>175</v>
      </c>
      <c r="B165" s="6">
        <f>B$58/IF(B$93="kVA",IF(F$58,F$58,1),IF(B$93="MPAN",IF(E$58,E$58,1),IF(H$58,H$58,1)))</f>
        <v>0</v>
      </c>
      <c r="C165" s="6">
        <f>C$58/IF(B$93="kVA",IF(F$58,F$58,1),IF(B$93="MPAN",IF(E$58,E$58,1),IF(H$58,H$58,1)))</f>
        <v>0</v>
      </c>
      <c r="D165" s="6">
        <f>D$58/IF(B$93="kVA",IF(F$58,F$58,1),IF(B$93="MPAN",IF(E$58,E$58,1),IF(H$58,H$58,1)))</f>
        <v>0</v>
      </c>
      <c r="E165" s="6">
        <f>E$58/IF(B$93="kVA",IF(F$58,F$58,1),IF(B$93="MPAN",IF(E$58,E$58,1),IF(H$58,H$58,1)))</f>
        <v>0</v>
      </c>
      <c r="F165" s="6">
        <f>F$58/IF(B$93="kVA",IF(F$58,F$58,1),IF(B$93="MPAN",IF(E$58,E$58,1),IF(H$58,H$58,1)))</f>
        <v>0</v>
      </c>
      <c r="G165" s="6">
        <f>G$58/IF(B$93="kVA",IF(F$58,F$58,1),IF(B$93="MPAN",IF(E$58,E$58,1),IF(H$58,H$58,1)))</f>
        <v>0</v>
      </c>
      <c r="H165" s="35">
        <f>0.01*'Input'!F$58*('Adjust'!$E$255*E165+'Adjust'!$F$255*F165)+10*('Adjust'!$B$255*B165+'Adjust'!$C$255*C165+'Adjust'!$D$255*D165+'Adjust'!$G$255*G165)</f>
        <v>0</v>
      </c>
      <c r="I165" s="10"/>
    </row>
    <row r="166" spans="1:9">
      <c r="A166" s="11" t="s">
        <v>246</v>
      </c>
      <c r="B166" s="6">
        <f>B$58/IF(B$93="kVA",IF(F$58,F$58,1),IF(B$93="MPAN",IF(E$58,E$58,1),IF(H$58,H$58,1)))</f>
        <v>0</v>
      </c>
      <c r="C166" s="6">
        <f>C$58/IF(B$93="kVA",IF(F$58,F$58,1),IF(B$93="MPAN",IF(E$58,E$58,1),IF(H$58,H$58,1)))</f>
        <v>0</v>
      </c>
      <c r="D166" s="6">
        <f>D$58/IF(B$93="kVA",IF(F$58,F$58,1),IF(B$93="MPAN",IF(E$58,E$58,1),IF(H$58,H$58,1)))</f>
        <v>0</v>
      </c>
      <c r="E166" s="6">
        <f>E$58/IF(B$93="kVA",IF(F$58,F$58,1),IF(B$93="MPAN",IF(E$58,E$58,1),IF(H$58,H$58,1)))</f>
        <v>0</v>
      </c>
      <c r="F166" s="6">
        <f>F$58/IF(B$93="kVA",IF(F$58,F$58,1),IF(B$93="MPAN",IF(E$58,E$58,1),IF(H$58,H$58,1)))</f>
        <v>0</v>
      </c>
      <c r="G166" s="6">
        <f>G$58/IF(B$93="kVA",IF(F$58,F$58,1),IF(B$93="MPAN",IF(E$58,E$58,1),IF(H$58,H$58,1)))</f>
        <v>0</v>
      </c>
      <c r="H166" s="35">
        <f>0.01*'Input'!F$58*('Adjust'!$E$256*E166+'Adjust'!$F$256*F166)+10*('Adjust'!$B$256*B166+'Adjust'!$C$256*C166+'Adjust'!$D$256*D166+'Adjust'!$G$256*G166)</f>
        <v>0</v>
      </c>
      <c r="I166" s="10"/>
    </row>
    <row r="167" spans="1:9">
      <c r="A167" s="11" t="s">
        <v>247</v>
      </c>
      <c r="B167" s="6">
        <f>B$58/IF(B$93="kVA",IF(F$58,F$58,1),IF(B$93="MPAN",IF(E$58,E$58,1),IF(H$58,H$58,1)))</f>
        <v>0</v>
      </c>
      <c r="C167" s="6">
        <f>C$58/IF(B$93="kVA",IF(F$58,F$58,1),IF(B$93="MPAN",IF(E$58,E$58,1),IF(H$58,H$58,1)))</f>
        <v>0</v>
      </c>
      <c r="D167" s="6">
        <f>D$58/IF(B$93="kVA",IF(F$58,F$58,1),IF(B$93="MPAN",IF(E$58,E$58,1),IF(H$58,H$58,1)))</f>
        <v>0</v>
      </c>
      <c r="E167" s="6">
        <f>E$58/IF(B$93="kVA",IF(F$58,F$58,1),IF(B$93="MPAN",IF(E$58,E$58,1),IF(H$58,H$58,1)))</f>
        <v>0</v>
      </c>
      <c r="F167" s="6">
        <f>F$58/IF(B$93="kVA",IF(F$58,F$58,1),IF(B$93="MPAN",IF(E$58,E$58,1),IF(H$58,H$58,1)))</f>
        <v>0</v>
      </c>
      <c r="G167" s="6">
        <f>G$58/IF(B$93="kVA",IF(F$58,F$58,1),IF(B$93="MPAN",IF(E$58,E$58,1),IF(H$58,H$58,1)))</f>
        <v>0</v>
      </c>
      <c r="H167" s="35">
        <f>0.01*'Input'!F$58*('Adjust'!$E$257*E167+'Adjust'!$F$257*F167)+10*('Adjust'!$B$257*B167+'Adjust'!$C$257*C167+'Adjust'!$D$257*D167+'Adjust'!$G$257*G167)</f>
        <v>0</v>
      </c>
      <c r="I167" s="10"/>
    </row>
    <row r="168" spans="1:9">
      <c r="A168" s="22" t="s">
        <v>217</v>
      </c>
      <c r="I168" s="10"/>
    </row>
    <row r="169" spans="1:9">
      <c r="A169" s="11" t="s">
        <v>217</v>
      </c>
      <c r="B169" s="6">
        <f>B$59/IF(B$94="kVA",IF(F$59,F$59,1),IF(B$94="MPAN",IF(E$59,E$59,1),IF(H$59,H$59,1)))</f>
        <v>0</v>
      </c>
      <c r="C169" s="6">
        <f>C$59/IF(B$94="kVA",IF(F$59,F$59,1),IF(B$94="MPAN",IF(E$59,E$59,1),IF(H$59,H$59,1)))</f>
        <v>0</v>
      </c>
      <c r="D169" s="6">
        <f>D$59/IF(B$94="kVA",IF(F$59,F$59,1),IF(B$94="MPAN",IF(E$59,E$59,1),IF(H$59,H$59,1)))</f>
        <v>0</v>
      </c>
      <c r="E169" s="6">
        <f>E$59/IF(B$94="kVA",IF(F$59,F$59,1),IF(B$94="MPAN",IF(E$59,E$59,1),IF(H$59,H$59,1)))</f>
        <v>0</v>
      </c>
      <c r="F169" s="6">
        <f>F$59/IF(B$94="kVA",IF(F$59,F$59,1),IF(B$94="MPAN",IF(E$59,E$59,1),IF(H$59,H$59,1)))</f>
        <v>0</v>
      </c>
      <c r="G169" s="6">
        <f>G$59/IF(B$94="kVA",IF(F$59,F$59,1),IF(B$94="MPAN",IF(E$59,E$59,1),IF(H$59,H$59,1)))</f>
        <v>0</v>
      </c>
      <c r="H169" s="35">
        <f>0.01*'Input'!F$58*('Adjust'!$E$259*E169+'Adjust'!$F$259*F169)+10*('Adjust'!$B$259*B169+'Adjust'!$C$259*C169+'Adjust'!$D$259*D169+'Adjust'!$G$259*G169)</f>
        <v>0</v>
      </c>
      <c r="I169" s="10"/>
    </row>
    <row r="170" spans="1:9">
      <c r="A170" s="11" t="s">
        <v>249</v>
      </c>
      <c r="B170" s="6">
        <f>B$59/IF(B$94="kVA",IF(F$59,F$59,1),IF(B$94="MPAN",IF(E$59,E$59,1),IF(H$59,H$59,1)))</f>
        <v>0</v>
      </c>
      <c r="C170" s="6">
        <f>C$59/IF(B$94="kVA",IF(F$59,F$59,1),IF(B$94="MPAN",IF(E$59,E$59,1),IF(H$59,H$59,1)))</f>
        <v>0</v>
      </c>
      <c r="D170" s="6">
        <f>D$59/IF(B$94="kVA",IF(F$59,F$59,1),IF(B$94="MPAN",IF(E$59,E$59,1),IF(H$59,H$59,1)))</f>
        <v>0</v>
      </c>
      <c r="E170" s="6">
        <f>E$59/IF(B$94="kVA",IF(F$59,F$59,1),IF(B$94="MPAN",IF(E$59,E$59,1),IF(H$59,H$59,1)))</f>
        <v>0</v>
      </c>
      <c r="F170" s="6">
        <f>F$59/IF(B$94="kVA",IF(F$59,F$59,1),IF(B$94="MPAN",IF(E$59,E$59,1),IF(H$59,H$59,1)))</f>
        <v>0</v>
      </c>
      <c r="G170" s="6">
        <f>G$59/IF(B$94="kVA",IF(F$59,F$59,1),IF(B$94="MPAN",IF(E$59,E$59,1),IF(H$59,H$59,1)))</f>
        <v>0</v>
      </c>
      <c r="H170" s="35">
        <f>0.01*'Input'!F$58*('Adjust'!$E$260*E170+'Adjust'!$F$260*F170)+10*('Adjust'!$B$260*B170+'Adjust'!$C$260*C170+'Adjust'!$D$260*D170+'Adjust'!$G$260*G170)</f>
        <v>0</v>
      </c>
      <c r="I170" s="10"/>
    </row>
    <row r="171" spans="1:9">
      <c r="A171" s="11" t="s">
        <v>250</v>
      </c>
      <c r="B171" s="6">
        <f>B$59/IF(B$94="kVA",IF(F$59,F$59,1),IF(B$94="MPAN",IF(E$59,E$59,1),IF(H$59,H$59,1)))</f>
        <v>0</v>
      </c>
      <c r="C171" s="6">
        <f>C$59/IF(B$94="kVA",IF(F$59,F$59,1),IF(B$94="MPAN",IF(E$59,E$59,1),IF(H$59,H$59,1)))</f>
        <v>0</v>
      </c>
      <c r="D171" s="6">
        <f>D$59/IF(B$94="kVA",IF(F$59,F$59,1),IF(B$94="MPAN",IF(E$59,E$59,1),IF(H$59,H$59,1)))</f>
        <v>0</v>
      </c>
      <c r="E171" s="6">
        <f>E$59/IF(B$94="kVA",IF(F$59,F$59,1),IF(B$94="MPAN",IF(E$59,E$59,1),IF(H$59,H$59,1)))</f>
        <v>0</v>
      </c>
      <c r="F171" s="6">
        <f>F$59/IF(B$94="kVA",IF(F$59,F$59,1),IF(B$94="MPAN",IF(E$59,E$59,1),IF(H$59,H$59,1)))</f>
        <v>0</v>
      </c>
      <c r="G171" s="6">
        <f>G$59/IF(B$94="kVA",IF(F$59,F$59,1),IF(B$94="MPAN",IF(E$59,E$59,1),IF(H$59,H$59,1)))</f>
        <v>0</v>
      </c>
      <c r="H171" s="35">
        <f>0.01*'Input'!F$58*('Adjust'!$E$261*E171+'Adjust'!$F$261*F171)+10*('Adjust'!$B$261*B171+'Adjust'!$C$261*C171+'Adjust'!$D$261*D171+'Adjust'!$G$261*G171)</f>
        <v>0</v>
      </c>
      <c r="I171" s="10"/>
    </row>
    <row r="172" spans="1:9">
      <c r="A172" s="22" t="s">
        <v>176</v>
      </c>
      <c r="I172" s="10"/>
    </row>
    <row r="173" spans="1:9">
      <c r="A173" s="11" t="s">
        <v>176</v>
      </c>
      <c r="B173" s="6">
        <f>B$60/IF(B$95="kVA",IF(F$60,F$60,1),IF(B$95="MPAN",IF(E$60,E$60,1),IF(H$60,H$60,1)))</f>
        <v>0</v>
      </c>
      <c r="C173" s="6">
        <f>C$60/IF(B$95="kVA",IF(F$60,F$60,1),IF(B$95="MPAN",IF(E$60,E$60,1),IF(H$60,H$60,1)))</f>
        <v>0</v>
      </c>
      <c r="D173" s="6">
        <f>D$60/IF(B$95="kVA",IF(F$60,F$60,1),IF(B$95="MPAN",IF(E$60,E$60,1),IF(H$60,H$60,1)))</f>
        <v>0</v>
      </c>
      <c r="E173" s="6">
        <f>E$60/IF(B$95="kVA",IF(F$60,F$60,1),IF(B$95="MPAN",IF(E$60,E$60,1),IF(H$60,H$60,1)))</f>
        <v>0</v>
      </c>
      <c r="F173" s="6">
        <f>F$60/IF(B$95="kVA",IF(F$60,F$60,1),IF(B$95="MPAN",IF(E$60,E$60,1),IF(H$60,H$60,1)))</f>
        <v>0</v>
      </c>
      <c r="G173" s="6">
        <f>G$60/IF(B$95="kVA",IF(F$60,F$60,1),IF(B$95="MPAN",IF(E$60,E$60,1),IF(H$60,H$60,1)))</f>
        <v>0</v>
      </c>
      <c r="H173" s="35">
        <f>0.01*'Input'!F$58*('Adjust'!$E$263*E173+'Adjust'!$F$263*F173)+10*('Adjust'!$B$263*B173+'Adjust'!$C$263*C173+'Adjust'!$D$263*D173+'Adjust'!$G$263*G173)</f>
        <v>0</v>
      </c>
      <c r="I173" s="10"/>
    </row>
    <row r="174" spans="1:9">
      <c r="A174" s="11" t="s">
        <v>252</v>
      </c>
      <c r="B174" s="6">
        <f>B$60/IF(B$95="kVA",IF(F$60,F$60,1),IF(B$95="MPAN",IF(E$60,E$60,1),IF(H$60,H$60,1)))</f>
        <v>0</v>
      </c>
      <c r="C174" s="6">
        <f>C$60/IF(B$95="kVA",IF(F$60,F$60,1),IF(B$95="MPAN",IF(E$60,E$60,1),IF(H$60,H$60,1)))</f>
        <v>0</v>
      </c>
      <c r="D174" s="6">
        <f>D$60/IF(B$95="kVA",IF(F$60,F$60,1),IF(B$95="MPAN",IF(E$60,E$60,1),IF(H$60,H$60,1)))</f>
        <v>0</v>
      </c>
      <c r="E174" s="6">
        <f>E$60/IF(B$95="kVA",IF(F$60,F$60,1),IF(B$95="MPAN",IF(E$60,E$60,1),IF(H$60,H$60,1)))</f>
        <v>0</v>
      </c>
      <c r="F174" s="6">
        <f>F$60/IF(B$95="kVA",IF(F$60,F$60,1),IF(B$95="MPAN",IF(E$60,E$60,1),IF(H$60,H$60,1)))</f>
        <v>0</v>
      </c>
      <c r="G174" s="6">
        <f>G$60/IF(B$95="kVA",IF(F$60,F$60,1),IF(B$95="MPAN",IF(E$60,E$60,1),IF(H$60,H$60,1)))</f>
        <v>0</v>
      </c>
      <c r="H174" s="35">
        <f>0.01*'Input'!F$58*('Adjust'!$E$264*E174+'Adjust'!$F$264*F174)+10*('Adjust'!$B$264*B174+'Adjust'!$C$264*C174+'Adjust'!$D$264*D174+'Adjust'!$G$264*G174)</f>
        <v>0</v>
      </c>
      <c r="I174" s="10"/>
    </row>
    <row r="175" spans="1:9">
      <c r="A175" s="11" t="s">
        <v>253</v>
      </c>
      <c r="B175" s="6">
        <f>B$60/IF(B$95="kVA",IF(F$60,F$60,1),IF(B$95="MPAN",IF(E$60,E$60,1),IF(H$60,H$60,1)))</f>
        <v>0</v>
      </c>
      <c r="C175" s="6">
        <f>C$60/IF(B$95="kVA",IF(F$60,F$60,1),IF(B$95="MPAN",IF(E$60,E$60,1),IF(H$60,H$60,1)))</f>
        <v>0</v>
      </c>
      <c r="D175" s="6">
        <f>D$60/IF(B$95="kVA",IF(F$60,F$60,1),IF(B$95="MPAN",IF(E$60,E$60,1),IF(H$60,H$60,1)))</f>
        <v>0</v>
      </c>
      <c r="E175" s="6">
        <f>E$60/IF(B$95="kVA",IF(F$60,F$60,1),IF(B$95="MPAN",IF(E$60,E$60,1),IF(H$60,H$60,1)))</f>
        <v>0</v>
      </c>
      <c r="F175" s="6">
        <f>F$60/IF(B$95="kVA",IF(F$60,F$60,1),IF(B$95="MPAN",IF(E$60,E$60,1),IF(H$60,H$60,1)))</f>
        <v>0</v>
      </c>
      <c r="G175" s="6">
        <f>G$60/IF(B$95="kVA",IF(F$60,F$60,1),IF(B$95="MPAN",IF(E$60,E$60,1),IF(H$60,H$60,1)))</f>
        <v>0</v>
      </c>
      <c r="H175" s="35">
        <f>0.01*'Input'!F$58*('Adjust'!$E$265*E175+'Adjust'!$F$265*F175)+10*('Adjust'!$B$265*B175+'Adjust'!$C$265*C175+'Adjust'!$D$265*D175+'Adjust'!$G$265*G175)</f>
        <v>0</v>
      </c>
      <c r="I175" s="10"/>
    </row>
    <row r="176" spans="1:9">
      <c r="A176" s="22" t="s">
        <v>177</v>
      </c>
      <c r="I176" s="10"/>
    </row>
    <row r="177" spans="1:9">
      <c r="A177" s="11" t="s">
        <v>177</v>
      </c>
      <c r="B177" s="6">
        <f>B$61/IF(B$96="kVA",IF(F$61,F$61,1),IF(B$96="MPAN",IF(E$61,E$61,1),IF(H$61,H$61,1)))</f>
        <v>0</v>
      </c>
      <c r="C177" s="6">
        <f>C$61/IF(B$96="kVA",IF(F$61,F$61,1),IF(B$96="MPAN",IF(E$61,E$61,1),IF(H$61,H$61,1)))</f>
        <v>0</v>
      </c>
      <c r="D177" s="6">
        <f>D$61/IF(B$96="kVA",IF(F$61,F$61,1),IF(B$96="MPAN",IF(E$61,E$61,1),IF(H$61,H$61,1)))</f>
        <v>0</v>
      </c>
      <c r="E177" s="6">
        <f>E$61/IF(B$96="kVA",IF(F$61,F$61,1),IF(B$96="MPAN",IF(E$61,E$61,1),IF(H$61,H$61,1)))</f>
        <v>0</v>
      </c>
      <c r="F177" s="6">
        <f>F$61/IF(B$96="kVA",IF(F$61,F$61,1),IF(B$96="MPAN",IF(E$61,E$61,1),IF(H$61,H$61,1)))</f>
        <v>0</v>
      </c>
      <c r="G177" s="6">
        <f>G$61/IF(B$96="kVA",IF(F$61,F$61,1),IF(B$96="MPAN",IF(E$61,E$61,1),IF(H$61,H$61,1)))</f>
        <v>0</v>
      </c>
      <c r="H177" s="35">
        <f>0.01*'Input'!F$58*('Adjust'!$E$267*E177+'Adjust'!$F$267*F177)+10*('Adjust'!$B$267*B177+'Adjust'!$C$267*C177+'Adjust'!$D$267*D177+'Adjust'!$G$267*G177)</f>
        <v>0</v>
      </c>
      <c r="I177" s="10"/>
    </row>
    <row r="178" spans="1:9">
      <c r="A178" s="22" t="s">
        <v>191</v>
      </c>
      <c r="I178" s="10"/>
    </row>
    <row r="179" spans="1:9">
      <c r="A179" s="11" t="s">
        <v>191</v>
      </c>
      <c r="B179" s="6">
        <f>B$62/IF(B$97="kVA",IF(F$62,F$62,1),IF(B$97="MPAN",IF(E$62,E$62,1),IF(H$62,H$62,1)))</f>
        <v>0</v>
      </c>
      <c r="C179" s="6">
        <f>C$62/IF(B$97="kVA",IF(F$62,F$62,1),IF(B$97="MPAN",IF(E$62,E$62,1),IF(H$62,H$62,1)))</f>
        <v>0</v>
      </c>
      <c r="D179" s="6">
        <f>D$62/IF(B$97="kVA",IF(F$62,F$62,1),IF(B$97="MPAN",IF(E$62,E$62,1),IF(H$62,H$62,1)))</f>
        <v>0</v>
      </c>
      <c r="E179" s="6">
        <f>E$62/IF(B$97="kVA",IF(F$62,F$62,1),IF(B$97="MPAN",IF(E$62,E$62,1),IF(H$62,H$62,1)))</f>
        <v>0</v>
      </c>
      <c r="F179" s="6">
        <f>F$62/IF(B$97="kVA",IF(F$62,F$62,1),IF(B$97="MPAN",IF(E$62,E$62,1),IF(H$62,H$62,1)))</f>
        <v>0</v>
      </c>
      <c r="G179" s="6">
        <f>G$62/IF(B$97="kVA",IF(F$62,F$62,1),IF(B$97="MPAN",IF(E$62,E$62,1),IF(H$62,H$62,1)))</f>
        <v>0</v>
      </c>
      <c r="H179" s="35">
        <f>0.01*'Input'!F$58*('Adjust'!$E$269*E179+'Adjust'!$F$269*F179)+10*('Adjust'!$B$269*B179+'Adjust'!$C$269*C179+'Adjust'!$D$269*D179+'Adjust'!$G$269*G179)</f>
        <v>0</v>
      </c>
      <c r="I179" s="10"/>
    </row>
    <row r="180" spans="1:9">
      <c r="A180" s="22" t="s">
        <v>178</v>
      </c>
      <c r="I180" s="10"/>
    </row>
    <row r="181" spans="1:9">
      <c r="A181" s="11" t="s">
        <v>178</v>
      </c>
      <c r="B181" s="6">
        <f>B$63/IF(B$98="kVA",IF(F$63,F$63,1),IF(B$98="MPAN",IF(E$63,E$63,1),IF(H$63,H$63,1)))</f>
        <v>0</v>
      </c>
      <c r="C181" s="6">
        <f>C$63/IF(B$98="kVA",IF(F$63,F$63,1),IF(B$98="MPAN",IF(E$63,E$63,1),IF(H$63,H$63,1)))</f>
        <v>0</v>
      </c>
      <c r="D181" s="6">
        <f>D$63/IF(B$98="kVA",IF(F$63,F$63,1),IF(B$98="MPAN",IF(E$63,E$63,1),IF(H$63,H$63,1)))</f>
        <v>0</v>
      </c>
      <c r="E181" s="6">
        <f>E$63/IF(B$98="kVA",IF(F$63,F$63,1),IF(B$98="MPAN",IF(E$63,E$63,1),IF(H$63,H$63,1)))</f>
        <v>0</v>
      </c>
      <c r="F181" s="6">
        <f>F$63/IF(B$98="kVA",IF(F$63,F$63,1),IF(B$98="MPAN",IF(E$63,E$63,1),IF(H$63,H$63,1)))</f>
        <v>0</v>
      </c>
      <c r="G181" s="6">
        <f>G$63/IF(B$98="kVA",IF(F$63,F$63,1),IF(B$98="MPAN",IF(E$63,E$63,1),IF(H$63,H$63,1)))</f>
        <v>0</v>
      </c>
      <c r="H181" s="35">
        <f>0.01*'Input'!F$58*('Adjust'!$E$271*E181+'Adjust'!$F$271*F181)+10*('Adjust'!$B$271*B181+'Adjust'!$C$271*C181+'Adjust'!$D$271*D181+'Adjust'!$G$271*G181)</f>
        <v>0</v>
      </c>
      <c r="I181" s="10"/>
    </row>
    <row r="182" spans="1:9">
      <c r="A182" s="11" t="s">
        <v>257</v>
      </c>
      <c r="B182" s="6">
        <f>B$63/IF(B$98="kVA",IF(F$63,F$63,1),IF(B$98="MPAN",IF(E$63,E$63,1),IF(H$63,H$63,1)))</f>
        <v>0</v>
      </c>
      <c r="C182" s="6">
        <f>C$63/IF(B$98="kVA",IF(F$63,F$63,1),IF(B$98="MPAN",IF(E$63,E$63,1),IF(H$63,H$63,1)))</f>
        <v>0</v>
      </c>
      <c r="D182" s="6">
        <f>D$63/IF(B$98="kVA",IF(F$63,F$63,1),IF(B$98="MPAN",IF(E$63,E$63,1),IF(H$63,H$63,1)))</f>
        <v>0</v>
      </c>
      <c r="E182" s="6">
        <f>E$63/IF(B$98="kVA",IF(F$63,F$63,1),IF(B$98="MPAN",IF(E$63,E$63,1),IF(H$63,H$63,1)))</f>
        <v>0</v>
      </c>
      <c r="F182" s="6">
        <f>F$63/IF(B$98="kVA",IF(F$63,F$63,1),IF(B$98="MPAN",IF(E$63,E$63,1),IF(H$63,H$63,1)))</f>
        <v>0</v>
      </c>
      <c r="G182" s="6">
        <f>G$63/IF(B$98="kVA",IF(F$63,F$63,1),IF(B$98="MPAN",IF(E$63,E$63,1),IF(H$63,H$63,1)))</f>
        <v>0</v>
      </c>
      <c r="H182" s="35">
        <f>0.01*'Input'!F$58*('Adjust'!$E$272*E182+'Adjust'!$F$272*F182)+10*('Adjust'!$B$272*B182+'Adjust'!$C$272*C182+'Adjust'!$D$272*D182+'Adjust'!$G$272*G182)</f>
        <v>0</v>
      </c>
      <c r="I182" s="10"/>
    </row>
    <row r="183" spans="1:9">
      <c r="A183" s="11" t="s">
        <v>258</v>
      </c>
      <c r="B183" s="6">
        <f>B$63/IF(B$98="kVA",IF(F$63,F$63,1),IF(B$98="MPAN",IF(E$63,E$63,1),IF(H$63,H$63,1)))</f>
        <v>0</v>
      </c>
      <c r="C183" s="6">
        <f>C$63/IF(B$98="kVA",IF(F$63,F$63,1),IF(B$98="MPAN",IF(E$63,E$63,1),IF(H$63,H$63,1)))</f>
        <v>0</v>
      </c>
      <c r="D183" s="6">
        <f>D$63/IF(B$98="kVA",IF(F$63,F$63,1),IF(B$98="MPAN",IF(E$63,E$63,1),IF(H$63,H$63,1)))</f>
        <v>0</v>
      </c>
      <c r="E183" s="6">
        <f>E$63/IF(B$98="kVA",IF(F$63,F$63,1),IF(B$98="MPAN",IF(E$63,E$63,1),IF(H$63,H$63,1)))</f>
        <v>0</v>
      </c>
      <c r="F183" s="6">
        <f>F$63/IF(B$98="kVA",IF(F$63,F$63,1),IF(B$98="MPAN",IF(E$63,E$63,1),IF(H$63,H$63,1)))</f>
        <v>0</v>
      </c>
      <c r="G183" s="6">
        <f>G$63/IF(B$98="kVA",IF(F$63,F$63,1),IF(B$98="MPAN",IF(E$63,E$63,1),IF(H$63,H$63,1)))</f>
        <v>0</v>
      </c>
      <c r="H183" s="35">
        <f>0.01*'Input'!F$58*('Adjust'!$E$273*E183+'Adjust'!$F$273*F183)+10*('Adjust'!$B$273*B183+'Adjust'!$C$273*C183+'Adjust'!$D$273*D183+'Adjust'!$G$273*G183)</f>
        <v>0</v>
      </c>
      <c r="I183" s="10"/>
    </row>
    <row r="184" spans="1:9">
      <c r="A184" s="22" t="s">
        <v>179</v>
      </c>
      <c r="I184" s="10"/>
    </row>
    <row r="185" spans="1:9">
      <c r="A185" s="11" t="s">
        <v>179</v>
      </c>
      <c r="B185" s="6">
        <f>B$64/IF(B$99="kVA",IF(F$64,F$64,1),IF(B$99="MPAN",IF(E$64,E$64,1),IF(H$64,H$64,1)))</f>
        <v>0</v>
      </c>
      <c r="C185" s="6">
        <f>C$64/IF(B$99="kVA",IF(F$64,F$64,1),IF(B$99="MPAN",IF(E$64,E$64,1),IF(H$64,H$64,1)))</f>
        <v>0</v>
      </c>
      <c r="D185" s="6">
        <f>D$64/IF(B$99="kVA",IF(F$64,F$64,1),IF(B$99="MPAN",IF(E$64,E$64,1),IF(H$64,H$64,1)))</f>
        <v>0</v>
      </c>
      <c r="E185" s="6">
        <f>E$64/IF(B$99="kVA",IF(F$64,F$64,1),IF(B$99="MPAN",IF(E$64,E$64,1),IF(H$64,H$64,1)))</f>
        <v>0</v>
      </c>
      <c r="F185" s="6">
        <f>F$64/IF(B$99="kVA",IF(F$64,F$64,1),IF(B$99="MPAN",IF(E$64,E$64,1),IF(H$64,H$64,1)))</f>
        <v>0</v>
      </c>
      <c r="G185" s="6">
        <f>G$64/IF(B$99="kVA",IF(F$64,F$64,1),IF(B$99="MPAN",IF(E$64,E$64,1),IF(H$64,H$64,1)))</f>
        <v>0</v>
      </c>
      <c r="H185" s="35">
        <f>0.01*'Input'!F$58*('Adjust'!$E$275*E185+'Adjust'!$F$275*F185)+10*('Adjust'!$B$275*B185+'Adjust'!$C$275*C185+'Adjust'!$D$275*D185+'Adjust'!$G$275*G185)</f>
        <v>0</v>
      </c>
      <c r="I185" s="10"/>
    </row>
    <row r="186" spans="1:9">
      <c r="A186" s="11" t="s">
        <v>260</v>
      </c>
      <c r="B186" s="6">
        <f>B$64/IF(B$99="kVA",IF(F$64,F$64,1),IF(B$99="MPAN",IF(E$64,E$64,1),IF(H$64,H$64,1)))</f>
        <v>0</v>
      </c>
      <c r="C186" s="6">
        <f>C$64/IF(B$99="kVA",IF(F$64,F$64,1),IF(B$99="MPAN",IF(E$64,E$64,1),IF(H$64,H$64,1)))</f>
        <v>0</v>
      </c>
      <c r="D186" s="6">
        <f>D$64/IF(B$99="kVA",IF(F$64,F$64,1),IF(B$99="MPAN",IF(E$64,E$64,1),IF(H$64,H$64,1)))</f>
        <v>0</v>
      </c>
      <c r="E186" s="6">
        <f>E$64/IF(B$99="kVA",IF(F$64,F$64,1),IF(B$99="MPAN",IF(E$64,E$64,1),IF(H$64,H$64,1)))</f>
        <v>0</v>
      </c>
      <c r="F186" s="6">
        <f>F$64/IF(B$99="kVA",IF(F$64,F$64,1),IF(B$99="MPAN",IF(E$64,E$64,1),IF(H$64,H$64,1)))</f>
        <v>0</v>
      </c>
      <c r="G186" s="6">
        <f>G$64/IF(B$99="kVA",IF(F$64,F$64,1),IF(B$99="MPAN",IF(E$64,E$64,1),IF(H$64,H$64,1)))</f>
        <v>0</v>
      </c>
      <c r="H186" s="35">
        <f>0.01*'Input'!F$58*('Adjust'!$E$276*E186+'Adjust'!$F$276*F186)+10*('Adjust'!$B$276*B186+'Adjust'!$C$276*C186+'Adjust'!$D$276*D186+'Adjust'!$G$276*G186)</f>
        <v>0</v>
      </c>
      <c r="I186" s="10"/>
    </row>
    <row r="187" spans="1:9">
      <c r="A187" s="22" t="s">
        <v>192</v>
      </c>
      <c r="I187" s="10"/>
    </row>
    <row r="188" spans="1:9">
      <c r="A188" s="11" t="s">
        <v>192</v>
      </c>
      <c r="B188" s="6">
        <f>B$65/IF(B$100="kVA",IF(F$65,F$65,1),IF(B$100="MPAN",IF(E$65,E$65,1),IF(H$65,H$65,1)))</f>
        <v>0</v>
      </c>
      <c r="C188" s="6">
        <f>C$65/IF(B$100="kVA",IF(F$65,F$65,1),IF(B$100="MPAN",IF(E$65,E$65,1),IF(H$65,H$65,1)))</f>
        <v>0</v>
      </c>
      <c r="D188" s="6">
        <f>D$65/IF(B$100="kVA",IF(F$65,F$65,1),IF(B$100="MPAN",IF(E$65,E$65,1),IF(H$65,H$65,1)))</f>
        <v>0</v>
      </c>
      <c r="E188" s="6">
        <f>E$65/IF(B$100="kVA",IF(F$65,F$65,1),IF(B$100="MPAN",IF(E$65,E$65,1),IF(H$65,H$65,1)))</f>
        <v>0</v>
      </c>
      <c r="F188" s="6">
        <f>F$65/IF(B$100="kVA",IF(F$65,F$65,1),IF(B$100="MPAN",IF(E$65,E$65,1),IF(H$65,H$65,1)))</f>
        <v>0</v>
      </c>
      <c r="G188" s="6">
        <f>G$65/IF(B$100="kVA",IF(F$65,F$65,1),IF(B$100="MPAN",IF(E$65,E$65,1),IF(H$65,H$65,1)))</f>
        <v>0</v>
      </c>
      <c r="H188" s="35">
        <f>0.01*'Input'!F$58*('Adjust'!$E$278*E188+'Adjust'!$F$278*F188)+10*('Adjust'!$B$278*B188+'Adjust'!$C$278*C188+'Adjust'!$D$278*D188+'Adjust'!$G$278*G188)</f>
        <v>0</v>
      </c>
      <c r="I188" s="10"/>
    </row>
    <row r="189" spans="1:9">
      <c r="A189" s="11" t="s">
        <v>262</v>
      </c>
      <c r="B189" s="6">
        <f>B$65/IF(B$100="kVA",IF(F$65,F$65,1),IF(B$100="MPAN",IF(E$65,E$65,1),IF(H$65,H$65,1)))</f>
        <v>0</v>
      </c>
      <c r="C189" s="6">
        <f>C$65/IF(B$100="kVA",IF(F$65,F$65,1),IF(B$100="MPAN",IF(E$65,E$65,1),IF(H$65,H$65,1)))</f>
        <v>0</v>
      </c>
      <c r="D189" s="6">
        <f>D$65/IF(B$100="kVA",IF(F$65,F$65,1),IF(B$100="MPAN",IF(E$65,E$65,1),IF(H$65,H$65,1)))</f>
        <v>0</v>
      </c>
      <c r="E189" s="6">
        <f>E$65/IF(B$100="kVA",IF(F$65,F$65,1),IF(B$100="MPAN",IF(E$65,E$65,1),IF(H$65,H$65,1)))</f>
        <v>0</v>
      </c>
      <c r="F189" s="6">
        <f>F$65/IF(B$100="kVA",IF(F$65,F$65,1),IF(B$100="MPAN",IF(E$65,E$65,1),IF(H$65,H$65,1)))</f>
        <v>0</v>
      </c>
      <c r="G189" s="6">
        <f>G$65/IF(B$100="kVA",IF(F$65,F$65,1),IF(B$100="MPAN",IF(E$65,E$65,1),IF(H$65,H$65,1)))</f>
        <v>0</v>
      </c>
      <c r="H189" s="35">
        <f>0.01*'Input'!F$58*('Adjust'!$E$279*E189+'Adjust'!$F$279*F189)+10*('Adjust'!$B$279*B189+'Adjust'!$C$279*C189+'Adjust'!$D$279*D189+'Adjust'!$G$279*G189)</f>
        <v>0</v>
      </c>
      <c r="I189" s="10"/>
    </row>
    <row r="190" spans="1:9">
      <c r="A190" s="22" t="s">
        <v>218</v>
      </c>
      <c r="I190" s="10"/>
    </row>
    <row r="191" spans="1:9">
      <c r="A191" s="11" t="s">
        <v>218</v>
      </c>
      <c r="B191" s="6">
        <f>B$66/IF(B$101="kVA",IF(F$66,F$66,1),IF(B$101="MPAN",IF(E$66,E$66,1),IF(H$66,H$66,1)))</f>
        <v>0</v>
      </c>
      <c r="C191" s="6">
        <f>C$66/IF(B$101="kVA",IF(F$66,F$66,1),IF(B$101="MPAN",IF(E$66,E$66,1),IF(H$66,H$66,1)))</f>
        <v>0</v>
      </c>
      <c r="D191" s="6">
        <f>D$66/IF(B$101="kVA",IF(F$66,F$66,1),IF(B$101="MPAN",IF(E$66,E$66,1),IF(H$66,H$66,1)))</f>
        <v>0</v>
      </c>
      <c r="E191" s="6">
        <f>E$66/IF(B$101="kVA",IF(F$66,F$66,1),IF(B$101="MPAN",IF(E$66,E$66,1),IF(H$66,H$66,1)))</f>
        <v>0</v>
      </c>
      <c r="F191" s="6">
        <f>F$66/IF(B$101="kVA",IF(F$66,F$66,1),IF(B$101="MPAN",IF(E$66,E$66,1),IF(H$66,H$66,1)))</f>
        <v>0</v>
      </c>
      <c r="G191" s="6">
        <f>G$66/IF(B$101="kVA",IF(F$66,F$66,1),IF(B$101="MPAN",IF(E$66,E$66,1),IF(H$66,H$66,1)))</f>
        <v>0</v>
      </c>
      <c r="H191" s="35">
        <f>0.01*'Input'!F$58*('Adjust'!$E$281*E191+'Adjust'!$F$281*F191)+10*('Adjust'!$B$281*B191+'Adjust'!$C$281*C191+'Adjust'!$D$281*D191+'Adjust'!$G$281*G191)</f>
        <v>0</v>
      </c>
      <c r="I191" s="10"/>
    </row>
    <row r="192" spans="1:9">
      <c r="A192" s="11" t="s">
        <v>264</v>
      </c>
      <c r="B192" s="6">
        <f>B$66/IF(B$101="kVA",IF(F$66,F$66,1),IF(B$101="MPAN",IF(E$66,E$66,1),IF(H$66,H$66,1)))</f>
        <v>0</v>
      </c>
      <c r="C192" s="6">
        <f>C$66/IF(B$101="kVA",IF(F$66,F$66,1),IF(B$101="MPAN",IF(E$66,E$66,1),IF(H$66,H$66,1)))</f>
        <v>0</v>
      </c>
      <c r="D192" s="6">
        <f>D$66/IF(B$101="kVA",IF(F$66,F$66,1),IF(B$101="MPAN",IF(E$66,E$66,1),IF(H$66,H$66,1)))</f>
        <v>0</v>
      </c>
      <c r="E192" s="6">
        <f>E$66/IF(B$101="kVA",IF(F$66,F$66,1),IF(B$101="MPAN",IF(E$66,E$66,1),IF(H$66,H$66,1)))</f>
        <v>0</v>
      </c>
      <c r="F192" s="6">
        <f>F$66/IF(B$101="kVA",IF(F$66,F$66,1),IF(B$101="MPAN",IF(E$66,E$66,1),IF(H$66,H$66,1)))</f>
        <v>0</v>
      </c>
      <c r="G192" s="6">
        <f>G$66/IF(B$101="kVA",IF(F$66,F$66,1),IF(B$101="MPAN",IF(E$66,E$66,1),IF(H$66,H$66,1)))</f>
        <v>0</v>
      </c>
      <c r="H192" s="35">
        <f>0.01*'Input'!F$58*('Adjust'!$E$282*E192+'Adjust'!$F$282*F192)+10*('Adjust'!$B$282*B192+'Adjust'!$C$282*C192+'Adjust'!$D$282*D192+'Adjust'!$G$282*G192)</f>
        <v>0</v>
      </c>
      <c r="I192" s="10"/>
    </row>
    <row r="193" spans="1:9">
      <c r="A193" s="11" t="s">
        <v>265</v>
      </c>
      <c r="B193" s="6">
        <f>B$66/IF(B$101="kVA",IF(F$66,F$66,1),IF(B$101="MPAN",IF(E$66,E$66,1),IF(H$66,H$66,1)))</f>
        <v>0</v>
      </c>
      <c r="C193" s="6">
        <f>C$66/IF(B$101="kVA",IF(F$66,F$66,1),IF(B$101="MPAN",IF(E$66,E$66,1),IF(H$66,H$66,1)))</f>
        <v>0</v>
      </c>
      <c r="D193" s="6">
        <f>D$66/IF(B$101="kVA",IF(F$66,F$66,1),IF(B$101="MPAN",IF(E$66,E$66,1),IF(H$66,H$66,1)))</f>
        <v>0</v>
      </c>
      <c r="E193" s="6">
        <f>E$66/IF(B$101="kVA",IF(F$66,F$66,1),IF(B$101="MPAN",IF(E$66,E$66,1),IF(H$66,H$66,1)))</f>
        <v>0</v>
      </c>
      <c r="F193" s="6">
        <f>F$66/IF(B$101="kVA",IF(F$66,F$66,1),IF(B$101="MPAN",IF(E$66,E$66,1),IF(H$66,H$66,1)))</f>
        <v>0</v>
      </c>
      <c r="G193" s="6">
        <f>G$66/IF(B$101="kVA",IF(F$66,F$66,1),IF(B$101="MPAN",IF(E$66,E$66,1),IF(H$66,H$66,1)))</f>
        <v>0</v>
      </c>
      <c r="H193" s="35">
        <f>0.01*'Input'!F$58*('Adjust'!$E$283*E193+'Adjust'!$F$283*F193)+10*('Adjust'!$B$283*B193+'Adjust'!$C$283*C193+'Adjust'!$D$283*D193+'Adjust'!$G$283*G193)</f>
        <v>0</v>
      </c>
      <c r="I193" s="10"/>
    </row>
    <row r="194" spans="1:9">
      <c r="A194" s="22" t="s">
        <v>219</v>
      </c>
      <c r="I194" s="10"/>
    </row>
    <row r="195" spans="1:9">
      <c r="A195" s="11" t="s">
        <v>219</v>
      </c>
      <c r="B195" s="6">
        <f>B$67/IF(B$102="kVA",IF(F$67,F$67,1),IF(B$102="MPAN",IF(E$67,E$67,1),IF(H$67,H$67,1)))</f>
        <v>0</v>
      </c>
      <c r="C195" s="6">
        <f>C$67/IF(B$102="kVA",IF(F$67,F$67,1),IF(B$102="MPAN",IF(E$67,E$67,1),IF(H$67,H$67,1)))</f>
        <v>0</v>
      </c>
      <c r="D195" s="6">
        <f>D$67/IF(B$102="kVA",IF(F$67,F$67,1),IF(B$102="MPAN",IF(E$67,E$67,1),IF(H$67,H$67,1)))</f>
        <v>0</v>
      </c>
      <c r="E195" s="6">
        <f>E$67/IF(B$102="kVA",IF(F$67,F$67,1),IF(B$102="MPAN",IF(E$67,E$67,1),IF(H$67,H$67,1)))</f>
        <v>0</v>
      </c>
      <c r="F195" s="6">
        <f>F$67/IF(B$102="kVA",IF(F$67,F$67,1),IF(B$102="MPAN",IF(E$67,E$67,1),IF(H$67,H$67,1)))</f>
        <v>0</v>
      </c>
      <c r="G195" s="6">
        <f>G$67/IF(B$102="kVA",IF(F$67,F$67,1),IF(B$102="MPAN",IF(E$67,E$67,1),IF(H$67,H$67,1)))</f>
        <v>0</v>
      </c>
      <c r="H195" s="35">
        <f>0.01*'Input'!F$58*('Adjust'!$E$285*E195+'Adjust'!$F$285*F195)+10*('Adjust'!$B$285*B195+'Adjust'!$C$285*C195+'Adjust'!$D$285*D195+'Adjust'!$G$285*G195)</f>
        <v>0</v>
      </c>
      <c r="I195" s="10"/>
    </row>
    <row r="196" spans="1:9">
      <c r="A196" s="11" t="s">
        <v>267</v>
      </c>
      <c r="B196" s="6">
        <f>B$67/IF(B$102="kVA",IF(F$67,F$67,1),IF(B$102="MPAN",IF(E$67,E$67,1),IF(H$67,H$67,1)))</f>
        <v>0</v>
      </c>
      <c r="C196" s="6">
        <f>C$67/IF(B$102="kVA",IF(F$67,F$67,1),IF(B$102="MPAN",IF(E$67,E$67,1),IF(H$67,H$67,1)))</f>
        <v>0</v>
      </c>
      <c r="D196" s="6">
        <f>D$67/IF(B$102="kVA",IF(F$67,F$67,1),IF(B$102="MPAN",IF(E$67,E$67,1),IF(H$67,H$67,1)))</f>
        <v>0</v>
      </c>
      <c r="E196" s="6">
        <f>E$67/IF(B$102="kVA",IF(F$67,F$67,1),IF(B$102="MPAN",IF(E$67,E$67,1),IF(H$67,H$67,1)))</f>
        <v>0</v>
      </c>
      <c r="F196" s="6">
        <f>F$67/IF(B$102="kVA",IF(F$67,F$67,1),IF(B$102="MPAN",IF(E$67,E$67,1),IF(H$67,H$67,1)))</f>
        <v>0</v>
      </c>
      <c r="G196" s="6">
        <f>G$67/IF(B$102="kVA",IF(F$67,F$67,1),IF(B$102="MPAN",IF(E$67,E$67,1),IF(H$67,H$67,1)))</f>
        <v>0</v>
      </c>
      <c r="H196" s="35">
        <f>0.01*'Input'!F$58*('Adjust'!$E$286*E196+'Adjust'!$F$286*F196)+10*('Adjust'!$B$286*B196+'Adjust'!$C$286*C196+'Adjust'!$D$286*D196+'Adjust'!$G$286*G196)</f>
        <v>0</v>
      </c>
      <c r="I196" s="10"/>
    </row>
    <row r="197" spans="1:9">
      <c r="A197" s="11" t="s">
        <v>268</v>
      </c>
      <c r="B197" s="6">
        <f>B$67/IF(B$102="kVA",IF(F$67,F$67,1),IF(B$102="MPAN",IF(E$67,E$67,1),IF(H$67,H$67,1)))</f>
        <v>0</v>
      </c>
      <c r="C197" s="6">
        <f>C$67/IF(B$102="kVA",IF(F$67,F$67,1),IF(B$102="MPAN",IF(E$67,E$67,1),IF(H$67,H$67,1)))</f>
        <v>0</v>
      </c>
      <c r="D197" s="6">
        <f>D$67/IF(B$102="kVA",IF(F$67,F$67,1),IF(B$102="MPAN",IF(E$67,E$67,1),IF(H$67,H$67,1)))</f>
        <v>0</v>
      </c>
      <c r="E197" s="6">
        <f>E$67/IF(B$102="kVA",IF(F$67,F$67,1),IF(B$102="MPAN",IF(E$67,E$67,1),IF(H$67,H$67,1)))</f>
        <v>0</v>
      </c>
      <c r="F197" s="6">
        <f>F$67/IF(B$102="kVA",IF(F$67,F$67,1),IF(B$102="MPAN",IF(E$67,E$67,1),IF(H$67,H$67,1)))</f>
        <v>0</v>
      </c>
      <c r="G197" s="6">
        <f>G$67/IF(B$102="kVA",IF(F$67,F$67,1),IF(B$102="MPAN",IF(E$67,E$67,1),IF(H$67,H$67,1)))</f>
        <v>0</v>
      </c>
      <c r="H197" s="35">
        <f>0.01*'Input'!F$58*('Adjust'!$E$287*E197+'Adjust'!$F$287*F197)+10*('Adjust'!$B$287*B197+'Adjust'!$C$287*C197+'Adjust'!$D$287*D197+'Adjust'!$G$287*G197)</f>
        <v>0</v>
      </c>
      <c r="I197" s="10"/>
    </row>
    <row r="198" spans="1:9">
      <c r="A198" s="22" t="s">
        <v>220</v>
      </c>
      <c r="I198" s="10"/>
    </row>
    <row r="199" spans="1:9">
      <c r="A199" s="11" t="s">
        <v>220</v>
      </c>
      <c r="B199" s="6">
        <f>B$68/IF(B$103="kVA",IF(F$68,F$68,1),IF(B$103="MPAN",IF(E$68,E$68,1),IF(H$68,H$68,1)))</f>
        <v>0</v>
      </c>
      <c r="C199" s="6">
        <f>C$68/IF(B$103="kVA",IF(F$68,F$68,1),IF(B$103="MPAN",IF(E$68,E$68,1),IF(H$68,H$68,1)))</f>
        <v>0</v>
      </c>
      <c r="D199" s="6">
        <f>D$68/IF(B$103="kVA",IF(F$68,F$68,1),IF(B$103="MPAN",IF(E$68,E$68,1),IF(H$68,H$68,1)))</f>
        <v>0</v>
      </c>
      <c r="E199" s="6">
        <f>E$68/IF(B$103="kVA",IF(F$68,F$68,1),IF(B$103="MPAN",IF(E$68,E$68,1),IF(H$68,H$68,1)))</f>
        <v>0</v>
      </c>
      <c r="F199" s="6">
        <f>F$68/IF(B$103="kVA",IF(F$68,F$68,1),IF(B$103="MPAN",IF(E$68,E$68,1),IF(H$68,H$68,1)))</f>
        <v>0</v>
      </c>
      <c r="G199" s="6">
        <f>G$68/IF(B$103="kVA",IF(F$68,F$68,1),IF(B$103="MPAN",IF(E$68,E$68,1),IF(H$68,H$68,1)))</f>
        <v>0</v>
      </c>
      <c r="H199" s="35">
        <f>0.01*'Input'!F$58*('Adjust'!$E$289*E199+'Adjust'!$F$289*F199)+10*('Adjust'!$B$289*B199+'Adjust'!$C$289*C199+'Adjust'!$D$289*D199+'Adjust'!$G$289*G199)</f>
        <v>0</v>
      </c>
      <c r="I199" s="10"/>
    </row>
    <row r="200" spans="1:9">
      <c r="A200" s="11" t="s">
        <v>270</v>
      </c>
      <c r="B200" s="6">
        <f>B$68/IF(B$103="kVA",IF(F$68,F$68,1),IF(B$103="MPAN",IF(E$68,E$68,1),IF(H$68,H$68,1)))</f>
        <v>0</v>
      </c>
      <c r="C200" s="6">
        <f>C$68/IF(B$103="kVA",IF(F$68,F$68,1),IF(B$103="MPAN",IF(E$68,E$68,1),IF(H$68,H$68,1)))</f>
        <v>0</v>
      </c>
      <c r="D200" s="6">
        <f>D$68/IF(B$103="kVA",IF(F$68,F$68,1),IF(B$103="MPAN",IF(E$68,E$68,1),IF(H$68,H$68,1)))</f>
        <v>0</v>
      </c>
      <c r="E200" s="6">
        <f>E$68/IF(B$103="kVA",IF(F$68,F$68,1),IF(B$103="MPAN",IF(E$68,E$68,1),IF(H$68,H$68,1)))</f>
        <v>0</v>
      </c>
      <c r="F200" s="6">
        <f>F$68/IF(B$103="kVA",IF(F$68,F$68,1),IF(B$103="MPAN",IF(E$68,E$68,1),IF(H$68,H$68,1)))</f>
        <v>0</v>
      </c>
      <c r="G200" s="6">
        <f>G$68/IF(B$103="kVA",IF(F$68,F$68,1),IF(B$103="MPAN",IF(E$68,E$68,1),IF(H$68,H$68,1)))</f>
        <v>0</v>
      </c>
      <c r="H200" s="35">
        <f>0.01*'Input'!F$58*('Adjust'!$E$290*E200+'Adjust'!$F$290*F200)+10*('Adjust'!$B$290*B200+'Adjust'!$C$290*C200+'Adjust'!$D$290*D200+'Adjust'!$G$290*G200)</f>
        <v>0</v>
      </c>
      <c r="I200" s="10"/>
    </row>
    <row r="201" spans="1:9">
      <c r="A201" s="11" t="s">
        <v>271</v>
      </c>
      <c r="B201" s="6">
        <f>B$68/IF(B$103="kVA",IF(F$68,F$68,1),IF(B$103="MPAN",IF(E$68,E$68,1),IF(H$68,H$68,1)))</f>
        <v>0</v>
      </c>
      <c r="C201" s="6">
        <f>C$68/IF(B$103="kVA",IF(F$68,F$68,1),IF(B$103="MPAN",IF(E$68,E$68,1),IF(H$68,H$68,1)))</f>
        <v>0</v>
      </c>
      <c r="D201" s="6">
        <f>D$68/IF(B$103="kVA",IF(F$68,F$68,1),IF(B$103="MPAN",IF(E$68,E$68,1),IF(H$68,H$68,1)))</f>
        <v>0</v>
      </c>
      <c r="E201" s="6">
        <f>E$68/IF(B$103="kVA",IF(F$68,F$68,1),IF(B$103="MPAN",IF(E$68,E$68,1),IF(H$68,H$68,1)))</f>
        <v>0</v>
      </c>
      <c r="F201" s="6">
        <f>F$68/IF(B$103="kVA",IF(F$68,F$68,1),IF(B$103="MPAN",IF(E$68,E$68,1),IF(H$68,H$68,1)))</f>
        <v>0</v>
      </c>
      <c r="G201" s="6">
        <f>G$68/IF(B$103="kVA",IF(F$68,F$68,1),IF(B$103="MPAN",IF(E$68,E$68,1),IF(H$68,H$68,1)))</f>
        <v>0</v>
      </c>
      <c r="H201" s="35">
        <f>0.01*'Input'!F$58*('Adjust'!$E$291*E201+'Adjust'!$F$291*F201)+10*('Adjust'!$B$291*B201+'Adjust'!$C$291*C201+'Adjust'!$D$291*D201+'Adjust'!$G$291*G201)</f>
        <v>0</v>
      </c>
      <c r="I201" s="10"/>
    </row>
    <row r="202" spans="1:9">
      <c r="A202" s="22" t="s">
        <v>221</v>
      </c>
      <c r="I202" s="10"/>
    </row>
    <row r="203" spans="1:9">
      <c r="A203" s="11" t="s">
        <v>221</v>
      </c>
      <c r="B203" s="6">
        <f>B$69/IF(B$104="kVA",IF(F$69,F$69,1),IF(B$104="MPAN",IF(E$69,E$69,1),IF(H$69,H$69,1)))</f>
        <v>0</v>
      </c>
      <c r="C203" s="6">
        <f>C$69/IF(B$104="kVA",IF(F$69,F$69,1),IF(B$104="MPAN",IF(E$69,E$69,1),IF(H$69,H$69,1)))</f>
        <v>0</v>
      </c>
      <c r="D203" s="6">
        <f>D$69/IF(B$104="kVA",IF(F$69,F$69,1),IF(B$104="MPAN",IF(E$69,E$69,1),IF(H$69,H$69,1)))</f>
        <v>0</v>
      </c>
      <c r="E203" s="6">
        <f>E$69/IF(B$104="kVA",IF(F$69,F$69,1),IF(B$104="MPAN",IF(E$69,E$69,1),IF(H$69,H$69,1)))</f>
        <v>0</v>
      </c>
      <c r="F203" s="6">
        <f>F$69/IF(B$104="kVA",IF(F$69,F$69,1),IF(B$104="MPAN",IF(E$69,E$69,1),IF(H$69,H$69,1)))</f>
        <v>0</v>
      </c>
      <c r="G203" s="6">
        <f>G$69/IF(B$104="kVA",IF(F$69,F$69,1),IF(B$104="MPAN",IF(E$69,E$69,1),IF(H$69,H$69,1)))</f>
        <v>0</v>
      </c>
      <c r="H203" s="35">
        <f>0.01*'Input'!F$58*('Adjust'!$E$293*E203+'Adjust'!$F$293*F203)+10*('Adjust'!$B$293*B203+'Adjust'!$C$293*C203+'Adjust'!$D$293*D203+'Adjust'!$G$293*G203)</f>
        <v>0</v>
      </c>
      <c r="I203" s="10"/>
    </row>
    <row r="204" spans="1:9">
      <c r="A204" s="11" t="s">
        <v>273</v>
      </c>
      <c r="B204" s="6">
        <f>B$69/IF(B$104="kVA",IF(F$69,F$69,1),IF(B$104="MPAN",IF(E$69,E$69,1),IF(H$69,H$69,1)))</f>
        <v>0</v>
      </c>
      <c r="C204" s="6">
        <f>C$69/IF(B$104="kVA",IF(F$69,F$69,1),IF(B$104="MPAN",IF(E$69,E$69,1),IF(H$69,H$69,1)))</f>
        <v>0</v>
      </c>
      <c r="D204" s="6">
        <f>D$69/IF(B$104="kVA",IF(F$69,F$69,1),IF(B$104="MPAN",IF(E$69,E$69,1),IF(H$69,H$69,1)))</f>
        <v>0</v>
      </c>
      <c r="E204" s="6">
        <f>E$69/IF(B$104="kVA",IF(F$69,F$69,1),IF(B$104="MPAN",IF(E$69,E$69,1),IF(H$69,H$69,1)))</f>
        <v>0</v>
      </c>
      <c r="F204" s="6">
        <f>F$69/IF(B$104="kVA",IF(F$69,F$69,1),IF(B$104="MPAN",IF(E$69,E$69,1),IF(H$69,H$69,1)))</f>
        <v>0</v>
      </c>
      <c r="G204" s="6">
        <f>G$69/IF(B$104="kVA",IF(F$69,F$69,1),IF(B$104="MPAN",IF(E$69,E$69,1),IF(H$69,H$69,1)))</f>
        <v>0</v>
      </c>
      <c r="H204" s="35">
        <f>0.01*'Input'!F$58*('Adjust'!$E$294*E204+'Adjust'!$F$294*F204)+10*('Adjust'!$B$294*B204+'Adjust'!$C$294*C204+'Adjust'!$D$294*D204+'Adjust'!$G$294*G204)</f>
        <v>0</v>
      </c>
      <c r="I204" s="10"/>
    </row>
    <row r="205" spans="1:9">
      <c r="A205" s="11" t="s">
        <v>274</v>
      </c>
      <c r="B205" s="6">
        <f>B$69/IF(B$104="kVA",IF(F$69,F$69,1),IF(B$104="MPAN",IF(E$69,E$69,1),IF(H$69,H$69,1)))</f>
        <v>0</v>
      </c>
      <c r="C205" s="6">
        <f>C$69/IF(B$104="kVA",IF(F$69,F$69,1),IF(B$104="MPAN",IF(E$69,E$69,1),IF(H$69,H$69,1)))</f>
        <v>0</v>
      </c>
      <c r="D205" s="6">
        <f>D$69/IF(B$104="kVA",IF(F$69,F$69,1),IF(B$104="MPAN",IF(E$69,E$69,1),IF(H$69,H$69,1)))</f>
        <v>0</v>
      </c>
      <c r="E205" s="6">
        <f>E$69/IF(B$104="kVA",IF(F$69,F$69,1),IF(B$104="MPAN",IF(E$69,E$69,1),IF(H$69,H$69,1)))</f>
        <v>0</v>
      </c>
      <c r="F205" s="6">
        <f>F$69/IF(B$104="kVA",IF(F$69,F$69,1),IF(B$104="MPAN",IF(E$69,E$69,1),IF(H$69,H$69,1)))</f>
        <v>0</v>
      </c>
      <c r="G205" s="6">
        <f>G$69/IF(B$104="kVA",IF(F$69,F$69,1),IF(B$104="MPAN",IF(E$69,E$69,1),IF(H$69,H$69,1)))</f>
        <v>0</v>
      </c>
      <c r="H205" s="35">
        <f>0.01*'Input'!F$58*('Adjust'!$E$295*E205+'Adjust'!$F$295*F205)+10*('Adjust'!$B$295*B205+'Adjust'!$C$295*C205+'Adjust'!$D$295*D205+'Adjust'!$G$295*G205)</f>
        <v>0</v>
      </c>
      <c r="I205" s="10"/>
    </row>
    <row r="206" spans="1:9">
      <c r="A206" s="22" t="s">
        <v>222</v>
      </c>
      <c r="I206" s="10"/>
    </row>
    <row r="207" spans="1:9">
      <c r="A207" s="11" t="s">
        <v>222</v>
      </c>
      <c r="B207" s="6">
        <f>B$70/IF(B$105="kVA",IF(F$70,F$70,1),IF(B$105="MPAN",IF(E$70,E$70,1),IF(H$70,H$70,1)))</f>
        <v>0</v>
      </c>
      <c r="C207" s="6">
        <f>C$70/IF(B$105="kVA",IF(F$70,F$70,1),IF(B$105="MPAN",IF(E$70,E$70,1),IF(H$70,H$70,1)))</f>
        <v>0</v>
      </c>
      <c r="D207" s="6">
        <f>D$70/IF(B$105="kVA",IF(F$70,F$70,1),IF(B$105="MPAN",IF(E$70,E$70,1),IF(H$70,H$70,1)))</f>
        <v>0</v>
      </c>
      <c r="E207" s="6">
        <f>E$70/IF(B$105="kVA",IF(F$70,F$70,1),IF(B$105="MPAN",IF(E$70,E$70,1),IF(H$70,H$70,1)))</f>
        <v>0</v>
      </c>
      <c r="F207" s="6">
        <f>F$70/IF(B$105="kVA",IF(F$70,F$70,1),IF(B$105="MPAN",IF(E$70,E$70,1),IF(H$70,H$70,1)))</f>
        <v>0</v>
      </c>
      <c r="G207" s="6">
        <f>G$70/IF(B$105="kVA",IF(F$70,F$70,1),IF(B$105="MPAN",IF(E$70,E$70,1),IF(H$70,H$70,1)))</f>
        <v>0</v>
      </c>
      <c r="H207" s="35">
        <f>0.01*'Input'!F$58*('Adjust'!$E$297*E207+'Adjust'!$F$297*F207)+10*('Adjust'!$B$297*B207+'Adjust'!$C$297*C207+'Adjust'!$D$297*D207+'Adjust'!$G$297*G207)</f>
        <v>0</v>
      </c>
      <c r="I207" s="10"/>
    </row>
    <row r="208" spans="1:9">
      <c r="A208" s="11" t="s">
        <v>276</v>
      </c>
      <c r="B208" s="6">
        <f>B$70/IF(B$105="kVA",IF(F$70,F$70,1),IF(B$105="MPAN",IF(E$70,E$70,1),IF(H$70,H$70,1)))</f>
        <v>0</v>
      </c>
      <c r="C208" s="6">
        <f>C$70/IF(B$105="kVA",IF(F$70,F$70,1),IF(B$105="MPAN",IF(E$70,E$70,1),IF(H$70,H$70,1)))</f>
        <v>0</v>
      </c>
      <c r="D208" s="6">
        <f>D$70/IF(B$105="kVA",IF(F$70,F$70,1),IF(B$105="MPAN",IF(E$70,E$70,1),IF(H$70,H$70,1)))</f>
        <v>0</v>
      </c>
      <c r="E208" s="6">
        <f>E$70/IF(B$105="kVA",IF(F$70,F$70,1),IF(B$105="MPAN",IF(E$70,E$70,1),IF(H$70,H$70,1)))</f>
        <v>0</v>
      </c>
      <c r="F208" s="6">
        <f>F$70/IF(B$105="kVA",IF(F$70,F$70,1),IF(B$105="MPAN",IF(E$70,E$70,1),IF(H$70,H$70,1)))</f>
        <v>0</v>
      </c>
      <c r="G208" s="6">
        <f>G$70/IF(B$105="kVA",IF(F$70,F$70,1),IF(B$105="MPAN",IF(E$70,E$70,1),IF(H$70,H$70,1)))</f>
        <v>0</v>
      </c>
      <c r="H208" s="35">
        <f>0.01*'Input'!F$58*('Adjust'!$E$298*E208+'Adjust'!$F$298*F208)+10*('Adjust'!$B$298*B208+'Adjust'!$C$298*C208+'Adjust'!$D$298*D208+'Adjust'!$G$298*G208)</f>
        <v>0</v>
      </c>
      <c r="I208" s="10"/>
    </row>
    <row r="209" spans="1:9">
      <c r="A209" s="11" t="s">
        <v>277</v>
      </c>
      <c r="B209" s="6">
        <f>B$70/IF(B$105="kVA",IF(F$70,F$70,1),IF(B$105="MPAN",IF(E$70,E$70,1),IF(H$70,H$70,1)))</f>
        <v>0</v>
      </c>
      <c r="C209" s="6">
        <f>C$70/IF(B$105="kVA",IF(F$70,F$70,1),IF(B$105="MPAN",IF(E$70,E$70,1),IF(H$70,H$70,1)))</f>
        <v>0</v>
      </c>
      <c r="D209" s="6">
        <f>D$70/IF(B$105="kVA",IF(F$70,F$70,1),IF(B$105="MPAN",IF(E$70,E$70,1),IF(H$70,H$70,1)))</f>
        <v>0</v>
      </c>
      <c r="E209" s="6">
        <f>E$70/IF(B$105="kVA",IF(F$70,F$70,1),IF(B$105="MPAN",IF(E$70,E$70,1),IF(H$70,H$70,1)))</f>
        <v>0</v>
      </c>
      <c r="F209" s="6">
        <f>F$70/IF(B$105="kVA",IF(F$70,F$70,1),IF(B$105="MPAN",IF(E$70,E$70,1),IF(H$70,H$70,1)))</f>
        <v>0</v>
      </c>
      <c r="G209" s="6">
        <f>G$70/IF(B$105="kVA",IF(F$70,F$70,1),IF(B$105="MPAN",IF(E$70,E$70,1),IF(H$70,H$70,1)))</f>
        <v>0</v>
      </c>
      <c r="H209" s="35">
        <f>0.01*'Input'!F$58*('Adjust'!$E$299*E209+'Adjust'!$F$299*F209)+10*('Adjust'!$B$299*B209+'Adjust'!$C$299*C209+'Adjust'!$D$299*D209+'Adjust'!$G$299*G209)</f>
        <v>0</v>
      </c>
      <c r="I209" s="10"/>
    </row>
    <row r="210" spans="1:9">
      <c r="A210" s="22" t="s">
        <v>180</v>
      </c>
      <c r="I210" s="10"/>
    </row>
    <row r="211" spans="1:9">
      <c r="A211" s="11" t="s">
        <v>180</v>
      </c>
      <c r="B211" s="6">
        <f>B$71/IF(B$106="kVA",IF(F$71,F$71,1),IF(B$106="MPAN",IF(E$71,E$71,1),IF(H$71,H$71,1)))</f>
        <v>0</v>
      </c>
      <c r="C211" s="6">
        <f>C$71/IF(B$106="kVA",IF(F$71,F$71,1),IF(B$106="MPAN",IF(E$71,E$71,1),IF(H$71,H$71,1)))</f>
        <v>0</v>
      </c>
      <c r="D211" s="6">
        <f>D$71/IF(B$106="kVA",IF(F$71,F$71,1),IF(B$106="MPAN",IF(E$71,E$71,1),IF(H$71,H$71,1)))</f>
        <v>0</v>
      </c>
      <c r="E211" s="6">
        <f>E$71/IF(B$106="kVA",IF(F$71,F$71,1),IF(B$106="MPAN",IF(E$71,E$71,1),IF(H$71,H$71,1)))</f>
        <v>0</v>
      </c>
      <c r="F211" s="6">
        <f>F$71/IF(B$106="kVA",IF(F$71,F$71,1),IF(B$106="MPAN",IF(E$71,E$71,1),IF(H$71,H$71,1)))</f>
        <v>0</v>
      </c>
      <c r="G211" s="6">
        <f>G$71/IF(B$106="kVA",IF(F$71,F$71,1),IF(B$106="MPAN",IF(E$71,E$71,1),IF(H$71,H$71,1)))</f>
        <v>0</v>
      </c>
      <c r="H211" s="35">
        <f>0.01*'Input'!F$58*('Adjust'!$E$301*E211+'Adjust'!$F$301*F211)+10*('Adjust'!$B$301*B211+'Adjust'!$C$301*C211+'Adjust'!$D$301*D211+'Adjust'!$G$301*G211)</f>
        <v>0</v>
      </c>
      <c r="I211" s="10"/>
    </row>
    <row r="212" spans="1:9">
      <c r="A212" s="11" t="s">
        <v>279</v>
      </c>
      <c r="B212" s="6">
        <f>B$71/IF(B$106="kVA",IF(F$71,F$71,1),IF(B$106="MPAN",IF(E$71,E$71,1),IF(H$71,H$71,1)))</f>
        <v>0</v>
      </c>
      <c r="C212" s="6">
        <f>C$71/IF(B$106="kVA",IF(F$71,F$71,1),IF(B$106="MPAN",IF(E$71,E$71,1),IF(H$71,H$71,1)))</f>
        <v>0</v>
      </c>
      <c r="D212" s="6">
        <f>D$71/IF(B$106="kVA",IF(F$71,F$71,1),IF(B$106="MPAN",IF(E$71,E$71,1),IF(H$71,H$71,1)))</f>
        <v>0</v>
      </c>
      <c r="E212" s="6">
        <f>E$71/IF(B$106="kVA",IF(F$71,F$71,1),IF(B$106="MPAN",IF(E$71,E$71,1),IF(H$71,H$71,1)))</f>
        <v>0</v>
      </c>
      <c r="F212" s="6">
        <f>F$71/IF(B$106="kVA",IF(F$71,F$71,1),IF(B$106="MPAN",IF(E$71,E$71,1),IF(H$71,H$71,1)))</f>
        <v>0</v>
      </c>
      <c r="G212" s="6">
        <f>G$71/IF(B$106="kVA",IF(F$71,F$71,1),IF(B$106="MPAN",IF(E$71,E$71,1),IF(H$71,H$71,1)))</f>
        <v>0</v>
      </c>
      <c r="H212" s="35">
        <f>0.01*'Input'!F$58*('Adjust'!$E$302*E212+'Adjust'!$F$302*F212)+10*('Adjust'!$B$302*B212+'Adjust'!$C$302*C212+'Adjust'!$D$302*D212+'Adjust'!$G$302*G212)</f>
        <v>0</v>
      </c>
      <c r="I212" s="10"/>
    </row>
    <row r="213" spans="1:9">
      <c r="A213" s="11" t="s">
        <v>280</v>
      </c>
      <c r="B213" s="6">
        <f>B$71/IF(B$106="kVA",IF(F$71,F$71,1),IF(B$106="MPAN",IF(E$71,E$71,1),IF(H$71,H$71,1)))</f>
        <v>0</v>
      </c>
      <c r="C213" s="6">
        <f>C$71/IF(B$106="kVA",IF(F$71,F$71,1),IF(B$106="MPAN",IF(E$71,E$71,1),IF(H$71,H$71,1)))</f>
        <v>0</v>
      </c>
      <c r="D213" s="6">
        <f>D$71/IF(B$106="kVA",IF(F$71,F$71,1),IF(B$106="MPAN",IF(E$71,E$71,1),IF(H$71,H$71,1)))</f>
        <v>0</v>
      </c>
      <c r="E213" s="6">
        <f>E$71/IF(B$106="kVA",IF(F$71,F$71,1),IF(B$106="MPAN",IF(E$71,E$71,1),IF(H$71,H$71,1)))</f>
        <v>0</v>
      </c>
      <c r="F213" s="6">
        <f>F$71/IF(B$106="kVA",IF(F$71,F$71,1),IF(B$106="MPAN",IF(E$71,E$71,1),IF(H$71,H$71,1)))</f>
        <v>0</v>
      </c>
      <c r="G213" s="6">
        <f>G$71/IF(B$106="kVA",IF(F$71,F$71,1),IF(B$106="MPAN",IF(E$71,E$71,1),IF(H$71,H$71,1)))</f>
        <v>0</v>
      </c>
      <c r="H213" s="35">
        <f>0.01*'Input'!F$58*('Adjust'!$E$303*E213+'Adjust'!$F$303*F213)+10*('Adjust'!$B$303*B213+'Adjust'!$C$303*C213+'Adjust'!$D$303*D213+'Adjust'!$G$303*G213)</f>
        <v>0</v>
      </c>
      <c r="I213" s="10"/>
    </row>
    <row r="214" spans="1:9">
      <c r="A214" s="22" t="s">
        <v>181</v>
      </c>
      <c r="I214" s="10"/>
    </row>
    <row r="215" spans="1:9">
      <c r="A215" s="11" t="s">
        <v>181</v>
      </c>
      <c r="B215" s="6">
        <f>B$72/IF(B$107="kVA",IF(F$72,F$72,1),IF(B$107="MPAN",IF(E$72,E$72,1),IF(H$72,H$72,1)))</f>
        <v>0</v>
      </c>
      <c r="C215" s="6">
        <f>C$72/IF(B$107="kVA",IF(F$72,F$72,1),IF(B$107="MPAN",IF(E$72,E$72,1),IF(H$72,H$72,1)))</f>
        <v>0</v>
      </c>
      <c r="D215" s="6">
        <f>D$72/IF(B$107="kVA",IF(F$72,F$72,1),IF(B$107="MPAN",IF(E$72,E$72,1),IF(H$72,H$72,1)))</f>
        <v>0</v>
      </c>
      <c r="E215" s="6">
        <f>E$72/IF(B$107="kVA",IF(F$72,F$72,1),IF(B$107="MPAN",IF(E$72,E$72,1),IF(H$72,H$72,1)))</f>
        <v>0</v>
      </c>
      <c r="F215" s="6">
        <f>F$72/IF(B$107="kVA",IF(F$72,F$72,1),IF(B$107="MPAN",IF(E$72,E$72,1),IF(H$72,H$72,1)))</f>
        <v>0</v>
      </c>
      <c r="G215" s="6">
        <f>G$72/IF(B$107="kVA",IF(F$72,F$72,1),IF(B$107="MPAN",IF(E$72,E$72,1),IF(H$72,H$72,1)))</f>
        <v>0</v>
      </c>
      <c r="H215" s="35">
        <f>0.01*'Input'!F$58*('Adjust'!$E$305*E215+'Adjust'!$F$305*F215)+10*('Adjust'!$B$305*B215+'Adjust'!$C$305*C215+'Adjust'!$D$305*D215+'Adjust'!$G$305*G215)</f>
        <v>0</v>
      </c>
      <c r="I215" s="10"/>
    </row>
    <row r="216" spans="1:9">
      <c r="A216" s="11" t="s">
        <v>282</v>
      </c>
      <c r="B216" s="6">
        <f>B$72/IF(B$107="kVA",IF(F$72,F$72,1),IF(B$107="MPAN",IF(E$72,E$72,1),IF(H$72,H$72,1)))</f>
        <v>0</v>
      </c>
      <c r="C216" s="6">
        <f>C$72/IF(B$107="kVA",IF(F$72,F$72,1),IF(B$107="MPAN",IF(E$72,E$72,1),IF(H$72,H$72,1)))</f>
        <v>0</v>
      </c>
      <c r="D216" s="6">
        <f>D$72/IF(B$107="kVA",IF(F$72,F$72,1),IF(B$107="MPAN",IF(E$72,E$72,1),IF(H$72,H$72,1)))</f>
        <v>0</v>
      </c>
      <c r="E216" s="6">
        <f>E$72/IF(B$107="kVA",IF(F$72,F$72,1),IF(B$107="MPAN",IF(E$72,E$72,1),IF(H$72,H$72,1)))</f>
        <v>0</v>
      </c>
      <c r="F216" s="6">
        <f>F$72/IF(B$107="kVA",IF(F$72,F$72,1),IF(B$107="MPAN",IF(E$72,E$72,1),IF(H$72,H$72,1)))</f>
        <v>0</v>
      </c>
      <c r="G216" s="6">
        <f>G$72/IF(B$107="kVA",IF(F$72,F$72,1),IF(B$107="MPAN",IF(E$72,E$72,1),IF(H$72,H$72,1)))</f>
        <v>0</v>
      </c>
      <c r="H216" s="35">
        <f>0.01*'Input'!F$58*('Adjust'!$E$306*E216+'Adjust'!$F$306*F216)+10*('Adjust'!$B$306*B216+'Adjust'!$C$306*C216+'Adjust'!$D$306*D216+'Adjust'!$G$306*G216)</f>
        <v>0</v>
      </c>
      <c r="I216" s="10"/>
    </row>
    <row r="217" spans="1:9">
      <c r="A217" s="22" t="s">
        <v>182</v>
      </c>
      <c r="I217" s="10"/>
    </row>
    <row r="218" spans="1:9">
      <c r="A218" s="11" t="s">
        <v>182</v>
      </c>
      <c r="B218" s="6">
        <f>B$73/IF(B$108="kVA",IF(F$73,F$73,1),IF(B$108="MPAN",IF(E$73,E$73,1),IF(H$73,H$73,1)))</f>
        <v>0</v>
      </c>
      <c r="C218" s="6">
        <f>C$73/IF(B$108="kVA",IF(F$73,F$73,1),IF(B$108="MPAN",IF(E$73,E$73,1),IF(H$73,H$73,1)))</f>
        <v>0</v>
      </c>
      <c r="D218" s="6">
        <f>D$73/IF(B$108="kVA",IF(F$73,F$73,1),IF(B$108="MPAN",IF(E$73,E$73,1),IF(H$73,H$73,1)))</f>
        <v>0</v>
      </c>
      <c r="E218" s="6">
        <f>E$73/IF(B$108="kVA",IF(F$73,F$73,1),IF(B$108="MPAN",IF(E$73,E$73,1),IF(H$73,H$73,1)))</f>
        <v>0</v>
      </c>
      <c r="F218" s="6">
        <f>F$73/IF(B$108="kVA",IF(F$73,F$73,1),IF(B$108="MPAN",IF(E$73,E$73,1),IF(H$73,H$73,1)))</f>
        <v>0</v>
      </c>
      <c r="G218" s="6">
        <f>G$73/IF(B$108="kVA",IF(F$73,F$73,1),IF(B$108="MPAN",IF(E$73,E$73,1),IF(H$73,H$73,1)))</f>
        <v>0</v>
      </c>
      <c r="H218" s="35">
        <f>0.01*'Input'!F$58*('Adjust'!$E$308*E218+'Adjust'!$F$308*F218)+10*('Adjust'!$B$308*B218+'Adjust'!$C$308*C218+'Adjust'!$D$308*D218+'Adjust'!$G$308*G218)</f>
        <v>0</v>
      </c>
      <c r="I218" s="10"/>
    </row>
    <row r="219" spans="1:9">
      <c r="A219" s="11" t="s">
        <v>284</v>
      </c>
      <c r="B219" s="6">
        <f>B$73/IF(B$108="kVA",IF(F$73,F$73,1),IF(B$108="MPAN",IF(E$73,E$73,1),IF(H$73,H$73,1)))</f>
        <v>0</v>
      </c>
      <c r="C219" s="6">
        <f>C$73/IF(B$108="kVA",IF(F$73,F$73,1),IF(B$108="MPAN",IF(E$73,E$73,1),IF(H$73,H$73,1)))</f>
        <v>0</v>
      </c>
      <c r="D219" s="6">
        <f>D$73/IF(B$108="kVA",IF(F$73,F$73,1),IF(B$108="MPAN",IF(E$73,E$73,1),IF(H$73,H$73,1)))</f>
        <v>0</v>
      </c>
      <c r="E219" s="6">
        <f>E$73/IF(B$108="kVA",IF(F$73,F$73,1),IF(B$108="MPAN",IF(E$73,E$73,1),IF(H$73,H$73,1)))</f>
        <v>0</v>
      </c>
      <c r="F219" s="6">
        <f>F$73/IF(B$108="kVA",IF(F$73,F$73,1),IF(B$108="MPAN",IF(E$73,E$73,1),IF(H$73,H$73,1)))</f>
        <v>0</v>
      </c>
      <c r="G219" s="6">
        <f>G$73/IF(B$108="kVA",IF(F$73,F$73,1),IF(B$108="MPAN",IF(E$73,E$73,1),IF(H$73,H$73,1)))</f>
        <v>0</v>
      </c>
      <c r="H219" s="35">
        <f>0.01*'Input'!F$58*('Adjust'!$E$309*E219+'Adjust'!$F$309*F219)+10*('Adjust'!$B$309*B219+'Adjust'!$C$309*C219+'Adjust'!$D$309*D219+'Adjust'!$G$309*G219)</f>
        <v>0</v>
      </c>
      <c r="I219" s="10"/>
    </row>
    <row r="220" spans="1:9">
      <c r="A220" s="11" t="s">
        <v>285</v>
      </c>
      <c r="B220" s="6">
        <f>B$73/IF(B$108="kVA",IF(F$73,F$73,1),IF(B$108="MPAN",IF(E$73,E$73,1),IF(H$73,H$73,1)))</f>
        <v>0</v>
      </c>
      <c r="C220" s="6">
        <f>C$73/IF(B$108="kVA",IF(F$73,F$73,1),IF(B$108="MPAN",IF(E$73,E$73,1),IF(H$73,H$73,1)))</f>
        <v>0</v>
      </c>
      <c r="D220" s="6">
        <f>D$73/IF(B$108="kVA",IF(F$73,F$73,1),IF(B$108="MPAN",IF(E$73,E$73,1),IF(H$73,H$73,1)))</f>
        <v>0</v>
      </c>
      <c r="E220" s="6">
        <f>E$73/IF(B$108="kVA",IF(F$73,F$73,1),IF(B$108="MPAN",IF(E$73,E$73,1),IF(H$73,H$73,1)))</f>
        <v>0</v>
      </c>
      <c r="F220" s="6">
        <f>F$73/IF(B$108="kVA",IF(F$73,F$73,1),IF(B$108="MPAN",IF(E$73,E$73,1),IF(H$73,H$73,1)))</f>
        <v>0</v>
      </c>
      <c r="G220" s="6">
        <f>G$73/IF(B$108="kVA",IF(F$73,F$73,1),IF(B$108="MPAN",IF(E$73,E$73,1),IF(H$73,H$73,1)))</f>
        <v>0</v>
      </c>
      <c r="H220" s="35">
        <f>0.01*'Input'!F$58*('Adjust'!$E$310*E220+'Adjust'!$F$310*F220)+10*('Adjust'!$B$310*B220+'Adjust'!$C$310*C220+'Adjust'!$D$310*D220+'Adjust'!$G$310*G220)</f>
        <v>0</v>
      </c>
      <c r="I220" s="10"/>
    </row>
    <row r="221" spans="1:9">
      <c r="A221" s="22" t="s">
        <v>183</v>
      </c>
      <c r="I221" s="10"/>
    </row>
    <row r="222" spans="1:9">
      <c r="A222" s="11" t="s">
        <v>183</v>
      </c>
      <c r="B222" s="6">
        <f>B$74/IF(B$109="kVA",IF(F$74,F$74,1),IF(B$109="MPAN",IF(E$74,E$74,1),IF(H$74,H$74,1)))</f>
        <v>0</v>
      </c>
      <c r="C222" s="6">
        <f>C$74/IF(B$109="kVA",IF(F$74,F$74,1),IF(B$109="MPAN",IF(E$74,E$74,1),IF(H$74,H$74,1)))</f>
        <v>0</v>
      </c>
      <c r="D222" s="6">
        <f>D$74/IF(B$109="kVA",IF(F$74,F$74,1),IF(B$109="MPAN",IF(E$74,E$74,1),IF(H$74,H$74,1)))</f>
        <v>0</v>
      </c>
      <c r="E222" s="6">
        <f>E$74/IF(B$109="kVA",IF(F$74,F$74,1),IF(B$109="MPAN",IF(E$74,E$74,1),IF(H$74,H$74,1)))</f>
        <v>0</v>
      </c>
      <c r="F222" s="6">
        <f>F$74/IF(B$109="kVA",IF(F$74,F$74,1),IF(B$109="MPAN",IF(E$74,E$74,1),IF(H$74,H$74,1)))</f>
        <v>0</v>
      </c>
      <c r="G222" s="6">
        <f>G$74/IF(B$109="kVA",IF(F$74,F$74,1),IF(B$109="MPAN",IF(E$74,E$74,1),IF(H$74,H$74,1)))</f>
        <v>0</v>
      </c>
      <c r="H222" s="35">
        <f>0.01*'Input'!F$58*('Adjust'!$E$312*E222+'Adjust'!$F$312*F222)+10*('Adjust'!$B$312*B222+'Adjust'!$C$312*C222+'Adjust'!$D$312*D222+'Adjust'!$G$312*G222)</f>
        <v>0</v>
      </c>
      <c r="I222" s="10"/>
    </row>
    <row r="223" spans="1:9">
      <c r="A223" s="11" t="s">
        <v>287</v>
      </c>
      <c r="B223" s="6">
        <f>B$74/IF(B$109="kVA",IF(F$74,F$74,1),IF(B$109="MPAN",IF(E$74,E$74,1),IF(H$74,H$74,1)))</f>
        <v>0</v>
      </c>
      <c r="C223" s="6">
        <f>C$74/IF(B$109="kVA",IF(F$74,F$74,1),IF(B$109="MPAN",IF(E$74,E$74,1),IF(H$74,H$74,1)))</f>
        <v>0</v>
      </c>
      <c r="D223" s="6">
        <f>D$74/IF(B$109="kVA",IF(F$74,F$74,1),IF(B$109="MPAN",IF(E$74,E$74,1),IF(H$74,H$74,1)))</f>
        <v>0</v>
      </c>
      <c r="E223" s="6">
        <f>E$74/IF(B$109="kVA",IF(F$74,F$74,1),IF(B$109="MPAN",IF(E$74,E$74,1),IF(H$74,H$74,1)))</f>
        <v>0</v>
      </c>
      <c r="F223" s="6">
        <f>F$74/IF(B$109="kVA",IF(F$74,F$74,1),IF(B$109="MPAN",IF(E$74,E$74,1),IF(H$74,H$74,1)))</f>
        <v>0</v>
      </c>
      <c r="G223" s="6">
        <f>G$74/IF(B$109="kVA",IF(F$74,F$74,1),IF(B$109="MPAN",IF(E$74,E$74,1),IF(H$74,H$74,1)))</f>
        <v>0</v>
      </c>
      <c r="H223" s="35">
        <f>0.01*'Input'!F$58*('Adjust'!$E$313*E223+'Adjust'!$F$313*F223)+10*('Adjust'!$B$313*B223+'Adjust'!$C$313*C223+'Adjust'!$D$313*D223+'Adjust'!$G$313*G223)</f>
        <v>0</v>
      </c>
      <c r="I223" s="10"/>
    </row>
    <row r="224" spans="1:9">
      <c r="A224" s="11" t="s">
        <v>288</v>
      </c>
      <c r="B224" s="6">
        <f>B$74/IF(B$109="kVA",IF(F$74,F$74,1),IF(B$109="MPAN",IF(E$74,E$74,1),IF(H$74,H$74,1)))</f>
        <v>0</v>
      </c>
      <c r="C224" s="6">
        <f>C$74/IF(B$109="kVA",IF(F$74,F$74,1),IF(B$109="MPAN",IF(E$74,E$74,1),IF(H$74,H$74,1)))</f>
        <v>0</v>
      </c>
      <c r="D224" s="6">
        <f>D$74/IF(B$109="kVA",IF(F$74,F$74,1),IF(B$109="MPAN",IF(E$74,E$74,1),IF(H$74,H$74,1)))</f>
        <v>0</v>
      </c>
      <c r="E224" s="6">
        <f>E$74/IF(B$109="kVA",IF(F$74,F$74,1),IF(B$109="MPAN",IF(E$74,E$74,1),IF(H$74,H$74,1)))</f>
        <v>0</v>
      </c>
      <c r="F224" s="6">
        <f>F$74/IF(B$109="kVA",IF(F$74,F$74,1),IF(B$109="MPAN",IF(E$74,E$74,1),IF(H$74,H$74,1)))</f>
        <v>0</v>
      </c>
      <c r="G224" s="6">
        <f>G$74/IF(B$109="kVA",IF(F$74,F$74,1),IF(B$109="MPAN",IF(E$74,E$74,1),IF(H$74,H$74,1)))</f>
        <v>0</v>
      </c>
      <c r="H224" s="35">
        <f>0.01*'Input'!F$58*('Adjust'!$E$314*E224+'Adjust'!$F$314*F224)+10*('Adjust'!$B$314*B224+'Adjust'!$C$314*C224+'Adjust'!$D$314*D224+'Adjust'!$G$314*G224)</f>
        <v>0</v>
      </c>
      <c r="I224" s="10"/>
    </row>
    <row r="225" spans="1:9">
      <c r="A225" s="22" t="s">
        <v>184</v>
      </c>
      <c r="I225" s="10"/>
    </row>
    <row r="226" spans="1:9">
      <c r="A226" s="11" t="s">
        <v>184</v>
      </c>
      <c r="B226" s="6">
        <f>B$75/IF(B$110="kVA",IF(F$75,F$75,1),IF(B$110="MPAN",IF(E$75,E$75,1),IF(H$75,H$75,1)))</f>
        <v>0</v>
      </c>
      <c r="C226" s="6">
        <f>C$75/IF(B$110="kVA",IF(F$75,F$75,1),IF(B$110="MPAN",IF(E$75,E$75,1),IF(H$75,H$75,1)))</f>
        <v>0</v>
      </c>
      <c r="D226" s="6">
        <f>D$75/IF(B$110="kVA",IF(F$75,F$75,1),IF(B$110="MPAN",IF(E$75,E$75,1),IF(H$75,H$75,1)))</f>
        <v>0</v>
      </c>
      <c r="E226" s="6">
        <f>E$75/IF(B$110="kVA",IF(F$75,F$75,1),IF(B$110="MPAN",IF(E$75,E$75,1),IF(H$75,H$75,1)))</f>
        <v>0</v>
      </c>
      <c r="F226" s="6">
        <f>F$75/IF(B$110="kVA",IF(F$75,F$75,1),IF(B$110="MPAN",IF(E$75,E$75,1),IF(H$75,H$75,1)))</f>
        <v>0</v>
      </c>
      <c r="G226" s="6">
        <f>G$75/IF(B$110="kVA",IF(F$75,F$75,1),IF(B$110="MPAN",IF(E$75,E$75,1),IF(H$75,H$75,1)))</f>
        <v>0</v>
      </c>
      <c r="H226" s="35">
        <f>0.01*'Input'!F$58*('Adjust'!$E$316*E226+'Adjust'!$F$316*F226)+10*('Adjust'!$B$316*B226+'Adjust'!$C$316*C226+'Adjust'!$D$316*D226+'Adjust'!$G$316*G226)</f>
        <v>0</v>
      </c>
      <c r="I226" s="10"/>
    </row>
    <row r="227" spans="1:9">
      <c r="A227" s="11" t="s">
        <v>290</v>
      </c>
      <c r="B227" s="6">
        <f>B$75/IF(B$110="kVA",IF(F$75,F$75,1),IF(B$110="MPAN",IF(E$75,E$75,1),IF(H$75,H$75,1)))</f>
        <v>0</v>
      </c>
      <c r="C227" s="6">
        <f>C$75/IF(B$110="kVA",IF(F$75,F$75,1),IF(B$110="MPAN",IF(E$75,E$75,1),IF(H$75,H$75,1)))</f>
        <v>0</v>
      </c>
      <c r="D227" s="6">
        <f>D$75/IF(B$110="kVA",IF(F$75,F$75,1),IF(B$110="MPAN",IF(E$75,E$75,1),IF(H$75,H$75,1)))</f>
        <v>0</v>
      </c>
      <c r="E227" s="6">
        <f>E$75/IF(B$110="kVA",IF(F$75,F$75,1),IF(B$110="MPAN",IF(E$75,E$75,1),IF(H$75,H$75,1)))</f>
        <v>0</v>
      </c>
      <c r="F227" s="6">
        <f>F$75/IF(B$110="kVA",IF(F$75,F$75,1),IF(B$110="MPAN",IF(E$75,E$75,1),IF(H$75,H$75,1)))</f>
        <v>0</v>
      </c>
      <c r="G227" s="6">
        <f>G$75/IF(B$110="kVA",IF(F$75,F$75,1),IF(B$110="MPAN",IF(E$75,E$75,1),IF(H$75,H$75,1)))</f>
        <v>0</v>
      </c>
      <c r="H227" s="35">
        <f>0.01*'Input'!F$58*('Adjust'!$E$317*E227+'Adjust'!$F$317*F227)+10*('Adjust'!$B$317*B227+'Adjust'!$C$317*C227+'Adjust'!$D$317*D227+'Adjust'!$G$317*G227)</f>
        <v>0</v>
      </c>
      <c r="I227" s="10"/>
    </row>
    <row r="228" spans="1:9">
      <c r="A228" s="22" t="s">
        <v>185</v>
      </c>
      <c r="I228" s="10"/>
    </row>
    <row r="229" spans="1:9">
      <c r="A229" s="11" t="s">
        <v>185</v>
      </c>
      <c r="B229" s="6">
        <f>B$76/IF(B$111="kVA",IF(F$76,F$76,1),IF(B$111="MPAN",IF(E$76,E$76,1),IF(H$76,H$76,1)))</f>
        <v>0</v>
      </c>
      <c r="C229" s="6">
        <f>C$76/IF(B$111="kVA",IF(F$76,F$76,1),IF(B$111="MPAN",IF(E$76,E$76,1),IF(H$76,H$76,1)))</f>
        <v>0</v>
      </c>
      <c r="D229" s="6">
        <f>D$76/IF(B$111="kVA",IF(F$76,F$76,1),IF(B$111="MPAN",IF(E$76,E$76,1),IF(H$76,H$76,1)))</f>
        <v>0</v>
      </c>
      <c r="E229" s="6">
        <f>E$76/IF(B$111="kVA",IF(F$76,F$76,1),IF(B$111="MPAN",IF(E$76,E$76,1),IF(H$76,H$76,1)))</f>
        <v>0</v>
      </c>
      <c r="F229" s="6">
        <f>F$76/IF(B$111="kVA",IF(F$76,F$76,1),IF(B$111="MPAN",IF(E$76,E$76,1),IF(H$76,H$76,1)))</f>
        <v>0</v>
      </c>
      <c r="G229" s="6">
        <f>G$76/IF(B$111="kVA",IF(F$76,F$76,1),IF(B$111="MPAN",IF(E$76,E$76,1),IF(H$76,H$76,1)))</f>
        <v>0</v>
      </c>
      <c r="H229" s="35">
        <f>0.01*'Input'!F$58*('Adjust'!$E$319*E229+'Adjust'!$F$319*F229)+10*('Adjust'!$B$319*B229+'Adjust'!$C$319*C229+'Adjust'!$D$319*D229+'Adjust'!$G$319*G229)</f>
        <v>0</v>
      </c>
      <c r="I229" s="10"/>
    </row>
    <row r="230" spans="1:9">
      <c r="A230" s="11" t="s">
        <v>292</v>
      </c>
      <c r="B230" s="6">
        <f>B$76/IF(B$111="kVA",IF(F$76,F$76,1),IF(B$111="MPAN",IF(E$76,E$76,1),IF(H$76,H$76,1)))</f>
        <v>0</v>
      </c>
      <c r="C230" s="6">
        <f>C$76/IF(B$111="kVA",IF(F$76,F$76,1),IF(B$111="MPAN",IF(E$76,E$76,1),IF(H$76,H$76,1)))</f>
        <v>0</v>
      </c>
      <c r="D230" s="6">
        <f>D$76/IF(B$111="kVA",IF(F$76,F$76,1),IF(B$111="MPAN",IF(E$76,E$76,1),IF(H$76,H$76,1)))</f>
        <v>0</v>
      </c>
      <c r="E230" s="6">
        <f>E$76/IF(B$111="kVA",IF(F$76,F$76,1),IF(B$111="MPAN",IF(E$76,E$76,1),IF(H$76,H$76,1)))</f>
        <v>0</v>
      </c>
      <c r="F230" s="6">
        <f>F$76/IF(B$111="kVA",IF(F$76,F$76,1),IF(B$111="MPAN",IF(E$76,E$76,1),IF(H$76,H$76,1)))</f>
        <v>0</v>
      </c>
      <c r="G230" s="6">
        <f>G$76/IF(B$111="kVA",IF(F$76,F$76,1),IF(B$111="MPAN",IF(E$76,E$76,1),IF(H$76,H$76,1)))</f>
        <v>0</v>
      </c>
      <c r="H230" s="35">
        <f>0.01*'Input'!F$58*('Adjust'!$E$320*E230+'Adjust'!$F$320*F230)+10*('Adjust'!$B$320*B230+'Adjust'!$C$320*C230+'Adjust'!$D$320*D230+'Adjust'!$G$320*G230)</f>
        <v>0</v>
      </c>
      <c r="I230" s="10"/>
    </row>
    <row r="231" spans="1:9">
      <c r="A231" s="22" t="s">
        <v>193</v>
      </c>
      <c r="I231" s="10"/>
    </row>
    <row r="232" spans="1:9">
      <c r="A232" s="11" t="s">
        <v>193</v>
      </c>
      <c r="B232" s="6">
        <f>B$77/IF(B$112="kVA",IF(F$77,F$77,1),IF(B$112="MPAN",IF(E$77,E$77,1),IF(H$77,H$77,1)))</f>
        <v>0</v>
      </c>
      <c r="C232" s="6">
        <f>C$77/IF(B$112="kVA",IF(F$77,F$77,1),IF(B$112="MPAN",IF(E$77,E$77,1),IF(H$77,H$77,1)))</f>
        <v>0</v>
      </c>
      <c r="D232" s="6">
        <f>D$77/IF(B$112="kVA",IF(F$77,F$77,1),IF(B$112="MPAN",IF(E$77,E$77,1),IF(H$77,H$77,1)))</f>
        <v>0</v>
      </c>
      <c r="E232" s="6">
        <f>E$77/IF(B$112="kVA",IF(F$77,F$77,1),IF(B$112="MPAN",IF(E$77,E$77,1),IF(H$77,H$77,1)))</f>
        <v>0</v>
      </c>
      <c r="F232" s="6">
        <f>F$77/IF(B$112="kVA",IF(F$77,F$77,1),IF(B$112="MPAN",IF(E$77,E$77,1),IF(H$77,H$77,1)))</f>
        <v>0</v>
      </c>
      <c r="G232" s="6">
        <f>G$77/IF(B$112="kVA",IF(F$77,F$77,1),IF(B$112="MPAN",IF(E$77,E$77,1),IF(H$77,H$77,1)))</f>
        <v>0</v>
      </c>
      <c r="H232" s="35">
        <f>0.01*'Input'!F$58*('Adjust'!$E$322*E232+'Adjust'!$F$322*F232)+10*('Adjust'!$B$322*B232+'Adjust'!$C$322*C232+'Adjust'!$D$322*D232+'Adjust'!$G$322*G232)</f>
        <v>0</v>
      </c>
      <c r="I232" s="10"/>
    </row>
    <row r="233" spans="1:9">
      <c r="A233" s="11" t="s">
        <v>294</v>
      </c>
      <c r="B233" s="6">
        <f>B$77/IF(B$112="kVA",IF(F$77,F$77,1),IF(B$112="MPAN",IF(E$77,E$77,1),IF(H$77,H$77,1)))</f>
        <v>0</v>
      </c>
      <c r="C233" s="6">
        <f>C$77/IF(B$112="kVA",IF(F$77,F$77,1),IF(B$112="MPAN",IF(E$77,E$77,1),IF(H$77,H$77,1)))</f>
        <v>0</v>
      </c>
      <c r="D233" s="6">
        <f>D$77/IF(B$112="kVA",IF(F$77,F$77,1),IF(B$112="MPAN",IF(E$77,E$77,1),IF(H$77,H$77,1)))</f>
        <v>0</v>
      </c>
      <c r="E233" s="6">
        <f>E$77/IF(B$112="kVA",IF(F$77,F$77,1),IF(B$112="MPAN",IF(E$77,E$77,1),IF(H$77,H$77,1)))</f>
        <v>0</v>
      </c>
      <c r="F233" s="6">
        <f>F$77/IF(B$112="kVA",IF(F$77,F$77,1),IF(B$112="MPAN",IF(E$77,E$77,1),IF(H$77,H$77,1)))</f>
        <v>0</v>
      </c>
      <c r="G233" s="6">
        <f>G$77/IF(B$112="kVA",IF(F$77,F$77,1),IF(B$112="MPAN",IF(E$77,E$77,1),IF(H$77,H$77,1)))</f>
        <v>0</v>
      </c>
      <c r="H233" s="35">
        <f>0.01*'Input'!F$58*('Adjust'!$E$323*E233+'Adjust'!$F$323*F233)+10*('Adjust'!$B$323*B233+'Adjust'!$C$323*C233+'Adjust'!$D$323*D233+'Adjust'!$G$323*G233)</f>
        <v>0</v>
      </c>
      <c r="I233" s="10"/>
    </row>
    <row r="234" spans="1:9">
      <c r="A234" s="22" t="s">
        <v>194</v>
      </c>
      <c r="I234" s="10"/>
    </row>
    <row r="235" spans="1:9">
      <c r="A235" s="11" t="s">
        <v>194</v>
      </c>
      <c r="B235" s="6">
        <f>B$78/IF(B$113="kVA",IF(F$78,F$78,1),IF(B$113="MPAN",IF(E$78,E$78,1),IF(H$78,H$78,1)))</f>
        <v>0</v>
      </c>
      <c r="C235" s="6">
        <f>C$78/IF(B$113="kVA",IF(F$78,F$78,1),IF(B$113="MPAN",IF(E$78,E$78,1),IF(H$78,H$78,1)))</f>
        <v>0</v>
      </c>
      <c r="D235" s="6">
        <f>D$78/IF(B$113="kVA",IF(F$78,F$78,1),IF(B$113="MPAN",IF(E$78,E$78,1),IF(H$78,H$78,1)))</f>
        <v>0</v>
      </c>
      <c r="E235" s="6">
        <f>E$78/IF(B$113="kVA",IF(F$78,F$78,1),IF(B$113="MPAN",IF(E$78,E$78,1),IF(H$78,H$78,1)))</f>
        <v>0</v>
      </c>
      <c r="F235" s="6">
        <f>F$78/IF(B$113="kVA",IF(F$78,F$78,1),IF(B$113="MPAN",IF(E$78,E$78,1),IF(H$78,H$78,1)))</f>
        <v>0</v>
      </c>
      <c r="G235" s="6">
        <f>G$78/IF(B$113="kVA",IF(F$78,F$78,1),IF(B$113="MPAN",IF(E$78,E$78,1),IF(H$78,H$78,1)))</f>
        <v>0</v>
      </c>
      <c r="H235" s="35">
        <f>0.01*'Input'!F$58*('Adjust'!$E$325*E235+'Adjust'!$F$325*F235)+10*('Adjust'!$B$325*B235+'Adjust'!$C$325*C235+'Adjust'!$D$325*D235+'Adjust'!$G$325*G235)</f>
        <v>0</v>
      </c>
      <c r="I235" s="10"/>
    </row>
    <row r="236" spans="1:9">
      <c r="A236" s="11" t="s">
        <v>296</v>
      </c>
      <c r="B236" s="6">
        <f>B$78/IF(B$113="kVA",IF(F$78,F$78,1),IF(B$113="MPAN",IF(E$78,E$78,1),IF(H$78,H$78,1)))</f>
        <v>0</v>
      </c>
      <c r="C236" s="6">
        <f>C$78/IF(B$113="kVA",IF(F$78,F$78,1),IF(B$113="MPAN",IF(E$78,E$78,1),IF(H$78,H$78,1)))</f>
        <v>0</v>
      </c>
      <c r="D236" s="6">
        <f>D$78/IF(B$113="kVA",IF(F$78,F$78,1),IF(B$113="MPAN",IF(E$78,E$78,1),IF(H$78,H$78,1)))</f>
        <v>0</v>
      </c>
      <c r="E236" s="6">
        <f>E$78/IF(B$113="kVA",IF(F$78,F$78,1),IF(B$113="MPAN",IF(E$78,E$78,1),IF(H$78,H$78,1)))</f>
        <v>0</v>
      </c>
      <c r="F236" s="6">
        <f>F$78/IF(B$113="kVA",IF(F$78,F$78,1),IF(B$113="MPAN",IF(E$78,E$78,1),IF(H$78,H$78,1)))</f>
        <v>0</v>
      </c>
      <c r="G236" s="6">
        <f>G$78/IF(B$113="kVA",IF(F$78,F$78,1),IF(B$113="MPAN",IF(E$78,E$78,1),IF(H$78,H$78,1)))</f>
        <v>0</v>
      </c>
      <c r="H236" s="35">
        <f>0.01*'Input'!F$58*('Adjust'!$E$326*E236+'Adjust'!$F$326*F236)+10*('Adjust'!$B$326*B236+'Adjust'!$C$326*C236+'Adjust'!$D$326*D236+'Adjust'!$G$326*G236)</f>
        <v>0</v>
      </c>
      <c r="I236" s="10"/>
    </row>
    <row r="237" spans="1:9">
      <c r="A237" s="22" t="s">
        <v>195</v>
      </c>
      <c r="I237" s="10"/>
    </row>
    <row r="238" spans="1:9">
      <c r="A238" s="11" t="s">
        <v>195</v>
      </c>
      <c r="B238" s="6">
        <f>B$79/IF(B$114="kVA",IF(F$79,F$79,1),IF(B$114="MPAN",IF(E$79,E$79,1),IF(H$79,H$79,1)))</f>
        <v>0</v>
      </c>
      <c r="C238" s="6">
        <f>C$79/IF(B$114="kVA",IF(F$79,F$79,1),IF(B$114="MPAN",IF(E$79,E$79,1),IF(H$79,H$79,1)))</f>
        <v>0</v>
      </c>
      <c r="D238" s="6">
        <f>D$79/IF(B$114="kVA",IF(F$79,F$79,1),IF(B$114="MPAN",IF(E$79,E$79,1),IF(H$79,H$79,1)))</f>
        <v>0</v>
      </c>
      <c r="E238" s="6">
        <f>E$79/IF(B$114="kVA",IF(F$79,F$79,1),IF(B$114="MPAN",IF(E$79,E$79,1),IF(H$79,H$79,1)))</f>
        <v>0</v>
      </c>
      <c r="F238" s="6">
        <f>F$79/IF(B$114="kVA",IF(F$79,F$79,1),IF(B$114="MPAN",IF(E$79,E$79,1),IF(H$79,H$79,1)))</f>
        <v>0</v>
      </c>
      <c r="G238" s="6">
        <f>G$79/IF(B$114="kVA",IF(F$79,F$79,1),IF(B$114="MPAN",IF(E$79,E$79,1),IF(H$79,H$79,1)))</f>
        <v>0</v>
      </c>
      <c r="H238" s="35">
        <f>0.01*'Input'!F$58*('Adjust'!$E$328*E238+'Adjust'!$F$328*F238)+10*('Adjust'!$B$328*B238+'Adjust'!$C$328*C238+'Adjust'!$D$328*D238+'Adjust'!$G$328*G238)</f>
        <v>0</v>
      </c>
      <c r="I238" s="10"/>
    </row>
    <row r="239" spans="1:9">
      <c r="A239" s="11" t="s">
        <v>298</v>
      </c>
      <c r="B239" s="6">
        <f>B$79/IF(B$114="kVA",IF(F$79,F$79,1),IF(B$114="MPAN",IF(E$79,E$79,1),IF(H$79,H$79,1)))</f>
        <v>0</v>
      </c>
      <c r="C239" s="6">
        <f>C$79/IF(B$114="kVA",IF(F$79,F$79,1),IF(B$114="MPAN",IF(E$79,E$79,1),IF(H$79,H$79,1)))</f>
        <v>0</v>
      </c>
      <c r="D239" s="6">
        <f>D$79/IF(B$114="kVA",IF(F$79,F$79,1),IF(B$114="MPAN",IF(E$79,E$79,1),IF(H$79,H$79,1)))</f>
        <v>0</v>
      </c>
      <c r="E239" s="6">
        <f>E$79/IF(B$114="kVA",IF(F$79,F$79,1),IF(B$114="MPAN",IF(E$79,E$79,1),IF(H$79,H$79,1)))</f>
        <v>0</v>
      </c>
      <c r="F239" s="6">
        <f>F$79/IF(B$114="kVA",IF(F$79,F$79,1),IF(B$114="MPAN",IF(E$79,E$79,1),IF(H$79,H$79,1)))</f>
        <v>0</v>
      </c>
      <c r="G239" s="6">
        <f>G$79/IF(B$114="kVA",IF(F$79,F$79,1),IF(B$114="MPAN",IF(E$79,E$79,1),IF(H$79,H$79,1)))</f>
        <v>0</v>
      </c>
      <c r="H239" s="35">
        <f>0.01*'Input'!F$58*('Adjust'!$E$329*E239+'Adjust'!$F$329*F239)+10*('Adjust'!$B$329*B239+'Adjust'!$C$329*C239+'Adjust'!$D$329*D239+'Adjust'!$G$329*G239)</f>
        <v>0</v>
      </c>
      <c r="I239" s="10"/>
    </row>
    <row r="240" spans="1:9">
      <c r="A240" s="22" t="s">
        <v>196</v>
      </c>
      <c r="I240" s="10"/>
    </row>
    <row r="241" spans="1:9">
      <c r="A241" s="11" t="s">
        <v>196</v>
      </c>
      <c r="B241" s="6">
        <f>B$80/IF(B$115="kVA",IF(F$80,F$80,1),IF(B$115="MPAN",IF(E$80,E$80,1),IF(H$80,H$80,1)))</f>
        <v>0</v>
      </c>
      <c r="C241" s="6">
        <f>C$80/IF(B$115="kVA",IF(F$80,F$80,1),IF(B$115="MPAN",IF(E$80,E$80,1),IF(H$80,H$80,1)))</f>
        <v>0</v>
      </c>
      <c r="D241" s="6">
        <f>D$80/IF(B$115="kVA",IF(F$80,F$80,1),IF(B$115="MPAN",IF(E$80,E$80,1),IF(H$80,H$80,1)))</f>
        <v>0</v>
      </c>
      <c r="E241" s="6">
        <f>E$80/IF(B$115="kVA",IF(F$80,F$80,1),IF(B$115="MPAN",IF(E$80,E$80,1),IF(H$80,H$80,1)))</f>
        <v>0</v>
      </c>
      <c r="F241" s="6">
        <f>F$80/IF(B$115="kVA",IF(F$80,F$80,1),IF(B$115="MPAN",IF(E$80,E$80,1),IF(H$80,H$80,1)))</f>
        <v>0</v>
      </c>
      <c r="G241" s="6">
        <f>G$80/IF(B$115="kVA",IF(F$80,F$80,1),IF(B$115="MPAN",IF(E$80,E$80,1),IF(H$80,H$80,1)))</f>
        <v>0</v>
      </c>
      <c r="H241" s="35">
        <f>0.01*'Input'!F$58*('Adjust'!$E$331*E241+'Adjust'!$F$331*F241)+10*('Adjust'!$B$331*B241+'Adjust'!$C$331*C241+'Adjust'!$D$331*D241+'Adjust'!$G$331*G241)</f>
        <v>0</v>
      </c>
      <c r="I241" s="10"/>
    </row>
    <row r="242" spans="1:9">
      <c r="A242" s="11" t="s">
        <v>300</v>
      </c>
      <c r="B242" s="6">
        <f>B$80/IF(B$115="kVA",IF(F$80,F$80,1),IF(B$115="MPAN",IF(E$80,E$80,1),IF(H$80,H$80,1)))</f>
        <v>0</v>
      </c>
      <c r="C242" s="6">
        <f>C$80/IF(B$115="kVA",IF(F$80,F$80,1),IF(B$115="MPAN",IF(E$80,E$80,1),IF(H$80,H$80,1)))</f>
        <v>0</v>
      </c>
      <c r="D242" s="6">
        <f>D$80/IF(B$115="kVA",IF(F$80,F$80,1),IF(B$115="MPAN",IF(E$80,E$80,1),IF(H$80,H$80,1)))</f>
        <v>0</v>
      </c>
      <c r="E242" s="6">
        <f>E$80/IF(B$115="kVA",IF(F$80,F$80,1),IF(B$115="MPAN",IF(E$80,E$80,1),IF(H$80,H$80,1)))</f>
        <v>0</v>
      </c>
      <c r="F242" s="6">
        <f>F$80/IF(B$115="kVA",IF(F$80,F$80,1),IF(B$115="MPAN",IF(E$80,E$80,1),IF(H$80,H$80,1)))</f>
        <v>0</v>
      </c>
      <c r="G242" s="6">
        <f>G$80/IF(B$115="kVA",IF(F$80,F$80,1),IF(B$115="MPAN",IF(E$80,E$80,1),IF(H$80,H$80,1)))</f>
        <v>0</v>
      </c>
      <c r="H242" s="35">
        <f>0.01*'Input'!F$58*('Adjust'!$E$332*E242+'Adjust'!$F$332*F242)+10*('Adjust'!$B$332*B242+'Adjust'!$C$332*C242+'Adjust'!$D$332*D242+'Adjust'!$G$332*G242)</f>
        <v>0</v>
      </c>
      <c r="I242" s="10"/>
    </row>
    <row r="243" spans="1:9">
      <c r="A243" s="22" t="s">
        <v>197</v>
      </c>
      <c r="I243" s="10"/>
    </row>
    <row r="244" spans="1:9">
      <c r="A244" s="11" t="s">
        <v>197</v>
      </c>
      <c r="B244" s="6">
        <f>B$81/IF(B$116="kVA",IF(F$81,F$81,1),IF(B$116="MPAN",IF(E$81,E$81,1),IF(H$81,H$81,1)))</f>
        <v>0</v>
      </c>
      <c r="C244" s="6">
        <f>C$81/IF(B$116="kVA",IF(F$81,F$81,1),IF(B$116="MPAN",IF(E$81,E$81,1),IF(H$81,H$81,1)))</f>
        <v>0</v>
      </c>
      <c r="D244" s="6">
        <f>D$81/IF(B$116="kVA",IF(F$81,F$81,1),IF(B$116="MPAN",IF(E$81,E$81,1),IF(H$81,H$81,1)))</f>
        <v>0</v>
      </c>
      <c r="E244" s="6">
        <f>E$81/IF(B$116="kVA",IF(F$81,F$81,1),IF(B$116="MPAN",IF(E$81,E$81,1),IF(H$81,H$81,1)))</f>
        <v>0</v>
      </c>
      <c r="F244" s="6">
        <f>F$81/IF(B$116="kVA",IF(F$81,F$81,1),IF(B$116="MPAN",IF(E$81,E$81,1),IF(H$81,H$81,1)))</f>
        <v>0</v>
      </c>
      <c r="G244" s="6">
        <f>G$81/IF(B$116="kVA",IF(F$81,F$81,1),IF(B$116="MPAN",IF(E$81,E$81,1),IF(H$81,H$81,1)))</f>
        <v>0</v>
      </c>
      <c r="H244" s="35">
        <f>0.01*'Input'!F$58*('Adjust'!$E$334*E244+'Adjust'!$F$334*F244)+10*('Adjust'!$B$334*B244+'Adjust'!$C$334*C244+'Adjust'!$D$334*D244+'Adjust'!$G$334*G244)</f>
        <v>0</v>
      </c>
      <c r="I244" s="10"/>
    </row>
    <row r="245" spans="1:9">
      <c r="A245" s="11" t="s">
        <v>302</v>
      </c>
      <c r="B245" s="6">
        <f>B$81/IF(B$116="kVA",IF(F$81,F$81,1),IF(B$116="MPAN",IF(E$81,E$81,1),IF(H$81,H$81,1)))</f>
        <v>0</v>
      </c>
      <c r="C245" s="6">
        <f>C$81/IF(B$116="kVA",IF(F$81,F$81,1),IF(B$116="MPAN",IF(E$81,E$81,1),IF(H$81,H$81,1)))</f>
        <v>0</v>
      </c>
      <c r="D245" s="6">
        <f>D$81/IF(B$116="kVA",IF(F$81,F$81,1),IF(B$116="MPAN",IF(E$81,E$81,1),IF(H$81,H$81,1)))</f>
        <v>0</v>
      </c>
      <c r="E245" s="6">
        <f>E$81/IF(B$116="kVA",IF(F$81,F$81,1),IF(B$116="MPAN",IF(E$81,E$81,1),IF(H$81,H$81,1)))</f>
        <v>0</v>
      </c>
      <c r="F245" s="6">
        <f>F$81/IF(B$116="kVA",IF(F$81,F$81,1),IF(B$116="MPAN",IF(E$81,E$81,1),IF(H$81,H$81,1)))</f>
        <v>0</v>
      </c>
      <c r="G245" s="6">
        <f>G$81/IF(B$116="kVA",IF(F$81,F$81,1),IF(B$116="MPAN",IF(E$81,E$81,1),IF(H$81,H$81,1)))</f>
        <v>0</v>
      </c>
      <c r="H245" s="35">
        <f>0.01*'Input'!F$58*('Adjust'!$E$335*E245+'Adjust'!$F$335*F245)+10*('Adjust'!$B$335*B245+'Adjust'!$C$335*C245+'Adjust'!$D$335*D245+'Adjust'!$G$335*G245)</f>
        <v>0</v>
      </c>
      <c r="I245" s="10"/>
    </row>
    <row r="246" spans="1:9">
      <c r="A246" s="22" t="s">
        <v>198</v>
      </c>
      <c r="I246" s="10"/>
    </row>
    <row r="247" spans="1:9">
      <c r="A247" s="11" t="s">
        <v>198</v>
      </c>
      <c r="B247" s="6">
        <f>B$82/IF(B$117="kVA",IF(F$82,F$82,1),IF(B$117="MPAN",IF(E$82,E$82,1),IF(H$82,H$82,1)))</f>
        <v>0</v>
      </c>
      <c r="C247" s="6">
        <f>C$82/IF(B$117="kVA",IF(F$82,F$82,1),IF(B$117="MPAN",IF(E$82,E$82,1),IF(H$82,H$82,1)))</f>
        <v>0</v>
      </c>
      <c r="D247" s="6">
        <f>D$82/IF(B$117="kVA",IF(F$82,F$82,1),IF(B$117="MPAN",IF(E$82,E$82,1),IF(H$82,H$82,1)))</f>
        <v>0</v>
      </c>
      <c r="E247" s="6">
        <f>E$82/IF(B$117="kVA",IF(F$82,F$82,1),IF(B$117="MPAN",IF(E$82,E$82,1),IF(H$82,H$82,1)))</f>
        <v>0</v>
      </c>
      <c r="F247" s="6">
        <f>F$82/IF(B$117="kVA",IF(F$82,F$82,1),IF(B$117="MPAN",IF(E$82,E$82,1),IF(H$82,H$82,1)))</f>
        <v>0</v>
      </c>
      <c r="G247" s="6">
        <f>G$82/IF(B$117="kVA",IF(F$82,F$82,1),IF(B$117="MPAN",IF(E$82,E$82,1),IF(H$82,H$82,1)))</f>
        <v>0</v>
      </c>
      <c r="H247" s="35">
        <f>0.01*'Input'!F$58*('Adjust'!$E$337*E247+'Adjust'!$F$337*F247)+10*('Adjust'!$B$337*B247+'Adjust'!$C$337*C247+'Adjust'!$D$337*D247+'Adjust'!$G$337*G247)</f>
        <v>0</v>
      </c>
      <c r="I247" s="10"/>
    </row>
    <row r="248" spans="1:9">
      <c r="A248" s="11" t="s">
        <v>304</v>
      </c>
      <c r="B248" s="6">
        <f>B$82/IF(B$117="kVA",IF(F$82,F$82,1),IF(B$117="MPAN",IF(E$82,E$82,1),IF(H$82,H$82,1)))</f>
        <v>0</v>
      </c>
      <c r="C248" s="6">
        <f>C$82/IF(B$117="kVA",IF(F$82,F$82,1),IF(B$117="MPAN",IF(E$82,E$82,1),IF(H$82,H$82,1)))</f>
        <v>0</v>
      </c>
      <c r="D248" s="6">
        <f>D$82/IF(B$117="kVA",IF(F$82,F$82,1),IF(B$117="MPAN",IF(E$82,E$82,1),IF(H$82,H$82,1)))</f>
        <v>0</v>
      </c>
      <c r="E248" s="6">
        <f>E$82/IF(B$117="kVA",IF(F$82,F$82,1),IF(B$117="MPAN",IF(E$82,E$82,1),IF(H$82,H$82,1)))</f>
        <v>0</v>
      </c>
      <c r="F248" s="6">
        <f>F$82/IF(B$117="kVA",IF(F$82,F$82,1),IF(B$117="MPAN",IF(E$82,E$82,1),IF(H$82,H$82,1)))</f>
        <v>0</v>
      </c>
      <c r="G248" s="6">
        <f>G$82/IF(B$117="kVA",IF(F$82,F$82,1),IF(B$117="MPAN",IF(E$82,E$82,1),IF(H$82,H$82,1)))</f>
        <v>0</v>
      </c>
      <c r="H248" s="35">
        <f>0.01*'Input'!F$58*('Adjust'!$E$338*E248+'Adjust'!$F$338*F248)+10*('Adjust'!$B$338*B248+'Adjust'!$C$338*C248+'Adjust'!$D$338*D248+'Adjust'!$G$338*G248)</f>
        <v>0</v>
      </c>
      <c r="I248" s="10"/>
    </row>
    <row r="249" spans="1:9">
      <c r="A249" s="22" t="s">
        <v>199</v>
      </c>
      <c r="I249" s="10"/>
    </row>
    <row r="250" spans="1:9">
      <c r="A250" s="11" t="s">
        <v>199</v>
      </c>
      <c r="B250" s="6">
        <f>B$83/IF(B$118="kVA",IF(F$83,F$83,1),IF(B$118="MPAN",IF(E$83,E$83,1),IF(H$83,H$83,1)))</f>
        <v>0</v>
      </c>
      <c r="C250" s="6">
        <f>C$83/IF(B$118="kVA",IF(F$83,F$83,1),IF(B$118="MPAN",IF(E$83,E$83,1),IF(H$83,H$83,1)))</f>
        <v>0</v>
      </c>
      <c r="D250" s="6">
        <f>D$83/IF(B$118="kVA",IF(F$83,F$83,1),IF(B$118="MPAN",IF(E$83,E$83,1),IF(H$83,H$83,1)))</f>
        <v>0</v>
      </c>
      <c r="E250" s="6">
        <f>E$83/IF(B$118="kVA",IF(F$83,F$83,1),IF(B$118="MPAN",IF(E$83,E$83,1),IF(H$83,H$83,1)))</f>
        <v>0</v>
      </c>
      <c r="F250" s="6">
        <f>F$83/IF(B$118="kVA",IF(F$83,F$83,1),IF(B$118="MPAN",IF(E$83,E$83,1),IF(H$83,H$83,1)))</f>
        <v>0</v>
      </c>
      <c r="G250" s="6">
        <f>G$83/IF(B$118="kVA",IF(F$83,F$83,1),IF(B$118="MPAN",IF(E$83,E$83,1),IF(H$83,H$83,1)))</f>
        <v>0</v>
      </c>
      <c r="H250" s="35">
        <f>0.01*'Input'!F$58*('Adjust'!$E$340*E250+'Adjust'!$F$340*F250)+10*('Adjust'!$B$340*B250+'Adjust'!$C$340*C250+'Adjust'!$D$340*D250+'Adjust'!$G$340*G250)</f>
        <v>0</v>
      </c>
      <c r="I250" s="10"/>
    </row>
    <row r="251" spans="1:9">
      <c r="A251" s="11" t="s">
        <v>306</v>
      </c>
      <c r="B251" s="6">
        <f>B$83/IF(B$118="kVA",IF(F$83,F$83,1),IF(B$118="MPAN",IF(E$83,E$83,1),IF(H$83,H$83,1)))</f>
        <v>0</v>
      </c>
      <c r="C251" s="6">
        <f>C$83/IF(B$118="kVA",IF(F$83,F$83,1),IF(B$118="MPAN",IF(E$83,E$83,1),IF(H$83,H$83,1)))</f>
        <v>0</v>
      </c>
      <c r="D251" s="6">
        <f>D$83/IF(B$118="kVA",IF(F$83,F$83,1),IF(B$118="MPAN",IF(E$83,E$83,1),IF(H$83,H$83,1)))</f>
        <v>0</v>
      </c>
      <c r="E251" s="6">
        <f>E$83/IF(B$118="kVA",IF(F$83,F$83,1),IF(B$118="MPAN",IF(E$83,E$83,1),IF(H$83,H$83,1)))</f>
        <v>0</v>
      </c>
      <c r="F251" s="6">
        <f>F$83/IF(B$118="kVA",IF(F$83,F$83,1),IF(B$118="MPAN",IF(E$83,E$83,1),IF(H$83,H$83,1)))</f>
        <v>0</v>
      </c>
      <c r="G251" s="6">
        <f>G$83/IF(B$118="kVA",IF(F$83,F$83,1),IF(B$118="MPAN",IF(E$83,E$83,1),IF(H$83,H$83,1)))</f>
        <v>0</v>
      </c>
      <c r="H251" s="35">
        <f>0.01*'Input'!F$58*('Adjust'!$E$341*E251+'Adjust'!$F$341*F251)+10*('Adjust'!$B$341*B251+'Adjust'!$C$341*C251+'Adjust'!$D$341*D251+'Adjust'!$G$341*G251)</f>
        <v>0</v>
      </c>
      <c r="I251" s="10"/>
    </row>
    <row r="252" spans="1:9">
      <c r="A252" s="22" t="s">
        <v>200</v>
      </c>
      <c r="I252" s="10"/>
    </row>
    <row r="253" spans="1:9">
      <c r="A253" s="11" t="s">
        <v>200</v>
      </c>
      <c r="B253" s="6">
        <f>B$84/IF(B$119="kVA",IF(F$84,F$84,1),IF(B$119="MPAN",IF(E$84,E$84,1),IF(H$84,H$84,1)))</f>
        <v>0</v>
      </c>
      <c r="C253" s="6">
        <f>C$84/IF(B$119="kVA",IF(F$84,F$84,1),IF(B$119="MPAN",IF(E$84,E$84,1),IF(H$84,H$84,1)))</f>
        <v>0</v>
      </c>
      <c r="D253" s="6">
        <f>D$84/IF(B$119="kVA",IF(F$84,F$84,1),IF(B$119="MPAN",IF(E$84,E$84,1),IF(H$84,H$84,1)))</f>
        <v>0</v>
      </c>
      <c r="E253" s="6">
        <f>E$84/IF(B$119="kVA",IF(F$84,F$84,1),IF(B$119="MPAN",IF(E$84,E$84,1),IF(H$84,H$84,1)))</f>
        <v>0</v>
      </c>
      <c r="F253" s="6">
        <f>F$84/IF(B$119="kVA",IF(F$84,F$84,1),IF(B$119="MPAN",IF(E$84,E$84,1),IF(H$84,H$84,1)))</f>
        <v>0</v>
      </c>
      <c r="G253" s="6">
        <f>G$84/IF(B$119="kVA",IF(F$84,F$84,1),IF(B$119="MPAN",IF(E$84,E$84,1),IF(H$84,H$84,1)))</f>
        <v>0</v>
      </c>
      <c r="H253" s="35">
        <f>0.01*'Input'!F$58*('Adjust'!$E$343*E253+'Adjust'!$F$343*F253)+10*('Adjust'!$B$343*B253+'Adjust'!$C$343*C253+'Adjust'!$D$343*D253+'Adjust'!$G$343*G253)</f>
        <v>0</v>
      </c>
      <c r="I253" s="10"/>
    </row>
    <row r="254" spans="1:9">
      <c r="A254" s="11" t="s">
        <v>308</v>
      </c>
      <c r="B254" s="6">
        <f>B$84/IF(B$119="kVA",IF(F$84,F$84,1),IF(B$119="MPAN",IF(E$84,E$84,1),IF(H$84,H$84,1)))</f>
        <v>0</v>
      </c>
      <c r="C254" s="6">
        <f>C$84/IF(B$119="kVA",IF(F$84,F$84,1),IF(B$119="MPAN",IF(E$84,E$84,1),IF(H$84,H$84,1)))</f>
        <v>0</v>
      </c>
      <c r="D254" s="6">
        <f>D$84/IF(B$119="kVA",IF(F$84,F$84,1),IF(B$119="MPAN",IF(E$84,E$84,1),IF(H$84,H$84,1)))</f>
        <v>0</v>
      </c>
      <c r="E254" s="6">
        <f>E$84/IF(B$119="kVA",IF(F$84,F$84,1),IF(B$119="MPAN",IF(E$84,E$84,1),IF(H$84,H$84,1)))</f>
        <v>0</v>
      </c>
      <c r="F254" s="6">
        <f>F$84/IF(B$119="kVA",IF(F$84,F$84,1),IF(B$119="MPAN",IF(E$84,E$84,1),IF(H$84,H$84,1)))</f>
        <v>0</v>
      </c>
      <c r="G254" s="6">
        <f>G$84/IF(B$119="kVA",IF(F$84,F$84,1),IF(B$119="MPAN",IF(E$84,E$84,1),IF(H$84,H$84,1)))</f>
        <v>0</v>
      </c>
      <c r="H254" s="35">
        <f>0.01*'Input'!F$58*('Adjust'!$E$344*E254+'Adjust'!$F$344*F254)+10*('Adjust'!$B$344*B254+'Adjust'!$C$344*C254+'Adjust'!$D$344*D254+'Adjust'!$G$344*G254)</f>
        <v>0</v>
      </c>
      <c r="I254" s="10"/>
    </row>
    <row r="256" spans="1:9">
      <c r="A256" s="1" t="s">
        <v>1760</v>
      </c>
    </row>
    <row r="257" spans="1:3">
      <c r="A257" s="2" t="s">
        <v>367</v>
      </c>
    </row>
    <row r="258" spans="1:3">
      <c r="A258" s="12" t="s">
        <v>1761</v>
      </c>
    </row>
    <row r="259" spans="1:3">
      <c r="A259" s="2" t="s">
        <v>845</v>
      </c>
    </row>
    <row r="261" spans="1:3">
      <c r="B261" s="3" t="s">
        <v>1762</v>
      </c>
    </row>
    <row r="262" spans="1:3">
      <c r="A262" s="11" t="s">
        <v>234</v>
      </c>
      <c r="B262" s="37">
        <f>H$150</f>
        <v>0</v>
      </c>
      <c r="C262" s="10"/>
    </row>
    <row r="263" spans="1:3">
      <c r="A263" s="11" t="s">
        <v>237</v>
      </c>
      <c r="B263" s="37">
        <f>H$154</f>
        <v>0</v>
      </c>
      <c r="C263" s="10"/>
    </row>
    <row r="264" spans="1:3">
      <c r="A264" s="11" t="s">
        <v>240</v>
      </c>
      <c r="B264" s="37">
        <f>H$158</f>
        <v>0</v>
      </c>
      <c r="C264" s="10"/>
    </row>
    <row r="265" spans="1:3">
      <c r="A265" s="11" t="s">
        <v>243</v>
      </c>
      <c r="B265" s="37">
        <f>H$162</f>
        <v>0</v>
      </c>
      <c r="C265" s="10"/>
    </row>
    <row r="266" spans="1:3">
      <c r="A266" s="11" t="s">
        <v>246</v>
      </c>
      <c r="B266" s="37">
        <f>H$166</f>
        <v>0</v>
      </c>
      <c r="C266" s="10"/>
    </row>
    <row r="267" spans="1:3">
      <c r="A267" s="11" t="s">
        <v>249</v>
      </c>
      <c r="B267" s="37">
        <f>H$170</f>
        <v>0</v>
      </c>
      <c r="C267" s="10"/>
    </row>
    <row r="268" spans="1:3">
      <c r="A268" s="11" t="s">
        <v>252</v>
      </c>
      <c r="B268" s="37">
        <f>H$174</f>
        <v>0</v>
      </c>
      <c r="C268" s="10"/>
    </row>
    <row r="269" spans="1:3">
      <c r="A269" s="11" t="s">
        <v>257</v>
      </c>
      <c r="B269" s="37">
        <f>H$182</f>
        <v>0</v>
      </c>
      <c r="C269" s="10"/>
    </row>
    <row r="270" spans="1:3">
      <c r="A270" s="11" t="s">
        <v>1763</v>
      </c>
      <c r="B270" s="9"/>
      <c r="C270" s="10"/>
    </row>
    <row r="271" spans="1:3">
      <c r="A271" s="11" t="s">
        <v>1763</v>
      </c>
      <c r="B271" s="9"/>
      <c r="C271" s="10"/>
    </row>
    <row r="272" spans="1:3">
      <c r="A272" s="11" t="s">
        <v>264</v>
      </c>
      <c r="B272" s="37">
        <f>H$192</f>
        <v>0</v>
      </c>
      <c r="C272" s="10"/>
    </row>
    <row r="273" spans="1:3">
      <c r="A273" s="11" t="s">
        <v>267</v>
      </c>
      <c r="B273" s="37">
        <f>H$196</f>
        <v>0</v>
      </c>
      <c r="C273" s="10"/>
    </row>
    <row r="274" spans="1:3">
      <c r="A274" s="11" t="s">
        <v>270</v>
      </c>
      <c r="B274" s="37">
        <f>H$200</f>
        <v>0</v>
      </c>
      <c r="C274" s="10"/>
    </row>
    <row r="275" spans="1:3">
      <c r="A275" s="11" t="s">
        <v>273</v>
      </c>
      <c r="B275" s="37">
        <f>H$204</f>
        <v>0</v>
      </c>
      <c r="C275" s="10"/>
    </row>
    <row r="276" spans="1:3">
      <c r="A276" s="11" t="s">
        <v>276</v>
      </c>
      <c r="B276" s="37">
        <f>H$208</f>
        <v>0</v>
      </c>
      <c r="C276" s="10"/>
    </row>
    <row r="277" spans="1:3">
      <c r="A277" s="11" t="s">
        <v>279</v>
      </c>
      <c r="B277" s="37">
        <f>H$212</f>
        <v>0</v>
      </c>
      <c r="C277" s="10"/>
    </row>
    <row r="278" spans="1:3">
      <c r="A278" s="11" t="s">
        <v>1763</v>
      </c>
      <c r="B278" s="9"/>
      <c r="C278" s="10"/>
    </row>
    <row r="279" spans="1:3">
      <c r="A279" s="11" t="s">
        <v>284</v>
      </c>
      <c r="B279" s="37">
        <f>H$219</f>
        <v>0</v>
      </c>
      <c r="C279" s="10"/>
    </row>
    <row r="280" spans="1:3">
      <c r="A280" s="11" t="s">
        <v>287</v>
      </c>
      <c r="B280" s="37">
        <f>H$223</f>
        <v>0</v>
      </c>
      <c r="C280" s="10"/>
    </row>
    <row r="281" spans="1:3">
      <c r="A281" s="11" t="s">
        <v>1763</v>
      </c>
      <c r="B281" s="9"/>
      <c r="C281" s="10"/>
    </row>
    <row r="282" spans="1:3">
      <c r="A282" s="11" t="s">
        <v>1763</v>
      </c>
      <c r="B282" s="9"/>
      <c r="C282" s="10"/>
    </row>
    <row r="283" spans="1:3">
      <c r="A283" s="11" t="s">
        <v>1763</v>
      </c>
      <c r="B283" s="9"/>
      <c r="C283" s="10"/>
    </row>
    <row r="284" spans="1:3">
      <c r="A284" s="11" t="s">
        <v>1763</v>
      </c>
      <c r="B284" s="9"/>
      <c r="C284" s="10"/>
    </row>
    <row r="285" spans="1:3">
      <c r="A285" s="11" t="s">
        <v>1763</v>
      </c>
      <c r="B285" s="9"/>
      <c r="C285" s="10"/>
    </row>
    <row r="286" spans="1:3">
      <c r="A286" s="11" t="s">
        <v>1763</v>
      </c>
      <c r="B286" s="9"/>
      <c r="C286" s="10"/>
    </row>
    <row r="287" spans="1:3">
      <c r="A287" s="11" t="s">
        <v>1763</v>
      </c>
      <c r="B287" s="9"/>
      <c r="C287" s="10"/>
    </row>
    <row r="288" spans="1:3">
      <c r="A288" s="11" t="s">
        <v>1763</v>
      </c>
      <c r="B288" s="9"/>
      <c r="C288" s="10"/>
    </row>
    <row r="289" spans="1:3">
      <c r="A289" s="11" t="s">
        <v>1763</v>
      </c>
      <c r="B289" s="9"/>
      <c r="C289" s="10"/>
    </row>
    <row r="290" spans="1:3">
      <c r="A290" s="11" t="s">
        <v>1763</v>
      </c>
      <c r="B290" s="9"/>
      <c r="C290" s="10"/>
    </row>
    <row r="292" spans="1:3">
      <c r="A292" s="1" t="s">
        <v>1764</v>
      </c>
    </row>
    <row r="293" spans="1:3">
      <c r="A293" s="2" t="s">
        <v>367</v>
      </c>
    </row>
    <row r="294" spans="1:3">
      <c r="A294" s="12" t="s">
        <v>1761</v>
      </c>
    </row>
    <row r="295" spans="1:3">
      <c r="A295" s="2" t="s">
        <v>845</v>
      </c>
    </row>
    <row r="297" spans="1:3">
      <c r="B297" s="3" t="s">
        <v>1765</v>
      </c>
    </row>
    <row r="298" spans="1:3">
      <c r="A298" s="11" t="s">
        <v>235</v>
      </c>
      <c r="B298" s="37">
        <f>H$151</f>
        <v>0</v>
      </c>
      <c r="C298" s="10"/>
    </row>
    <row r="299" spans="1:3">
      <c r="A299" s="11" t="s">
        <v>238</v>
      </c>
      <c r="B299" s="37">
        <f>H$155</f>
        <v>0</v>
      </c>
      <c r="C299" s="10"/>
    </row>
    <row r="300" spans="1:3">
      <c r="A300" s="11" t="s">
        <v>241</v>
      </c>
      <c r="B300" s="37">
        <f>H$159</f>
        <v>0</v>
      </c>
      <c r="C300" s="10"/>
    </row>
    <row r="301" spans="1:3">
      <c r="A301" s="11" t="s">
        <v>244</v>
      </c>
      <c r="B301" s="37">
        <f>H$163</f>
        <v>0</v>
      </c>
      <c r="C301" s="10"/>
    </row>
    <row r="302" spans="1:3">
      <c r="A302" s="11" t="s">
        <v>247</v>
      </c>
      <c r="B302" s="37">
        <f>H$167</f>
        <v>0</v>
      </c>
      <c r="C302" s="10"/>
    </row>
    <row r="303" spans="1:3">
      <c r="A303" s="11" t="s">
        <v>250</v>
      </c>
      <c r="B303" s="37">
        <f>H$171</f>
        <v>0</v>
      </c>
      <c r="C303" s="10"/>
    </row>
    <row r="304" spans="1:3">
      <c r="A304" s="11" t="s">
        <v>253</v>
      </c>
      <c r="B304" s="37">
        <f>H$175</f>
        <v>0</v>
      </c>
      <c r="C304" s="10"/>
    </row>
    <row r="305" spans="1:3">
      <c r="A305" s="11" t="s">
        <v>258</v>
      </c>
      <c r="B305" s="37">
        <f>H$183</f>
        <v>0</v>
      </c>
      <c r="C305" s="10"/>
    </row>
    <row r="306" spans="1:3">
      <c r="A306" s="11" t="s">
        <v>260</v>
      </c>
      <c r="B306" s="37">
        <f>H$186</f>
        <v>0</v>
      </c>
      <c r="C306" s="10"/>
    </row>
    <row r="307" spans="1:3">
      <c r="A307" s="11" t="s">
        <v>262</v>
      </c>
      <c r="B307" s="37">
        <f>H$189</f>
        <v>0</v>
      </c>
      <c r="C307" s="10"/>
    </row>
    <row r="308" spans="1:3">
      <c r="A308" s="11" t="s">
        <v>265</v>
      </c>
      <c r="B308" s="37">
        <f>H$193</f>
        <v>0</v>
      </c>
      <c r="C308" s="10"/>
    </row>
    <row r="309" spans="1:3">
      <c r="A309" s="11" t="s">
        <v>268</v>
      </c>
      <c r="B309" s="37">
        <f>H$197</f>
        <v>0</v>
      </c>
      <c r="C309" s="10"/>
    </row>
    <row r="310" spans="1:3">
      <c r="A310" s="11" t="s">
        <v>271</v>
      </c>
      <c r="B310" s="37">
        <f>H$201</f>
        <v>0</v>
      </c>
      <c r="C310" s="10"/>
    </row>
    <row r="311" spans="1:3">
      <c r="A311" s="11" t="s">
        <v>274</v>
      </c>
      <c r="B311" s="37">
        <f>H$205</f>
        <v>0</v>
      </c>
      <c r="C311" s="10"/>
    </row>
    <row r="312" spans="1:3">
      <c r="A312" s="11" t="s">
        <v>277</v>
      </c>
      <c r="B312" s="37">
        <f>H$209</f>
        <v>0</v>
      </c>
      <c r="C312" s="10"/>
    </row>
    <row r="313" spans="1:3">
      <c r="A313" s="11" t="s">
        <v>280</v>
      </c>
      <c r="B313" s="37">
        <f>H$213</f>
        <v>0</v>
      </c>
      <c r="C313" s="10"/>
    </row>
    <row r="314" spans="1:3">
      <c r="A314" s="11" t="s">
        <v>282</v>
      </c>
      <c r="B314" s="37">
        <f>H$216</f>
        <v>0</v>
      </c>
      <c r="C314" s="10"/>
    </row>
    <row r="315" spans="1:3">
      <c r="A315" s="11" t="s">
        <v>285</v>
      </c>
      <c r="B315" s="37">
        <f>H$220</f>
        <v>0</v>
      </c>
      <c r="C315" s="10"/>
    </row>
    <row r="316" spans="1:3">
      <c r="A316" s="11" t="s">
        <v>288</v>
      </c>
      <c r="B316" s="37">
        <f>H$224</f>
        <v>0</v>
      </c>
      <c r="C316" s="10"/>
    </row>
    <row r="317" spans="1:3">
      <c r="A317" s="11" t="s">
        <v>290</v>
      </c>
      <c r="B317" s="37">
        <f>H$227</f>
        <v>0</v>
      </c>
      <c r="C317" s="10"/>
    </row>
    <row r="318" spans="1:3">
      <c r="A318" s="11" t="s">
        <v>292</v>
      </c>
      <c r="B318" s="37">
        <f>H$230</f>
        <v>0</v>
      </c>
      <c r="C318" s="10"/>
    </row>
    <row r="319" spans="1:3">
      <c r="A319" s="11" t="s">
        <v>294</v>
      </c>
      <c r="B319" s="37">
        <f>H$233</f>
        <v>0</v>
      </c>
      <c r="C319" s="10"/>
    </row>
    <row r="320" spans="1:3">
      <c r="A320" s="11" t="s">
        <v>296</v>
      </c>
      <c r="B320" s="37">
        <f>H$236</f>
        <v>0</v>
      </c>
      <c r="C320" s="10"/>
    </row>
    <row r="321" spans="1:3">
      <c r="A321" s="11" t="s">
        <v>298</v>
      </c>
      <c r="B321" s="37">
        <f>H$239</f>
        <v>0</v>
      </c>
      <c r="C321" s="10"/>
    </row>
    <row r="322" spans="1:3">
      <c r="A322" s="11" t="s">
        <v>300</v>
      </c>
      <c r="B322" s="37">
        <f>H$242</f>
        <v>0</v>
      </c>
      <c r="C322" s="10"/>
    </row>
    <row r="323" spans="1:3">
      <c r="A323" s="11" t="s">
        <v>302</v>
      </c>
      <c r="B323" s="37">
        <f>H$245</f>
        <v>0</v>
      </c>
      <c r="C323" s="10"/>
    </row>
    <row r="324" spans="1:3">
      <c r="A324" s="11" t="s">
        <v>304</v>
      </c>
      <c r="B324" s="37">
        <f>H$248</f>
        <v>0</v>
      </c>
      <c r="C324" s="10"/>
    </row>
    <row r="325" spans="1:3">
      <c r="A325" s="11" t="s">
        <v>306</v>
      </c>
      <c r="B325" s="37">
        <f>H$251</f>
        <v>0</v>
      </c>
      <c r="C325" s="10"/>
    </row>
    <row r="326" spans="1:3">
      <c r="A326" s="11" t="s">
        <v>308</v>
      </c>
      <c r="B326" s="37">
        <f>H$254</f>
        <v>0</v>
      </c>
      <c r="C326" s="10"/>
    </row>
  </sheetData>
  <sheetProtection sheet="1" objects="1" scenarios="1"/>
  <hyperlinks>
    <hyperlink ref="A6" location="'Input'!B384" display="x1 = 1201. Current revenues if known (£) (in Current tariff information)"/>
    <hyperlink ref="A7" location="'Input'!F57" display="x2 = 1010. Days in the charging year (in Financial and general assumptions)"/>
    <hyperlink ref="A8" location="'Input'!F384" display="x3 = 1201. Current Fixed charge p/MPAN/day (in Current tariff information)"/>
    <hyperlink ref="A9" location="'Input'!E187" display="x4 = 1053. MPANs by tariff (in Volume forecasts for the charging year)"/>
    <hyperlink ref="A10" location="'Input'!G384" display="x5 = 1201. Current Capacity charge p/kVA/day (in Current tariff information)"/>
    <hyperlink ref="A11" location="'Input'!F187" display="x6 = 1053. Import capacity (kVA) by tariff (in Volume forecasts for the charging year)"/>
    <hyperlink ref="A12" location="'Input'!C384" display="x7 = 1201. Current Unit rate 1 p/kWh (in Current tariff information)"/>
    <hyperlink ref="A13" location="'Input'!B187" display="x8 = 1053. Rate 1 units (MWh) by tariff (in Volume forecasts for the charging year)"/>
    <hyperlink ref="A14" location="'Input'!D384" display="x9 = 1201. Current Unit rate 2 p/kWh (in Current tariff information)"/>
    <hyperlink ref="A15" location="'Input'!C187" display="x10 = 1053. Rate 2 units (MWh) by tariff (in Volume forecasts for the charging year)"/>
    <hyperlink ref="A16" location="'Input'!E384" display="x11 = 1201. Current Unit rate 3 p/kWh (in Current tariff information)"/>
    <hyperlink ref="A17" location="'Input'!D187" display="x12 = 1053. Rate 3 units (MWh) by tariff (in Volume forecasts for the charging year)"/>
    <hyperlink ref="A18" location="'Input'!H384" display="x13 = 1201. Current Reactive power charge p/kVArh (in Current tariff information)"/>
    <hyperlink ref="A19" location="'Input'!G187" display="x14 = 1053. Reactive power units (MVArh) by tariff (in Volume forecasts for the charging year)"/>
    <hyperlink ref="A43" location="'Input'!B187" display="x1 = 1053. Rate 1 units (MWh) by tariff (in Volume forecasts for the charging year)"/>
    <hyperlink ref="A44" location="'Input'!C187" display="x2 = 1053. Rate 2 units (MWh) by tariff (in Volume forecasts for the charging year)"/>
    <hyperlink ref="A45" location="'Input'!D187" display="x3 = 1053. Rate 3 units (MWh) by tariff (in Volume forecasts for the charging year)"/>
    <hyperlink ref="A46" location="'Input'!E187" display="x4 = 1053. MPANs by tariff (in Volume forecasts for the charging year)"/>
    <hyperlink ref="A47" location="'Input'!F187" display="x5 = 1053. Import capacity (kVA) by tariff (in Volume forecasts for the charging year)"/>
    <hyperlink ref="A48" location="'Input'!G187" display="x6 = 1053. Reactive power units (MVArh) by tariff (in Volume forecasts for the charging year)"/>
    <hyperlink ref="A49" location="'Summary'!B55" display="x7 = 3802. All units (MWh) (in Revenue summary)"/>
    <hyperlink ref="A123" location="'CData'!B53" display="x1 = 4002. Rate 1 units (MWh) by tariff (in Volume forecasts for the charging year) (in All-the-way volumes)"/>
    <hyperlink ref="A124" location="'CData'!B88" display="x2 = 4003. Normalised to"/>
    <hyperlink ref="A125" location="'CData'!F53" display="x3 = 4002. Import capacity (kVA) by tariff (in Volume forecasts for the charging year) (in All-the-way volumes)"/>
    <hyperlink ref="A126" location="'CData'!E53" display="x4 = 4002. MPANs by tariff (in Volume forecasts for the charging year) (in All-the-way volumes)"/>
    <hyperlink ref="A127" location="'CData'!H53" display="x5 = 4002. All units (MWh) (in Revenue summary) (in All-the-way volumes)"/>
    <hyperlink ref="A128" location="'CData'!C53" display="x6 = 4002. Rate 2 units (MWh) by tariff (in Volume forecasts for the charging year) (in All-the-way volumes)"/>
    <hyperlink ref="A129" location="'CData'!D53" display="x7 = 4002. Rate 3 units (MWh) by tariff (in Volume forecasts for the charging year) (in All-the-way volumes)"/>
    <hyperlink ref="A130" location="'CData'!G53" display="x8 = 4002. Reactive power units (MVArh) by tariff (in Volume forecasts for the charging year) (in All-the-way volumes)"/>
    <hyperlink ref="A131" location="'Input'!F57" display="x9 = 1010. Days in the charging year (in Financial and general assumptions)"/>
    <hyperlink ref="A132" location="'Adjust'!E237" display="x10 = 3607. Fixed charge p/MPAN/day (in Tariffs)"/>
    <hyperlink ref="A133" location="'CData'!E147" display="x11 = Normalised MPANs (in Normalised volumes for comparisons)"/>
    <hyperlink ref="A134" location="'Adjust'!F237" display="x12 = 3607. Capacity charge p/kVA/day (in Tariffs)"/>
    <hyperlink ref="A135" location="'CData'!F147" display="x13 = Normalised Import capacity (kVA) (in Normalised volumes for comparisons)"/>
    <hyperlink ref="A136" location="'Adjust'!B237" display="x14 = 3607. Unit rate 1 p/kWh (in Tariffs)"/>
    <hyperlink ref="A137" location="'CData'!B147" display="x15 = Normalised Rate 1 units (MWh) (in Normalised volumes for comparisons)"/>
    <hyperlink ref="A138" location="'Adjust'!C237" display="x16 = 3607. Unit rate 2 p/kWh (in Tariffs)"/>
    <hyperlink ref="A139" location="'CData'!C147" display="x17 = Normalised Rate 2 units (MWh) (in Normalised volumes for comparisons)"/>
    <hyperlink ref="A140" location="'Adjust'!D237" display="x18 = 3607. Unit rate 3 p/kWh (in Tariffs)"/>
    <hyperlink ref="A141" location="'CData'!D147" display="x19 = Normalised Rate 3 units (MWh) (in Normalised volumes for comparisons)"/>
    <hyperlink ref="A142" location="'Adjust'!G237" display="x20 = 3607. Reactive power charge p/kVArh (in Tariffs)"/>
    <hyperlink ref="A143" location="'CData'!G147" display="x21 = Normalised Reactive power units (MVArh) (in Normalised volumes for comparisons)"/>
    <hyperlink ref="A258" location="'CData'!H147" display="x1 = 4004. Normalised revenues (£) (in Normalised volumes for comparisons)"/>
    <hyperlink ref="A294" location="'CData'!H147" display="x1 = 4004. Normalised revenues (£) (in Normalised volumes for comparisons)"/>
  </hyperlinks>
  <pageMargins left="0.7" right="0.7" top="0.75" bottom="0.75" header="0.3" footer="0.3"/>
  <pageSetup fitToHeight="0" orientation="portrait"/>
  <headerFooter>
    <oddHeader>&amp;L&amp;A&amp;Cr6409&amp;R&amp;P of &amp;N</oddHeader>
    <oddFooter>&amp;F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71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16.7109375" customWidth="1"/>
  </cols>
  <sheetData>
    <row r="1" spans="1:5">
      <c r="A1" s="1">
        <f>"Tariff comparisons"&amp;" for "&amp;'Input'!B7&amp;" in "&amp;'Input'!C7&amp;" ("&amp;'Input'!D7&amp;")"</f>
        <v>0</v>
      </c>
    </row>
    <row r="2" spans="1:5">
      <c r="A2" s="2" t="s">
        <v>1577</v>
      </c>
    </row>
    <row r="4" spans="1:5">
      <c r="A4" s="1" t="s">
        <v>1766</v>
      </c>
    </row>
    <row r="5" spans="1:5">
      <c r="A5" s="2" t="s">
        <v>367</v>
      </c>
    </row>
    <row r="6" spans="1:5">
      <c r="A6" s="12" t="s">
        <v>1767</v>
      </c>
    </row>
    <row r="7" spans="1:5">
      <c r="A7" s="12" t="s">
        <v>1768</v>
      </c>
    </row>
    <row r="8" spans="1:5">
      <c r="A8" s="12" t="s">
        <v>1769</v>
      </c>
    </row>
    <row r="9" spans="1:5">
      <c r="A9" s="12" t="s">
        <v>1600</v>
      </c>
    </row>
    <row r="10" spans="1:5">
      <c r="A10" s="26" t="s">
        <v>370</v>
      </c>
      <c r="B10" s="26" t="s">
        <v>500</v>
      </c>
      <c r="C10" s="26" t="s">
        <v>500</v>
      </c>
      <c r="D10" s="26" t="s">
        <v>429</v>
      </c>
    </row>
    <row r="11" spans="1:5">
      <c r="A11" s="26" t="s">
        <v>373</v>
      </c>
      <c r="B11" s="26" t="s">
        <v>1770</v>
      </c>
      <c r="C11" s="26" t="s">
        <v>1771</v>
      </c>
      <c r="D11" s="26" t="s">
        <v>1571</v>
      </c>
    </row>
    <row r="13" spans="1:5">
      <c r="B13" s="3" t="s">
        <v>1772</v>
      </c>
      <c r="C13" s="3" t="s">
        <v>1773</v>
      </c>
      <c r="D13" s="3" t="s">
        <v>230</v>
      </c>
    </row>
    <row r="14" spans="1:5">
      <c r="A14" s="11" t="s">
        <v>172</v>
      </c>
      <c r="B14" s="38">
        <f>IF('CData'!B23,'Summary'!D$57/'CData'!B23-1,"")</f>
        <v>0</v>
      </c>
      <c r="C14" s="39">
        <f>('Summary'!D$57-'CData'!B23)/IF('Summary'!B$57,'Summary'!B$57,1)/10</f>
        <v>0</v>
      </c>
      <c r="D14" s="33">
        <f>'Input'!E$189</f>
        <v>0</v>
      </c>
      <c r="E14" s="10"/>
    </row>
    <row r="15" spans="1:5">
      <c r="A15" s="11" t="s">
        <v>173</v>
      </c>
      <c r="B15" s="38">
        <f>IF('CData'!B24,'Summary'!D$61/'CData'!B24-1,"")</f>
        <v>0</v>
      </c>
      <c r="C15" s="39">
        <f>('Summary'!D$61-'CData'!B24)/IF('Summary'!B$61,'Summary'!B$61,1)/10</f>
        <v>0</v>
      </c>
      <c r="D15" s="33">
        <f>'Input'!E$193</f>
        <v>0</v>
      </c>
      <c r="E15" s="10"/>
    </row>
    <row r="16" spans="1:5">
      <c r="A16" s="11" t="s">
        <v>216</v>
      </c>
      <c r="B16" s="38">
        <f>IF('CData'!B25,'Summary'!D$65/'CData'!B25-1,"")</f>
        <v>0</v>
      </c>
      <c r="C16" s="39">
        <f>('Summary'!D$65-'CData'!B25)/IF('Summary'!B$65,'Summary'!B$65,1)/10</f>
        <v>0</v>
      </c>
      <c r="D16" s="33">
        <f>'Input'!E$197</f>
        <v>0</v>
      </c>
      <c r="E16" s="10"/>
    </row>
    <row r="17" spans="1:5">
      <c r="A17" s="11" t="s">
        <v>174</v>
      </c>
      <c r="B17" s="38">
        <f>IF('CData'!B26,'Summary'!D$69/'CData'!B26-1,"")</f>
        <v>0</v>
      </c>
      <c r="C17" s="39">
        <f>('Summary'!D$69-'CData'!B26)/IF('Summary'!B$69,'Summary'!B$69,1)/10</f>
        <v>0</v>
      </c>
      <c r="D17" s="33">
        <f>'Input'!E$201</f>
        <v>0</v>
      </c>
      <c r="E17" s="10"/>
    </row>
    <row r="18" spans="1:5">
      <c r="A18" s="11" t="s">
        <v>175</v>
      </c>
      <c r="B18" s="38">
        <f>IF('CData'!B27,'Summary'!D$73/'CData'!B27-1,"")</f>
        <v>0</v>
      </c>
      <c r="C18" s="39">
        <f>('Summary'!D$73-'CData'!B27)/IF('Summary'!B$73,'Summary'!B$73,1)/10</f>
        <v>0</v>
      </c>
      <c r="D18" s="33">
        <f>'Input'!E$205</f>
        <v>0</v>
      </c>
      <c r="E18" s="10"/>
    </row>
    <row r="19" spans="1:5">
      <c r="A19" s="11" t="s">
        <v>217</v>
      </c>
      <c r="B19" s="38">
        <f>IF('CData'!B28,'Summary'!D$77/'CData'!B28-1,"")</f>
        <v>0</v>
      </c>
      <c r="C19" s="39">
        <f>('Summary'!D$77-'CData'!B28)/IF('Summary'!B$77,'Summary'!B$77,1)/10</f>
        <v>0</v>
      </c>
      <c r="D19" s="33">
        <f>'Input'!E$209</f>
        <v>0</v>
      </c>
      <c r="E19" s="10"/>
    </row>
    <row r="20" spans="1:5">
      <c r="A20" s="11" t="s">
        <v>176</v>
      </c>
      <c r="B20" s="38">
        <f>IF('CData'!B29,'Summary'!D$81/'CData'!B29-1,"")</f>
        <v>0</v>
      </c>
      <c r="C20" s="39">
        <f>('Summary'!D$81-'CData'!B29)/IF('Summary'!B$81,'Summary'!B$81,1)/10</f>
        <v>0</v>
      </c>
      <c r="D20" s="33">
        <f>'Input'!E$213</f>
        <v>0</v>
      </c>
      <c r="E20" s="10"/>
    </row>
    <row r="21" spans="1:5">
      <c r="A21" s="11" t="s">
        <v>177</v>
      </c>
      <c r="B21" s="38">
        <f>IF('CData'!B30,'Summary'!D$85/'CData'!B30-1,"")</f>
        <v>0</v>
      </c>
      <c r="C21" s="39">
        <f>('Summary'!D$85-'CData'!B30)/IF('Summary'!B$85,'Summary'!B$85,1)/10</f>
        <v>0</v>
      </c>
      <c r="D21" s="33">
        <f>'Input'!E$217</f>
        <v>0</v>
      </c>
      <c r="E21" s="10"/>
    </row>
    <row r="22" spans="1:5">
      <c r="A22" s="11" t="s">
        <v>191</v>
      </c>
      <c r="B22" s="38">
        <f>IF('CData'!B31,'Summary'!D$87/'CData'!B31-1,"")</f>
        <v>0</v>
      </c>
      <c r="C22" s="39">
        <f>('Summary'!D$87-'CData'!B31)/IF('Summary'!B$87,'Summary'!B$87,1)/10</f>
        <v>0</v>
      </c>
      <c r="D22" s="33">
        <f>'Input'!E$219</f>
        <v>0</v>
      </c>
      <c r="E22" s="10"/>
    </row>
    <row r="23" spans="1:5">
      <c r="A23" s="11" t="s">
        <v>178</v>
      </c>
      <c r="B23" s="38">
        <f>IF('CData'!B32,'Summary'!D$89/'CData'!B32-1,"")</f>
        <v>0</v>
      </c>
      <c r="C23" s="39">
        <f>('Summary'!D$89-'CData'!B32)/IF('Summary'!B$89,'Summary'!B$89,1)/10</f>
        <v>0</v>
      </c>
      <c r="D23" s="33">
        <f>'Input'!E$221</f>
        <v>0</v>
      </c>
      <c r="E23" s="10"/>
    </row>
    <row r="24" spans="1:5">
      <c r="A24" s="11" t="s">
        <v>179</v>
      </c>
      <c r="B24" s="38">
        <f>IF('CData'!B33,'Summary'!D$93/'CData'!B33-1,"")</f>
        <v>0</v>
      </c>
      <c r="C24" s="39">
        <f>('Summary'!D$93-'CData'!B33)/IF('Summary'!B$93,'Summary'!B$93,1)/10</f>
        <v>0</v>
      </c>
      <c r="D24" s="33">
        <f>'Input'!E$225</f>
        <v>0</v>
      </c>
      <c r="E24" s="10"/>
    </row>
    <row r="25" spans="1:5">
      <c r="A25" s="11" t="s">
        <v>192</v>
      </c>
      <c r="B25" s="38">
        <f>IF('CData'!B34,'Summary'!D$96/'CData'!B34-1,"")</f>
        <v>0</v>
      </c>
      <c r="C25" s="39">
        <f>('Summary'!D$96-'CData'!B34)/IF('Summary'!B$96,'Summary'!B$96,1)/10</f>
        <v>0</v>
      </c>
      <c r="D25" s="33">
        <f>'Input'!E$228</f>
        <v>0</v>
      </c>
      <c r="E25" s="10"/>
    </row>
    <row r="26" spans="1:5">
      <c r="A26" s="11" t="s">
        <v>218</v>
      </c>
      <c r="B26" s="38">
        <f>IF('CData'!B35,'Summary'!D$99/'CData'!B35-1,"")</f>
        <v>0</v>
      </c>
      <c r="C26" s="39">
        <f>('Summary'!D$99-'CData'!B35)/IF('Summary'!B$99,'Summary'!B$99,1)/10</f>
        <v>0</v>
      </c>
      <c r="D26" s="33">
        <f>'Input'!E$231</f>
        <v>0</v>
      </c>
      <c r="E26" s="10"/>
    </row>
    <row r="27" spans="1:5">
      <c r="A27" s="11" t="s">
        <v>219</v>
      </c>
      <c r="B27" s="38">
        <f>IF('CData'!B36,'Summary'!D$103/'CData'!B36-1,"")</f>
        <v>0</v>
      </c>
      <c r="C27" s="39">
        <f>('Summary'!D$103-'CData'!B36)/IF('Summary'!B$103,'Summary'!B$103,1)/10</f>
        <v>0</v>
      </c>
      <c r="D27" s="33">
        <f>'Input'!E$235</f>
        <v>0</v>
      </c>
      <c r="E27" s="10"/>
    </row>
    <row r="28" spans="1:5">
      <c r="A28" s="11" t="s">
        <v>220</v>
      </c>
      <c r="B28" s="38">
        <f>IF('CData'!B37,'Summary'!D$107/'CData'!B37-1,"")</f>
        <v>0</v>
      </c>
      <c r="C28" s="39">
        <f>('Summary'!D$107-'CData'!B37)/IF('Summary'!B$107,'Summary'!B$107,1)/10</f>
        <v>0</v>
      </c>
      <c r="D28" s="33">
        <f>'Input'!E$239</f>
        <v>0</v>
      </c>
      <c r="E28" s="10"/>
    </row>
    <row r="29" spans="1:5">
      <c r="A29" s="11" t="s">
        <v>221</v>
      </c>
      <c r="B29" s="38">
        <f>IF('CData'!B38,'Summary'!D$111/'CData'!B38-1,"")</f>
        <v>0</v>
      </c>
      <c r="C29" s="39">
        <f>('Summary'!D$111-'CData'!B38)/IF('Summary'!B$111,'Summary'!B$111,1)/10</f>
        <v>0</v>
      </c>
      <c r="D29" s="33">
        <f>'Input'!E$243</f>
        <v>0</v>
      </c>
      <c r="E29" s="10"/>
    </row>
    <row r="30" spans="1:5">
      <c r="A30" s="11" t="s">
        <v>222</v>
      </c>
      <c r="B30" s="38">
        <f>IF('CData'!B39,'Summary'!D$115/'CData'!B39-1,"")</f>
        <v>0</v>
      </c>
      <c r="C30" s="39">
        <f>('Summary'!D$115-'CData'!B39)/IF('Summary'!B$115,'Summary'!B$115,1)/10</f>
        <v>0</v>
      </c>
      <c r="D30" s="33">
        <f>'Input'!E$247</f>
        <v>0</v>
      </c>
      <c r="E30" s="10"/>
    </row>
    <row r="32" spans="1:5">
      <c r="A32" s="1" t="s">
        <v>1774</v>
      </c>
    </row>
    <row r="33" spans="1:6">
      <c r="A33" s="2" t="s">
        <v>367</v>
      </c>
    </row>
    <row r="34" spans="1:6">
      <c r="A34" s="12" t="s">
        <v>1775</v>
      </c>
    </row>
    <row r="35" spans="1:6">
      <c r="A35" s="12" t="s">
        <v>1776</v>
      </c>
    </row>
    <row r="36" spans="1:6">
      <c r="A36" s="12" t="s">
        <v>1777</v>
      </c>
    </row>
    <row r="37" spans="1:6">
      <c r="A37" s="12" t="s">
        <v>1778</v>
      </c>
    </row>
    <row r="38" spans="1:6">
      <c r="A38" s="12" t="s">
        <v>1779</v>
      </c>
    </row>
    <row r="39" spans="1:6">
      <c r="A39" s="26" t="s">
        <v>370</v>
      </c>
      <c r="B39" s="26" t="s">
        <v>429</v>
      </c>
      <c r="C39" s="26" t="s">
        <v>429</v>
      </c>
      <c r="D39" s="26" t="s">
        <v>500</v>
      </c>
      <c r="E39" s="26" t="s">
        <v>500</v>
      </c>
    </row>
    <row r="40" spans="1:6">
      <c r="A40" s="26" t="s">
        <v>373</v>
      </c>
      <c r="B40" s="26" t="s">
        <v>994</v>
      </c>
      <c r="C40" s="26" t="s">
        <v>432</v>
      </c>
      <c r="D40" s="26" t="s">
        <v>1780</v>
      </c>
      <c r="E40" s="26" t="s">
        <v>1781</v>
      </c>
    </row>
    <row r="42" spans="1:6">
      <c r="B42" s="3" t="s">
        <v>1721</v>
      </c>
      <c r="C42" s="3" t="s">
        <v>1782</v>
      </c>
      <c r="D42" s="3" t="s">
        <v>1783</v>
      </c>
      <c r="E42" s="3" t="s">
        <v>1784</v>
      </c>
    </row>
    <row r="43" spans="1:6">
      <c r="A43" s="11" t="s">
        <v>172</v>
      </c>
      <c r="B43" s="5">
        <f>'CData'!B$89</f>
        <v>0</v>
      </c>
      <c r="C43" s="35">
        <f>'CData'!H$149</f>
        <v>0</v>
      </c>
      <c r="D43" s="35">
        <f>IF('CData'!B262,C43-'CData'!B262,"")</f>
        <v>0</v>
      </c>
      <c r="E43" s="35">
        <f>IF('CData'!B298,C43-'CData'!B298,"")</f>
        <v>0</v>
      </c>
      <c r="F43" s="10"/>
    </row>
    <row r="44" spans="1:6">
      <c r="A44" s="11" t="s">
        <v>173</v>
      </c>
      <c r="B44" s="5">
        <f>'CData'!B$90</f>
        <v>0</v>
      </c>
      <c r="C44" s="35">
        <f>'CData'!H$153</f>
        <v>0</v>
      </c>
      <c r="D44" s="35">
        <f>IF('CData'!B263,C44-'CData'!B263,"")</f>
        <v>0</v>
      </c>
      <c r="E44" s="35">
        <f>IF('CData'!B299,C44-'CData'!B299,"")</f>
        <v>0</v>
      </c>
      <c r="F44" s="10"/>
    </row>
    <row r="45" spans="1:6">
      <c r="A45" s="11" t="s">
        <v>216</v>
      </c>
      <c r="B45" s="5">
        <f>'CData'!B$91</f>
        <v>0</v>
      </c>
      <c r="C45" s="35">
        <f>'CData'!H$157</f>
        <v>0</v>
      </c>
      <c r="D45" s="35">
        <f>IF('CData'!B264,C45-'CData'!B264,"")</f>
        <v>0</v>
      </c>
      <c r="E45" s="35">
        <f>IF('CData'!B300,C45-'CData'!B300,"")</f>
        <v>0</v>
      </c>
      <c r="F45" s="10"/>
    </row>
    <row r="46" spans="1:6">
      <c r="A46" s="11" t="s">
        <v>174</v>
      </c>
      <c r="B46" s="5">
        <f>'CData'!B$92</f>
        <v>0</v>
      </c>
      <c r="C46" s="35">
        <f>'CData'!H$161</f>
        <v>0</v>
      </c>
      <c r="D46" s="35">
        <f>IF('CData'!B265,C46-'CData'!B265,"")</f>
        <v>0</v>
      </c>
      <c r="E46" s="35">
        <f>IF('CData'!B301,C46-'CData'!B301,"")</f>
        <v>0</v>
      </c>
      <c r="F46" s="10"/>
    </row>
    <row r="47" spans="1:6">
      <c r="A47" s="11" t="s">
        <v>175</v>
      </c>
      <c r="B47" s="5">
        <f>'CData'!B$93</f>
        <v>0</v>
      </c>
      <c r="C47" s="35">
        <f>'CData'!H$165</f>
        <v>0</v>
      </c>
      <c r="D47" s="35">
        <f>IF('CData'!B266,C47-'CData'!B266,"")</f>
        <v>0</v>
      </c>
      <c r="E47" s="35">
        <f>IF('CData'!B302,C47-'CData'!B302,"")</f>
        <v>0</v>
      </c>
      <c r="F47" s="10"/>
    </row>
    <row r="48" spans="1:6">
      <c r="A48" s="11" t="s">
        <v>217</v>
      </c>
      <c r="B48" s="5">
        <f>'CData'!B$94</f>
        <v>0</v>
      </c>
      <c r="C48" s="35">
        <f>'CData'!H$169</f>
        <v>0</v>
      </c>
      <c r="D48" s="35">
        <f>IF('CData'!B267,C48-'CData'!B267,"")</f>
        <v>0</v>
      </c>
      <c r="E48" s="35">
        <f>IF('CData'!B303,C48-'CData'!B303,"")</f>
        <v>0</v>
      </c>
      <c r="F48" s="10"/>
    </row>
    <row r="49" spans="1:6">
      <c r="A49" s="11" t="s">
        <v>176</v>
      </c>
      <c r="B49" s="5">
        <f>'CData'!B$95</f>
        <v>0</v>
      </c>
      <c r="C49" s="35">
        <f>'CData'!H$173</f>
        <v>0</v>
      </c>
      <c r="D49" s="35">
        <f>IF('CData'!B268,C49-'CData'!B268,"")</f>
        <v>0</v>
      </c>
      <c r="E49" s="35">
        <f>IF('CData'!B304,C49-'CData'!B304,"")</f>
        <v>0</v>
      </c>
      <c r="F49" s="10"/>
    </row>
    <row r="50" spans="1:6">
      <c r="A50" s="11" t="s">
        <v>178</v>
      </c>
      <c r="B50" s="5">
        <f>'CData'!B$98</f>
        <v>0</v>
      </c>
      <c r="C50" s="35">
        <f>'CData'!H$181</f>
        <v>0</v>
      </c>
      <c r="D50" s="35">
        <f>IF('CData'!B269,C50-'CData'!B269,"")</f>
        <v>0</v>
      </c>
      <c r="E50" s="35">
        <f>IF('CData'!B305,C50-'CData'!B305,"")</f>
        <v>0</v>
      </c>
      <c r="F50" s="10"/>
    </row>
    <row r="51" spans="1:6">
      <c r="A51" s="11" t="s">
        <v>179</v>
      </c>
      <c r="B51" s="5">
        <f>'CData'!B$99</f>
        <v>0</v>
      </c>
      <c r="C51" s="35">
        <f>'CData'!H$185</f>
        <v>0</v>
      </c>
      <c r="D51" s="35">
        <f>IF('CData'!B270,C51-'CData'!B270,"")</f>
        <v>0</v>
      </c>
      <c r="E51" s="35">
        <f>IF('CData'!B306,C51-'CData'!B306,"")</f>
        <v>0</v>
      </c>
      <c r="F51" s="10"/>
    </row>
    <row r="52" spans="1:6">
      <c r="A52" s="11" t="s">
        <v>192</v>
      </c>
      <c r="B52" s="5">
        <f>'CData'!B$100</f>
        <v>0</v>
      </c>
      <c r="C52" s="35">
        <f>'CData'!H$188</f>
        <v>0</v>
      </c>
      <c r="D52" s="35">
        <f>IF('CData'!B271,C52-'CData'!B271,"")</f>
        <v>0</v>
      </c>
      <c r="E52" s="35">
        <f>IF('CData'!B307,C52-'CData'!B307,"")</f>
        <v>0</v>
      </c>
      <c r="F52" s="10"/>
    </row>
    <row r="53" spans="1:6">
      <c r="A53" s="11" t="s">
        <v>218</v>
      </c>
      <c r="B53" s="5">
        <f>'CData'!B$101</f>
        <v>0</v>
      </c>
      <c r="C53" s="35">
        <f>'CData'!H$191</f>
        <v>0</v>
      </c>
      <c r="D53" s="35">
        <f>IF('CData'!B272,C53-'CData'!B272,"")</f>
        <v>0</v>
      </c>
      <c r="E53" s="35">
        <f>IF('CData'!B308,C53-'CData'!B308,"")</f>
        <v>0</v>
      </c>
      <c r="F53" s="10"/>
    </row>
    <row r="54" spans="1:6">
      <c r="A54" s="11" t="s">
        <v>219</v>
      </c>
      <c r="B54" s="5">
        <f>'CData'!B$102</f>
        <v>0</v>
      </c>
      <c r="C54" s="35">
        <f>'CData'!H$195</f>
        <v>0</v>
      </c>
      <c r="D54" s="35">
        <f>IF('CData'!B273,C54-'CData'!B273,"")</f>
        <v>0</v>
      </c>
      <c r="E54" s="35">
        <f>IF('CData'!B309,C54-'CData'!B309,"")</f>
        <v>0</v>
      </c>
      <c r="F54" s="10"/>
    </row>
    <row r="55" spans="1:6">
      <c r="A55" s="11" t="s">
        <v>220</v>
      </c>
      <c r="B55" s="5">
        <f>'CData'!B$103</f>
        <v>0</v>
      </c>
      <c r="C55" s="35">
        <f>'CData'!H$199</f>
        <v>0</v>
      </c>
      <c r="D55" s="35">
        <f>IF('CData'!B274,C55-'CData'!B274,"")</f>
        <v>0</v>
      </c>
      <c r="E55" s="35">
        <f>IF('CData'!B310,C55-'CData'!B310,"")</f>
        <v>0</v>
      </c>
      <c r="F55" s="10"/>
    </row>
    <row r="56" spans="1:6">
      <c r="A56" s="11" t="s">
        <v>221</v>
      </c>
      <c r="B56" s="5">
        <f>'CData'!B$104</f>
        <v>0</v>
      </c>
      <c r="C56" s="35">
        <f>'CData'!H$203</f>
        <v>0</v>
      </c>
      <c r="D56" s="35">
        <f>IF('CData'!B275,C56-'CData'!B275,"")</f>
        <v>0</v>
      </c>
      <c r="E56" s="35">
        <f>IF('CData'!B311,C56-'CData'!B311,"")</f>
        <v>0</v>
      </c>
      <c r="F56" s="10"/>
    </row>
    <row r="57" spans="1:6">
      <c r="A57" s="11" t="s">
        <v>222</v>
      </c>
      <c r="B57" s="5">
        <f>'CData'!B$105</f>
        <v>0</v>
      </c>
      <c r="C57" s="35">
        <f>'CData'!H$207</f>
        <v>0</v>
      </c>
      <c r="D57" s="35">
        <f>IF('CData'!B276,C57-'CData'!B276,"")</f>
        <v>0</v>
      </c>
      <c r="E57" s="35">
        <f>IF('CData'!B312,C57-'CData'!B312,"")</f>
        <v>0</v>
      </c>
      <c r="F57" s="10"/>
    </row>
    <row r="58" spans="1:6">
      <c r="A58" s="11" t="s">
        <v>180</v>
      </c>
      <c r="B58" s="5">
        <f>'CData'!B$106</f>
        <v>0</v>
      </c>
      <c r="C58" s="35">
        <f>'CData'!H$211</f>
        <v>0</v>
      </c>
      <c r="D58" s="35">
        <f>IF('CData'!B277,C58-'CData'!B277,"")</f>
        <v>0</v>
      </c>
      <c r="E58" s="35">
        <f>IF('CData'!B313,C58-'CData'!B313,"")</f>
        <v>0</v>
      </c>
      <c r="F58" s="10"/>
    </row>
    <row r="59" spans="1:6">
      <c r="A59" s="11" t="s">
        <v>181</v>
      </c>
      <c r="B59" s="5">
        <f>'CData'!B$107</f>
        <v>0</v>
      </c>
      <c r="C59" s="35">
        <f>'CData'!H$215</f>
        <v>0</v>
      </c>
      <c r="D59" s="35">
        <f>IF('CData'!B278,C59-'CData'!B278,"")</f>
        <v>0</v>
      </c>
      <c r="E59" s="35">
        <f>IF('CData'!B314,C59-'CData'!B314,"")</f>
        <v>0</v>
      </c>
      <c r="F59" s="10"/>
    </row>
    <row r="60" spans="1:6">
      <c r="A60" s="11" t="s">
        <v>182</v>
      </c>
      <c r="B60" s="5">
        <f>'CData'!B$108</f>
        <v>0</v>
      </c>
      <c r="C60" s="35">
        <f>'CData'!H$218</f>
        <v>0</v>
      </c>
      <c r="D60" s="35">
        <f>IF('CData'!B279,C60-'CData'!B279,"")</f>
        <v>0</v>
      </c>
      <c r="E60" s="35">
        <f>IF('CData'!B315,C60-'CData'!B315,"")</f>
        <v>0</v>
      </c>
      <c r="F60" s="10"/>
    </row>
    <row r="61" spans="1:6">
      <c r="A61" s="11" t="s">
        <v>183</v>
      </c>
      <c r="B61" s="5">
        <f>'CData'!B$109</f>
        <v>0</v>
      </c>
      <c r="C61" s="35">
        <f>'CData'!H$222</f>
        <v>0</v>
      </c>
      <c r="D61" s="35">
        <f>IF('CData'!B280,C61-'CData'!B280,"")</f>
        <v>0</v>
      </c>
      <c r="E61" s="35">
        <f>IF('CData'!B316,C61-'CData'!B316,"")</f>
        <v>0</v>
      </c>
      <c r="F61" s="10"/>
    </row>
    <row r="62" spans="1:6">
      <c r="A62" s="11" t="s">
        <v>184</v>
      </c>
      <c r="B62" s="5">
        <f>'CData'!B$110</f>
        <v>0</v>
      </c>
      <c r="C62" s="35">
        <f>'CData'!H$226</f>
        <v>0</v>
      </c>
      <c r="D62" s="35">
        <f>IF('CData'!B281,C62-'CData'!B281,"")</f>
        <v>0</v>
      </c>
      <c r="E62" s="35">
        <f>IF('CData'!B317,C62-'CData'!B317,"")</f>
        <v>0</v>
      </c>
      <c r="F62" s="10"/>
    </row>
    <row r="63" spans="1:6">
      <c r="A63" s="11" t="s">
        <v>185</v>
      </c>
      <c r="B63" s="5">
        <f>'CData'!B$111</f>
        <v>0</v>
      </c>
      <c r="C63" s="35">
        <f>'CData'!H$229</f>
        <v>0</v>
      </c>
      <c r="D63" s="35">
        <f>IF('CData'!B282,C63-'CData'!B282,"")</f>
        <v>0</v>
      </c>
      <c r="E63" s="35">
        <f>IF('CData'!B318,C63-'CData'!B318,"")</f>
        <v>0</v>
      </c>
      <c r="F63" s="10"/>
    </row>
    <row r="64" spans="1:6">
      <c r="A64" s="11" t="s">
        <v>193</v>
      </c>
      <c r="B64" s="5">
        <f>'CData'!B$112</f>
        <v>0</v>
      </c>
      <c r="C64" s="35">
        <f>'CData'!H$232</f>
        <v>0</v>
      </c>
      <c r="D64" s="35">
        <f>IF('CData'!B283,C64-'CData'!B283,"")</f>
        <v>0</v>
      </c>
      <c r="E64" s="35">
        <f>IF('CData'!B319,C64-'CData'!B319,"")</f>
        <v>0</v>
      </c>
      <c r="F64" s="10"/>
    </row>
    <row r="65" spans="1:6">
      <c r="A65" s="11" t="s">
        <v>194</v>
      </c>
      <c r="B65" s="5">
        <f>'CData'!B$113</f>
        <v>0</v>
      </c>
      <c r="C65" s="35">
        <f>'CData'!H$235</f>
        <v>0</v>
      </c>
      <c r="D65" s="35">
        <f>IF('CData'!B284,C65-'CData'!B284,"")</f>
        <v>0</v>
      </c>
      <c r="E65" s="35">
        <f>IF('CData'!B320,C65-'CData'!B320,"")</f>
        <v>0</v>
      </c>
      <c r="F65" s="10"/>
    </row>
    <row r="66" spans="1:6">
      <c r="A66" s="11" t="s">
        <v>195</v>
      </c>
      <c r="B66" s="5">
        <f>'CData'!B$114</f>
        <v>0</v>
      </c>
      <c r="C66" s="35">
        <f>'CData'!H$238</f>
        <v>0</v>
      </c>
      <c r="D66" s="35">
        <f>IF('CData'!B285,C66-'CData'!B285,"")</f>
        <v>0</v>
      </c>
      <c r="E66" s="35">
        <f>IF('CData'!B321,C66-'CData'!B321,"")</f>
        <v>0</v>
      </c>
      <c r="F66" s="10"/>
    </row>
    <row r="67" spans="1:6">
      <c r="A67" s="11" t="s">
        <v>196</v>
      </c>
      <c r="B67" s="5">
        <f>'CData'!B$115</f>
        <v>0</v>
      </c>
      <c r="C67" s="35">
        <f>'CData'!H$241</f>
        <v>0</v>
      </c>
      <c r="D67" s="35">
        <f>IF('CData'!B286,C67-'CData'!B286,"")</f>
        <v>0</v>
      </c>
      <c r="E67" s="35">
        <f>IF('CData'!B322,C67-'CData'!B322,"")</f>
        <v>0</v>
      </c>
      <c r="F67" s="10"/>
    </row>
    <row r="68" spans="1:6">
      <c r="A68" s="11" t="s">
        <v>197</v>
      </c>
      <c r="B68" s="5">
        <f>'CData'!B$116</f>
        <v>0</v>
      </c>
      <c r="C68" s="35">
        <f>'CData'!H$244</f>
        <v>0</v>
      </c>
      <c r="D68" s="35">
        <f>IF('CData'!B287,C68-'CData'!B287,"")</f>
        <v>0</v>
      </c>
      <c r="E68" s="35">
        <f>IF('CData'!B323,C68-'CData'!B323,"")</f>
        <v>0</v>
      </c>
      <c r="F68" s="10"/>
    </row>
    <row r="69" spans="1:6">
      <c r="A69" s="11" t="s">
        <v>198</v>
      </c>
      <c r="B69" s="5">
        <f>'CData'!B$117</f>
        <v>0</v>
      </c>
      <c r="C69" s="35">
        <f>'CData'!H$247</f>
        <v>0</v>
      </c>
      <c r="D69" s="35">
        <f>IF('CData'!B288,C69-'CData'!B288,"")</f>
        <v>0</v>
      </c>
      <c r="E69" s="35">
        <f>IF('CData'!B324,C69-'CData'!B324,"")</f>
        <v>0</v>
      </c>
      <c r="F69" s="10"/>
    </row>
    <row r="70" spans="1:6">
      <c r="A70" s="11" t="s">
        <v>199</v>
      </c>
      <c r="B70" s="5">
        <f>'CData'!B$118</f>
        <v>0</v>
      </c>
      <c r="C70" s="35">
        <f>'CData'!H$250</f>
        <v>0</v>
      </c>
      <c r="D70" s="35">
        <f>IF('CData'!B289,C70-'CData'!B289,"")</f>
        <v>0</v>
      </c>
      <c r="E70" s="35">
        <f>IF('CData'!B325,C70-'CData'!B325,"")</f>
        <v>0</v>
      </c>
      <c r="F70" s="10"/>
    </row>
    <row r="71" spans="1:6">
      <c r="A71" s="11" t="s">
        <v>200</v>
      </c>
      <c r="B71" s="5">
        <f>'CData'!B$119</f>
        <v>0</v>
      </c>
      <c r="C71" s="35">
        <f>'CData'!H$253</f>
        <v>0</v>
      </c>
      <c r="D71" s="35">
        <f>IF('CData'!B290,C71-'CData'!B290,"")</f>
        <v>0</v>
      </c>
      <c r="E71" s="35">
        <f>IF('CData'!B326,C71-'CData'!B326,"")</f>
        <v>0</v>
      </c>
      <c r="F71" s="10"/>
    </row>
  </sheetData>
  <sheetProtection sheet="1" objects="1" scenarios="1"/>
  <hyperlinks>
    <hyperlink ref="A6" location="'CData'!B22" display="x1 = 4001. Revenues under current tariffs (£)"/>
    <hyperlink ref="A7" location="'Summary'!D55" display="x2 = 3802. Net revenues (£) (in Revenue summary)"/>
    <hyperlink ref="A8" location="'Summary'!B55" display="x3 = 3802. All units (MWh) (in Revenue summary)"/>
    <hyperlink ref="A9" location="'Input'!E187" display="x4 = 1053. MPANs by tariff (in Volume forecasts for the charging year)"/>
    <hyperlink ref="A34" location="'CData'!B88" display="x1 = 4003. Normalised to"/>
    <hyperlink ref="A35" location="'CData'!H147" display="x2 = 4004. Normalised revenues (£) (in Normalised volumes for comparisons)"/>
    <hyperlink ref="A36" location="'CData'!B261" display="x3 = 4005. LDNO LV charges (normalised £)"/>
    <hyperlink ref="A37" location="'CTables'!C42" display="x4 = All-the-way charges (normalised £) (in LDNO margins in use of system charges)"/>
    <hyperlink ref="A38" location="'CData'!B297" display="x5 = 4006. LDNO HV charges (normalised £)"/>
  </hyperlinks>
  <pageMargins left="0.7" right="0.7" top="0.75" bottom="0.75" header="0.3" footer="0.3"/>
  <pageSetup fitToHeight="0" orientation="portrait"/>
  <headerFooter>
    <oddHeader>&amp;L&amp;A&amp;Cr6409&amp;R&amp;P of &amp;N</oddHeader>
    <oddFooter>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83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0">
      <c r="A1" s="1">
        <f>"Loss adjustment factors and network use matrices"&amp;" for "&amp;'Input'!B7&amp;" in "&amp;'Input'!C7&amp;" ("&amp;'Input'!D7&amp;")"</f>
        <v>0</v>
      </c>
    </row>
    <row r="2" spans="1:10">
      <c r="A2" s="2" t="s">
        <v>364</v>
      </c>
    </row>
    <row r="3" spans="1:10">
      <c r="A3" s="2" t="s">
        <v>365</v>
      </c>
    </row>
    <row r="5" spans="1:10">
      <c r="A5" s="1" t="s">
        <v>366</v>
      </c>
    </row>
    <row r="6" spans="1:10">
      <c r="A6" s="2" t="s">
        <v>367</v>
      </c>
    </row>
    <row r="7" spans="1:10">
      <c r="A7" s="12" t="s">
        <v>368</v>
      </c>
    </row>
    <row r="8" spans="1:10">
      <c r="A8" s="12" t="s">
        <v>369</v>
      </c>
    </row>
    <row r="9" spans="1:10">
      <c r="A9" s="26" t="s">
        <v>370</v>
      </c>
      <c r="B9" s="2" t="s">
        <v>371</v>
      </c>
      <c r="C9" s="2"/>
      <c r="D9" s="2"/>
      <c r="E9" s="2"/>
      <c r="F9" s="2"/>
      <c r="G9" s="2"/>
      <c r="H9" s="2"/>
      <c r="I9" s="26" t="s">
        <v>372</v>
      </c>
    </row>
    <row r="10" spans="1:10">
      <c r="A10" s="26" t="s">
        <v>373</v>
      </c>
      <c r="B10" s="2" t="s">
        <v>374</v>
      </c>
      <c r="C10" s="2"/>
      <c r="D10" s="2"/>
      <c r="E10" s="2"/>
      <c r="F10" s="2"/>
      <c r="G10" s="2"/>
      <c r="H10" s="2"/>
      <c r="I10" s="26" t="s">
        <v>375</v>
      </c>
    </row>
    <row r="12" spans="1:10">
      <c r="B12" s="27" t="s">
        <v>376</v>
      </c>
      <c r="C12" s="27"/>
      <c r="D12" s="27"/>
      <c r="E12" s="27"/>
      <c r="F12" s="27"/>
      <c r="G12" s="27"/>
      <c r="H12" s="27"/>
    </row>
    <row r="13" spans="1:10">
      <c r="B13" s="3" t="s">
        <v>141</v>
      </c>
      <c r="C13" s="3" t="s">
        <v>142</v>
      </c>
      <c r="D13" s="3" t="s">
        <v>143</v>
      </c>
      <c r="E13" s="3" t="s">
        <v>144</v>
      </c>
      <c r="F13" s="3" t="s">
        <v>145</v>
      </c>
      <c r="G13" s="3" t="s">
        <v>146</v>
      </c>
      <c r="H13" s="3" t="s">
        <v>147</v>
      </c>
      <c r="I13" s="3" t="s">
        <v>203</v>
      </c>
    </row>
    <row r="14" spans="1:10">
      <c r="A14" s="11" t="s">
        <v>172</v>
      </c>
      <c r="B14" s="28">
        <v>0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1</v>
      </c>
      <c r="I14" s="6">
        <f>SUMPRODUCT($B14:$H14,'Input'!$B$152:$H$152)</f>
        <v>0</v>
      </c>
      <c r="J14" s="10"/>
    </row>
    <row r="15" spans="1:10">
      <c r="A15" s="11" t="s">
        <v>173</v>
      </c>
      <c r="B15" s="28">
        <v>0</v>
      </c>
      <c r="C15" s="28">
        <v>0</v>
      </c>
      <c r="D15" s="28">
        <v>0</v>
      </c>
      <c r="E15" s="28">
        <v>0</v>
      </c>
      <c r="F15" s="28">
        <v>0</v>
      </c>
      <c r="G15" s="28">
        <v>0</v>
      </c>
      <c r="H15" s="28">
        <v>1</v>
      </c>
      <c r="I15" s="6">
        <f>SUMPRODUCT($B15:$H15,'Input'!$B$152:$H$152)</f>
        <v>0</v>
      </c>
      <c r="J15" s="10"/>
    </row>
    <row r="16" spans="1:10">
      <c r="A16" s="11" t="s">
        <v>216</v>
      </c>
      <c r="B16" s="28">
        <v>0</v>
      </c>
      <c r="C16" s="28">
        <v>0</v>
      </c>
      <c r="D16" s="28">
        <v>0</v>
      </c>
      <c r="E16" s="28">
        <v>0</v>
      </c>
      <c r="F16" s="28">
        <v>0</v>
      </c>
      <c r="G16" s="28">
        <v>0</v>
      </c>
      <c r="H16" s="28">
        <v>1</v>
      </c>
      <c r="I16" s="6">
        <f>SUMPRODUCT($B16:$H16,'Input'!$B$152:$H$152)</f>
        <v>0</v>
      </c>
      <c r="J16" s="10"/>
    </row>
    <row r="17" spans="1:10">
      <c r="A17" s="11" t="s">
        <v>174</v>
      </c>
      <c r="B17" s="28">
        <v>0</v>
      </c>
      <c r="C17" s="28">
        <v>0</v>
      </c>
      <c r="D17" s="28">
        <v>0</v>
      </c>
      <c r="E17" s="28">
        <v>0</v>
      </c>
      <c r="F17" s="28">
        <v>0</v>
      </c>
      <c r="G17" s="28">
        <v>0</v>
      </c>
      <c r="H17" s="28">
        <v>1</v>
      </c>
      <c r="I17" s="6">
        <f>SUMPRODUCT($B17:$H17,'Input'!$B$152:$H$152)</f>
        <v>0</v>
      </c>
      <c r="J17" s="10"/>
    </row>
    <row r="18" spans="1:10">
      <c r="A18" s="11" t="s">
        <v>175</v>
      </c>
      <c r="B18" s="28">
        <v>0</v>
      </c>
      <c r="C18" s="28">
        <v>0</v>
      </c>
      <c r="D18" s="28">
        <v>0</v>
      </c>
      <c r="E18" s="28">
        <v>0</v>
      </c>
      <c r="F18" s="28">
        <v>0</v>
      </c>
      <c r="G18" s="28">
        <v>0</v>
      </c>
      <c r="H18" s="28">
        <v>1</v>
      </c>
      <c r="I18" s="6">
        <f>SUMPRODUCT($B18:$H18,'Input'!$B$152:$H$152)</f>
        <v>0</v>
      </c>
      <c r="J18" s="10"/>
    </row>
    <row r="19" spans="1:10">
      <c r="A19" s="11" t="s">
        <v>217</v>
      </c>
      <c r="B19" s="28">
        <v>0</v>
      </c>
      <c r="C19" s="28">
        <v>0</v>
      </c>
      <c r="D19" s="28">
        <v>0</v>
      </c>
      <c r="E19" s="28">
        <v>0</v>
      </c>
      <c r="F19" s="28">
        <v>0</v>
      </c>
      <c r="G19" s="28">
        <v>0</v>
      </c>
      <c r="H19" s="28">
        <v>1</v>
      </c>
      <c r="I19" s="6">
        <f>SUMPRODUCT($B19:$H19,'Input'!$B$152:$H$152)</f>
        <v>0</v>
      </c>
      <c r="J19" s="10"/>
    </row>
    <row r="20" spans="1:10">
      <c r="A20" s="11" t="s">
        <v>176</v>
      </c>
      <c r="B20" s="28">
        <v>0</v>
      </c>
      <c r="C20" s="28">
        <v>0</v>
      </c>
      <c r="D20" s="28">
        <v>0</v>
      </c>
      <c r="E20" s="28">
        <v>0</v>
      </c>
      <c r="F20" s="28">
        <v>0</v>
      </c>
      <c r="G20" s="28">
        <v>0</v>
      </c>
      <c r="H20" s="28">
        <v>1</v>
      </c>
      <c r="I20" s="6">
        <f>SUMPRODUCT($B20:$H20,'Input'!$B$152:$H$152)</f>
        <v>0</v>
      </c>
      <c r="J20" s="10"/>
    </row>
    <row r="21" spans="1:10">
      <c r="A21" s="11" t="s">
        <v>177</v>
      </c>
      <c r="B21" s="28">
        <v>0</v>
      </c>
      <c r="C21" s="28">
        <v>0</v>
      </c>
      <c r="D21" s="28">
        <v>0</v>
      </c>
      <c r="E21" s="28">
        <v>0</v>
      </c>
      <c r="F21" s="28">
        <v>0</v>
      </c>
      <c r="G21" s="28">
        <v>1</v>
      </c>
      <c r="H21" s="28">
        <v>0</v>
      </c>
      <c r="I21" s="6">
        <f>SUMPRODUCT($B21:$H21,'Input'!$B$152:$H$152)</f>
        <v>0</v>
      </c>
      <c r="J21" s="10"/>
    </row>
    <row r="22" spans="1:10">
      <c r="A22" s="11" t="s">
        <v>191</v>
      </c>
      <c r="B22" s="28">
        <v>0</v>
      </c>
      <c r="C22" s="28">
        <v>0</v>
      </c>
      <c r="D22" s="28">
        <v>0</v>
      </c>
      <c r="E22" s="28">
        <v>0</v>
      </c>
      <c r="F22" s="28">
        <v>1</v>
      </c>
      <c r="G22" s="28">
        <v>0</v>
      </c>
      <c r="H22" s="28">
        <v>0</v>
      </c>
      <c r="I22" s="6">
        <f>SUMPRODUCT($B22:$H22,'Input'!$B$152:$H$152)</f>
        <v>0</v>
      </c>
      <c r="J22" s="10"/>
    </row>
    <row r="23" spans="1:10">
      <c r="A23" s="11" t="s">
        <v>178</v>
      </c>
      <c r="B23" s="28">
        <v>0</v>
      </c>
      <c r="C23" s="28">
        <v>0</v>
      </c>
      <c r="D23" s="28">
        <v>0</v>
      </c>
      <c r="E23" s="28">
        <v>0</v>
      </c>
      <c r="F23" s="28">
        <v>0</v>
      </c>
      <c r="G23" s="28">
        <v>0</v>
      </c>
      <c r="H23" s="28">
        <v>1</v>
      </c>
      <c r="I23" s="6">
        <f>SUMPRODUCT($B23:$H23,'Input'!$B$152:$H$152)</f>
        <v>0</v>
      </c>
      <c r="J23" s="10"/>
    </row>
    <row r="24" spans="1:10">
      <c r="A24" s="11" t="s">
        <v>179</v>
      </c>
      <c r="B24" s="28">
        <v>0</v>
      </c>
      <c r="C24" s="28">
        <v>0</v>
      </c>
      <c r="D24" s="28">
        <v>0</v>
      </c>
      <c r="E24" s="28">
        <v>0</v>
      </c>
      <c r="F24" s="28">
        <v>0</v>
      </c>
      <c r="G24" s="28">
        <v>1</v>
      </c>
      <c r="H24" s="28">
        <v>0</v>
      </c>
      <c r="I24" s="6">
        <f>SUMPRODUCT($B24:$H24,'Input'!$B$152:$H$152)</f>
        <v>0</v>
      </c>
      <c r="J24" s="10"/>
    </row>
    <row r="25" spans="1:10">
      <c r="A25" s="11" t="s">
        <v>192</v>
      </c>
      <c r="B25" s="28">
        <v>0</v>
      </c>
      <c r="C25" s="28">
        <v>0</v>
      </c>
      <c r="D25" s="28">
        <v>0</v>
      </c>
      <c r="E25" s="28">
        <v>0</v>
      </c>
      <c r="F25" s="28">
        <v>1</v>
      </c>
      <c r="G25" s="28">
        <v>0</v>
      </c>
      <c r="H25" s="28">
        <v>0</v>
      </c>
      <c r="I25" s="6">
        <f>SUMPRODUCT($B25:$H25,'Input'!$B$152:$H$152)</f>
        <v>0</v>
      </c>
      <c r="J25" s="10"/>
    </row>
    <row r="26" spans="1:10">
      <c r="A26" s="11" t="s">
        <v>218</v>
      </c>
      <c r="B26" s="28">
        <v>0</v>
      </c>
      <c r="C26" s="28">
        <v>0</v>
      </c>
      <c r="D26" s="28">
        <v>0</v>
      </c>
      <c r="E26" s="28">
        <v>0</v>
      </c>
      <c r="F26" s="28">
        <v>0</v>
      </c>
      <c r="G26" s="28">
        <v>0</v>
      </c>
      <c r="H26" s="28">
        <v>1</v>
      </c>
      <c r="I26" s="6">
        <f>SUMPRODUCT($B26:$H26,'Input'!$B$152:$H$152)</f>
        <v>0</v>
      </c>
      <c r="J26" s="10"/>
    </row>
    <row r="27" spans="1:10">
      <c r="A27" s="11" t="s">
        <v>219</v>
      </c>
      <c r="B27" s="28">
        <v>0</v>
      </c>
      <c r="C27" s="28">
        <v>0</v>
      </c>
      <c r="D27" s="28">
        <v>0</v>
      </c>
      <c r="E27" s="28">
        <v>0</v>
      </c>
      <c r="F27" s="28">
        <v>0</v>
      </c>
      <c r="G27" s="28">
        <v>0</v>
      </c>
      <c r="H27" s="28">
        <v>1</v>
      </c>
      <c r="I27" s="6">
        <f>SUMPRODUCT($B27:$H27,'Input'!$B$152:$H$152)</f>
        <v>0</v>
      </c>
      <c r="J27" s="10"/>
    </row>
    <row r="28" spans="1:10">
      <c r="A28" s="11" t="s">
        <v>220</v>
      </c>
      <c r="B28" s="28">
        <v>0</v>
      </c>
      <c r="C28" s="28">
        <v>0</v>
      </c>
      <c r="D28" s="28">
        <v>0</v>
      </c>
      <c r="E28" s="28">
        <v>0</v>
      </c>
      <c r="F28" s="28">
        <v>0</v>
      </c>
      <c r="G28" s="28">
        <v>0</v>
      </c>
      <c r="H28" s="28">
        <v>1</v>
      </c>
      <c r="I28" s="6">
        <f>SUMPRODUCT($B28:$H28,'Input'!$B$152:$H$152)</f>
        <v>0</v>
      </c>
      <c r="J28" s="10"/>
    </row>
    <row r="29" spans="1:10">
      <c r="A29" s="11" t="s">
        <v>221</v>
      </c>
      <c r="B29" s="28">
        <v>0</v>
      </c>
      <c r="C29" s="28">
        <v>0</v>
      </c>
      <c r="D29" s="28">
        <v>0</v>
      </c>
      <c r="E29" s="28">
        <v>0</v>
      </c>
      <c r="F29" s="28">
        <v>0</v>
      </c>
      <c r="G29" s="28">
        <v>0</v>
      </c>
      <c r="H29" s="28">
        <v>1</v>
      </c>
      <c r="I29" s="6">
        <f>SUMPRODUCT($B29:$H29,'Input'!$B$152:$H$152)</f>
        <v>0</v>
      </c>
      <c r="J29" s="10"/>
    </row>
    <row r="30" spans="1:10">
      <c r="A30" s="11" t="s">
        <v>222</v>
      </c>
      <c r="B30" s="28">
        <v>0</v>
      </c>
      <c r="C30" s="28">
        <v>0</v>
      </c>
      <c r="D30" s="28">
        <v>0</v>
      </c>
      <c r="E30" s="28">
        <v>0</v>
      </c>
      <c r="F30" s="28">
        <v>0</v>
      </c>
      <c r="G30" s="28">
        <v>0</v>
      </c>
      <c r="H30" s="28">
        <v>1</v>
      </c>
      <c r="I30" s="6">
        <f>SUMPRODUCT($B30:$H30,'Input'!$B$152:$H$152)</f>
        <v>0</v>
      </c>
      <c r="J30" s="10"/>
    </row>
    <row r="31" spans="1:10">
      <c r="A31" s="11" t="s">
        <v>180</v>
      </c>
      <c r="B31" s="28">
        <v>0</v>
      </c>
      <c r="C31" s="28">
        <v>0</v>
      </c>
      <c r="D31" s="28">
        <v>0</v>
      </c>
      <c r="E31" s="28">
        <v>0</v>
      </c>
      <c r="F31" s="28">
        <v>0</v>
      </c>
      <c r="G31" s="28">
        <v>0</v>
      </c>
      <c r="H31" s="28">
        <v>1</v>
      </c>
      <c r="I31" s="6">
        <f>SUMPRODUCT($B31:$H31,'Input'!$B$152:$H$152)</f>
        <v>0</v>
      </c>
      <c r="J31" s="10"/>
    </row>
    <row r="32" spans="1:10">
      <c r="A32" s="11" t="s">
        <v>181</v>
      </c>
      <c r="B32" s="28">
        <v>0</v>
      </c>
      <c r="C32" s="28">
        <v>0</v>
      </c>
      <c r="D32" s="28">
        <v>0</v>
      </c>
      <c r="E32" s="28">
        <v>0</v>
      </c>
      <c r="F32" s="28">
        <v>0</v>
      </c>
      <c r="G32" s="28">
        <v>1</v>
      </c>
      <c r="H32" s="28">
        <v>0</v>
      </c>
      <c r="I32" s="6">
        <f>SUMPRODUCT($B32:$H32,'Input'!$B$152:$H$152)</f>
        <v>0</v>
      </c>
      <c r="J32" s="10"/>
    </row>
    <row r="33" spans="1:10">
      <c r="A33" s="11" t="s">
        <v>182</v>
      </c>
      <c r="B33" s="28">
        <v>0</v>
      </c>
      <c r="C33" s="28">
        <v>0</v>
      </c>
      <c r="D33" s="28">
        <v>0</v>
      </c>
      <c r="E33" s="28">
        <v>0</v>
      </c>
      <c r="F33" s="28">
        <v>0</v>
      </c>
      <c r="G33" s="28">
        <v>0</v>
      </c>
      <c r="H33" s="28">
        <v>1</v>
      </c>
      <c r="I33" s="6">
        <f>SUMPRODUCT($B33:$H33,'Input'!$B$152:$H$152)</f>
        <v>0</v>
      </c>
      <c r="J33" s="10"/>
    </row>
    <row r="34" spans="1:10">
      <c r="A34" s="11" t="s">
        <v>183</v>
      </c>
      <c r="B34" s="28">
        <v>0</v>
      </c>
      <c r="C34" s="28">
        <v>0</v>
      </c>
      <c r="D34" s="28">
        <v>0</v>
      </c>
      <c r="E34" s="28">
        <v>0</v>
      </c>
      <c r="F34" s="28">
        <v>0</v>
      </c>
      <c r="G34" s="28">
        <v>0</v>
      </c>
      <c r="H34" s="28">
        <v>1</v>
      </c>
      <c r="I34" s="6">
        <f>SUMPRODUCT($B34:$H34,'Input'!$B$152:$H$152)</f>
        <v>0</v>
      </c>
      <c r="J34" s="10"/>
    </row>
    <row r="35" spans="1:10">
      <c r="A35" s="11" t="s">
        <v>184</v>
      </c>
      <c r="B35" s="28">
        <v>0</v>
      </c>
      <c r="C35" s="28">
        <v>0</v>
      </c>
      <c r="D35" s="28">
        <v>0</v>
      </c>
      <c r="E35" s="28">
        <v>0</v>
      </c>
      <c r="F35" s="28">
        <v>0</v>
      </c>
      <c r="G35" s="28">
        <v>1</v>
      </c>
      <c r="H35" s="28">
        <v>0</v>
      </c>
      <c r="I35" s="6">
        <f>SUMPRODUCT($B35:$H35,'Input'!$B$152:$H$152)</f>
        <v>0</v>
      </c>
      <c r="J35" s="10"/>
    </row>
    <row r="36" spans="1:10">
      <c r="A36" s="11" t="s">
        <v>185</v>
      </c>
      <c r="B36" s="28">
        <v>0</v>
      </c>
      <c r="C36" s="28">
        <v>0</v>
      </c>
      <c r="D36" s="28">
        <v>0</v>
      </c>
      <c r="E36" s="28">
        <v>0</v>
      </c>
      <c r="F36" s="28">
        <v>0</v>
      </c>
      <c r="G36" s="28">
        <v>1</v>
      </c>
      <c r="H36" s="28">
        <v>0</v>
      </c>
      <c r="I36" s="6">
        <f>SUMPRODUCT($B36:$H36,'Input'!$B$152:$H$152)</f>
        <v>0</v>
      </c>
      <c r="J36" s="10"/>
    </row>
    <row r="37" spans="1:10">
      <c r="A37" s="11" t="s">
        <v>193</v>
      </c>
      <c r="B37" s="28">
        <v>0</v>
      </c>
      <c r="C37" s="28">
        <v>0</v>
      </c>
      <c r="D37" s="28">
        <v>0</v>
      </c>
      <c r="E37" s="28">
        <v>0</v>
      </c>
      <c r="F37" s="28">
        <v>1</v>
      </c>
      <c r="G37" s="28">
        <v>0</v>
      </c>
      <c r="H37" s="28">
        <v>0</v>
      </c>
      <c r="I37" s="6">
        <f>SUMPRODUCT($B37:$H37,'Input'!$B$152:$H$152)</f>
        <v>0</v>
      </c>
      <c r="J37" s="10"/>
    </row>
    <row r="38" spans="1:10">
      <c r="A38" s="11" t="s">
        <v>194</v>
      </c>
      <c r="B38" s="28">
        <v>0</v>
      </c>
      <c r="C38" s="28">
        <v>0</v>
      </c>
      <c r="D38" s="28">
        <v>0</v>
      </c>
      <c r="E38" s="28">
        <v>0</v>
      </c>
      <c r="F38" s="28">
        <v>1</v>
      </c>
      <c r="G38" s="28">
        <v>0</v>
      </c>
      <c r="H38" s="28">
        <v>0</v>
      </c>
      <c r="I38" s="6">
        <f>SUMPRODUCT($B38:$H38,'Input'!$B$152:$H$152)</f>
        <v>0</v>
      </c>
      <c r="J38" s="10"/>
    </row>
    <row r="39" spans="1:10">
      <c r="A39" s="11" t="s">
        <v>195</v>
      </c>
      <c r="B39" s="28">
        <v>0</v>
      </c>
      <c r="C39" s="28">
        <v>0</v>
      </c>
      <c r="D39" s="28">
        <v>0</v>
      </c>
      <c r="E39" s="28">
        <v>0</v>
      </c>
      <c r="F39" s="28">
        <v>1</v>
      </c>
      <c r="G39" s="28">
        <v>0</v>
      </c>
      <c r="H39" s="28">
        <v>0</v>
      </c>
      <c r="I39" s="6">
        <f>SUMPRODUCT($B39:$H39,'Input'!$B$152:$H$152)</f>
        <v>0</v>
      </c>
      <c r="J39" s="10"/>
    </row>
    <row r="40" spans="1:10">
      <c r="A40" s="11" t="s">
        <v>196</v>
      </c>
      <c r="B40" s="28">
        <v>0</v>
      </c>
      <c r="C40" s="28">
        <v>0</v>
      </c>
      <c r="D40" s="28">
        <v>0</v>
      </c>
      <c r="E40" s="28">
        <v>0</v>
      </c>
      <c r="F40" s="28">
        <v>1</v>
      </c>
      <c r="G40" s="28">
        <v>0</v>
      </c>
      <c r="H40" s="28">
        <v>0</v>
      </c>
      <c r="I40" s="6">
        <f>SUMPRODUCT($B40:$H40,'Input'!$B$152:$H$152)</f>
        <v>0</v>
      </c>
      <c r="J40" s="10"/>
    </row>
    <row r="41" spans="1:10">
      <c r="A41" s="11" t="s">
        <v>197</v>
      </c>
      <c r="B41" s="28">
        <v>0</v>
      </c>
      <c r="C41" s="28">
        <v>0</v>
      </c>
      <c r="D41" s="28">
        <v>0</v>
      </c>
      <c r="E41" s="28">
        <v>0</v>
      </c>
      <c r="F41" s="28">
        <v>1</v>
      </c>
      <c r="G41" s="28">
        <v>0</v>
      </c>
      <c r="H41" s="28">
        <v>0</v>
      </c>
      <c r="I41" s="6">
        <f>SUMPRODUCT($B41:$H41,'Input'!$B$152:$H$152)</f>
        <v>0</v>
      </c>
      <c r="J41" s="10"/>
    </row>
    <row r="42" spans="1:10">
      <c r="A42" s="11" t="s">
        <v>198</v>
      </c>
      <c r="B42" s="28">
        <v>0</v>
      </c>
      <c r="C42" s="28">
        <v>0</v>
      </c>
      <c r="D42" s="28">
        <v>0</v>
      </c>
      <c r="E42" s="28">
        <v>0</v>
      </c>
      <c r="F42" s="28">
        <v>1</v>
      </c>
      <c r="G42" s="28">
        <v>0</v>
      </c>
      <c r="H42" s="28">
        <v>0</v>
      </c>
      <c r="I42" s="6">
        <f>SUMPRODUCT($B42:$H42,'Input'!$B$152:$H$152)</f>
        <v>0</v>
      </c>
      <c r="J42" s="10"/>
    </row>
    <row r="43" spans="1:10">
      <c r="A43" s="11" t="s">
        <v>199</v>
      </c>
      <c r="B43" s="28">
        <v>0</v>
      </c>
      <c r="C43" s="28">
        <v>0</v>
      </c>
      <c r="D43" s="28">
        <v>0</v>
      </c>
      <c r="E43" s="28">
        <v>0</v>
      </c>
      <c r="F43" s="28">
        <v>1</v>
      </c>
      <c r="G43" s="28">
        <v>0</v>
      </c>
      <c r="H43" s="28">
        <v>0</v>
      </c>
      <c r="I43" s="6">
        <f>SUMPRODUCT($B43:$H43,'Input'!$B$152:$H$152)</f>
        <v>0</v>
      </c>
      <c r="J43" s="10"/>
    </row>
    <row r="44" spans="1:10">
      <c r="A44" s="11" t="s">
        <v>200</v>
      </c>
      <c r="B44" s="28">
        <v>0</v>
      </c>
      <c r="C44" s="28">
        <v>0</v>
      </c>
      <c r="D44" s="28">
        <v>0</v>
      </c>
      <c r="E44" s="28">
        <v>0</v>
      </c>
      <c r="F44" s="28">
        <v>1</v>
      </c>
      <c r="G44" s="28">
        <v>0</v>
      </c>
      <c r="H44" s="28">
        <v>0</v>
      </c>
      <c r="I44" s="6">
        <f>SUMPRODUCT($B44:$H44,'Input'!$B$152:$H$152)</f>
        <v>0</v>
      </c>
      <c r="J44" s="10"/>
    </row>
    <row r="46" spans="1:10">
      <c r="A46" s="1" t="s">
        <v>377</v>
      </c>
    </row>
    <row r="48" spans="1:10">
      <c r="B48" s="3" t="s">
        <v>141</v>
      </c>
      <c r="C48" s="3" t="s">
        <v>142</v>
      </c>
      <c r="D48" s="3" t="s">
        <v>143</v>
      </c>
      <c r="E48" s="3" t="s">
        <v>144</v>
      </c>
      <c r="F48" s="3" t="s">
        <v>145</v>
      </c>
      <c r="G48" s="3" t="s">
        <v>146</v>
      </c>
      <c r="H48" s="3" t="s">
        <v>147</v>
      </c>
    </row>
    <row r="49" spans="1:9">
      <c r="A49" s="11" t="s">
        <v>141</v>
      </c>
      <c r="B49" s="28">
        <v>1</v>
      </c>
      <c r="C49" s="28">
        <v>0</v>
      </c>
      <c r="D49" s="28">
        <v>0</v>
      </c>
      <c r="E49" s="28">
        <v>0</v>
      </c>
      <c r="F49" s="28">
        <v>0</v>
      </c>
      <c r="G49" s="28">
        <v>0</v>
      </c>
      <c r="H49" s="28">
        <v>0</v>
      </c>
      <c r="I49" s="10"/>
    </row>
    <row r="50" spans="1:9">
      <c r="A50" s="11" t="s">
        <v>142</v>
      </c>
      <c r="B50" s="28">
        <v>0</v>
      </c>
      <c r="C50" s="28">
        <v>1</v>
      </c>
      <c r="D50" s="28">
        <v>0</v>
      </c>
      <c r="E50" s="28">
        <v>0</v>
      </c>
      <c r="F50" s="28">
        <v>0</v>
      </c>
      <c r="G50" s="28">
        <v>0</v>
      </c>
      <c r="H50" s="28">
        <v>0</v>
      </c>
      <c r="I50" s="10"/>
    </row>
    <row r="51" spans="1:9">
      <c r="A51" s="11" t="s">
        <v>143</v>
      </c>
      <c r="B51" s="28">
        <v>0</v>
      </c>
      <c r="C51" s="28">
        <v>0</v>
      </c>
      <c r="D51" s="28">
        <v>1</v>
      </c>
      <c r="E51" s="28">
        <v>0</v>
      </c>
      <c r="F51" s="28">
        <v>0</v>
      </c>
      <c r="G51" s="28">
        <v>0</v>
      </c>
      <c r="H51" s="28">
        <v>0</v>
      </c>
      <c r="I51" s="10"/>
    </row>
    <row r="52" spans="1:9">
      <c r="A52" s="11" t="s">
        <v>144</v>
      </c>
      <c r="B52" s="28">
        <v>0</v>
      </c>
      <c r="C52" s="28">
        <v>0</v>
      </c>
      <c r="D52" s="28">
        <v>0</v>
      </c>
      <c r="E52" s="28">
        <v>1</v>
      </c>
      <c r="F52" s="28">
        <v>0</v>
      </c>
      <c r="G52" s="28">
        <v>0</v>
      </c>
      <c r="H52" s="28">
        <v>0</v>
      </c>
      <c r="I52" s="10"/>
    </row>
    <row r="53" spans="1:9">
      <c r="A53" s="11" t="s">
        <v>149</v>
      </c>
      <c r="B53" s="28">
        <v>0</v>
      </c>
      <c r="C53" s="28">
        <v>0</v>
      </c>
      <c r="D53" s="28">
        <v>0</v>
      </c>
      <c r="E53" s="28">
        <v>1</v>
      </c>
      <c r="F53" s="28">
        <v>0</v>
      </c>
      <c r="G53" s="28">
        <v>0</v>
      </c>
      <c r="H53" s="28">
        <v>0</v>
      </c>
      <c r="I53" s="10"/>
    </row>
    <row r="54" spans="1:9">
      <c r="A54" s="11" t="s">
        <v>145</v>
      </c>
      <c r="B54" s="28">
        <v>0</v>
      </c>
      <c r="C54" s="28">
        <v>0</v>
      </c>
      <c r="D54" s="28">
        <v>0</v>
      </c>
      <c r="E54" s="28">
        <v>0</v>
      </c>
      <c r="F54" s="28">
        <v>1</v>
      </c>
      <c r="G54" s="28">
        <v>0</v>
      </c>
      <c r="H54" s="28">
        <v>0</v>
      </c>
      <c r="I54" s="10"/>
    </row>
    <row r="55" spans="1:9">
      <c r="A55" s="11" t="s">
        <v>146</v>
      </c>
      <c r="B55" s="28">
        <v>0</v>
      </c>
      <c r="C55" s="28">
        <v>0</v>
      </c>
      <c r="D55" s="28">
        <v>0</v>
      </c>
      <c r="E55" s="28">
        <v>0</v>
      </c>
      <c r="F55" s="28">
        <v>0</v>
      </c>
      <c r="G55" s="28">
        <v>1</v>
      </c>
      <c r="H55" s="28">
        <v>0</v>
      </c>
      <c r="I55" s="10"/>
    </row>
    <row r="56" spans="1:9">
      <c r="A56" s="11" t="s">
        <v>147</v>
      </c>
      <c r="B56" s="28">
        <v>0</v>
      </c>
      <c r="C56" s="28">
        <v>0</v>
      </c>
      <c r="D56" s="28">
        <v>0</v>
      </c>
      <c r="E56" s="28">
        <v>0</v>
      </c>
      <c r="F56" s="28">
        <v>0</v>
      </c>
      <c r="G56" s="28">
        <v>0</v>
      </c>
      <c r="H56" s="28">
        <v>1</v>
      </c>
      <c r="I56" s="10"/>
    </row>
    <row r="58" spans="1:9">
      <c r="A58" s="1" t="s">
        <v>378</v>
      </c>
    </row>
    <row r="59" spans="1:9">
      <c r="A59" s="2" t="s">
        <v>367</v>
      </c>
    </row>
    <row r="60" spans="1:9">
      <c r="A60" s="12" t="s">
        <v>379</v>
      </c>
    </row>
    <row r="61" spans="1:9">
      <c r="A61" s="12" t="s">
        <v>369</v>
      </c>
    </row>
    <row r="62" spans="1:9">
      <c r="A62" s="2" t="s">
        <v>380</v>
      </c>
    </row>
    <row r="64" spans="1:9">
      <c r="B64" s="3" t="s">
        <v>381</v>
      </c>
    </row>
    <row r="65" spans="1:10">
      <c r="A65" s="11" t="s">
        <v>141</v>
      </c>
      <c r="B65" s="6">
        <f>SUMPRODUCT($B49:$H49,'Input'!$B$152:$H$152)</f>
        <v>0</v>
      </c>
      <c r="C65" s="10"/>
    </row>
    <row r="66" spans="1:10">
      <c r="A66" s="11" t="s">
        <v>142</v>
      </c>
      <c r="B66" s="6">
        <f>SUMPRODUCT($B50:$H50,'Input'!$B$152:$H$152)</f>
        <v>0</v>
      </c>
      <c r="C66" s="10"/>
    </row>
    <row r="67" spans="1:10">
      <c r="A67" s="11" t="s">
        <v>143</v>
      </c>
      <c r="B67" s="6">
        <f>SUMPRODUCT($B51:$H51,'Input'!$B$152:$H$152)</f>
        <v>0</v>
      </c>
      <c r="C67" s="10"/>
    </row>
    <row r="68" spans="1:10">
      <c r="A68" s="11" t="s">
        <v>144</v>
      </c>
      <c r="B68" s="6">
        <f>SUMPRODUCT($B52:$H52,'Input'!$B$152:$H$152)</f>
        <v>0</v>
      </c>
      <c r="C68" s="10"/>
    </row>
    <row r="69" spans="1:10">
      <c r="A69" s="11" t="s">
        <v>149</v>
      </c>
      <c r="B69" s="6">
        <f>SUMPRODUCT($B53:$H53,'Input'!$B$152:$H$152)</f>
        <v>0</v>
      </c>
      <c r="C69" s="10"/>
    </row>
    <row r="70" spans="1:10">
      <c r="A70" s="11" t="s">
        <v>145</v>
      </c>
      <c r="B70" s="6">
        <f>SUMPRODUCT($B54:$H54,'Input'!$B$152:$H$152)</f>
        <v>0</v>
      </c>
      <c r="C70" s="10"/>
    </row>
    <row r="71" spans="1:10">
      <c r="A71" s="11" t="s">
        <v>146</v>
      </c>
      <c r="B71" s="6">
        <f>SUMPRODUCT($B55:$H55,'Input'!$B$152:$H$152)</f>
        <v>0</v>
      </c>
      <c r="C71" s="10"/>
    </row>
    <row r="72" spans="1:10">
      <c r="A72" s="11" t="s">
        <v>147</v>
      </c>
      <c r="B72" s="6">
        <f>SUMPRODUCT($B56:$H56,'Input'!$B$152:$H$152)</f>
        <v>0</v>
      </c>
      <c r="C72" s="10"/>
    </row>
    <row r="74" spans="1:10">
      <c r="A74" s="1" t="s">
        <v>382</v>
      </c>
    </row>
    <row r="75" spans="1:10">
      <c r="A75" s="2" t="s">
        <v>367</v>
      </c>
    </row>
    <row r="76" spans="1:10">
      <c r="A76" s="12" t="s">
        <v>383</v>
      </c>
    </row>
    <row r="77" spans="1:10">
      <c r="A77" s="2" t="s">
        <v>384</v>
      </c>
    </row>
    <row r="78" spans="1:10">
      <c r="A78" s="2" t="s">
        <v>385</v>
      </c>
    </row>
    <row r="80" spans="1:10">
      <c r="B80" s="3" t="s">
        <v>140</v>
      </c>
      <c r="C80" s="3" t="s">
        <v>141</v>
      </c>
      <c r="D80" s="3" t="s">
        <v>142</v>
      </c>
      <c r="E80" s="3" t="s">
        <v>143</v>
      </c>
      <c r="F80" s="3" t="s">
        <v>144</v>
      </c>
      <c r="G80" s="3" t="s">
        <v>149</v>
      </c>
      <c r="H80" s="3" t="s">
        <v>145</v>
      </c>
      <c r="I80" s="3" t="s">
        <v>146</v>
      </c>
      <c r="J80" s="3" t="s">
        <v>147</v>
      </c>
    </row>
    <row r="81" spans="1:11">
      <c r="A81" s="11" t="s">
        <v>386</v>
      </c>
      <c r="B81" s="5">
        <v>1</v>
      </c>
      <c r="C81" s="7">
        <f>$B$65</f>
        <v>0</v>
      </c>
      <c r="D81" s="7">
        <f>$B$66</f>
        <v>0</v>
      </c>
      <c r="E81" s="7">
        <f>$B$67</f>
        <v>0</v>
      </c>
      <c r="F81" s="7">
        <f>$B$68</f>
        <v>0</v>
      </c>
      <c r="G81" s="7">
        <f>$B$69</f>
        <v>0</v>
      </c>
      <c r="H81" s="7">
        <f>$B$70</f>
        <v>0</v>
      </c>
      <c r="I81" s="7">
        <f>$B$71</f>
        <v>0</v>
      </c>
      <c r="J81" s="7">
        <f>$B$72</f>
        <v>0</v>
      </c>
      <c r="K81" s="10"/>
    </row>
    <row r="83" spans="1:11">
      <c r="A83" s="1" t="s">
        <v>387</v>
      </c>
    </row>
    <row r="84" spans="1:11">
      <c r="A84" s="2" t="s">
        <v>388</v>
      </c>
    </row>
    <row r="85" spans="1:11">
      <c r="A85" s="2" t="s">
        <v>389</v>
      </c>
    </row>
    <row r="86" spans="1:11">
      <c r="A86" s="2" t="s">
        <v>390</v>
      </c>
    </row>
    <row r="88" spans="1:11">
      <c r="B88" s="3" t="s">
        <v>140</v>
      </c>
      <c r="C88" s="3" t="s">
        <v>141</v>
      </c>
      <c r="D88" s="3" t="s">
        <v>142</v>
      </c>
      <c r="E88" s="3" t="s">
        <v>143</v>
      </c>
      <c r="F88" s="3" t="s">
        <v>144</v>
      </c>
      <c r="G88" s="3" t="s">
        <v>145</v>
      </c>
      <c r="H88" s="3" t="s">
        <v>146</v>
      </c>
      <c r="I88" s="3" t="s">
        <v>147</v>
      </c>
    </row>
    <row r="89" spans="1:11">
      <c r="A89" s="11" t="s">
        <v>172</v>
      </c>
      <c r="B89" s="5">
        <v>1</v>
      </c>
      <c r="C89" s="5">
        <v>1</v>
      </c>
      <c r="D89" s="5">
        <v>1</v>
      </c>
      <c r="E89" s="5">
        <v>1</v>
      </c>
      <c r="F89" s="5">
        <v>1</v>
      </c>
      <c r="G89" s="5">
        <v>1</v>
      </c>
      <c r="H89" s="5">
        <v>1</v>
      </c>
      <c r="I89" s="5">
        <v>1</v>
      </c>
      <c r="J89" s="10"/>
    </row>
    <row r="90" spans="1:11">
      <c r="A90" s="11" t="s">
        <v>173</v>
      </c>
      <c r="B90" s="5">
        <v>1</v>
      </c>
      <c r="C90" s="5">
        <v>1</v>
      </c>
      <c r="D90" s="5">
        <v>1</v>
      </c>
      <c r="E90" s="5">
        <v>1</v>
      </c>
      <c r="F90" s="5">
        <v>1</v>
      </c>
      <c r="G90" s="5">
        <v>1</v>
      </c>
      <c r="H90" s="5">
        <v>1</v>
      </c>
      <c r="I90" s="5">
        <v>1</v>
      </c>
      <c r="J90" s="10"/>
    </row>
    <row r="91" spans="1:11">
      <c r="A91" s="11" t="s">
        <v>216</v>
      </c>
      <c r="B91" s="5">
        <v>1</v>
      </c>
      <c r="C91" s="5">
        <v>1</v>
      </c>
      <c r="D91" s="5">
        <v>1</v>
      </c>
      <c r="E91" s="5">
        <v>1</v>
      </c>
      <c r="F91" s="5">
        <v>1</v>
      </c>
      <c r="G91" s="5">
        <v>1</v>
      </c>
      <c r="H91" s="5">
        <v>1</v>
      </c>
      <c r="I91" s="5">
        <v>1</v>
      </c>
      <c r="J91" s="10"/>
    </row>
    <row r="92" spans="1:11">
      <c r="A92" s="11" t="s">
        <v>174</v>
      </c>
      <c r="B92" s="5">
        <v>1</v>
      </c>
      <c r="C92" s="5">
        <v>1</v>
      </c>
      <c r="D92" s="5">
        <v>1</v>
      </c>
      <c r="E92" s="5">
        <v>1</v>
      </c>
      <c r="F92" s="5">
        <v>1</v>
      </c>
      <c r="G92" s="5">
        <v>1</v>
      </c>
      <c r="H92" s="5">
        <v>1</v>
      </c>
      <c r="I92" s="5">
        <v>1</v>
      </c>
      <c r="J92" s="10"/>
    </row>
    <row r="93" spans="1:11">
      <c r="A93" s="11" t="s">
        <v>175</v>
      </c>
      <c r="B93" s="5">
        <v>1</v>
      </c>
      <c r="C93" s="5">
        <v>1</v>
      </c>
      <c r="D93" s="5">
        <v>1</v>
      </c>
      <c r="E93" s="5">
        <v>1</v>
      </c>
      <c r="F93" s="5">
        <v>1</v>
      </c>
      <c r="G93" s="5">
        <v>1</v>
      </c>
      <c r="H93" s="5">
        <v>1</v>
      </c>
      <c r="I93" s="5">
        <v>1</v>
      </c>
      <c r="J93" s="10"/>
    </row>
    <row r="94" spans="1:11">
      <c r="A94" s="11" t="s">
        <v>217</v>
      </c>
      <c r="B94" s="5">
        <v>1</v>
      </c>
      <c r="C94" s="5">
        <v>1</v>
      </c>
      <c r="D94" s="5">
        <v>1</v>
      </c>
      <c r="E94" s="5">
        <v>1</v>
      </c>
      <c r="F94" s="5">
        <v>1</v>
      </c>
      <c r="G94" s="5">
        <v>1</v>
      </c>
      <c r="H94" s="5">
        <v>1</v>
      </c>
      <c r="I94" s="5">
        <v>1</v>
      </c>
      <c r="J94" s="10"/>
    </row>
    <row r="95" spans="1:11">
      <c r="A95" s="11" t="s">
        <v>176</v>
      </c>
      <c r="B95" s="5">
        <v>1</v>
      </c>
      <c r="C95" s="5">
        <v>1</v>
      </c>
      <c r="D95" s="5">
        <v>1</v>
      </c>
      <c r="E95" s="5">
        <v>1</v>
      </c>
      <c r="F95" s="5">
        <v>1</v>
      </c>
      <c r="G95" s="5">
        <v>1</v>
      </c>
      <c r="H95" s="5">
        <v>1</v>
      </c>
      <c r="I95" s="5">
        <v>1</v>
      </c>
      <c r="J95" s="10"/>
    </row>
    <row r="96" spans="1:11">
      <c r="A96" s="11" t="s">
        <v>177</v>
      </c>
      <c r="B96" s="5">
        <v>1</v>
      </c>
      <c r="C96" s="5">
        <v>1</v>
      </c>
      <c r="D96" s="5">
        <v>1</v>
      </c>
      <c r="E96" s="5">
        <v>1</v>
      </c>
      <c r="F96" s="5">
        <v>1</v>
      </c>
      <c r="G96" s="5">
        <v>1</v>
      </c>
      <c r="H96" s="5">
        <v>1</v>
      </c>
      <c r="I96" s="5">
        <v>0</v>
      </c>
      <c r="J96" s="10"/>
    </row>
    <row r="97" spans="1:10">
      <c r="A97" s="11" t="s">
        <v>191</v>
      </c>
      <c r="B97" s="5">
        <v>1</v>
      </c>
      <c r="C97" s="5">
        <v>1</v>
      </c>
      <c r="D97" s="5">
        <v>1</v>
      </c>
      <c r="E97" s="5">
        <v>1</v>
      </c>
      <c r="F97" s="5">
        <v>1</v>
      </c>
      <c r="G97" s="5">
        <v>1</v>
      </c>
      <c r="H97" s="5">
        <v>0</v>
      </c>
      <c r="I97" s="5">
        <v>0</v>
      </c>
      <c r="J97" s="10"/>
    </row>
    <row r="98" spans="1:10">
      <c r="A98" s="11" t="s">
        <v>178</v>
      </c>
      <c r="B98" s="5">
        <v>1</v>
      </c>
      <c r="C98" s="5">
        <v>1</v>
      </c>
      <c r="D98" s="5">
        <v>1</v>
      </c>
      <c r="E98" s="5">
        <v>1</v>
      </c>
      <c r="F98" s="5">
        <v>1</v>
      </c>
      <c r="G98" s="5">
        <v>1</v>
      </c>
      <c r="H98" s="5">
        <v>1</v>
      </c>
      <c r="I98" s="5">
        <v>1</v>
      </c>
      <c r="J98" s="10"/>
    </row>
    <row r="99" spans="1:10">
      <c r="A99" s="11" t="s">
        <v>179</v>
      </c>
      <c r="B99" s="5">
        <v>1</v>
      </c>
      <c r="C99" s="5">
        <v>1</v>
      </c>
      <c r="D99" s="5">
        <v>1</v>
      </c>
      <c r="E99" s="5">
        <v>1</v>
      </c>
      <c r="F99" s="5">
        <v>1</v>
      </c>
      <c r="G99" s="5">
        <v>1</v>
      </c>
      <c r="H99" s="5">
        <v>1</v>
      </c>
      <c r="I99" s="5">
        <v>0</v>
      </c>
      <c r="J99" s="10"/>
    </row>
    <row r="100" spans="1:10">
      <c r="A100" s="11" t="s">
        <v>192</v>
      </c>
      <c r="B100" s="5">
        <v>1</v>
      </c>
      <c r="C100" s="5">
        <v>1</v>
      </c>
      <c r="D100" s="5">
        <v>1</v>
      </c>
      <c r="E100" s="5">
        <v>1</v>
      </c>
      <c r="F100" s="5">
        <v>1</v>
      </c>
      <c r="G100" s="5">
        <v>1</v>
      </c>
      <c r="H100" s="5">
        <v>0</v>
      </c>
      <c r="I100" s="5">
        <v>0</v>
      </c>
      <c r="J100" s="10"/>
    </row>
    <row r="101" spans="1:10">
      <c r="A101" s="11" t="s">
        <v>218</v>
      </c>
      <c r="B101" s="5">
        <v>1</v>
      </c>
      <c r="C101" s="5">
        <v>1</v>
      </c>
      <c r="D101" s="5">
        <v>1</v>
      </c>
      <c r="E101" s="5">
        <v>1</v>
      </c>
      <c r="F101" s="5">
        <v>1</v>
      </c>
      <c r="G101" s="5">
        <v>1</v>
      </c>
      <c r="H101" s="5">
        <v>1</v>
      </c>
      <c r="I101" s="5">
        <v>1</v>
      </c>
      <c r="J101" s="10"/>
    </row>
    <row r="102" spans="1:10">
      <c r="A102" s="11" t="s">
        <v>219</v>
      </c>
      <c r="B102" s="5">
        <v>1</v>
      </c>
      <c r="C102" s="5">
        <v>1</v>
      </c>
      <c r="D102" s="5">
        <v>1</v>
      </c>
      <c r="E102" s="5">
        <v>1</v>
      </c>
      <c r="F102" s="5">
        <v>1</v>
      </c>
      <c r="G102" s="5">
        <v>1</v>
      </c>
      <c r="H102" s="5">
        <v>1</v>
      </c>
      <c r="I102" s="5">
        <v>1</v>
      </c>
      <c r="J102" s="10"/>
    </row>
    <row r="103" spans="1:10">
      <c r="A103" s="11" t="s">
        <v>220</v>
      </c>
      <c r="B103" s="5">
        <v>1</v>
      </c>
      <c r="C103" s="5">
        <v>1</v>
      </c>
      <c r="D103" s="5">
        <v>1</v>
      </c>
      <c r="E103" s="5">
        <v>1</v>
      </c>
      <c r="F103" s="5">
        <v>1</v>
      </c>
      <c r="G103" s="5">
        <v>1</v>
      </c>
      <c r="H103" s="5">
        <v>1</v>
      </c>
      <c r="I103" s="5">
        <v>1</v>
      </c>
      <c r="J103" s="10"/>
    </row>
    <row r="104" spans="1:10">
      <c r="A104" s="11" t="s">
        <v>221</v>
      </c>
      <c r="B104" s="5">
        <v>1</v>
      </c>
      <c r="C104" s="5">
        <v>1</v>
      </c>
      <c r="D104" s="5">
        <v>1</v>
      </c>
      <c r="E104" s="5">
        <v>1</v>
      </c>
      <c r="F104" s="5">
        <v>1</v>
      </c>
      <c r="G104" s="5">
        <v>1</v>
      </c>
      <c r="H104" s="5">
        <v>1</v>
      </c>
      <c r="I104" s="5">
        <v>1</v>
      </c>
      <c r="J104" s="10"/>
    </row>
    <row r="105" spans="1:10">
      <c r="A105" s="11" t="s">
        <v>222</v>
      </c>
      <c r="B105" s="5">
        <v>1</v>
      </c>
      <c r="C105" s="5">
        <v>1</v>
      </c>
      <c r="D105" s="5">
        <v>1</v>
      </c>
      <c r="E105" s="5">
        <v>1</v>
      </c>
      <c r="F105" s="5">
        <v>1</v>
      </c>
      <c r="G105" s="5">
        <v>1</v>
      </c>
      <c r="H105" s="5">
        <v>1</v>
      </c>
      <c r="I105" s="5">
        <v>1</v>
      </c>
      <c r="J105" s="10"/>
    </row>
    <row r="106" spans="1:10">
      <c r="A106" s="11" t="s">
        <v>180</v>
      </c>
      <c r="B106" s="5">
        <v>1</v>
      </c>
      <c r="C106" s="5">
        <v>1</v>
      </c>
      <c r="D106" s="5">
        <v>1</v>
      </c>
      <c r="E106" s="5">
        <v>1</v>
      </c>
      <c r="F106" s="5">
        <v>1</v>
      </c>
      <c r="G106" s="5">
        <v>1</v>
      </c>
      <c r="H106" s="5">
        <v>1</v>
      </c>
      <c r="I106" s="5">
        <v>0</v>
      </c>
      <c r="J106" s="10"/>
    </row>
    <row r="107" spans="1:10">
      <c r="A107" s="11" t="s">
        <v>181</v>
      </c>
      <c r="B107" s="5">
        <v>1</v>
      </c>
      <c r="C107" s="5">
        <v>1</v>
      </c>
      <c r="D107" s="5">
        <v>1</v>
      </c>
      <c r="E107" s="5">
        <v>1</v>
      </c>
      <c r="F107" s="5">
        <v>1</v>
      </c>
      <c r="G107" s="5">
        <v>1</v>
      </c>
      <c r="H107" s="5">
        <v>0</v>
      </c>
      <c r="I107" s="5">
        <v>0</v>
      </c>
      <c r="J107" s="10"/>
    </row>
    <row r="108" spans="1:10">
      <c r="A108" s="11" t="s">
        <v>182</v>
      </c>
      <c r="B108" s="5">
        <v>1</v>
      </c>
      <c r="C108" s="5">
        <v>1</v>
      </c>
      <c r="D108" s="5">
        <v>1</v>
      </c>
      <c r="E108" s="5">
        <v>1</v>
      </c>
      <c r="F108" s="5">
        <v>1</v>
      </c>
      <c r="G108" s="5">
        <v>1</v>
      </c>
      <c r="H108" s="5">
        <v>1</v>
      </c>
      <c r="I108" s="5">
        <v>0</v>
      </c>
      <c r="J108" s="10"/>
    </row>
    <row r="109" spans="1:10">
      <c r="A109" s="11" t="s">
        <v>183</v>
      </c>
      <c r="B109" s="5">
        <v>1</v>
      </c>
      <c r="C109" s="5">
        <v>1</v>
      </c>
      <c r="D109" s="5">
        <v>1</v>
      </c>
      <c r="E109" s="5">
        <v>1</v>
      </c>
      <c r="F109" s="5">
        <v>1</v>
      </c>
      <c r="G109" s="5">
        <v>1</v>
      </c>
      <c r="H109" s="5">
        <v>1</v>
      </c>
      <c r="I109" s="5">
        <v>0</v>
      </c>
      <c r="J109" s="10"/>
    </row>
    <row r="110" spans="1:10">
      <c r="A110" s="11" t="s">
        <v>184</v>
      </c>
      <c r="B110" s="5">
        <v>1</v>
      </c>
      <c r="C110" s="5">
        <v>1</v>
      </c>
      <c r="D110" s="5">
        <v>1</v>
      </c>
      <c r="E110" s="5">
        <v>1</v>
      </c>
      <c r="F110" s="5">
        <v>1</v>
      </c>
      <c r="G110" s="5">
        <v>1</v>
      </c>
      <c r="H110" s="5">
        <v>0</v>
      </c>
      <c r="I110" s="5">
        <v>0</v>
      </c>
      <c r="J110" s="10"/>
    </row>
    <row r="111" spans="1:10">
      <c r="A111" s="11" t="s">
        <v>185</v>
      </c>
      <c r="B111" s="5">
        <v>1</v>
      </c>
      <c r="C111" s="5">
        <v>1</v>
      </c>
      <c r="D111" s="5">
        <v>1</v>
      </c>
      <c r="E111" s="5">
        <v>1</v>
      </c>
      <c r="F111" s="5">
        <v>1</v>
      </c>
      <c r="G111" s="5">
        <v>1</v>
      </c>
      <c r="H111" s="5">
        <v>0</v>
      </c>
      <c r="I111" s="5">
        <v>0</v>
      </c>
      <c r="J111" s="10"/>
    </row>
    <row r="112" spans="1:10">
      <c r="A112" s="11" t="s">
        <v>193</v>
      </c>
      <c r="B112" s="5">
        <v>1</v>
      </c>
      <c r="C112" s="5">
        <v>1</v>
      </c>
      <c r="D112" s="5">
        <v>1</v>
      </c>
      <c r="E112" s="5">
        <v>1</v>
      </c>
      <c r="F112" s="5">
        <v>1</v>
      </c>
      <c r="G112" s="5">
        <v>0</v>
      </c>
      <c r="H112" s="5">
        <v>0</v>
      </c>
      <c r="I112" s="5">
        <v>0</v>
      </c>
      <c r="J112" s="10"/>
    </row>
    <row r="113" spans="1:10">
      <c r="A113" s="11" t="s">
        <v>194</v>
      </c>
      <c r="B113" s="5">
        <v>0.67</v>
      </c>
      <c r="C113" s="5">
        <v>0.67</v>
      </c>
      <c r="D113" s="5">
        <v>0.67</v>
      </c>
      <c r="E113" s="5">
        <v>0.67</v>
      </c>
      <c r="F113" s="5">
        <v>0.67</v>
      </c>
      <c r="G113" s="5">
        <v>0</v>
      </c>
      <c r="H113" s="5">
        <v>0</v>
      </c>
      <c r="I113" s="5">
        <v>0</v>
      </c>
      <c r="J113" s="10"/>
    </row>
    <row r="114" spans="1:10">
      <c r="A114" s="11" t="s">
        <v>195</v>
      </c>
      <c r="B114" s="5">
        <v>0.33</v>
      </c>
      <c r="C114" s="5">
        <v>0.33</v>
      </c>
      <c r="D114" s="5">
        <v>0.33</v>
      </c>
      <c r="E114" s="5">
        <v>0.33</v>
      </c>
      <c r="F114" s="5">
        <v>0.33</v>
      </c>
      <c r="G114" s="5">
        <v>0</v>
      </c>
      <c r="H114" s="5">
        <v>0</v>
      </c>
      <c r="I114" s="5">
        <v>0</v>
      </c>
      <c r="J114" s="10"/>
    </row>
    <row r="115" spans="1:10">
      <c r="A115" s="11" t="s">
        <v>196</v>
      </c>
      <c r="B115" s="5">
        <v>0</v>
      </c>
      <c r="C115" s="5">
        <v>0</v>
      </c>
      <c r="D115" s="5">
        <v>0</v>
      </c>
      <c r="E115" s="5">
        <v>0</v>
      </c>
      <c r="F115" s="5">
        <v>0</v>
      </c>
      <c r="G115" s="5">
        <v>0</v>
      </c>
      <c r="H115" s="5">
        <v>0</v>
      </c>
      <c r="I115" s="5">
        <v>0</v>
      </c>
      <c r="J115" s="10"/>
    </row>
    <row r="116" spans="1:10">
      <c r="A116" s="11" t="s">
        <v>197</v>
      </c>
      <c r="B116" s="5">
        <v>1</v>
      </c>
      <c r="C116" s="5">
        <v>1</v>
      </c>
      <c r="D116" s="5">
        <v>1</v>
      </c>
      <c r="E116" s="5">
        <v>1</v>
      </c>
      <c r="F116" s="5">
        <v>1</v>
      </c>
      <c r="G116" s="5">
        <v>0</v>
      </c>
      <c r="H116" s="5">
        <v>0</v>
      </c>
      <c r="I116" s="5">
        <v>0</v>
      </c>
      <c r="J116" s="10"/>
    </row>
    <row r="117" spans="1:10">
      <c r="A117" s="11" t="s">
        <v>198</v>
      </c>
      <c r="B117" s="5">
        <v>0.67</v>
      </c>
      <c r="C117" s="5">
        <v>0.67</v>
      </c>
      <c r="D117" s="5">
        <v>0.67</v>
      </c>
      <c r="E117" s="5">
        <v>0.67</v>
      </c>
      <c r="F117" s="5">
        <v>0.67</v>
      </c>
      <c r="G117" s="5">
        <v>0</v>
      </c>
      <c r="H117" s="5">
        <v>0</v>
      </c>
      <c r="I117" s="5">
        <v>0</v>
      </c>
      <c r="J117" s="10"/>
    </row>
    <row r="118" spans="1:10">
      <c r="A118" s="11" t="s">
        <v>199</v>
      </c>
      <c r="B118" s="5">
        <v>0.33</v>
      </c>
      <c r="C118" s="5">
        <v>0.33</v>
      </c>
      <c r="D118" s="5">
        <v>0.33</v>
      </c>
      <c r="E118" s="5">
        <v>0.33</v>
      </c>
      <c r="F118" s="5">
        <v>0.33</v>
      </c>
      <c r="G118" s="5">
        <v>0</v>
      </c>
      <c r="H118" s="5">
        <v>0</v>
      </c>
      <c r="I118" s="5">
        <v>0</v>
      </c>
      <c r="J118" s="10"/>
    </row>
    <row r="119" spans="1:10">
      <c r="A119" s="11" t="s">
        <v>200</v>
      </c>
      <c r="B119" s="5">
        <v>0</v>
      </c>
      <c r="C119" s="5">
        <v>0</v>
      </c>
      <c r="D119" s="5">
        <v>0</v>
      </c>
      <c r="E119" s="5">
        <v>0</v>
      </c>
      <c r="F119" s="5">
        <v>0</v>
      </c>
      <c r="G119" s="5">
        <v>0</v>
      </c>
      <c r="H119" s="5">
        <v>0</v>
      </c>
      <c r="I119" s="5">
        <v>0</v>
      </c>
      <c r="J119" s="10"/>
    </row>
    <row r="121" spans="1:10">
      <c r="A121" s="1" t="s">
        <v>391</v>
      </c>
    </row>
    <row r="122" spans="1:10">
      <c r="A122" s="2" t="s">
        <v>367</v>
      </c>
    </row>
    <row r="123" spans="1:10">
      <c r="A123" s="12" t="s">
        <v>392</v>
      </c>
    </row>
    <row r="124" spans="1:10">
      <c r="A124" s="2" t="s">
        <v>393</v>
      </c>
    </row>
    <row r="126" spans="1:10">
      <c r="B126" s="3" t="s">
        <v>142</v>
      </c>
    </row>
    <row r="127" spans="1:10">
      <c r="A127" s="11" t="s">
        <v>142</v>
      </c>
      <c r="B127" s="29">
        <f>1-'Input'!$B$80</f>
        <v>0</v>
      </c>
      <c r="C127" s="10"/>
    </row>
    <row r="129" spans="1:3">
      <c r="A129" s="1" t="s">
        <v>394</v>
      </c>
    </row>
    <row r="130" spans="1:3">
      <c r="A130" s="2" t="s">
        <v>367</v>
      </c>
    </row>
    <row r="131" spans="1:3">
      <c r="A131" s="12" t="s">
        <v>392</v>
      </c>
    </row>
    <row r="132" spans="1:3">
      <c r="A132" s="2" t="s">
        <v>393</v>
      </c>
    </row>
    <row r="134" spans="1:3">
      <c r="B134" s="3" t="s">
        <v>143</v>
      </c>
    </row>
    <row r="135" spans="1:3">
      <c r="A135" s="11" t="s">
        <v>143</v>
      </c>
      <c r="B135" s="29">
        <f>1-'Input'!$B$80</f>
        <v>0</v>
      </c>
      <c r="C135" s="10"/>
    </row>
    <row r="137" spans="1:3">
      <c r="A137" s="1" t="s">
        <v>395</v>
      </c>
    </row>
    <row r="138" spans="1:3">
      <c r="A138" s="2" t="s">
        <v>367</v>
      </c>
    </row>
    <row r="139" spans="1:3">
      <c r="A139" s="12" t="s">
        <v>392</v>
      </c>
    </row>
    <row r="140" spans="1:3">
      <c r="A140" s="2" t="s">
        <v>393</v>
      </c>
    </row>
    <row r="142" spans="1:3">
      <c r="B142" s="3" t="s">
        <v>144</v>
      </c>
    </row>
    <row r="143" spans="1:3">
      <c r="A143" s="11" t="s">
        <v>144</v>
      </c>
      <c r="B143" s="29">
        <f>1-'Input'!$B$80</f>
        <v>0</v>
      </c>
      <c r="C143" s="10"/>
    </row>
    <row r="145" spans="1:10">
      <c r="A145" s="1" t="s">
        <v>396</v>
      </c>
    </row>
    <row r="146" spans="1:10">
      <c r="A146" s="2" t="s">
        <v>367</v>
      </c>
    </row>
    <row r="147" spans="1:10">
      <c r="A147" s="12" t="s">
        <v>392</v>
      </c>
    </row>
    <row r="148" spans="1:10">
      <c r="A148" s="12" t="s">
        <v>397</v>
      </c>
    </row>
    <row r="149" spans="1:10">
      <c r="A149" s="12" t="s">
        <v>398</v>
      </c>
    </row>
    <row r="150" spans="1:10">
      <c r="A150" s="12" t="s">
        <v>399</v>
      </c>
    </row>
    <row r="151" spans="1:10">
      <c r="A151" s="2" t="s">
        <v>400</v>
      </c>
    </row>
    <row r="152" spans="1:10">
      <c r="A152" s="2" t="s">
        <v>401</v>
      </c>
    </row>
    <row r="153" spans="1:10">
      <c r="A153" s="2" t="s">
        <v>402</v>
      </c>
    </row>
    <row r="155" spans="1:10">
      <c r="B155" s="3" t="s">
        <v>140</v>
      </c>
      <c r="C155" s="3" t="s">
        <v>141</v>
      </c>
      <c r="D155" s="3" t="s">
        <v>142</v>
      </c>
      <c r="E155" s="3" t="s">
        <v>143</v>
      </c>
      <c r="F155" s="3" t="s">
        <v>144</v>
      </c>
      <c r="G155" s="3" t="s">
        <v>145</v>
      </c>
      <c r="H155" s="3" t="s">
        <v>146</v>
      </c>
      <c r="I155" s="3" t="s">
        <v>147</v>
      </c>
    </row>
    <row r="156" spans="1:10">
      <c r="A156" s="11" t="s">
        <v>140</v>
      </c>
      <c r="B156" s="5">
        <v>1</v>
      </c>
      <c r="C156" s="9"/>
      <c r="D156" s="9"/>
      <c r="E156" s="9"/>
      <c r="F156" s="9"/>
      <c r="G156" s="9"/>
      <c r="H156" s="9"/>
      <c r="I156" s="9"/>
      <c r="J156" s="10"/>
    </row>
    <row r="157" spans="1:10">
      <c r="A157" s="11" t="s">
        <v>141</v>
      </c>
      <c r="B157" s="9"/>
      <c r="C157" s="30">
        <v>1</v>
      </c>
      <c r="D157" s="30">
        <v>0</v>
      </c>
      <c r="E157" s="30">
        <v>0</v>
      </c>
      <c r="F157" s="30">
        <v>0</v>
      </c>
      <c r="G157" s="30">
        <v>0</v>
      </c>
      <c r="H157" s="30">
        <v>0</v>
      </c>
      <c r="I157" s="30">
        <v>0</v>
      </c>
      <c r="J157" s="10"/>
    </row>
    <row r="158" spans="1:10">
      <c r="A158" s="11" t="s">
        <v>142</v>
      </c>
      <c r="B158" s="9"/>
      <c r="C158" s="30">
        <v>0</v>
      </c>
      <c r="D158" s="31">
        <f>$B$127</f>
        <v>0</v>
      </c>
      <c r="E158" s="30">
        <v>0</v>
      </c>
      <c r="F158" s="30">
        <v>0</v>
      </c>
      <c r="G158" s="30">
        <v>0</v>
      </c>
      <c r="H158" s="30">
        <v>0</v>
      </c>
      <c r="I158" s="30">
        <v>0</v>
      </c>
      <c r="J158" s="10"/>
    </row>
    <row r="159" spans="1:10">
      <c r="A159" s="11" t="s">
        <v>143</v>
      </c>
      <c r="B159" s="9"/>
      <c r="C159" s="30">
        <v>0</v>
      </c>
      <c r="D159" s="30">
        <v>0</v>
      </c>
      <c r="E159" s="31">
        <f>$B$135</f>
        <v>0</v>
      </c>
      <c r="F159" s="30">
        <v>0</v>
      </c>
      <c r="G159" s="30">
        <v>0</v>
      </c>
      <c r="H159" s="30">
        <v>0</v>
      </c>
      <c r="I159" s="30">
        <v>0</v>
      </c>
      <c r="J159" s="10"/>
    </row>
    <row r="160" spans="1:10">
      <c r="A160" s="11" t="s">
        <v>144</v>
      </c>
      <c r="B160" s="9"/>
      <c r="C160" s="30">
        <v>0</v>
      </c>
      <c r="D160" s="30">
        <v>0</v>
      </c>
      <c r="E160" s="30">
        <v>0</v>
      </c>
      <c r="F160" s="31">
        <f>$B$143</f>
        <v>0</v>
      </c>
      <c r="G160" s="30">
        <v>0</v>
      </c>
      <c r="H160" s="30">
        <v>0</v>
      </c>
      <c r="I160" s="30">
        <v>0</v>
      </c>
      <c r="J160" s="10"/>
    </row>
    <row r="161" spans="1:11">
      <c r="A161" s="11" t="s">
        <v>149</v>
      </c>
      <c r="B161" s="9"/>
      <c r="C161" s="30">
        <v>0</v>
      </c>
      <c r="D161" s="30">
        <v>0</v>
      </c>
      <c r="E161" s="30">
        <v>0</v>
      </c>
      <c r="F161" s="31">
        <f>'Input'!$B$80</f>
        <v>0</v>
      </c>
      <c r="G161" s="30">
        <v>0</v>
      </c>
      <c r="H161" s="30">
        <v>0</v>
      </c>
      <c r="I161" s="30">
        <v>0</v>
      </c>
      <c r="J161" s="10"/>
    </row>
    <row r="162" spans="1:11">
      <c r="A162" s="11" t="s">
        <v>145</v>
      </c>
      <c r="B162" s="9"/>
      <c r="C162" s="30">
        <v>0</v>
      </c>
      <c r="D162" s="30">
        <v>0</v>
      </c>
      <c r="E162" s="30">
        <v>0</v>
      </c>
      <c r="F162" s="30">
        <v>0</v>
      </c>
      <c r="G162" s="30">
        <v>1</v>
      </c>
      <c r="H162" s="30">
        <v>0</v>
      </c>
      <c r="I162" s="30">
        <v>0</v>
      </c>
      <c r="J162" s="10"/>
    </row>
    <row r="163" spans="1:11">
      <c r="A163" s="11" t="s">
        <v>146</v>
      </c>
      <c r="B163" s="9"/>
      <c r="C163" s="30">
        <v>0</v>
      </c>
      <c r="D163" s="30">
        <v>0</v>
      </c>
      <c r="E163" s="30">
        <v>0</v>
      </c>
      <c r="F163" s="30">
        <v>0</v>
      </c>
      <c r="G163" s="30">
        <v>0</v>
      </c>
      <c r="H163" s="30">
        <v>1</v>
      </c>
      <c r="I163" s="30">
        <v>0</v>
      </c>
      <c r="J163" s="10"/>
    </row>
    <row r="164" spans="1:11">
      <c r="A164" s="11" t="s">
        <v>147</v>
      </c>
      <c r="B164" s="9"/>
      <c r="C164" s="30">
        <v>0</v>
      </c>
      <c r="D164" s="30">
        <v>0</v>
      </c>
      <c r="E164" s="30">
        <v>0</v>
      </c>
      <c r="F164" s="30">
        <v>0</v>
      </c>
      <c r="G164" s="30">
        <v>0</v>
      </c>
      <c r="H164" s="30">
        <v>0</v>
      </c>
      <c r="I164" s="30">
        <v>1</v>
      </c>
      <c r="J164" s="10"/>
    </row>
    <row r="166" spans="1:11">
      <c r="A166" s="1" t="s">
        <v>403</v>
      </c>
    </row>
    <row r="167" spans="1:11">
      <c r="A167" s="2" t="s">
        <v>367</v>
      </c>
    </row>
    <row r="168" spans="1:11">
      <c r="A168" s="12" t="s">
        <v>404</v>
      </c>
    </row>
    <row r="169" spans="1:11">
      <c r="A169" s="12" t="s">
        <v>405</v>
      </c>
    </row>
    <row r="170" spans="1:11">
      <c r="A170" s="2" t="s">
        <v>380</v>
      </c>
    </row>
    <row r="172" spans="1:11">
      <c r="B172" s="3" t="s">
        <v>140</v>
      </c>
      <c r="C172" s="3" t="s">
        <v>141</v>
      </c>
      <c r="D172" s="3" t="s">
        <v>142</v>
      </c>
      <c r="E172" s="3" t="s">
        <v>143</v>
      </c>
      <c r="F172" s="3" t="s">
        <v>144</v>
      </c>
      <c r="G172" s="3" t="s">
        <v>149</v>
      </c>
      <c r="H172" s="3" t="s">
        <v>145</v>
      </c>
      <c r="I172" s="3" t="s">
        <v>146</v>
      </c>
      <c r="J172" s="3" t="s">
        <v>147</v>
      </c>
    </row>
    <row r="173" spans="1:11">
      <c r="A173" s="11" t="s">
        <v>172</v>
      </c>
      <c r="B173" s="6">
        <f>SUMPRODUCT($B89:$I89,$B$156:$I$156)</f>
        <v>0</v>
      </c>
      <c r="C173" s="6">
        <f>SUMPRODUCT($B89:$I89,$B$157:$I$157)</f>
        <v>0</v>
      </c>
      <c r="D173" s="6">
        <f>SUMPRODUCT($B89:$I89,$B$158:$I$158)</f>
        <v>0</v>
      </c>
      <c r="E173" s="6">
        <f>SUMPRODUCT($B89:$I89,$B$159:$I$159)</f>
        <v>0</v>
      </c>
      <c r="F173" s="6">
        <f>SUMPRODUCT($B89:$I89,$B$160:$I$160)</f>
        <v>0</v>
      </c>
      <c r="G173" s="6">
        <f>SUMPRODUCT($B89:$I89,$B$161:$I$161)</f>
        <v>0</v>
      </c>
      <c r="H173" s="6">
        <f>SUMPRODUCT($B89:$I89,$B$162:$I$162)</f>
        <v>0</v>
      </c>
      <c r="I173" s="6">
        <f>SUMPRODUCT($B89:$I89,$B$163:$I$163)</f>
        <v>0</v>
      </c>
      <c r="J173" s="6">
        <f>SUMPRODUCT($B89:$I89,$B$164:$I$164)</f>
        <v>0</v>
      </c>
      <c r="K173" s="10"/>
    </row>
    <row r="174" spans="1:11">
      <c r="A174" s="11" t="s">
        <v>173</v>
      </c>
      <c r="B174" s="6">
        <f>SUMPRODUCT($B90:$I90,$B$156:$I$156)</f>
        <v>0</v>
      </c>
      <c r="C174" s="6">
        <f>SUMPRODUCT($B90:$I90,$B$157:$I$157)</f>
        <v>0</v>
      </c>
      <c r="D174" s="6">
        <f>SUMPRODUCT($B90:$I90,$B$158:$I$158)</f>
        <v>0</v>
      </c>
      <c r="E174" s="6">
        <f>SUMPRODUCT($B90:$I90,$B$159:$I$159)</f>
        <v>0</v>
      </c>
      <c r="F174" s="6">
        <f>SUMPRODUCT($B90:$I90,$B$160:$I$160)</f>
        <v>0</v>
      </c>
      <c r="G174" s="6">
        <f>SUMPRODUCT($B90:$I90,$B$161:$I$161)</f>
        <v>0</v>
      </c>
      <c r="H174" s="6">
        <f>SUMPRODUCT($B90:$I90,$B$162:$I$162)</f>
        <v>0</v>
      </c>
      <c r="I174" s="6">
        <f>SUMPRODUCT($B90:$I90,$B$163:$I$163)</f>
        <v>0</v>
      </c>
      <c r="J174" s="6">
        <f>SUMPRODUCT($B90:$I90,$B$164:$I$164)</f>
        <v>0</v>
      </c>
      <c r="K174" s="10"/>
    </row>
    <row r="175" spans="1:11">
      <c r="A175" s="11" t="s">
        <v>216</v>
      </c>
      <c r="B175" s="6">
        <f>SUMPRODUCT($B91:$I91,$B$156:$I$156)</f>
        <v>0</v>
      </c>
      <c r="C175" s="6">
        <f>SUMPRODUCT($B91:$I91,$B$157:$I$157)</f>
        <v>0</v>
      </c>
      <c r="D175" s="6">
        <f>SUMPRODUCT($B91:$I91,$B$158:$I$158)</f>
        <v>0</v>
      </c>
      <c r="E175" s="6">
        <f>SUMPRODUCT($B91:$I91,$B$159:$I$159)</f>
        <v>0</v>
      </c>
      <c r="F175" s="6">
        <f>SUMPRODUCT($B91:$I91,$B$160:$I$160)</f>
        <v>0</v>
      </c>
      <c r="G175" s="6">
        <f>SUMPRODUCT($B91:$I91,$B$161:$I$161)</f>
        <v>0</v>
      </c>
      <c r="H175" s="6">
        <f>SUMPRODUCT($B91:$I91,$B$162:$I$162)</f>
        <v>0</v>
      </c>
      <c r="I175" s="6">
        <f>SUMPRODUCT($B91:$I91,$B$163:$I$163)</f>
        <v>0</v>
      </c>
      <c r="J175" s="6">
        <f>SUMPRODUCT($B91:$I91,$B$164:$I$164)</f>
        <v>0</v>
      </c>
      <c r="K175" s="10"/>
    </row>
    <row r="176" spans="1:11">
      <c r="A176" s="11" t="s">
        <v>174</v>
      </c>
      <c r="B176" s="6">
        <f>SUMPRODUCT($B92:$I92,$B$156:$I$156)</f>
        <v>0</v>
      </c>
      <c r="C176" s="6">
        <f>SUMPRODUCT($B92:$I92,$B$157:$I$157)</f>
        <v>0</v>
      </c>
      <c r="D176" s="6">
        <f>SUMPRODUCT($B92:$I92,$B$158:$I$158)</f>
        <v>0</v>
      </c>
      <c r="E176" s="6">
        <f>SUMPRODUCT($B92:$I92,$B$159:$I$159)</f>
        <v>0</v>
      </c>
      <c r="F176" s="6">
        <f>SUMPRODUCT($B92:$I92,$B$160:$I$160)</f>
        <v>0</v>
      </c>
      <c r="G176" s="6">
        <f>SUMPRODUCT($B92:$I92,$B$161:$I$161)</f>
        <v>0</v>
      </c>
      <c r="H176" s="6">
        <f>SUMPRODUCT($B92:$I92,$B$162:$I$162)</f>
        <v>0</v>
      </c>
      <c r="I176" s="6">
        <f>SUMPRODUCT($B92:$I92,$B$163:$I$163)</f>
        <v>0</v>
      </c>
      <c r="J176" s="6">
        <f>SUMPRODUCT($B92:$I92,$B$164:$I$164)</f>
        <v>0</v>
      </c>
      <c r="K176" s="10"/>
    </row>
    <row r="177" spans="1:11">
      <c r="A177" s="11" t="s">
        <v>175</v>
      </c>
      <c r="B177" s="6">
        <f>SUMPRODUCT($B93:$I93,$B$156:$I$156)</f>
        <v>0</v>
      </c>
      <c r="C177" s="6">
        <f>SUMPRODUCT($B93:$I93,$B$157:$I$157)</f>
        <v>0</v>
      </c>
      <c r="D177" s="6">
        <f>SUMPRODUCT($B93:$I93,$B$158:$I$158)</f>
        <v>0</v>
      </c>
      <c r="E177" s="6">
        <f>SUMPRODUCT($B93:$I93,$B$159:$I$159)</f>
        <v>0</v>
      </c>
      <c r="F177" s="6">
        <f>SUMPRODUCT($B93:$I93,$B$160:$I$160)</f>
        <v>0</v>
      </c>
      <c r="G177" s="6">
        <f>SUMPRODUCT($B93:$I93,$B$161:$I$161)</f>
        <v>0</v>
      </c>
      <c r="H177" s="6">
        <f>SUMPRODUCT($B93:$I93,$B$162:$I$162)</f>
        <v>0</v>
      </c>
      <c r="I177" s="6">
        <f>SUMPRODUCT($B93:$I93,$B$163:$I$163)</f>
        <v>0</v>
      </c>
      <c r="J177" s="6">
        <f>SUMPRODUCT($B93:$I93,$B$164:$I$164)</f>
        <v>0</v>
      </c>
      <c r="K177" s="10"/>
    </row>
    <row r="178" spans="1:11">
      <c r="A178" s="11" t="s">
        <v>217</v>
      </c>
      <c r="B178" s="6">
        <f>SUMPRODUCT($B94:$I94,$B$156:$I$156)</f>
        <v>0</v>
      </c>
      <c r="C178" s="6">
        <f>SUMPRODUCT($B94:$I94,$B$157:$I$157)</f>
        <v>0</v>
      </c>
      <c r="D178" s="6">
        <f>SUMPRODUCT($B94:$I94,$B$158:$I$158)</f>
        <v>0</v>
      </c>
      <c r="E178" s="6">
        <f>SUMPRODUCT($B94:$I94,$B$159:$I$159)</f>
        <v>0</v>
      </c>
      <c r="F178" s="6">
        <f>SUMPRODUCT($B94:$I94,$B$160:$I$160)</f>
        <v>0</v>
      </c>
      <c r="G178" s="6">
        <f>SUMPRODUCT($B94:$I94,$B$161:$I$161)</f>
        <v>0</v>
      </c>
      <c r="H178" s="6">
        <f>SUMPRODUCT($B94:$I94,$B$162:$I$162)</f>
        <v>0</v>
      </c>
      <c r="I178" s="6">
        <f>SUMPRODUCT($B94:$I94,$B$163:$I$163)</f>
        <v>0</v>
      </c>
      <c r="J178" s="6">
        <f>SUMPRODUCT($B94:$I94,$B$164:$I$164)</f>
        <v>0</v>
      </c>
      <c r="K178" s="10"/>
    </row>
    <row r="179" spans="1:11">
      <c r="A179" s="11" t="s">
        <v>176</v>
      </c>
      <c r="B179" s="6">
        <f>SUMPRODUCT($B95:$I95,$B$156:$I$156)</f>
        <v>0</v>
      </c>
      <c r="C179" s="6">
        <f>SUMPRODUCT($B95:$I95,$B$157:$I$157)</f>
        <v>0</v>
      </c>
      <c r="D179" s="6">
        <f>SUMPRODUCT($B95:$I95,$B$158:$I$158)</f>
        <v>0</v>
      </c>
      <c r="E179" s="6">
        <f>SUMPRODUCT($B95:$I95,$B$159:$I$159)</f>
        <v>0</v>
      </c>
      <c r="F179" s="6">
        <f>SUMPRODUCT($B95:$I95,$B$160:$I$160)</f>
        <v>0</v>
      </c>
      <c r="G179" s="6">
        <f>SUMPRODUCT($B95:$I95,$B$161:$I$161)</f>
        <v>0</v>
      </c>
      <c r="H179" s="6">
        <f>SUMPRODUCT($B95:$I95,$B$162:$I$162)</f>
        <v>0</v>
      </c>
      <c r="I179" s="6">
        <f>SUMPRODUCT($B95:$I95,$B$163:$I$163)</f>
        <v>0</v>
      </c>
      <c r="J179" s="6">
        <f>SUMPRODUCT($B95:$I95,$B$164:$I$164)</f>
        <v>0</v>
      </c>
      <c r="K179" s="10"/>
    </row>
    <row r="180" spans="1:11">
      <c r="A180" s="11" t="s">
        <v>177</v>
      </c>
      <c r="B180" s="6">
        <f>SUMPRODUCT($B96:$I96,$B$156:$I$156)</f>
        <v>0</v>
      </c>
      <c r="C180" s="6">
        <f>SUMPRODUCT($B96:$I96,$B$157:$I$157)</f>
        <v>0</v>
      </c>
      <c r="D180" s="6">
        <f>SUMPRODUCT($B96:$I96,$B$158:$I$158)</f>
        <v>0</v>
      </c>
      <c r="E180" s="6">
        <f>SUMPRODUCT($B96:$I96,$B$159:$I$159)</f>
        <v>0</v>
      </c>
      <c r="F180" s="6">
        <f>SUMPRODUCT($B96:$I96,$B$160:$I$160)</f>
        <v>0</v>
      </c>
      <c r="G180" s="6">
        <f>SUMPRODUCT($B96:$I96,$B$161:$I$161)</f>
        <v>0</v>
      </c>
      <c r="H180" s="6">
        <f>SUMPRODUCT($B96:$I96,$B$162:$I$162)</f>
        <v>0</v>
      </c>
      <c r="I180" s="6">
        <f>SUMPRODUCT($B96:$I96,$B$163:$I$163)</f>
        <v>0</v>
      </c>
      <c r="J180" s="6">
        <f>SUMPRODUCT($B96:$I96,$B$164:$I$164)</f>
        <v>0</v>
      </c>
      <c r="K180" s="10"/>
    </row>
    <row r="181" spans="1:11">
      <c r="A181" s="11" t="s">
        <v>191</v>
      </c>
      <c r="B181" s="6">
        <f>SUMPRODUCT($B97:$I97,$B$156:$I$156)</f>
        <v>0</v>
      </c>
      <c r="C181" s="6">
        <f>SUMPRODUCT($B97:$I97,$B$157:$I$157)</f>
        <v>0</v>
      </c>
      <c r="D181" s="6">
        <f>SUMPRODUCT($B97:$I97,$B$158:$I$158)</f>
        <v>0</v>
      </c>
      <c r="E181" s="6">
        <f>SUMPRODUCT($B97:$I97,$B$159:$I$159)</f>
        <v>0</v>
      </c>
      <c r="F181" s="6">
        <f>SUMPRODUCT($B97:$I97,$B$160:$I$160)</f>
        <v>0</v>
      </c>
      <c r="G181" s="6">
        <f>SUMPRODUCT($B97:$I97,$B$161:$I$161)</f>
        <v>0</v>
      </c>
      <c r="H181" s="6">
        <f>SUMPRODUCT($B97:$I97,$B$162:$I$162)</f>
        <v>0</v>
      </c>
      <c r="I181" s="6">
        <f>SUMPRODUCT($B97:$I97,$B$163:$I$163)</f>
        <v>0</v>
      </c>
      <c r="J181" s="6">
        <f>SUMPRODUCT($B97:$I97,$B$164:$I$164)</f>
        <v>0</v>
      </c>
      <c r="K181" s="10"/>
    </row>
    <row r="182" spans="1:11">
      <c r="A182" s="11" t="s">
        <v>178</v>
      </c>
      <c r="B182" s="6">
        <f>SUMPRODUCT($B98:$I98,$B$156:$I$156)</f>
        <v>0</v>
      </c>
      <c r="C182" s="6">
        <f>SUMPRODUCT($B98:$I98,$B$157:$I$157)</f>
        <v>0</v>
      </c>
      <c r="D182" s="6">
        <f>SUMPRODUCT($B98:$I98,$B$158:$I$158)</f>
        <v>0</v>
      </c>
      <c r="E182" s="6">
        <f>SUMPRODUCT($B98:$I98,$B$159:$I$159)</f>
        <v>0</v>
      </c>
      <c r="F182" s="6">
        <f>SUMPRODUCT($B98:$I98,$B$160:$I$160)</f>
        <v>0</v>
      </c>
      <c r="G182" s="6">
        <f>SUMPRODUCT($B98:$I98,$B$161:$I$161)</f>
        <v>0</v>
      </c>
      <c r="H182" s="6">
        <f>SUMPRODUCT($B98:$I98,$B$162:$I$162)</f>
        <v>0</v>
      </c>
      <c r="I182" s="6">
        <f>SUMPRODUCT($B98:$I98,$B$163:$I$163)</f>
        <v>0</v>
      </c>
      <c r="J182" s="6">
        <f>SUMPRODUCT($B98:$I98,$B$164:$I$164)</f>
        <v>0</v>
      </c>
      <c r="K182" s="10"/>
    </row>
    <row r="183" spans="1:11">
      <c r="A183" s="11" t="s">
        <v>179</v>
      </c>
      <c r="B183" s="6">
        <f>SUMPRODUCT($B99:$I99,$B$156:$I$156)</f>
        <v>0</v>
      </c>
      <c r="C183" s="6">
        <f>SUMPRODUCT($B99:$I99,$B$157:$I$157)</f>
        <v>0</v>
      </c>
      <c r="D183" s="6">
        <f>SUMPRODUCT($B99:$I99,$B$158:$I$158)</f>
        <v>0</v>
      </c>
      <c r="E183" s="6">
        <f>SUMPRODUCT($B99:$I99,$B$159:$I$159)</f>
        <v>0</v>
      </c>
      <c r="F183" s="6">
        <f>SUMPRODUCT($B99:$I99,$B$160:$I$160)</f>
        <v>0</v>
      </c>
      <c r="G183" s="6">
        <f>SUMPRODUCT($B99:$I99,$B$161:$I$161)</f>
        <v>0</v>
      </c>
      <c r="H183" s="6">
        <f>SUMPRODUCT($B99:$I99,$B$162:$I$162)</f>
        <v>0</v>
      </c>
      <c r="I183" s="6">
        <f>SUMPRODUCT($B99:$I99,$B$163:$I$163)</f>
        <v>0</v>
      </c>
      <c r="J183" s="6">
        <f>SUMPRODUCT($B99:$I99,$B$164:$I$164)</f>
        <v>0</v>
      </c>
      <c r="K183" s="10"/>
    </row>
    <row r="184" spans="1:11">
      <c r="A184" s="11" t="s">
        <v>192</v>
      </c>
      <c r="B184" s="6">
        <f>SUMPRODUCT($B100:$I100,$B$156:$I$156)</f>
        <v>0</v>
      </c>
      <c r="C184" s="6">
        <f>SUMPRODUCT($B100:$I100,$B$157:$I$157)</f>
        <v>0</v>
      </c>
      <c r="D184" s="6">
        <f>SUMPRODUCT($B100:$I100,$B$158:$I$158)</f>
        <v>0</v>
      </c>
      <c r="E184" s="6">
        <f>SUMPRODUCT($B100:$I100,$B$159:$I$159)</f>
        <v>0</v>
      </c>
      <c r="F184" s="6">
        <f>SUMPRODUCT($B100:$I100,$B$160:$I$160)</f>
        <v>0</v>
      </c>
      <c r="G184" s="6">
        <f>SUMPRODUCT($B100:$I100,$B$161:$I$161)</f>
        <v>0</v>
      </c>
      <c r="H184" s="6">
        <f>SUMPRODUCT($B100:$I100,$B$162:$I$162)</f>
        <v>0</v>
      </c>
      <c r="I184" s="6">
        <f>SUMPRODUCT($B100:$I100,$B$163:$I$163)</f>
        <v>0</v>
      </c>
      <c r="J184" s="6">
        <f>SUMPRODUCT($B100:$I100,$B$164:$I$164)</f>
        <v>0</v>
      </c>
      <c r="K184" s="10"/>
    </row>
    <row r="185" spans="1:11">
      <c r="A185" s="11" t="s">
        <v>218</v>
      </c>
      <c r="B185" s="6">
        <f>SUMPRODUCT($B101:$I101,$B$156:$I$156)</f>
        <v>0</v>
      </c>
      <c r="C185" s="6">
        <f>SUMPRODUCT($B101:$I101,$B$157:$I$157)</f>
        <v>0</v>
      </c>
      <c r="D185" s="6">
        <f>SUMPRODUCT($B101:$I101,$B$158:$I$158)</f>
        <v>0</v>
      </c>
      <c r="E185" s="6">
        <f>SUMPRODUCT($B101:$I101,$B$159:$I$159)</f>
        <v>0</v>
      </c>
      <c r="F185" s="6">
        <f>SUMPRODUCT($B101:$I101,$B$160:$I$160)</f>
        <v>0</v>
      </c>
      <c r="G185" s="6">
        <f>SUMPRODUCT($B101:$I101,$B$161:$I$161)</f>
        <v>0</v>
      </c>
      <c r="H185" s="6">
        <f>SUMPRODUCT($B101:$I101,$B$162:$I$162)</f>
        <v>0</v>
      </c>
      <c r="I185" s="6">
        <f>SUMPRODUCT($B101:$I101,$B$163:$I$163)</f>
        <v>0</v>
      </c>
      <c r="J185" s="6">
        <f>SUMPRODUCT($B101:$I101,$B$164:$I$164)</f>
        <v>0</v>
      </c>
      <c r="K185" s="10"/>
    </row>
    <row r="186" spans="1:11">
      <c r="A186" s="11" t="s">
        <v>219</v>
      </c>
      <c r="B186" s="6">
        <f>SUMPRODUCT($B102:$I102,$B$156:$I$156)</f>
        <v>0</v>
      </c>
      <c r="C186" s="6">
        <f>SUMPRODUCT($B102:$I102,$B$157:$I$157)</f>
        <v>0</v>
      </c>
      <c r="D186" s="6">
        <f>SUMPRODUCT($B102:$I102,$B$158:$I$158)</f>
        <v>0</v>
      </c>
      <c r="E186" s="6">
        <f>SUMPRODUCT($B102:$I102,$B$159:$I$159)</f>
        <v>0</v>
      </c>
      <c r="F186" s="6">
        <f>SUMPRODUCT($B102:$I102,$B$160:$I$160)</f>
        <v>0</v>
      </c>
      <c r="G186" s="6">
        <f>SUMPRODUCT($B102:$I102,$B$161:$I$161)</f>
        <v>0</v>
      </c>
      <c r="H186" s="6">
        <f>SUMPRODUCT($B102:$I102,$B$162:$I$162)</f>
        <v>0</v>
      </c>
      <c r="I186" s="6">
        <f>SUMPRODUCT($B102:$I102,$B$163:$I$163)</f>
        <v>0</v>
      </c>
      <c r="J186" s="6">
        <f>SUMPRODUCT($B102:$I102,$B$164:$I$164)</f>
        <v>0</v>
      </c>
      <c r="K186" s="10"/>
    </row>
    <row r="187" spans="1:11">
      <c r="A187" s="11" t="s">
        <v>220</v>
      </c>
      <c r="B187" s="6">
        <f>SUMPRODUCT($B103:$I103,$B$156:$I$156)</f>
        <v>0</v>
      </c>
      <c r="C187" s="6">
        <f>SUMPRODUCT($B103:$I103,$B$157:$I$157)</f>
        <v>0</v>
      </c>
      <c r="D187" s="6">
        <f>SUMPRODUCT($B103:$I103,$B$158:$I$158)</f>
        <v>0</v>
      </c>
      <c r="E187" s="6">
        <f>SUMPRODUCT($B103:$I103,$B$159:$I$159)</f>
        <v>0</v>
      </c>
      <c r="F187" s="6">
        <f>SUMPRODUCT($B103:$I103,$B$160:$I$160)</f>
        <v>0</v>
      </c>
      <c r="G187" s="6">
        <f>SUMPRODUCT($B103:$I103,$B$161:$I$161)</f>
        <v>0</v>
      </c>
      <c r="H187" s="6">
        <f>SUMPRODUCT($B103:$I103,$B$162:$I$162)</f>
        <v>0</v>
      </c>
      <c r="I187" s="6">
        <f>SUMPRODUCT($B103:$I103,$B$163:$I$163)</f>
        <v>0</v>
      </c>
      <c r="J187" s="6">
        <f>SUMPRODUCT($B103:$I103,$B$164:$I$164)</f>
        <v>0</v>
      </c>
      <c r="K187" s="10"/>
    </row>
    <row r="188" spans="1:11">
      <c r="A188" s="11" t="s">
        <v>221</v>
      </c>
      <c r="B188" s="6">
        <f>SUMPRODUCT($B104:$I104,$B$156:$I$156)</f>
        <v>0</v>
      </c>
      <c r="C188" s="6">
        <f>SUMPRODUCT($B104:$I104,$B$157:$I$157)</f>
        <v>0</v>
      </c>
      <c r="D188" s="6">
        <f>SUMPRODUCT($B104:$I104,$B$158:$I$158)</f>
        <v>0</v>
      </c>
      <c r="E188" s="6">
        <f>SUMPRODUCT($B104:$I104,$B$159:$I$159)</f>
        <v>0</v>
      </c>
      <c r="F188" s="6">
        <f>SUMPRODUCT($B104:$I104,$B$160:$I$160)</f>
        <v>0</v>
      </c>
      <c r="G188" s="6">
        <f>SUMPRODUCT($B104:$I104,$B$161:$I$161)</f>
        <v>0</v>
      </c>
      <c r="H188" s="6">
        <f>SUMPRODUCT($B104:$I104,$B$162:$I$162)</f>
        <v>0</v>
      </c>
      <c r="I188" s="6">
        <f>SUMPRODUCT($B104:$I104,$B$163:$I$163)</f>
        <v>0</v>
      </c>
      <c r="J188" s="6">
        <f>SUMPRODUCT($B104:$I104,$B$164:$I$164)</f>
        <v>0</v>
      </c>
      <c r="K188" s="10"/>
    </row>
    <row r="189" spans="1:11">
      <c r="A189" s="11" t="s">
        <v>222</v>
      </c>
      <c r="B189" s="6">
        <f>SUMPRODUCT($B105:$I105,$B$156:$I$156)</f>
        <v>0</v>
      </c>
      <c r="C189" s="6">
        <f>SUMPRODUCT($B105:$I105,$B$157:$I$157)</f>
        <v>0</v>
      </c>
      <c r="D189" s="6">
        <f>SUMPRODUCT($B105:$I105,$B$158:$I$158)</f>
        <v>0</v>
      </c>
      <c r="E189" s="6">
        <f>SUMPRODUCT($B105:$I105,$B$159:$I$159)</f>
        <v>0</v>
      </c>
      <c r="F189" s="6">
        <f>SUMPRODUCT($B105:$I105,$B$160:$I$160)</f>
        <v>0</v>
      </c>
      <c r="G189" s="6">
        <f>SUMPRODUCT($B105:$I105,$B$161:$I$161)</f>
        <v>0</v>
      </c>
      <c r="H189" s="6">
        <f>SUMPRODUCT($B105:$I105,$B$162:$I$162)</f>
        <v>0</v>
      </c>
      <c r="I189" s="6">
        <f>SUMPRODUCT($B105:$I105,$B$163:$I$163)</f>
        <v>0</v>
      </c>
      <c r="J189" s="6">
        <f>SUMPRODUCT($B105:$I105,$B$164:$I$164)</f>
        <v>0</v>
      </c>
      <c r="K189" s="10"/>
    </row>
    <row r="190" spans="1:11">
      <c r="A190" s="11" t="s">
        <v>180</v>
      </c>
      <c r="B190" s="6">
        <f>SUMPRODUCT($B106:$I106,$B$156:$I$156)</f>
        <v>0</v>
      </c>
      <c r="C190" s="6">
        <f>SUMPRODUCT($B106:$I106,$B$157:$I$157)</f>
        <v>0</v>
      </c>
      <c r="D190" s="6">
        <f>SUMPRODUCT($B106:$I106,$B$158:$I$158)</f>
        <v>0</v>
      </c>
      <c r="E190" s="6">
        <f>SUMPRODUCT($B106:$I106,$B$159:$I$159)</f>
        <v>0</v>
      </c>
      <c r="F190" s="6">
        <f>SUMPRODUCT($B106:$I106,$B$160:$I$160)</f>
        <v>0</v>
      </c>
      <c r="G190" s="6">
        <f>SUMPRODUCT($B106:$I106,$B$161:$I$161)</f>
        <v>0</v>
      </c>
      <c r="H190" s="6">
        <f>SUMPRODUCT($B106:$I106,$B$162:$I$162)</f>
        <v>0</v>
      </c>
      <c r="I190" s="6">
        <f>SUMPRODUCT($B106:$I106,$B$163:$I$163)</f>
        <v>0</v>
      </c>
      <c r="J190" s="6">
        <f>SUMPRODUCT($B106:$I106,$B$164:$I$164)</f>
        <v>0</v>
      </c>
      <c r="K190" s="10"/>
    </row>
    <row r="191" spans="1:11">
      <c r="A191" s="11" t="s">
        <v>181</v>
      </c>
      <c r="B191" s="6">
        <f>SUMPRODUCT($B107:$I107,$B$156:$I$156)</f>
        <v>0</v>
      </c>
      <c r="C191" s="6">
        <f>SUMPRODUCT($B107:$I107,$B$157:$I$157)</f>
        <v>0</v>
      </c>
      <c r="D191" s="6">
        <f>SUMPRODUCT($B107:$I107,$B$158:$I$158)</f>
        <v>0</v>
      </c>
      <c r="E191" s="6">
        <f>SUMPRODUCT($B107:$I107,$B$159:$I$159)</f>
        <v>0</v>
      </c>
      <c r="F191" s="6">
        <f>SUMPRODUCT($B107:$I107,$B$160:$I$160)</f>
        <v>0</v>
      </c>
      <c r="G191" s="6">
        <f>SUMPRODUCT($B107:$I107,$B$161:$I$161)</f>
        <v>0</v>
      </c>
      <c r="H191" s="6">
        <f>SUMPRODUCT($B107:$I107,$B$162:$I$162)</f>
        <v>0</v>
      </c>
      <c r="I191" s="6">
        <f>SUMPRODUCT($B107:$I107,$B$163:$I$163)</f>
        <v>0</v>
      </c>
      <c r="J191" s="6">
        <f>SUMPRODUCT($B107:$I107,$B$164:$I$164)</f>
        <v>0</v>
      </c>
      <c r="K191" s="10"/>
    </row>
    <row r="192" spans="1:11">
      <c r="A192" s="11" t="s">
        <v>182</v>
      </c>
      <c r="B192" s="6">
        <f>SUMPRODUCT($B108:$I108,$B$156:$I$156)</f>
        <v>0</v>
      </c>
      <c r="C192" s="6">
        <f>SUMPRODUCT($B108:$I108,$B$157:$I$157)</f>
        <v>0</v>
      </c>
      <c r="D192" s="6">
        <f>SUMPRODUCT($B108:$I108,$B$158:$I$158)</f>
        <v>0</v>
      </c>
      <c r="E192" s="6">
        <f>SUMPRODUCT($B108:$I108,$B$159:$I$159)</f>
        <v>0</v>
      </c>
      <c r="F192" s="6">
        <f>SUMPRODUCT($B108:$I108,$B$160:$I$160)</f>
        <v>0</v>
      </c>
      <c r="G192" s="6">
        <f>SUMPRODUCT($B108:$I108,$B$161:$I$161)</f>
        <v>0</v>
      </c>
      <c r="H192" s="6">
        <f>SUMPRODUCT($B108:$I108,$B$162:$I$162)</f>
        <v>0</v>
      </c>
      <c r="I192" s="6">
        <f>SUMPRODUCT($B108:$I108,$B$163:$I$163)</f>
        <v>0</v>
      </c>
      <c r="J192" s="6">
        <f>SUMPRODUCT($B108:$I108,$B$164:$I$164)</f>
        <v>0</v>
      </c>
      <c r="K192" s="10"/>
    </row>
    <row r="193" spans="1:11">
      <c r="A193" s="11" t="s">
        <v>183</v>
      </c>
      <c r="B193" s="6">
        <f>SUMPRODUCT($B109:$I109,$B$156:$I$156)</f>
        <v>0</v>
      </c>
      <c r="C193" s="6">
        <f>SUMPRODUCT($B109:$I109,$B$157:$I$157)</f>
        <v>0</v>
      </c>
      <c r="D193" s="6">
        <f>SUMPRODUCT($B109:$I109,$B$158:$I$158)</f>
        <v>0</v>
      </c>
      <c r="E193" s="6">
        <f>SUMPRODUCT($B109:$I109,$B$159:$I$159)</f>
        <v>0</v>
      </c>
      <c r="F193" s="6">
        <f>SUMPRODUCT($B109:$I109,$B$160:$I$160)</f>
        <v>0</v>
      </c>
      <c r="G193" s="6">
        <f>SUMPRODUCT($B109:$I109,$B$161:$I$161)</f>
        <v>0</v>
      </c>
      <c r="H193" s="6">
        <f>SUMPRODUCT($B109:$I109,$B$162:$I$162)</f>
        <v>0</v>
      </c>
      <c r="I193" s="6">
        <f>SUMPRODUCT($B109:$I109,$B$163:$I$163)</f>
        <v>0</v>
      </c>
      <c r="J193" s="6">
        <f>SUMPRODUCT($B109:$I109,$B$164:$I$164)</f>
        <v>0</v>
      </c>
      <c r="K193" s="10"/>
    </row>
    <row r="194" spans="1:11">
      <c r="A194" s="11" t="s">
        <v>184</v>
      </c>
      <c r="B194" s="6">
        <f>SUMPRODUCT($B110:$I110,$B$156:$I$156)</f>
        <v>0</v>
      </c>
      <c r="C194" s="6">
        <f>SUMPRODUCT($B110:$I110,$B$157:$I$157)</f>
        <v>0</v>
      </c>
      <c r="D194" s="6">
        <f>SUMPRODUCT($B110:$I110,$B$158:$I$158)</f>
        <v>0</v>
      </c>
      <c r="E194" s="6">
        <f>SUMPRODUCT($B110:$I110,$B$159:$I$159)</f>
        <v>0</v>
      </c>
      <c r="F194" s="6">
        <f>SUMPRODUCT($B110:$I110,$B$160:$I$160)</f>
        <v>0</v>
      </c>
      <c r="G194" s="6">
        <f>SUMPRODUCT($B110:$I110,$B$161:$I$161)</f>
        <v>0</v>
      </c>
      <c r="H194" s="6">
        <f>SUMPRODUCT($B110:$I110,$B$162:$I$162)</f>
        <v>0</v>
      </c>
      <c r="I194" s="6">
        <f>SUMPRODUCT($B110:$I110,$B$163:$I$163)</f>
        <v>0</v>
      </c>
      <c r="J194" s="6">
        <f>SUMPRODUCT($B110:$I110,$B$164:$I$164)</f>
        <v>0</v>
      </c>
      <c r="K194" s="10"/>
    </row>
    <row r="195" spans="1:11">
      <c r="A195" s="11" t="s">
        <v>185</v>
      </c>
      <c r="B195" s="6">
        <f>SUMPRODUCT($B111:$I111,$B$156:$I$156)</f>
        <v>0</v>
      </c>
      <c r="C195" s="6">
        <f>SUMPRODUCT($B111:$I111,$B$157:$I$157)</f>
        <v>0</v>
      </c>
      <c r="D195" s="6">
        <f>SUMPRODUCT($B111:$I111,$B$158:$I$158)</f>
        <v>0</v>
      </c>
      <c r="E195" s="6">
        <f>SUMPRODUCT($B111:$I111,$B$159:$I$159)</f>
        <v>0</v>
      </c>
      <c r="F195" s="6">
        <f>SUMPRODUCT($B111:$I111,$B$160:$I$160)</f>
        <v>0</v>
      </c>
      <c r="G195" s="6">
        <f>SUMPRODUCT($B111:$I111,$B$161:$I$161)</f>
        <v>0</v>
      </c>
      <c r="H195" s="6">
        <f>SUMPRODUCT($B111:$I111,$B$162:$I$162)</f>
        <v>0</v>
      </c>
      <c r="I195" s="6">
        <f>SUMPRODUCT($B111:$I111,$B$163:$I$163)</f>
        <v>0</v>
      </c>
      <c r="J195" s="6">
        <f>SUMPRODUCT($B111:$I111,$B$164:$I$164)</f>
        <v>0</v>
      </c>
      <c r="K195" s="10"/>
    </row>
    <row r="196" spans="1:11">
      <c r="A196" s="11" t="s">
        <v>193</v>
      </c>
      <c r="B196" s="6">
        <f>SUMPRODUCT($B112:$I112,$B$156:$I$156)</f>
        <v>0</v>
      </c>
      <c r="C196" s="6">
        <f>SUMPRODUCT($B112:$I112,$B$157:$I$157)</f>
        <v>0</v>
      </c>
      <c r="D196" s="6">
        <f>SUMPRODUCT($B112:$I112,$B$158:$I$158)</f>
        <v>0</v>
      </c>
      <c r="E196" s="6">
        <f>SUMPRODUCT($B112:$I112,$B$159:$I$159)</f>
        <v>0</v>
      </c>
      <c r="F196" s="6">
        <f>SUMPRODUCT($B112:$I112,$B$160:$I$160)</f>
        <v>0</v>
      </c>
      <c r="G196" s="6">
        <f>SUMPRODUCT($B112:$I112,$B$161:$I$161)</f>
        <v>0</v>
      </c>
      <c r="H196" s="6">
        <f>SUMPRODUCT($B112:$I112,$B$162:$I$162)</f>
        <v>0</v>
      </c>
      <c r="I196" s="6">
        <f>SUMPRODUCT($B112:$I112,$B$163:$I$163)</f>
        <v>0</v>
      </c>
      <c r="J196" s="6">
        <f>SUMPRODUCT($B112:$I112,$B$164:$I$164)</f>
        <v>0</v>
      </c>
      <c r="K196" s="10"/>
    </row>
    <row r="197" spans="1:11">
      <c r="A197" s="11" t="s">
        <v>194</v>
      </c>
      <c r="B197" s="6">
        <f>SUMPRODUCT($B113:$I113,$B$156:$I$156)</f>
        <v>0</v>
      </c>
      <c r="C197" s="6">
        <f>SUMPRODUCT($B113:$I113,$B$157:$I$157)</f>
        <v>0</v>
      </c>
      <c r="D197" s="6">
        <f>SUMPRODUCT($B113:$I113,$B$158:$I$158)</f>
        <v>0</v>
      </c>
      <c r="E197" s="6">
        <f>SUMPRODUCT($B113:$I113,$B$159:$I$159)</f>
        <v>0</v>
      </c>
      <c r="F197" s="6">
        <f>SUMPRODUCT($B113:$I113,$B$160:$I$160)</f>
        <v>0</v>
      </c>
      <c r="G197" s="6">
        <f>SUMPRODUCT($B113:$I113,$B$161:$I$161)</f>
        <v>0</v>
      </c>
      <c r="H197" s="6">
        <f>SUMPRODUCT($B113:$I113,$B$162:$I$162)</f>
        <v>0</v>
      </c>
      <c r="I197" s="6">
        <f>SUMPRODUCT($B113:$I113,$B$163:$I$163)</f>
        <v>0</v>
      </c>
      <c r="J197" s="6">
        <f>SUMPRODUCT($B113:$I113,$B$164:$I$164)</f>
        <v>0</v>
      </c>
      <c r="K197" s="10"/>
    </row>
    <row r="198" spans="1:11">
      <c r="A198" s="11" t="s">
        <v>195</v>
      </c>
      <c r="B198" s="6">
        <f>SUMPRODUCT($B114:$I114,$B$156:$I$156)</f>
        <v>0</v>
      </c>
      <c r="C198" s="6">
        <f>SUMPRODUCT($B114:$I114,$B$157:$I$157)</f>
        <v>0</v>
      </c>
      <c r="D198" s="6">
        <f>SUMPRODUCT($B114:$I114,$B$158:$I$158)</f>
        <v>0</v>
      </c>
      <c r="E198" s="6">
        <f>SUMPRODUCT($B114:$I114,$B$159:$I$159)</f>
        <v>0</v>
      </c>
      <c r="F198" s="6">
        <f>SUMPRODUCT($B114:$I114,$B$160:$I$160)</f>
        <v>0</v>
      </c>
      <c r="G198" s="6">
        <f>SUMPRODUCT($B114:$I114,$B$161:$I$161)</f>
        <v>0</v>
      </c>
      <c r="H198" s="6">
        <f>SUMPRODUCT($B114:$I114,$B$162:$I$162)</f>
        <v>0</v>
      </c>
      <c r="I198" s="6">
        <f>SUMPRODUCT($B114:$I114,$B$163:$I$163)</f>
        <v>0</v>
      </c>
      <c r="J198" s="6">
        <f>SUMPRODUCT($B114:$I114,$B$164:$I$164)</f>
        <v>0</v>
      </c>
      <c r="K198" s="10"/>
    </row>
    <row r="199" spans="1:11">
      <c r="A199" s="11" t="s">
        <v>196</v>
      </c>
      <c r="B199" s="6">
        <f>SUMPRODUCT($B115:$I115,$B$156:$I$156)</f>
        <v>0</v>
      </c>
      <c r="C199" s="6">
        <f>SUMPRODUCT($B115:$I115,$B$157:$I$157)</f>
        <v>0</v>
      </c>
      <c r="D199" s="6">
        <f>SUMPRODUCT($B115:$I115,$B$158:$I$158)</f>
        <v>0</v>
      </c>
      <c r="E199" s="6">
        <f>SUMPRODUCT($B115:$I115,$B$159:$I$159)</f>
        <v>0</v>
      </c>
      <c r="F199" s="6">
        <f>SUMPRODUCT($B115:$I115,$B$160:$I$160)</f>
        <v>0</v>
      </c>
      <c r="G199" s="6">
        <f>SUMPRODUCT($B115:$I115,$B$161:$I$161)</f>
        <v>0</v>
      </c>
      <c r="H199" s="6">
        <f>SUMPRODUCT($B115:$I115,$B$162:$I$162)</f>
        <v>0</v>
      </c>
      <c r="I199" s="6">
        <f>SUMPRODUCT($B115:$I115,$B$163:$I$163)</f>
        <v>0</v>
      </c>
      <c r="J199" s="6">
        <f>SUMPRODUCT($B115:$I115,$B$164:$I$164)</f>
        <v>0</v>
      </c>
      <c r="K199" s="10"/>
    </row>
    <row r="200" spans="1:11">
      <c r="A200" s="11" t="s">
        <v>197</v>
      </c>
      <c r="B200" s="6">
        <f>SUMPRODUCT($B116:$I116,$B$156:$I$156)</f>
        <v>0</v>
      </c>
      <c r="C200" s="6">
        <f>SUMPRODUCT($B116:$I116,$B$157:$I$157)</f>
        <v>0</v>
      </c>
      <c r="D200" s="6">
        <f>SUMPRODUCT($B116:$I116,$B$158:$I$158)</f>
        <v>0</v>
      </c>
      <c r="E200" s="6">
        <f>SUMPRODUCT($B116:$I116,$B$159:$I$159)</f>
        <v>0</v>
      </c>
      <c r="F200" s="6">
        <f>SUMPRODUCT($B116:$I116,$B$160:$I$160)</f>
        <v>0</v>
      </c>
      <c r="G200" s="6">
        <f>SUMPRODUCT($B116:$I116,$B$161:$I$161)</f>
        <v>0</v>
      </c>
      <c r="H200" s="6">
        <f>SUMPRODUCT($B116:$I116,$B$162:$I$162)</f>
        <v>0</v>
      </c>
      <c r="I200" s="6">
        <f>SUMPRODUCT($B116:$I116,$B$163:$I$163)</f>
        <v>0</v>
      </c>
      <c r="J200" s="6">
        <f>SUMPRODUCT($B116:$I116,$B$164:$I$164)</f>
        <v>0</v>
      </c>
      <c r="K200" s="10"/>
    </row>
    <row r="201" spans="1:11">
      <c r="A201" s="11" t="s">
        <v>198</v>
      </c>
      <c r="B201" s="6">
        <f>SUMPRODUCT($B117:$I117,$B$156:$I$156)</f>
        <v>0</v>
      </c>
      <c r="C201" s="6">
        <f>SUMPRODUCT($B117:$I117,$B$157:$I$157)</f>
        <v>0</v>
      </c>
      <c r="D201" s="6">
        <f>SUMPRODUCT($B117:$I117,$B$158:$I$158)</f>
        <v>0</v>
      </c>
      <c r="E201" s="6">
        <f>SUMPRODUCT($B117:$I117,$B$159:$I$159)</f>
        <v>0</v>
      </c>
      <c r="F201" s="6">
        <f>SUMPRODUCT($B117:$I117,$B$160:$I$160)</f>
        <v>0</v>
      </c>
      <c r="G201" s="6">
        <f>SUMPRODUCT($B117:$I117,$B$161:$I$161)</f>
        <v>0</v>
      </c>
      <c r="H201" s="6">
        <f>SUMPRODUCT($B117:$I117,$B$162:$I$162)</f>
        <v>0</v>
      </c>
      <c r="I201" s="6">
        <f>SUMPRODUCT($B117:$I117,$B$163:$I$163)</f>
        <v>0</v>
      </c>
      <c r="J201" s="6">
        <f>SUMPRODUCT($B117:$I117,$B$164:$I$164)</f>
        <v>0</v>
      </c>
      <c r="K201" s="10"/>
    </row>
    <row r="202" spans="1:11">
      <c r="A202" s="11" t="s">
        <v>199</v>
      </c>
      <c r="B202" s="6">
        <f>SUMPRODUCT($B118:$I118,$B$156:$I$156)</f>
        <v>0</v>
      </c>
      <c r="C202" s="6">
        <f>SUMPRODUCT($B118:$I118,$B$157:$I$157)</f>
        <v>0</v>
      </c>
      <c r="D202" s="6">
        <f>SUMPRODUCT($B118:$I118,$B$158:$I$158)</f>
        <v>0</v>
      </c>
      <c r="E202" s="6">
        <f>SUMPRODUCT($B118:$I118,$B$159:$I$159)</f>
        <v>0</v>
      </c>
      <c r="F202" s="6">
        <f>SUMPRODUCT($B118:$I118,$B$160:$I$160)</f>
        <v>0</v>
      </c>
      <c r="G202" s="6">
        <f>SUMPRODUCT($B118:$I118,$B$161:$I$161)</f>
        <v>0</v>
      </c>
      <c r="H202" s="6">
        <f>SUMPRODUCT($B118:$I118,$B$162:$I$162)</f>
        <v>0</v>
      </c>
      <c r="I202" s="6">
        <f>SUMPRODUCT($B118:$I118,$B$163:$I$163)</f>
        <v>0</v>
      </c>
      <c r="J202" s="6">
        <f>SUMPRODUCT($B118:$I118,$B$164:$I$164)</f>
        <v>0</v>
      </c>
      <c r="K202" s="10"/>
    </row>
    <row r="203" spans="1:11">
      <c r="A203" s="11" t="s">
        <v>200</v>
      </c>
      <c r="B203" s="6">
        <f>SUMPRODUCT($B119:$I119,$B$156:$I$156)</f>
        <v>0</v>
      </c>
      <c r="C203" s="6">
        <f>SUMPRODUCT($B119:$I119,$B$157:$I$157)</f>
        <v>0</v>
      </c>
      <c r="D203" s="6">
        <f>SUMPRODUCT($B119:$I119,$B$158:$I$158)</f>
        <v>0</v>
      </c>
      <c r="E203" s="6">
        <f>SUMPRODUCT($B119:$I119,$B$159:$I$159)</f>
        <v>0</v>
      </c>
      <c r="F203" s="6">
        <f>SUMPRODUCT($B119:$I119,$B$160:$I$160)</f>
        <v>0</v>
      </c>
      <c r="G203" s="6">
        <f>SUMPRODUCT($B119:$I119,$B$161:$I$161)</f>
        <v>0</v>
      </c>
      <c r="H203" s="6">
        <f>SUMPRODUCT($B119:$I119,$B$162:$I$162)</f>
        <v>0</v>
      </c>
      <c r="I203" s="6">
        <f>SUMPRODUCT($B119:$I119,$B$163:$I$163)</f>
        <v>0</v>
      </c>
      <c r="J203" s="6">
        <f>SUMPRODUCT($B119:$I119,$B$164:$I$164)</f>
        <v>0</v>
      </c>
      <c r="K203" s="10"/>
    </row>
    <row r="205" spans="1:11">
      <c r="A205" s="1" t="s">
        <v>406</v>
      </c>
    </row>
    <row r="206" spans="1:11">
      <c r="A206" s="2" t="s">
        <v>367</v>
      </c>
    </row>
    <row r="207" spans="1:11">
      <c r="A207" s="2" t="s">
        <v>407</v>
      </c>
    </row>
    <row r="208" spans="1:11">
      <c r="A208" s="2" t="s">
        <v>408</v>
      </c>
    </row>
    <row r="209" spans="1:11">
      <c r="A209" s="12" t="s">
        <v>409</v>
      </c>
    </row>
    <row r="210" spans="1:11">
      <c r="A210" s="2" t="s">
        <v>410</v>
      </c>
    </row>
    <row r="212" spans="1:11">
      <c r="B212" s="3" t="s">
        <v>140</v>
      </c>
      <c r="C212" s="3" t="s">
        <v>141</v>
      </c>
      <c r="D212" s="3" t="s">
        <v>142</v>
      </c>
      <c r="E212" s="3" t="s">
        <v>143</v>
      </c>
      <c r="F212" s="3" t="s">
        <v>144</v>
      </c>
      <c r="G212" s="3" t="s">
        <v>149</v>
      </c>
      <c r="H212" s="3" t="s">
        <v>145</v>
      </c>
      <c r="I212" s="3" t="s">
        <v>146</v>
      </c>
      <c r="J212" s="3" t="s">
        <v>147</v>
      </c>
    </row>
    <row r="213" spans="1:11">
      <c r="A213" s="11" t="s">
        <v>172</v>
      </c>
      <c r="B213" s="7">
        <f>B173</f>
        <v>0</v>
      </c>
      <c r="C213" s="7">
        <f>C173</f>
        <v>0</v>
      </c>
      <c r="D213" s="7">
        <f>D173</f>
        <v>0</v>
      </c>
      <c r="E213" s="7">
        <f>E173</f>
        <v>0</v>
      </c>
      <c r="F213" s="7">
        <f>F173</f>
        <v>0</v>
      </c>
      <c r="G213" s="7">
        <f>G173</f>
        <v>0</v>
      </c>
      <c r="H213" s="7">
        <f>H173</f>
        <v>0</v>
      </c>
      <c r="I213" s="7">
        <f>I173</f>
        <v>0</v>
      </c>
      <c r="J213" s="7">
        <f>J173</f>
        <v>0</v>
      </c>
      <c r="K213" s="10"/>
    </row>
    <row r="214" spans="1:11">
      <c r="A214" s="11" t="s">
        <v>173</v>
      </c>
      <c r="B214" s="7">
        <f>B174</f>
        <v>0</v>
      </c>
      <c r="C214" s="7">
        <f>C174</f>
        <v>0</v>
      </c>
      <c r="D214" s="7">
        <f>D174</f>
        <v>0</v>
      </c>
      <c r="E214" s="7">
        <f>E174</f>
        <v>0</v>
      </c>
      <c r="F214" s="7">
        <f>F174</f>
        <v>0</v>
      </c>
      <c r="G214" s="7">
        <f>G174</f>
        <v>0</v>
      </c>
      <c r="H214" s="7">
        <f>H174</f>
        <v>0</v>
      </c>
      <c r="I214" s="7">
        <f>I174</f>
        <v>0</v>
      </c>
      <c r="J214" s="7">
        <f>J174</f>
        <v>0</v>
      </c>
      <c r="K214" s="10"/>
    </row>
    <row r="215" spans="1:11">
      <c r="A215" s="11" t="s">
        <v>216</v>
      </c>
      <c r="B215" s="7">
        <f>B175</f>
        <v>0</v>
      </c>
      <c r="C215" s="7">
        <f>C175</f>
        <v>0</v>
      </c>
      <c r="D215" s="7">
        <f>D175</f>
        <v>0</v>
      </c>
      <c r="E215" s="7">
        <f>E175</f>
        <v>0</v>
      </c>
      <c r="F215" s="7">
        <f>F175</f>
        <v>0</v>
      </c>
      <c r="G215" s="7">
        <f>G175</f>
        <v>0</v>
      </c>
      <c r="H215" s="7">
        <f>H175</f>
        <v>0</v>
      </c>
      <c r="I215" s="7">
        <f>I175</f>
        <v>0</v>
      </c>
      <c r="J215" s="7">
        <f>J175</f>
        <v>0</v>
      </c>
      <c r="K215" s="10"/>
    </row>
    <row r="216" spans="1:11">
      <c r="A216" s="11" t="s">
        <v>174</v>
      </c>
      <c r="B216" s="7">
        <f>B176</f>
        <v>0</v>
      </c>
      <c r="C216" s="7">
        <f>C176</f>
        <v>0</v>
      </c>
      <c r="D216" s="7">
        <f>D176</f>
        <v>0</v>
      </c>
      <c r="E216" s="7">
        <f>E176</f>
        <v>0</v>
      </c>
      <c r="F216" s="7">
        <f>F176</f>
        <v>0</v>
      </c>
      <c r="G216" s="7">
        <f>G176</f>
        <v>0</v>
      </c>
      <c r="H216" s="7">
        <f>H176</f>
        <v>0</v>
      </c>
      <c r="I216" s="7">
        <f>I176</f>
        <v>0</v>
      </c>
      <c r="J216" s="7">
        <f>J176</f>
        <v>0</v>
      </c>
      <c r="K216" s="10"/>
    </row>
    <row r="217" spans="1:11">
      <c r="A217" s="11" t="s">
        <v>175</v>
      </c>
      <c r="B217" s="7">
        <f>B177</f>
        <v>0</v>
      </c>
      <c r="C217" s="7">
        <f>C177</f>
        <v>0</v>
      </c>
      <c r="D217" s="7">
        <f>D177</f>
        <v>0</v>
      </c>
      <c r="E217" s="7">
        <f>E177</f>
        <v>0</v>
      </c>
      <c r="F217" s="7">
        <f>F177</f>
        <v>0</v>
      </c>
      <c r="G217" s="7">
        <f>G177</f>
        <v>0</v>
      </c>
      <c r="H217" s="7">
        <f>H177</f>
        <v>0</v>
      </c>
      <c r="I217" s="7">
        <f>I177</f>
        <v>0</v>
      </c>
      <c r="J217" s="7">
        <f>J177</f>
        <v>0</v>
      </c>
      <c r="K217" s="10"/>
    </row>
    <row r="218" spans="1:11">
      <c r="A218" s="11" t="s">
        <v>217</v>
      </c>
      <c r="B218" s="7">
        <f>B178</f>
        <v>0</v>
      </c>
      <c r="C218" s="7">
        <f>C178</f>
        <v>0</v>
      </c>
      <c r="D218" s="7">
        <f>D178</f>
        <v>0</v>
      </c>
      <c r="E218" s="7">
        <f>E178</f>
        <v>0</v>
      </c>
      <c r="F218" s="7">
        <f>F178</f>
        <v>0</v>
      </c>
      <c r="G218" s="7">
        <f>G178</f>
        <v>0</v>
      </c>
      <c r="H218" s="7">
        <f>H178</f>
        <v>0</v>
      </c>
      <c r="I218" s="7">
        <f>I178</f>
        <v>0</v>
      </c>
      <c r="J218" s="7">
        <f>J178</f>
        <v>0</v>
      </c>
      <c r="K218" s="10"/>
    </row>
    <row r="219" spans="1:11">
      <c r="A219" s="11" t="s">
        <v>176</v>
      </c>
      <c r="B219" s="7">
        <f>B179</f>
        <v>0</v>
      </c>
      <c r="C219" s="7">
        <f>C179</f>
        <v>0</v>
      </c>
      <c r="D219" s="7">
        <f>D179</f>
        <v>0</v>
      </c>
      <c r="E219" s="7">
        <f>E179</f>
        <v>0</v>
      </c>
      <c r="F219" s="7">
        <f>F179</f>
        <v>0</v>
      </c>
      <c r="G219" s="7">
        <f>G179</f>
        <v>0</v>
      </c>
      <c r="H219" s="7">
        <f>H179</f>
        <v>0</v>
      </c>
      <c r="I219" s="7">
        <f>I179</f>
        <v>0</v>
      </c>
      <c r="J219" s="7">
        <f>J179</f>
        <v>0</v>
      </c>
      <c r="K219" s="10"/>
    </row>
    <row r="220" spans="1:11">
      <c r="A220" s="11" t="s">
        <v>177</v>
      </c>
      <c r="B220" s="7">
        <f>B180</f>
        <v>0</v>
      </c>
      <c r="C220" s="7">
        <f>C180</f>
        <v>0</v>
      </c>
      <c r="D220" s="7">
        <f>D180</f>
        <v>0</v>
      </c>
      <c r="E220" s="7">
        <f>E180</f>
        <v>0</v>
      </c>
      <c r="F220" s="7">
        <f>F180</f>
        <v>0</v>
      </c>
      <c r="G220" s="7">
        <f>G180</f>
        <v>0</v>
      </c>
      <c r="H220" s="7">
        <f>H180</f>
        <v>0</v>
      </c>
      <c r="I220" s="7">
        <f>I180</f>
        <v>0</v>
      </c>
      <c r="J220" s="7">
        <f>J180</f>
        <v>0</v>
      </c>
      <c r="K220" s="10"/>
    </row>
    <row r="221" spans="1:11">
      <c r="A221" s="11" t="s">
        <v>191</v>
      </c>
      <c r="B221" s="7">
        <f>B181</f>
        <v>0</v>
      </c>
      <c r="C221" s="7">
        <f>C181</f>
        <v>0</v>
      </c>
      <c r="D221" s="7">
        <f>D181</f>
        <v>0</v>
      </c>
      <c r="E221" s="7">
        <f>E181</f>
        <v>0</v>
      </c>
      <c r="F221" s="7">
        <f>F181</f>
        <v>0</v>
      </c>
      <c r="G221" s="7">
        <f>G181</f>
        <v>0</v>
      </c>
      <c r="H221" s="7">
        <f>H181</f>
        <v>0</v>
      </c>
      <c r="I221" s="7">
        <f>I181</f>
        <v>0</v>
      </c>
      <c r="J221" s="7">
        <f>J181</f>
        <v>0</v>
      </c>
      <c r="K221" s="10"/>
    </row>
    <row r="222" spans="1:11">
      <c r="A222" s="11" t="s">
        <v>178</v>
      </c>
      <c r="B222" s="7">
        <f>B182</f>
        <v>0</v>
      </c>
      <c r="C222" s="7">
        <f>C182</f>
        <v>0</v>
      </c>
      <c r="D222" s="7">
        <f>D182</f>
        <v>0</v>
      </c>
      <c r="E222" s="7">
        <f>E182</f>
        <v>0</v>
      </c>
      <c r="F222" s="7">
        <f>F182</f>
        <v>0</v>
      </c>
      <c r="G222" s="7">
        <f>G182</f>
        <v>0</v>
      </c>
      <c r="H222" s="7">
        <f>H182</f>
        <v>0</v>
      </c>
      <c r="I222" s="7">
        <f>I182</f>
        <v>0</v>
      </c>
      <c r="J222" s="7">
        <f>J182</f>
        <v>0</v>
      </c>
      <c r="K222" s="10"/>
    </row>
    <row r="223" spans="1:11">
      <c r="A223" s="11" t="s">
        <v>179</v>
      </c>
      <c r="B223" s="7">
        <f>B183</f>
        <v>0</v>
      </c>
      <c r="C223" s="7">
        <f>C183</f>
        <v>0</v>
      </c>
      <c r="D223" s="7">
        <f>D183</f>
        <v>0</v>
      </c>
      <c r="E223" s="7">
        <f>E183</f>
        <v>0</v>
      </c>
      <c r="F223" s="7">
        <f>F183</f>
        <v>0</v>
      </c>
      <c r="G223" s="7">
        <f>G183</f>
        <v>0</v>
      </c>
      <c r="H223" s="7">
        <f>H183</f>
        <v>0</v>
      </c>
      <c r="I223" s="7">
        <f>I183</f>
        <v>0</v>
      </c>
      <c r="J223" s="7">
        <f>J183</f>
        <v>0</v>
      </c>
      <c r="K223" s="10"/>
    </row>
    <row r="224" spans="1:11">
      <c r="A224" s="11" t="s">
        <v>192</v>
      </c>
      <c r="B224" s="7">
        <f>B184</f>
        <v>0</v>
      </c>
      <c r="C224" s="7">
        <f>C184</f>
        <v>0</v>
      </c>
      <c r="D224" s="7">
        <f>D184</f>
        <v>0</v>
      </c>
      <c r="E224" s="7">
        <f>E184</f>
        <v>0</v>
      </c>
      <c r="F224" s="7">
        <f>F184</f>
        <v>0</v>
      </c>
      <c r="G224" s="7">
        <f>G184</f>
        <v>0</v>
      </c>
      <c r="H224" s="7">
        <f>H184</f>
        <v>0</v>
      </c>
      <c r="I224" s="7">
        <f>I184</f>
        <v>0</v>
      </c>
      <c r="J224" s="7">
        <f>J184</f>
        <v>0</v>
      </c>
      <c r="K224" s="10"/>
    </row>
    <row r="225" spans="1:11">
      <c r="A225" s="11" t="s">
        <v>218</v>
      </c>
      <c r="B225" s="7">
        <f>B185</f>
        <v>0</v>
      </c>
      <c r="C225" s="7">
        <f>C185</f>
        <v>0</v>
      </c>
      <c r="D225" s="7">
        <f>D185</f>
        <v>0</v>
      </c>
      <c r="E225" s="7">
        <f>E185</f>
        <v>0</v>
      </c>
      <c r="F225" s="7">
        <f>F185</f>
        <v>0</v>
      </c>
      <c r="G225" s="7">
        <f>G185</f>
        <v>0</v>
      </c>
      <c r="H225" s="7">
        <f>H185</f>
        <v>0</v>
      </c>
      <c r="I225" s="7">
        <f>I185</f>
        <v>0</v>
      </c>
      <c r="J225" s="7">
        <f>J185</f>
        <v>0</v>
      </c>
      <c r="K225" s="10"/>
    </row>
    <row r="226" spans="1:11">
      <c r="A226" s="11" t="s">
        <v>219</v>
      </c>
      <c r="B226" s="7">
        <f>B186</f>
        <v>0</v>
      </c>
      <c r="C226" s="7">
        <f>C186</f>
        <v>0</v>
      </c>
      <c r="D226" s="7">
        <f>D186</f>
        <v>0</v>
      </c>
      <c r="E226" s="7">
        <f>E186</f>
        <v>0</v>
      </c>
      <c r="F226" s="7">
        <f>F186</f>
        <v>0</v>
      </c>
      <c r="G226" s="7">
        <f>G186</f>
        <v>0</v>
      </c>
      <c r="H226" s="7">
        <f>H186</f>
        <v>0</v>
      </c>
      <c r="I226" s="7">
        <f>I186</f>
        <v>0</v>
      </c>
      <c r="J226" s="7">
        <f>J186</f>
        <v>0</v>
      </c>
      <c r="K226" s="10"/>
    </row>
    <row r="227" spans="1:11">
      <c r="A227" s="11" t="s">
        <v>220</v>
      </c>
      <c r="B227" s="7">
        <f>B187</f>
        <v>0</v>
      </c>
      <c r="C227" s="7">
        <f>C187</f>
        <v>0</v>
      </c>
      <c r="D227" s="7">
        <f>D187</f>
        <v>0</v>
      </c>
      <c r="E227" s="7">
        <f>E187</f>
        <v>0</v>
      </c>
      <c r="F227" s="7">
        <f>F187</f>
        <v>0</v>
      </c>
      <c r="G227" s="7">
        <f>G187</f>
        <v>0</v>
      </c>
      <c r="H227" s="7">
        <f>H187</f>
        <v>0</v>
      </c>
      <c r="I227" s="7">
        <f>I187</f>
        <v>0</v>
      </c>
      <c r="J227" s="7">
        <f>J187</f>
        <v>0</v>
      </c>
      <c r="K227" s="10"/>
    </row>
    <row r="228" spans="1:11">
      <c r="A228" s="11" t="s">
        <v>221</v>
      </c>
      <c r="B228" s="7">
        <f>B188</f>
        <v>0</v>
      </c>
      <c r="C228" s="7">
        <f>C188</f>
        <v>0</v>
      </c>
      <c r="D228" s="7">
        <f>D188</f>
        <v>0</v>
      </c>
      <c r="E228" s="7">
        <f>E188</f>
        <v>0</v>
      </c>
      <c r="F228" s="7">
        <f>F188</f>
        <v>0</v>
      </c>
      <c r="G228" s="7">
        <f>G188</f>
        <v>0</v>
      </c>
      <c r="H228" s="7">
        <f>H188</f>
        <v>0</v>
      </c>
      <c r="I228" s="7">
        <f>I188</f>
        <v>0</v>
      </c>
      <c r="J228" s="7">
        <f>J188</f>
        <v>0</v>
      </c>
      <c r="K228" s="10"/>
    </row>
    <row r="229" spans="1:11">
      <c r="A229" s="11" t="s">
        <v>222</v>
      </c>
      <c r="B229" s="7">
        <f>B189</f>
        <v>0</v>
      </c>
      <c r="C229" s="7">
        <f>C189</f>
        <v>0</v>
      </c>
      <c r="D229" s="7">
        <f>D189</f>
        <v>0</v>
      </c>
      <c r="E229" s="7">
        <f>E189</f>
        <v>0</v>
      </c>
      <c r="F229" s="7">
        <f>F189</f>
        <v>0</v>
      </c>
      <c r="G229" s="7">
        <f>G189</f>
        <v>0</v>
      </c>
      <c r="H229" s="7">
        <f>H189</f>
        <v>0</v>
      </c>
      <c r="I229" s="7">
        <f>I189</f>
        <v>0</v>
      </c>
      <c r="J229" s="7">
        <f>J189</f>
        <v>0</v>
      </c>
      <c r="K229" s="10"/>
    </row>
    <row r="230" spans="1:11">
      <c r="A230" s="11" t="s">
        <v>180</v>
      </c>
      <c r="B230" s="7">
        <f>B190</f>
        <v>0</v>
      </c>
      <c r="C230" s="7">
        <f>C190</f>
        <v>0</v>
      </c>
      <c r="D230" s="7">
        <f>D190</f>
        <v>0</v>
      </c>
      <c r="E230" s="7">
        <f>E190</f>
        <v>0</v>
      </c>
      <c r="F230" s="7">
        <f>F190</f>
        <v>0</v>
      </c>
      <c r="G230" s="7">
        <f>G190</f>
        <v>0</v>
      </c>
      <c r="H230" s="7">
        <f>H190</f>
        <v>0</v>
      </c>
      <c r="I230" s="7">
        <f>I190</f>
        <v>0</v>
      </c>
      <c r="J230" s="7">
        <f>J190</f>
        <v>0</v>
      </c>
      <c r="K230" s="10"/>
    </row>
    <row r="231" spans="1:11">
      <c r="A231" s="11" t="s">
        <v>181</v>
      </c>
      <c r="B231" s="7">
        <f>B191</f>
        <v>0</v>
      </c>
      <c r="C231" s="7">
        <f>C191</f>
        <v>0</v>
      </c>
      <c r="D231" s="7">
        <f>D191</f>
        <v>0</v>
      </c>
      <c r="E231" s="7">
        <f>E191</f>
        <v>0</v>
      </c>
      <c r="F231" s="7">
        <f>F191</f>
        <v>0</v>
      </c>
      <c r="G231" s="7">
        <f>G191</f>
        <v>0</v>
      </c>
      <c r="H231" s="7">
        <f>H191</f>
        <v>0</v>
      </c>
      <c r="I231" s="7">
        <f>I191</f>
        <v>0</v>
      </c>
      <c r="J231" s="7">
        <f>J191</f>
        <v>0</v>
      </c>
      <c r="K231" s="10"/>
    </row>
    <row r="232" spans="1:11">
      <c r="A232" s="11" t="s">
        <v>182</v>
      </c>
      <c r="B232" s="7">
        <f>B192</f>
        <v>0</v>
      </c>
      <c r="C232" s="7">
        <f>C192</f>
        <v>0</v>
      </c>
      <c r="D232" s="7">
        <f>D192</f>
        <v>0</v>
      </c>
      <c r="E232" s="7">
        <f>E192</f>
        <v>0</v>
      </c>
      <c r="F232" s="7">
        <f>F192</f>
        <v>0</v>
      </c>
      <c r="G232" s="7">
        <f>G192</f>
        <v>0</v>
      </c>
      <c r="H232" s="7">
        <f>H192</f>
        <v>0</v>
      </c>
      <c r="I232" s="7">
        <f>I192</f>
        <v>0</v>
      </c>
      <c r="J232" s="7">
        <f>J192</f>
        <v>0</v>
      </c>
      <c r="K232" s="10"/>
    </row>
    <row r="233" spans="1:11">
      <c r="A233" s="11" t="s">
        <v>183</v>
      </c>
      <c r="B233" s="7">
        <f>B193</f>
        <v>0</v>
      </c>
      <c r="C233" s="7">
        <f>C193</f>
        <v>0</v>
      </c>
      <c r="D233" s="7">
        <f>D193</f>
        <v>0</v>
      </c>
      <c r="E233" s="7">
        <f>E193</f>
        <v>0</v>
      </c>
      <c r="F233" s="7">
        <f>F193</f>
        <v>0</v>
      </c>
      <c r="G233" s="7">
        <f>G193</f>
        <v>0</v>
      </c>
      <c r="H233" s="7">
        <f>H193</f>
        <v>0</v>
      </c>
      <c r="I233" s="7">
        <f>I193</f>
        <v>0</v>
      </c>
      <c r="J233" s="7">
        <f>J193</f>
        <v>0</v>
      </c>
      <c r="K233" s="10"/>
    </row>
    <row r="234" spans="1:11">
      <c r="A234" s="11" t="s">
        <v>184</v>
      </c>
      <c r="B234" s="7">
        <f>B194</f>
        <v>0</v>
      </c>
      <c r="C234" s="7">
        <f>C194</f>
        <v>0</v>
      </c>
      <c r="D234" s="7">
        <f>D194</f>
        <v>0</v>
      </c>
      <c r="E234" s="7">
        <f>E194</f>
        <v>0</v>
      </c>
      <c r="F234" s="7">
        <f>F194</f>
        <v>0</v>
      </c>
      <c r="G234" s="7">
        <f>G194</f>
        <v>0</v>
      </c>
      <c r="H234" s="7">
        <f>H194</f>
        <v>0</v>
      </c>
      <c r="I234" s="7">
        <f>I194</f>
        <v>0</v>
      </c>
      <c r="J234" s="7">
        <f>J194</f>
        <v>0</v>
      </c>
      <c r="K234" s="10"/>
    </row>
    <row r="235" spans="1:11">
      <c r="A235" s="11" t="s">
        <v>185</v>
      </c>
      <c r="B235" s="7">
        <f>B195</f>
        <v>0</v>
      </c>
      <c r="C235" s="7">
        <f>C195</f>
        <v>0</v>
      </c>
      <c r="D235" s="7">
        <f>D195</f>
        <v>0</v>
      </c>
      <c r="E235" s="7">
        <f>E195</f>
        <v>0</v>
      </c>
      <c r="F235" s="7">
        <f>F195</f>
        <v>0</v>
      </c>
      <c r="G235" s="7">
        <f>G195</f>
        <v>0</v>
      </c>
      <c r="H235" s="7">
        <f>H195</f>
        <v>0</v>
      </c>
      <c r="I235" s="7">
        <f>I195</f>
        <v>0</v>
      </c>
      <c r="J235" s="7">
        <f>J195</f>
        <v>0</v>
      </c>
      <c r="K235" s="10"/>
    </row>
    <row r="236" spans="1:11">
      <c r="A236" s="11" t="s">
        <v>193</v>
      </c>
      <c r="B236" s="7">
        <f>B196</f>
        <v>0</v>
      </c>
      <c r="C236" s="7">
        <f>C196</f>
        <v>0</v>
      </c>
      <c r="D236" s="7">
        <f>D196</f>
        <v>0</v>
      </c>
      <c r="E236" s="7">
        <f>E196</f>
        <v>0</v>
      </c>
      <c r="F236" s="7">
        <f>F196</f>
        <v>0</v>
      </c>
      <c r="G236" s="7">
        <f>G196</f>
        <v>0</v>
      </c>
      <c r="H236" s="7">
        <f>H196</f>
        <v>0</v>
      </c>
      <c r="I236" s="7">
        <f>I196</f>
        <v>0</v>
      </c>
      <c r="J236" s="7">
        <f>J196</f>
        <v>0</v>
      </c>
      <c r="K236" s="10"/>
    </row>
    <row r="237" spans="1:11">
      <c r="A237" s="11" t="s">
        <v>194</v>
      </c>
      <c r="B237" s="7">
        <f>B197</f>
        <v>0</v>
      </c>
      <c r="C237" s="7">
        <f>C197</f>
        <v>0</v>
      </c>
      <c r="D237" s="7">
        <f>D197</f>
        <v>0</v>
      </c>
      <c r="E237" s="7">
        <f>E197</f>
        <v>0</v>
      </c>
      <c r="F237" s="7">
        <f>F197</f>
        <v>0</v>
      </c>
      <c r="G237" s="7">
        <f>G197</f>
        <v>0</v>
      </c>
      <c r="H237" s="7">
        <f>H197</f>
        <v>0</v>
      </c>
      <c r="I237" s="7">
        <f>I197</f>
        <v>0</v>
      </c>
      <c r="J237" s="7">
        <f>J197</f>
        <v>0</v>
      </c>
      <c r="K237" s="10"/>
    </row>
    <row r="238" spans="1:11">
      <c r="A238" s="11" t="s">
        <v>195</v>
      </c>
      <c r="B238" s="7">
        <f>B198</f>
        <v>0</v>
      </c>
      <c r="C238" s="7">
        <f>C198</f>
        <v>0</v>
      </c>
      <c r="D238" s="7">
        <f>D198</f>
        <v>0</v>
      </c>
      <c r="E238" s="7">
        <f>E198</f>
        <v>0</v>
      </c>
      <c r="F238" s="7">
        <f>F198</f>
        <v>0</v>
      </c>
      <c r="G238" s="7">
        <f>G198</f>
        <v>0</v>
      </c>
      <c r="H238" s="7">
        <f>H198</f>
        <v>0</v>
      </c>
      <c r="I238" s="7">
        <f>I198</f>
        <v>0</v>
      </c>
      <c r="J238" s="7">
        <f>J198</f>
        <v>0</v>
      </c>
      <c r="K238" s="10"/>
    </row>
    <row r="239" spans="1:11">
      <c r="A239" s="11" t="s">
        <v>196</v>
      </c>
      <c r="B239" s="7">
        <f>B199</f>
        <v>0</v>
      </c>
      <c r="C239" s="7">
        <f>C199</f>
        <v>0</v>
      </c>
      <c r="D239" s="7">
        <f>D199</f>
        <v>0</v>
      </c>
      <c r="E239" s="7">
        <f>E199</f>
        <v>0</v>
      </c>
      <c r="F239" s="7">
        <f>F199</f>
        <v>0</v>
      </c>
      <c r="G239" s="7">
        <f>G199</f>
        <v>0</v>
      </c>
      <c r="H239" s="7">
        <f>H199</f>
        <v>0</v>
      </c>
      <c r="I239" s="7">
        <f>I199</f>
        <v>0</v>
      </c>
      <c r="J239" s="7">
        <f>J199</f>
        <v>0</v>
      </c>
      <c r="K239" s="10"/>
    </row>
    <row r="240" spans="1:11">
      <c r="A240" s="11" t="s">
        <v>197</v>
      </c>
      <c r="B240" s="7">
        <f>B200</f>
        <v>0</v>
      </c>
      <c r="C240" s="7">
        <f>C200</f>
        <v>0</v>
      </c>
      <c r="D240" s="7">
        <f>D200</f>
        <v>0</v>
      </c>
      <c r="E240" s="7">
        <f>E200</f>
        <v>0</v>
      </c>
      <c r="F240" s="7">
        <f>F200</f>
        <v>0</v>
      </c>
      <c r="G240" s="7">
        <f>G200</f>
        <v>0</v>
      </c>
      <c r="H240" s="7">
        <f>H200</f>
        <v>0</v>
      </c>
      <c r="I240" s="7">
        <f>I200</f>
        <v>0</v>
      </c>
      <c r="J240" s="7">
        <f>J200</f>
        <v>0</v>
      </c>
      <c r="K240" s="10"/>
    </row>
    <row r="241" spans="1:11">
      <c r="A241" s="11" t="s">
        <v>198</v>
      </c>
      <c r="B241" s="7">
        <f>B201</f>
        <v>0</v>
      </c>
      <c r="C241" s="7">
        <f>C201</f>
        <v>0</v>
      </c>
      <c r="D241" s="7">
        <f>D201</f>
        <v>0</v>
      </c>
      <c r="E241" s="7">
        <f>E201</f>
        <v>0</v>
      </c>
      <c r="F241" s="7">
        <f>F201</f>
        <v>0</v>
      </c>
      <c r="G241" s="7">
        <f>G201</f>
        <v>0</v>
      </c>
      <c r="H241" s="7">
        <f>H201</f>
        <v>0</v>
      </c>
      <c r="I241" s="7">
        <f>I201</f>
        <v>0</v>
      </c>
      <c r="J241" s="7">
        <f>J201</f>
        <v>0</v>
      </c>
      <c r="K241" s="10"/>
    </row>
    <row r="242" spans="1:11">
      <c r="A242" s="11" t="s">
        <v>199</v>
      </c>
      <c r="B242" s="7">
        <f>B202</f>
        <v>0</v>
      </c>
      <c r="C242" s="7">
        <f>C202</f>
        <v>0</v>
      </c>
      <c r="D242" s="7">
        <f>D202</f>
        <v>0</v>
      </c>
      <c r="E242" s="7">
        <f>E202</f>
        <v>0</v>
      </c>
      <c r="F242" s="7">
        <f>F202</f>
        <v>0</v>
      </c>
      <c r="G242" s="7">
        <f>G202</f>
        <v>0</v>
      </c>
      <c r="H242" s="7">
        <f>H202</f>
        <v>0</v>
      </c>
      <c r="I242" s="7">
        <f>I202</f>
        <v>0</v>
      </c>
      <c r="J242" s="7">
        <f>J202</f>
        <v>0</v>
      </c>
      <c r="K242" s="10"/>
    </row>
    <row r="243" spans="1:11">
      <c r="A243" s="11" t="s">
        <v>200</v>
      </c>
      <c r="B243" s="7">
        <f>B203</f>
        <v>0</v>
      </c>
      <c r="C243" s="7">
        <f>C203</f>
        <v>0</v>
      </c>
      <c r="D243" s="7">
        <f>D203</f>
        <v>0</v>
      </c>
      <c r="E243" s="7">
        <f>E203</f>
        <v>0</v>
      </c>
      <c r="F243" s="7">
        <f>F203</f>
        <v>0</v>
      </c>
      <c r="G243" s="7">
        <f>G203</f>
        <v>0</v>
      </c>
      <c r="H243" s="7">
        <f>H203</f>
        <v>0</v>
      </c>
      <c r="I243" s="7">
        <f>I203</f>
        <v>0</v>
      </c>
      <c r="J243" s="7">
        <f>J203</f>
        <v>0</v>
      </c>
      <c r="K243" s="10"/>
    </row>
    <row r="245" spans="1:11">
      <c r="A245" s="1" t="s">
        <v>411</v>
      </c>
    </row>
    <row r="246" spans="1:11">
      <c r="A246" s="2" t="s">
        <v>367</v>
      </c>
    </row>
    <row r="247" spans="1:11">
      <c r="A247" s="12" t="s">
        <v>412</v>
      </c>
    </row>
    <row r="248" spans="1:11">
      <c r="A248" s="12" t="s">
        <v>413</v>
      </c>
    </row>
    <row r="249" spans="1:11">
      <c r="A249" s="12" t="s">
        <v>414</v>
      </c>
    </row>
    <row r="250" spans="1:11">
      <c r="A250" s="2" t="s">
        <v>415</v>
      </c>
    </row>
    <row r="252" spans="1:11">
      <c r="B252" s="3" t="s">
        <v>140</v>
      </c>
      <c r="C252" s="3" t="s">
        <v>141</v>
      </c>
      <c r="D252" s="3" t="s">
        <v>142</v>
      </c>
      <c r="E252" s="3" t="s">
        <v>143</v>
      </c>
      <c r="F252" s="3" t="s">
        <v>144</v>
      </c>
      <c r="G252" s="3" t="s">
        <v>149</v>
      </c>
      <c r="H252" s="3" t="s">
        <v>145</v>
      </c>
      <c r="I252" s="3" t="s">
        <v>146</v>
      </c>
      <c r="J252" s="3" t="s">
        <v>147</v>
      </c>
    </row>
    <row r="253" spans="1:11">
      <c r="A253" s="11" t="s">
        <v>172</v>
      </c>
      <c r="B253" s="6">
        <f>IF(B$81="",B213,B213*$I14/B$81)</f>
        <v>0</v>
      </c>
      <c r="C253" s="6">
        <f>IF(C$81="",C213,C213*$I14/C$81)</f>
        <v>0</v>
      </c>
      <c r="D253" s="6">
        <f>IF(D$81="",D213,D213*$I14/D$81)</f>
        <v>0</v>
      </c>
      <c r="E253" s="6">
        <f>IF(E$81="",E213,E213*$I14/E$81)</f>
        <v>0</v>
      </c>
      <c r="F253" s="6">
        <f>IF(F$81="",F213,F213*$I14/F$81)</f>
        <v>0</v>
      </c>
      <c r="G253" s="6">
        <f>IF(G$81="",G213,G213*$I14/G$81)</f>
        <v>0</v>
      </c>
      <c r="H253" s="6">
        <f>IF(H$81="",H213,H213*$I14/H$81)</f>
        <v>0</v>
      </c>
      <c r="I253" s="6">
        <f>IF(I$81="",I213,I213*$I14/I$81)</f>
        <v>0</v>
      </c>
      <c r="J253" s="6">
        <f>IF(J$81="",J213,J213*$I14/J$81)</f>
        <v>0</v>
      </c>
      <c r="K253" s="10"/>
    </row>
    <row r="254" spans="1:11">
      <c r="A254" s="11" t="s">
        <v>173</v>
      </c>
      <c r="B254" s="6">
        <f>IF(B$81="",B214,B214*$I15/B$81)</f>
        <v>0</v>
      </c>
      <c r="C254" s="6">
        <f>IF(C$81="",C214,C214*$I15/C$81)</f>
        <v>0</v>
      </c>
      <c r="D254" s="6">
        <f>IF(D$81="",D214,D214*$I15/D$81)</f>
        <v>0</v>
      </c>
      <c r="E254" s="6">
        <f>IF(E$81="",E214,E214*$I15/E$81)</f>
        <v>0</v>
      </c>
      <c r="F254" s="6">
        <f>IF(F$81="",F214,F214*$I15/F$81)</f>
        <v>0</v>
      </c>
      <c r="G254" s="6">
        <f>IF(G$81="",G214,G214*$I15/G$81)</f>
        <v>0</v>
      </c>
      <c r="H254" s="6">
        <f>IF(H$81="",H214,H214*$I15/H$81)</f>
        <v>0</v>
      </c>
      <c r="I254" s="6">
        <f>IF(I$81="",I214,I214*$I15/I$81)</f>
        <v>0</v>
      </c>
      <c r="J254" s="6">
        <f>IF(J$81="",J214,J214*$I15/J$81)</f>
        <v>0</v>
      </c>
      <c r="K254" s="10"/>
    </row>
    <row r="255" spans="1:11">
      <c r="A255" s="11" t="s">
        <v>216</v>
      </c>
      <c r="B255" s="6">
        <f>IF(B$81="",B215,B215*$I16/B$81)</f>
        <v>0</v>
      </c>
      <c r="C255" s="6">
        <f>IF(C$81="",C215,C215*$I16/C$81)</f>
        <v>0</v>
      </c>
      <c r="D255" s="6">
        <f>IF(D$81="",D215,D215*$I16/D$81)</f>
        <v>0</v>
      </c>
      <c r="E255" s="6">
        <f>IF(E$81="",E215,E215*$I16/E$81)</f>
        <v>0</v>
      </c>
      <c r="F255" s="6">
        <f>IF(F$81="",F215,F215*$I16/F$81)</f>
        <v>0</v>
      </c>
      <c r="G255" s="6">
        <f>IF(G$81="",G215,G215*$I16/G$81)</f>
        <v>0</v>
      </c>
      <c r="H255" s="6">
        <f>IF(H$81="",H215,H215*$I16/H$81)</f>
        <v>0</v>
      </c>
      <c r="I255" s="6">
        <f>IF(I$81="",I215,I215*$I16/I$81)</f>
        <v>0</v>
      </c>
      <c r="J255" s="6">
        <f>IF(J$81="",J215,J215*$I16/J$81)</f>
        <v>0</v>
      </c>
      <c r="K255" s="10"/>
    </row>
    <row r="256" spans="1:11">
      <c r="A256" s="11" t="s">
        <v>174</v>
      </c>
      <c r="B256" s="6">
        <f>IF(B$81="",B216,B216*$I17/B$81)</f>
        <v>0</v>
      </c>
      <c r="C256" s="6">
        <f>IF(C$81="",C216,C216*$I17/C$81)</f>
        <v>0</v>
      </c>
      <c r="D256" s="6">
        <f>IF(D$81="",D216,D216*$I17/D$81)</f>
        <v>0</v>
      </c>
      <c r="E256" s="6">
        <f>IF(E$81="",E216,E216*$I17/E$81)</f>
        <v>0</v>
      </c>
      <c r="F256" s="6">
        <f>IF(F$81="",F216,F216*$I17/F$81)</f>
        <v>0</v>
      </c>
      <c r="G256" s="6">
        <f>IF(G$81="",G216,G216*$I17/G$81)</f>
        <v>0</v>
      </c>
      <c r="H256" s="6">
        <f>IF(H$81="",H216,H216*$I17/H$81)</f>
        <v>0</v>
      </c>
      <c r="I256" s="6">
        <f>IF(I$81="",I216,I216*$I17/I$81)</f>
        <v>0</v>
      </c>
      <c r="J256" s="6">
        <f>IF(J$81="",J216,J216*$I17/J$81)</f>
        <v>0</v>
      </c>
      <c r="K256" s="10"/>
    </row>
    <row r="257" spans="1:11">
      <c r="A257" s="11" t="s">
        <v>175</v>
      </c>
      <c r="B257" s="6">
        <f>IF(B$81="",B217,B217*$I18/B$81)</f>
        <v>0</v>
      </c>
      <c r="C257" s="6">
        <f>IF(C$81="",C217,C217*$I18/C$81)</f>
        <v>0</v>
      </c>
      <c r="D257" s="6">
        <f>IF(D$81="",D217,D217*$I18/D$81)</f>
        <v>0</v>
      </c>
      <c r="E257" s="6">
        <f>IF(E$81="",E217,E217*$I18/E$81)</f>
        <v>0</v>
      </c>
      <c r="F257" s="6">
        <f>IF(F$81="",F217,F217*$I18/F$81)</f>
        <v>0</v>
      </c>
      <c r="G257" s="6">
        <f>IF(G$81="",G217,G217*$I18/G$81)</f>
        <v>0</v>
      </c>
      <c r="H257" s="6">
        <f>IF(H$81="",H217,H217*$I18/H$81)</f>
        <v>0</v>
      </c>
      <c r="I257" s="6">
        <f>IF(I$81="",I217,I217*$I18/I$81)</f>
        <v>0</v>
      </c>
      <c r="J257" s="6">
        <f>IF(J$81="",J217,J217*$I18/J$81)</f>
        <v>0</v>
      </c>
      <c r="K257" s="10"/>
    </row>
    <row r="258" spans="1:11">
      <c r="A258" s="11" t="s">
        <v>217</v>
      </c>
      <c r="B258" s="6">
        <f>IF(B$81="",B218,B218*$I19/B$81)</f>
        <v>0</v>
      </c>
      <c r="C258" s="6">
        <f>IF(C$81="",C218,C218*$I19/C$81)</f>
        <v>0</v>
      </c>
      <c r="D258" s="6">
        <f>IF(D$81="",D218,D218*$I19/D$81)</f>
        <v>0</v>
      </c>
      <c r="E258" s="6">
        <f>IF(E$81="",E218,E218*$I19/E$81)</f>
        <v>0</v>
      </c>
      <c r="F258" s="6">
        <f>IF(F$81="",F218,F218*$I19/F$81)</f>
        <v>0</v>
      </c>
      <c r="G258" s="6">
        <f>IF(G$81="",G218,G218*$I19/G$81)</f>
        <v>0</v>
      </c>
      <c r="H258" s="6">
        <f>IF(H$81="",H218,H218*$I19/H$81)</f>
        <v>0</v>
      </c>
      <c r="I258" s="6">
        <f>IF(I$81="",I218,I218*$I19/I$81)</f>
        <v>0</v>
      </c>
      <c r="J258" s="6">
        <f>IF(J$81="",J218,J218*$I19/J$81)</f>
        <v>0</v>
      </c>
      <c r="K258" s="10"/>
    </row>
    <row r="259" spans="1:11">
      <c r="A259" s="11" t="s">
        <v>176</v>
      </c>
      <c r="B259" s="6">
        <f>IF(B$81="",B219,B219*$I20/B$81)</f>
        <v>0</v>
      </c>
      <c r="C259" s="6">
        <f>IF(C$81="",C219,C219*$I20/C$81)</f>
        <v>0</v>
      </c>
      <c r="D259" s="6">
        <f>IF(D$81="",D219,D219*$I20/D$81)</f>
        <v>0</v>
      </c>
      <c r="E259" s="6">
        <f>IF(E$81="",E219,E219*$I20/E$81)</f>
        <v>0</v>
      </c>
      <c r="F259" s="6">
        <f>IF(F$81="",F219,F219*$I20/F$81)</f>
        <v>0</v>
      </c>
      <c r="G259" s="6">
        <f>IF(G$81="",G219,G219*$I20/G$81)</f>
        <v>0</v>
      </c>
      <c r="H259" s="6">
        <f>IF(H$81="",H219,H219*$I20/H$81)</f>
        <v>0</v>
      </c>
      <c r="I259" s="6">
        <f>IF(I$81="",I219,I219*$I20/I$81)</f>
        <v>0</v>
      </c>
      <c r="J259" s="6">
        <f>IF(J$81="",J219,J219*$I20/J$81)</f>
        <v>0</v>
      </c>
      <c r="K259" s="10"/>
    </row>
    <row r="260" spans="1:11">
      <c r="A260" s="11" t="s">
        <v>177</v>
      </c>
      <c r="B260" s="6">
        <f>IF(B$81="",B220,B220*$I21/B$81)</f>
        <v>0</v>
      </c>
      <c r="C260" s="6">
        <f>IF(C$81="",C220,C220*$I21/C$81)</f>
        <v>0</v>
      </c>
      <c r="D260" s="6">
        <f>IF(D$81="",D220,D220*$I21/D$81)</f>
        <v>0</v>
      </c>
      <c r="E260" s="6">
        <f>IF(E$81="",E220,E220*$I21/E$81)</f>
        <v>0</v>
      </c>
      <c r="F260" s="6">
        <f>IF(F$81="",F220,F220*$I21/F$81)</f>
        <v>0</v>
      </c>
      <c r="G260" s="6">
        <f>IF(G$81="",G220,G220*$I21/G$81)</f>
        <v>0</v>
      </c>
      <c r="H260" s="6">
        <f>IF(H$81="",H220,H220*$I21/H$81)</f>
        <v>0</v>
      </c>
      <c r="I260" s="6">
        <f>IF(I$81="",I220,I220*$I21/I$81)</f>
        <v>0</v>
      </c>
      <c r="J260" s="6">
        <f>IF(J$81="",J220,J220*$I21/J$81)</f>
        <v>0</v>
      </c>
      <c r="K260" s="10"/>
    </row>
    <row r="261" spans="1:11">
      <c r="A261" s="11" t="s">
        <v>191</v>
      </c>
      <c r="B261" s="6">
        <f>IF(B$81="",B221,B221*$I22/B$81)</f>
        <v>0</v>
      </c>
      <c r="C261" s="6">
        <f>IF(C$81="",C221,C221*$I22/C$81)</f>
        <v>0</v>
      </c>
      <c r="D261" s="6">
        <f>IF(D$81="",D221,D221*$I22/D$81)</f>
        <v>0</v>
      </c>
      <c r="E261" s="6">
        <f>IF(E$81="",E221,E221*$I22/E$81)</f>
        <v>0</v>
      </c>
      <c r="F261" s="6">
        <f>IF(F$81="",F221,F221*$I22/F$81)</f>
        <v>0</v>
      </c>
      <c r="G261" s="6">
        <f>IF(G$81="",G221,G221*$I22/G$81)</f>
        <v>0</v>
      </c>
      <c r="H261" s="6">
        <f>IF(H$81="",H221,H221*$I22/H$81)</f>
        <v>0</v>
      </c>
      <c r="I261" s="6">
        <f>IF(I$81="",I221,I221*$I22/I$81)</f>
        <v>0</v>
      </c>
      <c r="J261" s="6">
        <f>IF(J$81="",J221,J221*$I22/J$81)</f>
        <v>0</v>
      </c>
      <c r="K261" s="10"/>
    </row>
    <row r="262" spans="1:11">
      <c r="A262" s="11" t="s">
        <v>178</v>
      </c>
      <c r="B262" s="6">
        <f>IF(B$81="",B222,B222*$I23/B$81)</f>
        <v>0</v>
      </c>
      <c r="C262" s="6">
        <f>IF(C$81="",C222,C222*$I23/C$81)</f>
        <v>0</v>
      </c>
      <c r="D262" s="6">
        <f>IF(D$81="",D222,D222*$I23/D$81)</f>
        <v>0</v>
      </c>
      <c r="E262" s="6">
        <f>IF(E$81="",E222,E222*$I23/E$81)</f>
        <v>0</v>
      </c>
      <c r="F262" s="6">
        <f>IF(F$81="",F222,F222*$I23/F$81)</f>
        <v>0</v>
      </c>
      <c r="G262" s="6">
        <f>IF(G$81="",G222,G222*$I23/G$81)</f>
        <v>0</v>
      </c>
      <c r="H262" s="6">
        <f>IF(H$81="",H222,H222*$I23/H$81)</f>
        <v>0</v>
      </c>
      <c r="I262" s="6">
        <f>IF(I$81="",I222,I222*$I23/I$81)</f>
        <v>0</v>
      </c>
      <c r="J262" s="6">
        <f>IF(J$81="",J222,J222*$I23/J$81)</f>
        <v>0</v>
      </c>
      <c r="K262" s="10"/>
    </row>
    <row r="263" spans="1:11">
      <c r="A263" s="11" t="s">
        <v>179</v>
      </c>
      <c r="B263" s="6">
        <f>IF(B$81="",B223,B223*$I24/B$81)</f>
        <v>0</v>
      </c>
      <c r="C263" s="6">
        <f>IF(C$81="",C223,C223*$I24/C$81)</f>
        <v>0</v>
      </c>
      <c r="D263" s="6">
        <f>IF(D$81="",D223,D223*$I24/D$81)</f>
        <v>0</v>
      </c>
      <c r="E263" s="6">
        <f>IF(E$81="",E223,E223*$I24/E$81)</f>
        <v>0</v>
      </c>
      <c r="F263" s="6">
        <f>IF(F$81="",F223,F223*$I24/F$81)</f>
        <v>0</v>
      </c>
      <c r="G263" s="6">
        <f>IF(G$81="",G223,G223*$I24/G$81)</f>
        <v>0</v>
      </c>
      <c r="H263" s="6">
        <f>IF(H$81="",H223,H223*$I24/H$81)</f>
        <v>0</v>
      </c>
      <c r="I263" s="6">
        <f>IF(I$81="",I223,I223*$I24/I$81)</f>
        <v>0</v>
      </c>
      <c r="J263" s="6">
        <f>IF(J$81="",J223,J223*$I24/J$81)</f>
        <v>0</v>
      </c>
      <c r="K263" s="10"/>
    </row>
    <row r="264" spans="1:11">
      <c r="A264" s="11" t="s">
        <v>192</v>
      </c>
      <c r="B264" s="6">
        <f>IF(B$81="",B224,B224*$I25/B$81)</f>
        <v>0</v>
      </c>
      <c r="C264" s="6">
        <f>IF(C$81="",C224,C224*$I25/C$81)</f>
        <v>0</v>
      </c>
      <c r="D264" s="6">
        <f>IF(D$81="",D224,D224*$I25/D$81)</f>
        <v>0</v>
      </c>
      <c r="E264" s="6">
        <f>IF(E$81="",E224,E224*$I25/E$81)</f>
        <v>0</v>
      </c>
      <c r="F264" s="6">
        <f>IF(F$81="",F224,F224*$I25/F$81)</f>
        <v>0</v>
      </c>
      <c r="G264" s="6">
        <f>IF(G$81="",G224,G224*$I25/G$81)</f>
        <v>0</v>
      </c>
      <c r="H264" s="6">
        <f>IF(H$81="",H224,H224*$I25/H$81)</f>
        <v>0</v>
      </c>
      <c r="I264" s="6">
        <f>IF(I$81="",I224,I224*$I25/I$81)</f>
        <v>0</v>
      </c>
      <c r="J264" s="6">
        <f>IF(J$81="",J224,J224*$I25/J$81)</f>
        <v>0</v>
      </c>
      <c r="K264" s="10"/>
    </row>
    <row r="265" spans="1:11">
      <c r="A265" s="11" t="s">
        <v>218</v>
      </c>
      <c r="B265" s="6">
        <f>IF(B$81="",B225,B225*$I26/B$81)</f>
        <v>0</v>
      </c>
      <c r="C265" s="6">
        <f>IF(C$81="",C225,C225*$I26/C$81)</f>
        <v>0</v>
      </c>
      <c r="D265" s="6">
        <f>IF(D$81="",D225,D225*$I26/D$81)</f>
        <v>0</v>
      </c>
      <c r="E265" s="6">
        <f>IF(E$81="",E225,E225*$I26/E$81)</f>
        <v>0</v>
      </c>
      <c r="F265" s="6">
        <f>IF(F$81="",F225,F225*$I26/F$81)</f>
        <v>0</v>
      </c>
      <c r="G265" s="6">
        <f>IF(G$81="",G225,G225*$I26/G$81)</f>
        <v>0</v>
      </c>
      <c r="H265" s="6">
        <f>IF(H$81="",H225,H225*$I26/H$81)</f>
        <v>0</v>
      </c>
      <c r="I265" s="6">
        <f>IF(I$81="",I225,I225*$I26/I$81)</f>
        <v>0</v>
      </c>
      <c r="J265" s="6">
        <f>IF(J$81="",J225,J225*$I26/J$81)</f>
        <v>0</v>
      </c>
      <c r="K265" s="10"/>
    </row>
    <row r="266" spans="1:11">
      <c r="A266" s="11" t="s">
        <v>219</v>
      </c>
      <c r="B266" s="6">
        <f>IF(B$81="",B226,B226*$I27/B$81)</f>
        <v>0</v>
      </c>
      <c r="C266" s="6">
        <f>IF(C$81="",C226,C226*$I27/C$81)</f>
        <v>0</v>
      </c>
      <c r="D266" s="6">
        <f>IF(D$81="",D226,D226*$I27/D$81)</f>
        <v>0</v>
      </c>
      <c r="E266" s="6">
        <f>IF(E$81="",E226,E226*$I27/E$81)</f>
        <v>0</v>
      </c>
      <c r="F266" s="6">
        <f>IF(F$81="",F226,F226*$I27/F$81)</f>
        <v>0</v>
      </c>
      <c r="G266" s="6">
        <f>IF(G$81="",G226,G226*$I27/G$81)</f>
        <v>0</v>
      </c>
      <c r="H266" s="6">
        <f>IF(H$81="",H226,H226*$I27/H$81)</f>
        <v>0</v>
      </c>
      <c r="I266" s="6">
        <f>IF(I$81="",I226,I226*$I27/I$81)</f>
        <v>0</v>
      </c>
      <c r="J266" s="6">
        <f>IF(J$81="",J226,J226*$I27/J$81)</f>
        <v>0</v>
      </c>
      <c r="K266" s="10"/>
    </row>
    <row r="267" spans="1:11">
      <c r="A267" s="11" t="s">
        <v>220</v>
      </c>
      <c r="B267" s="6">
        <f>IF(B$81="",B227,B227*$I28/B$81)</f>
        <v>0</v>
      </c>
      <c r="C267" s="6">
        <f>IF(C$81="",C227,C227*$I28/C$81)</f>
        <v>0</v>
      </c>
      <c r="D267" s="6">
        <f>IF(D$81="",D227,D227*$I28/D$81)</f>
        <v>0</v>
      </c>
      <c r="E267" s="6">
        <f>IF(E$81="",E227,E227*$I28/E$81)</f>
        <v>0</v>
      </c>
      <c r="F267" s="6">
        <f>IF(F$81="",F227,F227*$I28/F$81)</f>
        <v>0</v>
      </c>
      <c r="G267" s="6">
        <f>IF(G$81="",G227,G227*$I28/G$81)</f>
        <v>0</v>
      </c>
      <c r="H267" s="6">
        <f>IF(H$81="",H227,H227*$I28/H$81)</f>
        <v>0</v>
      </c>
      <c r="I267" s="6">
        <f>IF(I$81="",I227,I227*$I28/I$81)</f>
        <v>0</v>
      </c>
      <c r="J267" s="6">
        <f>IF(J$81="",J227,J227*$I28/J$81)</f>
        <v>0</v>
      </c>
      <c r="K267" s="10"/>
    </row>
    <row r="268" spans="1:11">
      <c r="A268" s="11" t="s">
        <v>221</v>
      </c>
      <c r="B268" s="6">
        <f>IF(B$81="",B228,B228*$I29/B$81)</f>
        <v>0</v>
      </c>
      <c r="C268" s="6">
        <f>IF(C$81="",C228,C228*$I29/C$81)</f>
        <v>0</v>
      </c>
      <c r="D268" s="6">
        <f>IF(D$81="",D228,D228*$I29/D$81)</f>
        <v>0</v>
      </c>
      <c r="E268" s="6">
        <f>IF(E$81="",E228,E228*$I29/E$81)</f>
        <v>0</v>
      </c>
      <c r="F268" s="6">
        <f>IF(F$81="",F228,F228*$I29/F$81)</f>
        <v>0</v>
      </c>
      <c r="G268" s="6">
        <f>IF(G$81="",G228,G228*$I29/G$81)</f>
        <v>0</v>
      </c>
      <c r="H268" s="6">
        <f>IF(H$81="",H228,H228*$I29/H$81)</f>
        <v>0</v>
      </c>
      <c r="I268" s="6">
        <f>IF(I$81="",I228,I228*$I29/I$81)</f>
        <v>0</v>
      </c>
      <c r="J268" s="6">
        <f>IF(J$81="",J228,J228*$I29/J$81)</f>
        <v>0</v>
      </c>
      <c r="K268" s="10"/>
    </row>
    <row r="269" spans="1:11">
      <c r="A269" s="11" t="s">
        <v>222</v>
      </c>
      <c r="B269" s="6">
        <f>IF(B$81="",B229,B229*$I30/B$81)</f>
        <v>0</v>
      </c>
      <c r="C269" s="6">
        <f>IF(C$81="",C229,C229*$I30/C$81)</f>
        <v>0</v>
      </c>
      <c r="D269" s="6">
        <f>IF(D$81="",D229,D229*$I30/D$81)</f>
        <v>0</v>
      </c>
      <c r="E269" s="6">
        <f>IF(E$81="",E229,E229*$I30/E$81)</f>
        <v>0</v>
      </c>
      <c r="F269" s="6">
        <f>IF(F$81="",F229,F229*$I30/F$81)</f>
        <v>0</v>
      </c>
      <c r="G269" s="6">
        <f>IF(G$81="",G229,G229*$I30/G$81)</f>
        <v>0</v>
      </c>
      <c r="H269" s="6">
        <f>IF(H$81="",H229,H229*$I30/H$81)</f>
        <v>0</v>
      </c>
      <c r="I269" s="6">
        <f>IF(I$81="",I229,I229*$I30/I$81)</f>
        <v>0</v>
      </c>
      <c r="J269" s="6">
        <f>IF(J$81="",J229,J229*$I30/J$81)</f>
        <v>0</v>
      </c>
      <c r="K269" s="10"/>
    </row>
    <row r="270" spans="1:11">
      <c r="A270" s="11" t="s">
        <v>180</v>
      </c>
      <c r="B270" s="6">
        <f>IF(B$81="",B230,B230*$I31/B$81)</f>
        <v>0</v>
      </c>
      <c r="C270" s="6">
        <f>IF(C$81="",C230,C230*$I31/C$81)</f>
        <v>0</v>
      </c>
      <c r="D270" s="6">
        <f>IF(D$81="",D230,D230*$I31/D$81)</f>
        <v>0</v>
      </c>
      <c r="E270" s="6">
        <f>IF(E$81="",E230,E230*$I31/E$81)</f>
        <v>0</v>
      </c>
      <c r="F270" s="6">
        <f>IF(F$81="",F230,F230*$I31/F$81)</f>
        <v>0</v>
      </c>
      <c r="G270" s="6">
        <f>IF(G$81="",G230,G230*$I31/G$81)</f>
        <v>0</v>
      </c>
      <c r="H270" s="6">
        <f>IF(H$81="",H230,H230*$I31/H$81)</f>
        <v>0</v>
      </c>
      <c r="I270" s="6">
        <f>IF(I$81="",I230,I230*$I31/I$81)</f>
        <v>0</v>
      </c>
      <c r="J270" s="6">
        <f>IF(J$81="",J230,J230*$I31/J$81)</f>
        <v>0</v>
      </c>
      <c r="K270" s="10"/>
    </row>
    <row r="271" spans="1:11">
      <c r="A271" s="11" t="s">
        <v>181</v>
      </c>
      <c r="B271" s="6">
        <f>IF(B$81="",B231,B231*$I32/B$81)</f>
        <v>0</v>
      </c>
      <c r="C271" s="6">
        <f>IF(C$81="",C231,C231*$I32/C$81)</f>
        <v>0</v>
      </c>
      <c r="D271" s="6">
        <f>IF(D$81="",D231,D231*$I32/D$81)</f>
        <v>0</v>
      </c>
      <c r="E271" s="6">
        <f>IF(E$81="",E231,E231*$I32/E$81)</f>
        <v>0</v>
      </c>
      <c r="F271" s="6">
        <f>IF(F$81="",F231,F231*$I32/F$81)</f>
        <v>0</v>
      </c>
      <c r="G271" s="6">
        <f>IF(G$81="",G231,G231*$I32/G$81)</f>
        <v>0</v>
      </c>
      <c r="H271" s="6">
        <f>IF(H$81="",H231,H231*$I32/H$81)</f>
        <v>0</v>
      </c>
      <c r="I271" s="6">
        <f>IF(I$81="",I231,I231*$I32/I$81)</f>
        <v>0</v>
      </c>
      <c r="J271" s="6">
        <f>IF(J$81="",J231,J231*$I32/J$81)</f>
        <v>0</v>
      </c>
      <c r="K271" s="10"/>
    </row>
    <row r="272" spans="1:11">
      <c r="A272" s="11" t="s">
        <v>182</v>
      </c>
      <c r="B272" s="6">
        <f>IF(B$81="",B232,B232*$I33/B$81)</f>
        <v>0</v>
      </c>
      <c r="C272" s="6">
        <f>IF(C$81="",C232,C232*$I33/C$81)</f>
        <v>0</v>
      </c>
      <c r="D272" s="6">
        <f>IF(D$81="",D232,D232*$I33/D$81)</f>
        <v>0</v>
      </c>
      <c r="E272" s="6">
        <f>IF(E$81="",E232,E232*$I33/E$81)</f>
        <v>0</v>
      </c>
      <c r="F272" s="6">
        <f>IF(F$81="",F232,F232*$I33/F$81)</f>
        <v>0</v>
      </c>
      <c r="G272" s="6">
        <f>IF(G$81="",G232,G232*$I33/G$81)</f>
        <v>0</v>
      </c>
      <c r="H272" s="6">
        <f>IF(H$81="",H232,H232*$I33/H$81)</f>
        <v>0</v>
      </c>
      <c r="I272" s="6">
        <f>IF(I$81="",I232,I232*$I33/I$81)</f>
        <v>0</v>
      </c>
      <c r="J272" s="6">
        <f>IF(J$81="",J232,J232*$I33/J$81)</f>
        <v>0</v>
      </c>
      <c r="K272" s="10"/>
    </row>
    <row r="273" spans="1:11">
      <c r="A273" s="11" t="s">
        <v>183</v>
      </c>
      <c r="B273" s="6">
        <f>IF(B$81="",B233,B233*$I34/B$81)</f>
        <v>0</v>
      </c>
      <c r="C273" s="6">
        <f>IF(C$81="",C233,C233*$I34/C$81)</f>
        <v>0</v>
      </c>
      <c r="D273" s="6">
        <f>IF(D$81="",D233,D233*$I34/D$81)</f>
        <v>0</v>
      </c>
      <c r="E273" s="6">
        <f>IF(E$81="",E233,E233*$I34/E$81)</f>
        <v>0</v>
      </c>
      <c r="F273" s="6">
        <f>IF(F$81="",F233,F233*$I34/F$81)</f>
        <v>0</v>
      </c>
      <c r="G273" s="6">
        <f>IF(G$81="",G233,G233*$I34/G$81)</f>
        <v>0</v>
      </c>
      <c r="H273" s="6">
        <f>IF(H$81="",H233,H233*$I34/H$81)</f>
        <v>0</v>
      </c>
      <c r="I273" s="6">
        <f>IF(I$81="",I233,I233*$I34/I$81)</f>
        <v>0</v>
      </c>
      <c r="J273" s="6">
        <f>IF(J$81="",J233,J233*$I34/J$81)</f>
        <v>0</v>
      </c>
      <c r="K273" s="10"/>
    </row>
    <row r="274" spans="1:11">
      <c r="A274" s="11" t="s">
        <v>184</v>
      </c>
      <c r="B274" s="6">
        <f>IF(B$81="",B234,B234*$I35/B$81)</f>
        <v>0</v>
      </c>
      <c r="C274" s="6">
        <f>IF(C$81="",C234,C234*$I35/C$81)</f>
        <v>0</v>
      </c>
      <c r="D274" s="6">
        <f>IF(D$81="",D234,D234*$I35/D$81)</f>
        <v>0</v>
      </c>
      <c r="E274" s="6">
        <f>IF(E$81="",E234,E234*$I35/E$81)</f>
        <v>0</v>
      </c>
      <c r="F274" s="6">
        <f>IF(F$81="",F234,F234*$I35/F$81)</f>
        <v>0</v>
      </c>
      <c r="G274" s="6">
        <f>IF(G$81="",G234,G234*$I35/G$81)</f>
        <v>0</v>
      </c>
      <c r="H274" s="6">
        <f>IF(H$81="",H234,H234*$I35/H$81)</f>
        <v>0</v>
      </c>
      <c r="I274" s="6">
        <f>IF(I$81="",I234,I234*$I35/I$81)</f>
        <v>0</v>
      </c>
      <c r="J274" s="6">
        <f>IF(J$81="",J234,J234*$I35/J$81)</f>
        <v>0</v>
      </c>
      <c r="K274" s="10"/>
    </row>
    <row r="275" spans="1:11">
      <c r="A275" s="11" t="s">
        <v>185</v>
      </c>
      <c r="B275" s="6">
        <f>IF(B$81="",B235,B235*$I36/B$81)</f>
        <v>0</v>
      </c>
      <c r="C275" s="6">
        <f>IF(C$81="",C235,C235*$I36/C$81)</f>
        <v>0</v>
      </c>
      <c r="D275" s="6">
        <f>IF(D$81="",D235,D235*$I36/D$81)</f>
        <v>0</v>
      </c>
      <c r="E275" s="6">
        <f>IF(E$81="",E235,E235*$I36/E$81)</f>
        <v>0</v>
      </c>
      <c r="F275" s="6">
        <f>IF(F$81="",F235,F235*$I36/F$81)</f>
        <v>0</v>
      </c>
      <c r="G275" s="6">
        <f>IF(G$81="",G235,G235*$I36/G$81)</f>
        <v>0</v>
      </c>
      <c r="H275" s="6">
        <f>IF(H$81="",H235,H235*$I36/H$81)</f>
        <v>0</v>
      </c>
      <c r="I275" s="6">
        <f>IF(I$81="",I235,I235*$I36/I$81)</f>
        <v>0</v>
      </c>
      <c r="J275" s="6">
        <f>IF(J$81="",J235,J235*$I36/J$81)</f>
        <v>0</v>
      </c>
      <c r="K275" s="10"/>
    </row>
    <row r="276" spans="1:11">
      <c r="A276" s="11" t="s">
        <v>193</v>
      </c>
      <c r="B276" s="6">
        <f>IF(B$81="",B236,B236*$I37/B$81)</f>
        <v>0</v>
      </c>
      <c r="C276" s="6">
        <f>IF(C$81="",C236,C236*$I37/C$81)</f>
        <v>0</v>
      </c>
      <c r="D276" s="6">
        <f>IF(D$81="",D236,D236*$I37/D$81)</f>
        <v>0</v>
      </c>
      <c r="E276" s="6">
        <f>IF(E$81="",E236,E236*$I37/E$81)</f>
        <v>0</v>
      </c>
      <c r="F276" s="6">
        <f>IF(F$81="",F236,F236*$I37/F$81)</f>
        <v>0</v>
      </c>
      <c r="G276" s="6">
        <f>IF(G$81="",G236,G236*$I37/G$81)</f>
        <v>0</v>
      </c>
      <c r="H276" s="6">
        <f>IF(H$81="",H236,H236*$I37/H$81)</f>
        <v>0</v>
      </c>
      <c r="I276" s="6">
        <f>IF(I$81="",I236,I236*$I37/I$81)</f>
        <v>0</v>
      </c>
      <c r="J276" s="6">
        <f>IF(J$81="",J236,J236*$I37/J$81)</f>
        <v>0</v>
      </c>
      <c r="K276" s="10"/>
    </row>
    <row r="277" spans="1:11">
      <c r="A277" s="11" t="s">
        <v>194</v>
      </c>
      <c r="B277" s="6">
        <f>IF(B$81="",B237,B237*$I38/B$81)</f>
        <v>0</v>
      </c>
      <c r="C277" s="6">
        <f>IF(C$81="",C237,C237*$I38/C$81)</f>
        <v>0</v>
      </c>
      <c r="D277" s="6">
        <f>IF(D$81="",D237,D237*$I38/D$81)</f>
        <v>0</v>
      </c>
      <c r="E277" s="6">
        <f>IF(E$81="",E237,E237*$I38/E$81)</f>
        <v>0</v>
      </c>
      <c r="F277" s="6">
        <f>IF(F$81="",F237,F237*$I38/F$81)</f>
        <v>0</v>
      </c>
      <c r="G277" s="6">
        <f>IF(G$81="",G237,G237*$I38/G$81)</f>
        <v>0</v>
      </c>
      <c r="H277" s="6">
        <f>IF(H$81="",H237,H237*$I38/H$81)</f>
        <v>0</v>
      </c>
      <c r="I277" s="6">
        <f>IF(I$81="",I237,I237*$I38/I$81)</f>
        <v>0</v>
      </c>
      <c r="J277" s="6">
        <f>IF(J$81="",J237,J237*$I38/J$81)</f>
        <v>0</v>
      </c>
      <c r="K277" s="10"/>
    </row>
    <row r="278" spans="1:11">
      <c r="A278" s="11" t="s">
        <v>195</v>
      </c>
      <c r="B278" s="6">
        <f>IF(B$81="",B238,B238*$I39/B$81)</f>
        <v>0</v>
      </c>
      <c r="C278" s="6">
        <f>IF(C$81="",C238,C238*$I39/C$81)</f>
        <v>0</v>
      </c>
      <c r="D278" s="6">
        <f>IF(D$81="",D238,D238*$I39/D$81)</f>
        <v>0</v>
      </c>
      <c r="E278" s="6">
        <f>IF(E$81="",E238,E238*$I39/E$81)</f>
        <v>0</v>
      </c>
      <c r="F278" s="6">
        <f>IF(F$81="",F238,F238*$I39/F$81)</f>
        <v>0</v>
      </c>
      <c r="G278" s="6">
        <f>IF(G$81="",G238,G238*$I39/G$81)</f>
        <v>0</v>
      </c>
      <c r="H278" s="6">
        <f>IF(H$81="",H238,H238*$I39/H$81)</f>
        <v>0</v>
      </c>
      <c r="I278" s="6">
        <f>IF(I$81="",I238,I238*$I39/I$81)</f>
        <v>0</v>
      </c>
      <c r="J278" s="6">
        <f>IF(J$81="",J238,J238*$I39/J$81)</f>
        <v>0</v>
      </c>
      <c r="K278" s="10"/>
    </row>
    <row r="279" spans="1:11">
      <c r="A279" s="11" t="s">
        <v>196</v>
      </c>
      <c r="B279" s="6">
        <f>IF(B$81="",B239,B239*$I40/B$81)</f>
        <v>0</v>
      </c>
      <c r="C279" s="6">
        <f>IF(C$81="",C239,C239*$I40/C$81)</f>
        <v>0</v>
      </c>
      <c r="D279" s="6">
        <f>IF(D$81="",D239,D239*$I40/D$81)</f>
        <v>0</v>
      </c>
      <c r="E279" s="6">
        <f>IF(E$81="",E239,E239*$I40/E$81)</f>
        <v>0</v>
      </c>
      <c r="F279" s="6">
        <f>IF(F$81="",F239,F239*$I40/F$81)</f>
        <v>0</v>
      </c>
      <c r="G279" s="6">
        <f>IF(G$81="",G239,G239*$I40/G$81)</f>
        <v>0</v>
      </c>
      <c r="H279" s="6">
        <f>IF(H$81="",H239,H239*$I40/H$81)</f>
        <v>0</v>
      </c>
      <c r="I279" s="6">
        <f>IF(I$81="",I239,I239*$I40/I$81)</f>
        <v>0</v>
      </c>
      <c r="J279" s="6">
        <f>IF(J$81="",J239,J239*$I40/J$81)</f>
        <v>0</v>
      </c>
      <c r="K279" s="10"/>
    </row>
    <row r="280" spans="1:11">
      <c r="A280" s="11" t="s">
        <v>197</v>
      </c>
      <c r="B280" s="6">
        <f>IF(B$81="",B240,B240*$I41/B$81)</f>
        <v>0</v>
      </c>
      <c r="C280" s="6">
        <f>IF(C$81="",C240,C240*$I41/C$81)</f>
        <v>0</v>
      </c>
      <c r="D280" s="6">
        <f>IF(D$81="",D240,D240*$I41/D$81)</f>
        <v>0</v>
      </c>
      <c r="E280" s="6">
        <f>IF(E$81="",E240,E240*$I41/E$81)</f>
        <v>0</v>
      </c>
      <c r="F280" s="6">
        <f>IF(F$81="",F240,F240*$I41/F$81)</f>
        <v>0</v>
      </c>
      <c r="G280" s="6">
        <f>IF(G$81="",G240,G240*$I41/G$81)</f>
        <v>0</v>
      </c>
      <c r="H280" s="6">
        <f>IF(H$81="",H240,H240*$I41/H$81)</f>
        <v>0</v>
      </c>
      <c r="I280" s="6">
        <f>IF(I$81="",I240,I240*$I41/I$81)</f>
        <v>0</v>
      </c>
      <c r="J280" s="6">
        <f>IF(J$81="",J240,J240*$I41/J$81)</f>
        <v>0</v>
      </c>
      <c r="K280" s="10"/>
    </row>
    <row r="281" spans="1:11">
      <c r="A281" s="11" t="s">
        <v>198</v>
      </c>
      <c r="B281" s="6">
        <f>IF(B$81="",B241,B241*$I42/B$81)</f>
        <v>0</v>
      </c>
      <c r="C281" s="6">
        <f>IF(C$81="",C241,C241*$I42/C$81)</f>
        <v>0</v>
      </c>
      <c r="D281" s="6">
        <f>IF(D$81="",D241,D241*$I42/D$81)</f>
        <v>0</v>
      </c>
      <c r="E281" s="6">
        <f>IF(E$81="",E241,E241*$I42/E$81)</f>
        <v>0</v>
      </c>
      <c r="F281" s="6">
        <f>IF(F$81="",F241,F241*$I42/F$81)</f>
        <v>0</v>
      </c>
      <c r="G281" s="6">
        <f>IF(G$81="",G241,G241*$I42/G$81)</f>
        <v>0</v>
      </c>
      <c r="H281" s="6">
        <f>IF(H$81="",H241,H241*$I42/H$81)</f>
        <v>0</v>
      </c>
      <c r="I281" s="6">
        <f>IF(I$81="",I241,I241*$I42/I$81)</f>
        <v>0</v>
      </c>
      <c r="J281" s="6">
        <f>IF(J$81="",J241,J241*$I42/J$81)</f>
        <v>0</v>
      </c>
      <c r="K281" s="10"/>
    </row>
    <row r="282" spans="1:11">
      <c r="A282" s="11" t="s">
        <v>199</v>
      </c>
      <c r="B282" s="6">
        <f>IF(B$81="",B242,B242*$I43/B$81)</f>
        <v>0</v>
      </c>
      <c r="C282" s="6">
        <f>IF(C$81="",C242,C242*$I43/C$81)</f>
        <v>0</v>
      </c>
      <c r="D282" s="6">
        <f>IF(D$81="",D242,D242*$I43/D$81)</f>
        <v>0</v>
      </c>
      <c r="E282" s="6">
        <f>IF(E$81="",E242,E242*$I43/E$81)</f>
        <v>0</v>
      </c>
      <c r="F282" s="6">
        <f>IF(F$81="",F242,F242*$I43/F$81)</f>
        <v>0</v>
      </c>
      <c r="G282" s="6">
        <f>IF(G$81="",G242,G242*$I43/G$81)</f>
        <v>0</v>
      </c>
      <c r="H282" s="6">
        <f>IF(H$81="",H242,H242*$I43/H$81)</f>
        <v>0</v>
      </c>
      <c r="I282" s="6">
        <f>IF(I$81="",I242,I242*$I43/I$81)</f>
        <v>0</v>
      </c>
      <c r="J282" s="6">
        <f>IF(J$81="",J242,J242*$I43/J$81)</f>
        <v>0</v>
      </c>
      <c r="K282" s="10"/>
    </row>
    <row r="283" spans="1:11">
      <c r="A283" s="11" t="s">
        <v>200</v>
      </c>
      <c r="B283" s="6">
        <f>IF(B$81="",B243,B243*$I44/B$81)</f>
        <v>0</v>
      </c>
      <c r="C283" s="6">
        <f>IF(C$81="",C243,C243*$I44/C$81)</f>
        <v>0</v>
      </c>
      <c r="D283" s="6">
        <f>IF(D$81="",D243,D243*$I44/D$81)</f>
        <v>0</v>
      </c>
      <c r="E283" s="6">
        <f>IF(E$81="",E243,E243*$I44/E$81)</f>
        <v>0</v>
      </c>
      <c r="F283" s="6">
        <f>IF(F$81="",F243,F243*$I44/F$81)</f>
        <v>0</v>
      </c>
      <c r="G283" s="6">
        <f>IF(G$81="",G243,G243*$I44/G$81)</f>
        <v>0</v>
      </c>
      <c r="H283" s="6">
        <f>IF(H$81="",H243,H243*$I44/H$81)</f>
        <v>0</v>
      </c>
      <c r="I283" s="6">
        <f>IF(I$81="",I243,I243*$I44/I$81)</f>
        <v>0</v>
      </c>
      <c r="J283" s="6">
        <f>IF(J$81="",J243,J243*$I44/J$81)</f>
        <v>0</v>
      </c>
      <c r="K283" s="10"/>
    </row>
  </sheetData>
  <sheetProtection sheet="1" objects="1" scenarios="1"/>
  <hyperlinks>
    <hyperlink ref="A7" location="'LAFs'!B13" display="x1 = Network level for each tariff (to get loss factors applicable to capacity) (in Loss adjustment factors to transmission)"/>
    <hyperlink ref="A8" location="'Input'!B151" display="x2 = 1032. Loss adjustment factors to transmission"/>
    <hyperlink ref="A60" location="'LAFs'!B48" display="x1 = 2002. Mapping of DRM network levels to core network levels"/>
    <hyperlink ref="A61" location="'Input'!B151" display="x2 = 1032. Loss adjustment factors to transmission"/>
    <hyperlink ref="A76" location="'LAFs'!B64" display="x1 = 2003. Loss adjustment factor to transmission for each DRM network level"/>
    <hyperlink ref="A123" location="'Input'!B79" display="x1 = 1018. Proportion of relevant load going through 132kV/HV direct transformation"/>
    <hyperlink ref="A131" location="'Input'!B79" display="x1 = 1018. Proportion of relevant load going through 132kV/HV direct transformation"/>
    <hyperlink ref="A139" location="'Input'!B79" display="x1 = 1018. Proportion of relevant load going through 132kV/HV direct transformation"/>
    <hyperlink ref="A147" location="'Input'!B79" display="x1 = 1018. Proportion of relevant load going through 132kV/HV direct transformation"/>
    <hyperlink ref="A148" location="'LAFs'!B126" display="x2 = 2006. Proportion going through 132kV/EHV"/>
    <hyperlink ref="A149" location="'LAFs'!B134" display="x3 = 2007. Proportion going through EHV"/>
    <hyperlink ref="A150" location="'LAFs'!B142" display="x4 = 2008. Proportion going through EHV/HV"/>
    <hyperlink ref="A168" location="'LAFs'!B88" display="x1 = 2005. Network use factors"/>
    <hyperlink ref="A169" location="'LAFs'!B155" display="x2 = 2009. Rerouteing matrix for all network levels"/>
    <hyperlink ref="A209" location="'LAFs'!B172" display="x3 = 2010. Network use factors: interim step in calculations before adjustments"/>
    <hyperlink ref="A247" location="'LAFs'!B80" display="x1 = 2004. Loss adjustment factor to transmission for each network level"/>
    <hyperlink ref="A248" location="'LAFs'!B212" display="x2 = 2011. Network use factors for all tariffs"/>
    <hyperlink ref="A249" location="'LAFs'!I13" display="x3 = 2001. Loss adjustment factor to transmission (in Loss adjustment factors to transmission)"/>
  </hyperlinks>
  <pageMargins left="0.7" right="0.7" top="0.75" bottom="0.75" header="0.3" footer="0.3"/>
  <pageSetup fitToHeight="0" orientation="portrait"/>
  <headerFooter>
    <oddHeader>&amp;L&amp;A&amp;Cr6409&amp;R&amp;P of &amp;N</oddHeader>
    <oddFooter>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>
      <c r="A1" s="1">
        <f>"Network model"&amp;" for "&amp;'Input'!B7&amp;" in "&amp;'Input'!C7&amp;" ("&amp;'Input'!D7&amp;")"</f>
        <v>0</v>
      </c>
    </row>
    <row r="2" spans="1:3">
      <c r="A2" s="2" t="s">
        <v>416</v>
      </c>
    </row>
    <row r="4" spans="1:3">
      <c r="A4" s="1" t="s">
        <v>417</v>
      </c>
    </row>
    <row r="5" spans="1:3">
      <c r="A5" s="2" t="s">
        <v>367</v>
      </c>
    </row>
    <row r="6" spans="1:3">
      <c r="A6" s="12" t="s">
        <v>418</v>
      </c>
    </row>
    <row r="7" spans="1:3">
      <c r="A7" s="12" t="s">
        <v>419</v>
      </c>
    </row>
    <row r="8" spans="1:3">
      <c r="A8" s="12" t="s">
        <v>420</v>
      </c>
    </row>
    <row r="9" spans="1:3">
      <c r="A9" s="2" t="s">
        <v>421</v>
      </c>
    </row>
    <row r="11" spans="1:3">
      <c r="B11" s="3" t="s">
        <v>422</v>
      </c>
    </row>
    <row r="12" spans="1:3">
      <c r="A12" s="11" t="s">
        <v>422</v>
      </c>
      <c r="B12" s="29">
        <f>PMT('Input'!B58,'Input'!C58,-1)*IF(OR('Input'!F58&gt;366,'Input'!F58&lt;365),'Input'!F58/365.25,1)</f>
        <v>0</v>
      </c>
      <c r="C12" s="10"/>
    </row>
    <row r="14" spans="1:3">
      <c r="A14" s="1" t="s">
        <v>423</v>
      </c>
    </row>
    <row r="15" spans="1:3">
      <c r="A15" s="2" t="s">
        <v>367</v>
      </c>
    </row>
    <row r="16" spans="1:3">
      <c r="A16" s="12" t="s">
        <v>424</v>
      </c>
    </row>
    <row r="17" spans="1:10">
      <c r="A17" s="2" t="s">
        <v>384</v>
      </c>
    </row>
    <row r="18" spans="1:10">
      <c r="A18" s="2" t="s">
        <v>385</v>
      </c>
    </row>
    <row r="20" spans="1:10">
      <c r="B20" s="3" t="s">
        <v>140</v>
      </c>
      <c r="C20" s="3" t="s">
        <v>141</v>
      </c>
      <c r="D20" s="3" t="s">
        <v>142</v>
      </c>
      <c r="E20" s="3" t="s">
        <v>143</v>
      </c>
      <c r="F20" s="3" t="s">
        <v>144</v>
      </c>
      <c r="G20" s="3" t="s">
        <v>145</v>
      </c>
      <c r="H20" s="3" t="s">
        <v>146</v>
      </c>
      <c r="I20" s="3" t="s">
        <v>147</v>
      </c>
    </row>
    <row r="21" spans="1:10">
      <c r="A21" s="11" t="s">
        <v>425</v>
      </c>
      <c r="B21" s="5">
        <v>1</v>
      </c>
      <c r="C21" s="7">
        <f>'Input'!$B152</f>
        <v>0</v>
      </c>
      <c r="D21" s="7">
        <f>'Input'!$C152</f>
        <v>0</v>
      </c>
      <c r="E21" s="7">
        <f>'Input'!$D152</f>
        <v>0</v>
      </c>
      <c r="F21" s="7">
        <f>'Input'!$E152</f>
        <v>0</v>
      </c>
      <c r="G21" s="7">
        <f>'Input'!$F152</f>
        <v>0</v>
      </c>
      <c r="H21" s="7">
        <f>'Input'!$G152</f>
        <v>0</v>
      </c>
      <c r="I21" s="7">
        <f>'Input'!$H152</f>
        <v>0</v>
      </c>
      <c r="J21" s="10"/>
    </row>
    <row r="23" spans="1:10">
      <c r="A23" s="1" t="s">
        <v>426</v>
      </c>
    </row>
    <row r="24" spans="1:10">
      <c r="A24" s="2" t="s">
        <v>367</v>
      </c>
    </row>
    <row r="25" spans="1:10">
      <c r="A25" s="12" t="s">
        <v>427</v>
      </c>
    </row>
    <row r="26" spans="1:10">
      <c r="A26" s="12" t="s">
        <v>428</v>
      </c>
    </row>
    <row r="27" spans="1:10">
      <c r="A27" s="26" t="s">
        <v>370</v>
      </c>
      <c r="B27" s="26" t="s">
        <v>429</v>
      </c>
      <c r="C27" s="26" t="s">
        <v>430</v>
      </c>
    </row>
    <row r="28" spans="1:10">
      <c r="A28" s="26" t="s">
        <v>373</v>
      </c>
      <c r="B28" s="26" t="s">
        <v>431</v>
      </c>
      <c r="C28" s="26" t="s">
        <v>432</v>
      </c>
    </row>
    <row r="30" spans="1:10">
      <c r="B30" s="3" t="s">
        <v>433</v>
      </c>
      <c r="C30" s="3" t="s">
        <v>434</v>
      </c>
    </row>
    <row r="31" spans="1:10">
      <c r="A31" s="11" t="s">
        <v>140</v>
      </c>
      <c r="B31" s="6">
        <f>$B$21</f>
        <v>0</v>
      </c>
      <c r="C31" s="9"/>
      <c r="D31" s="10"/>
    </row>
    <row r="32" spans="1:10">
      <c r="A32" s="11" t="s">
        <v>141</v>
      </c>
      <c r="B32" s="6">
        <f>$C$21</f>
        <v>0</v>
      </c>
      <c r="C32" s="6">
        <f>B31</f>
        <v>0</v>
      </c>
      <c r="D32" s="10"/>
    </row>
    <row r="33" spans="1:5">
      <c r="A33" s="11" t="s">
        <v>142</v>
      </c>
      <c r="B33" s="6">
        <f>$D$21</f>
        <v>0</v>
      </c>
      <c r="C33" s="6">
        <f>B32</f>
        <v>0</v>
      </c>
      <c r="D33" s="10"/>
    </row>
    <row r="34" spans="1:5">
      <c r="A34" s="11" t="s">
        <v>143</v>
      </c>
      <c r="B34" s="6">
        <f>$E$21</f>
        <v>0</v>
      </c>
      <c r="C34" s="6">
        <f>B33</f>
        <v>0</v>
      </c>
      <c r="D34" s="10"/>
    </row>
    <row r="35" spans="1:5">
      <c r="A35" s="11" t="s">
        <v>144</v>
      </c>
      <c r="B35" s="6">
        <f>$F$21</f>
        <v>0</v>
      </c>
      <c r="C35" s="6">
        <f>B34</f>
        <v>0</v>
      </c>
      <c r="D35" s="10"/>
    </row>
    <row r="36" spans="1:5">
      <c r="A36" s="11" t="s">
        <v>145</v>
      </c>
      <c r="B36" s="6">
        <f>$G$21</f>
        <v>0</v>
      </c>
      <c r="C36" s="6">
        <f>B35</f>
        <v>0</v>
      </c>
      <c r="D36" s="10"/>
    </row>
    <row r="37" spans="1:5">
      <c r="A37" s="11" t="s">
        <v>146</v>
      </c>
      <c r="B37" s="6">
        <f>$H$21</f>
        <v>0</v>
      </c>
      <c r="C37" s="6">
        <f>B36</f>
        <v>0</v>
      </c>
      <c r="D37" s="10"/>
    </row>
    <row r="38" spans="1:5">
      <c r="A38" s="11" t="s">
        <v>147</v>
      </c>
      <c r="B38" s="6">
        <f>$I$21</f>
        <v>0</v>
      </c>
      <c r="C38" s="6">
        <f>B37</f>
        <v>0</v>
      </c>
      <c r="D38" s="10"/>
    </row>
    <row r="40" spans="1:5">
      <c r="A40" s="1" t="s">
        <v>435</v>
      </c>
    </row>
    <row r="41" spans="1:5">
      <c r="A41" s="2" t="s">
        <v>367</v>
      </c>
    </row>
    <row r="42" spans="1:5">
      <c r="A42" s="12" t="s">
        <v>436</v>
      </c>
    </row>
    <row r="43" spans="1:5">
      <c r="A43" s="12" t="s">
        <v>437</v>
      </c>
    </row>
    <row r="44" spans="1:5">
      <c r="A44" s="26" t="s">
        <v>370</v>
      </c>
      <c r="B44" s="26" t="s">
        <v>438</v>
      </c>
      <c r="C44" s="26" t="s">
        <v>438</v>
      </c>
      <c r="D44" s="26" t="s">
        <v>438</v>
      </c>
    </row>
    <row r="45" spans="1:5">
      <c r="A45" s="26" t="s">
        <v>373</v>
      </c>
      <c r="B45" s="26" t="s">
        <v>439</v>
      </c>
      <c r="C45" s="26" t="s">
        <v>439</v>
      </c>
      <c r="D45" s="26" t="s">
        <v>440</v>
      </c>
    </row>
    <row r="47" spans="1:5">
      <c r="B47" s="3" t="s">
        <v>441</v>
      </c>
      <c r="C47" s="3" t="s">
        <v>442</v>
      </c>
      <c r="D47" s="3" t="s">
        <v>443</v>
      </c>
    </row>
    <row r="48" spans="1:5">
      <c r="A48" s="11" t="s">
        <v>140</v>
      </c>
      <c r="B48" s="9"/>
      <c r="C48" s="29">
        <f>1/(1+'Input'!B68)</f>
        <v>0</v>
      </c>
      <c r="D48" s="29">
        <f>1/C48-1</f>
        <v>0</v>
      </c>
      <c r="E48" s="10"/>
    </row>
    <row r="49" spans="1:5">
      <c r="A49" s="11" t="s">
        <v>141</v>
      </c>
      <c r="B49" s="29">
        <f>1/(1+'Input'!B69)</f>
        <v>0</v>
      </c>
      <c r="C49" s="29">
        <f>C48/(1+'Input'!B69)</f>
        <v>0</v>
      </c>
      <c r="D49" s="29">
        <f>1/C49-1</f>
        <v>0</v>
      </c>
      <c r="E49" s="10"/>
    </row>
    <row r="50" spans="1:5">
      <c r="A50" s="11" t="s">
        <v>142</v>
      </c>
      <c r="B50" s="29">
        <f>B49/(1+'Input'!B70)</f>
        <v>0</v>
      </c>
      <c r="C50" s="29">
        <f>C49/(1+'Input'!B70)</f>
        <v>0</v>
      </c>
      <c r="D50" s="29">
        <f>1/C50-1</f>
        <v>0</v>
      </c>
      <c r="E50" s="10"/>
    </row>
    <row r="51" spans="1:5">
      <c r="A51" s="11" t="s">
        <v>143</v>
      </c>
      <c r="B51" s="29">
        <f>B50/(1+'Input'!B71)</f>
        <v>0</v>
      </c>
      <c r="C51" s="29">
        <f>C50/(1+'Input'!B71)</f>
        <v>0</v>
      </c>
      <c r="D51" s="29">
        <f>1/C51-1</f>
        <v>0</v>
      </c>
      <c r="E51" s="10"/>
    </row>
    <row r="52" spans="1:5">
      <c r="A52" s="11" t="s">
        <v>144</v>
      </c>
      <c r="B52" s="29">
        <f>B51/(1+'Input'!B72)</f>
        <v>0</v>
      </c>
      <c r="C52" s="29">
        <f>C51/(1+'Input'!B72)</f>
        <v>0</v>
      </c>
      <c r="D52" s="29">
        <f>1/C52-1</f>
        <v>0</v>
      </c>
      <c r="E52" s="10"/>
    </row>
    <row r="53" spans="1:5">
      <c r="A53" s="11" t="s">
        <v>145</v>
      </c>
      <c r="B53" s="29">
        <f>B52/(1+'Input'!B73)</f>
        <v>0</v>
      </c>
      <c r="C53" s="29">
        <f>C52/(1+'Input'!B73)</f>
        <v>0</v>
      </c>
      <c r="D53" s="29">
        <f>1/C53-1</f>
        <v>0</v>
      </c>
      <c r="E53" s="10"/>
    </row>
    <row r="54" spans="1:5">
      <c r="A54" s="11" t="s">
        <v>146</v>
      </c>
      <c r="B54" s="29">
        <f>B53/(1+'Input'!B74)</f>
        <v>0</v>
      </c>
      <c r="C54" s="29">
        <f>C53/(1+'Input'!B74)</f>
        <v>0</v>
      </c>
      <c r="D54" s="29">
        <f>1/C54-1</f>
        <v>0</v>
      </c>
      <c r="E54" s="10"/>
    </row>
    <row r="55" spans="1:5">
      <c r="A55" s="11" t="s">
        <v>147</v>
      </c>
      <c r="B55" s="29">
        <f>B54/(1+'Input'!B75)</f>
        <v>0</v>
      </c>
      <c r="C55" s="29">
        <f>C54/(1+'Input'!B75)</f>
        <v>0</v>
      </c>
      <c r="D55" s="9"/>
      <c r="E55" s="10"/>
    </row>
    <row r="57" spans="1:5">
      <c r="A57" s="1" t="s">
        <v>444</v>
      </c>
    </row>
    <row r="58" spans="1:5">
      <c r="A58" s="2" t="s">
        <v>367</v>
      </c>
    </row>
    <row r="59" spans="1:5">
      <c r="A59" s="12" t="s">
        <v>445</v>
      </c>
    </row>
    <row r="60" spans="1:5">
      <c r="A60" s="12" t="s">
        <v>446</v>
      </c>
    </row>
    <row r="61" spans="1:5">
      <c r="A61" s="2" t="s">
        <v>447</v>
      </c>
    </row>
    <row r="63" spans="1:5">
      <c r="B63" s="3" t="s">
        <v>448</v>
      </c>
    </row>
    <row r="64" spans="1:5">
      <c r="A64" s="11" t="s">
        <v>141</v>
      </c>
      <c r="B64" s="6">
        <f>'Input'!B$85/B$49</f>
        <v>0</v>
      </c>
      <c r="C64" s="10"/>
    </row>
    <row r="65" spans="1:3">
      <c r="A65" s="11" t="s">
        <v>142</v>
      </c>
      <c r="B65" s="6">
        <f>'Input'!B$85/B$50</f>
        <v>0</v>
      </c>
      <c r="C65" s="10"/>
    </row>
    <row r="66" spans="1:3">
      <c r="A66" s="11" t="s">
        <v>143</v>
      </c>
      <c r="B66" s="6">
        <f>'Input'!B$85/B$51</f>
        <v>0</v>
      </c>
      <c r="C66" s="10"/>
    </row>
    <row r="67" spans="1:3">
      <c r="A67" s="11" t="s">
        <v>144</v>
      </c>
      <c r="B67" s="6">
        <f>'Input'!B$85/B$52</f>
        <v>0</v>
      </c>
      <c r="C67" s="10"/>
    </row>
    <row r="68" spans="1:3">
      <c r="A68" s="11" t="s">
        <v>145</v>
      </c>
      <c r="B68" s="6">
        <f>'Input'!B$85/B$53</f>
        <v>0</v>
      </c>
      <c r="C68" s="10"/>
    </row>
    <row r="69" spans="1:3">
      <c r="A69" s="11" t="s">
        <v>146</v>
      </c>
      <c r="B69" s="6">
        <f>'Input'!B$85/B$54</f>
        <v>0</v>
      </c>
      <c r="C69" s="10"/>
    </row>
    <row r="70" spans="1:3">
      <c r="A70" s="11" t="s">
        <v>147</v>
      </c>
      <c r="B70" s="6">
        <f>'Input'!B$85/B$55</f>
        <v>0</v>
      </c>
      <c r="C70" s="10"/>
    </row>
    <row r="72" spans="1:3">
      <c r="A72" s="1" t="s">
        <v>449</v>
      </c>
    </row>
    <row r="73" spans="1:3">
      <c r="A73" s="2" t="s">
        <v>367</v>
      </c>
    </row>
    <row r="74" spans="1:3">
      <c r="A74" s="12" t="s">
        <v>450</v>
      </c>
    </row>
    <row r="75" spans="1:3">
      <c r="A75" s="12" t="s">
        <v>451</v>
      </c>
    </row>
    <row r="76" spans="1:3">
      <c r="A76" s="12" t="s">
        <v>452</v>
      </c>
    </row>
    <row r="77" spans="1:3">
      <c r="A77" s="2" t="s">
        <v>453</v>
      </c>
    </row>
    <row r="79" spans="1:3">
      <c r="B79" s="3" t="s">
        <v>454</v>
      </c>
    </row>
    <row r="80" spans="1:3">
      <c r="A80" s="11" t="s">
        <v>141</v>
      </c>
      <c r="B80" s="6">
        <f>B64*C$49/B$32</f>
        <v>0</v>
      </c>
      <c r="C80" s="10"/>
    </row>
    <row r="81" spans="1:3">
      <c r="A81" s="11" t="s">
        <v>142</v>
      </c>
      <c r="B81" s="6">
        <f>B65*C$50/B$33</f>
        <v>0</v>
      </c>
      <c r="C81" s="10"/>
    </row>
    <row r="82" spans="1:3">
      <c r="A82" s="11" t="s">
        <v>143</v>
      </c>
      <c r="B82" s="6">
        <f>B66*C$51/B$34</f>
        <v>0</v>
      </c>
      <c r="C82" s="10"/>
    </row>
    <row r="83" spans="1:3">
      <c r="A83" s="11" t="s">
        <v>144</v>
      </c>
      <c r="B83" s="6">
        <f>B67*C$52/B$35</f>
        <v>0</v>
      </c>
      <c r="C83" s="10"/>
    </row>
    <row r="84" spans="1:3">
      <c r="A84" s="11" t="s">
        <v>145</v>
      </c>
      <c r="B84" s="6">
        <f>B68*C$53/B$36</f>
        <v>0</v>
      </c>
      <c r="C84" s="10"/>
    </row>
    <row r="85" spans="1:3">
      <c r="A85" s="11" t="s">
        <v>146</v>
      </c>
      <c r="B85" s="6">
        <f>B69*C$54/B$37</f>
        <v>0</v>
      </c>
      <c r="C85" s="10"/>
    </row>
    <row r="86" spans="1:3">
      <c r="A86" s="11" t="s">
        <v>147</v>
      </c>
      <c r="B86" s="6">
        <f>B70*C$55/B$38</f>
        <v>0</v>
      </c>
      <c r="C86" s="10"/>
    </row>
    <row r="88" spans="1:3">
      <c r="A88" s="1" t="s">
        <v>455</v>
      </c>
    </row>
    <row r="89" spans="1:3">
      <c r="A89" s="2" t="s">
        <v>367</v>
      </c>
    </row>
    <row r="90" spans="1:3">
      <c r="A90" s="12" t="s">
        <v>392</v>
      </c>
    </row>
    <row r="91" spans="1:3">
      <c r="A91" s="12" t="s">
        <v>397</v>
      </c>
    </row>
    <row r="92" spans="1:3">
      <c r="A92" s="12" t="s">
        <v>398</v>
      </c>
    </row>
    <row r="93" spans="1:3">
      <c r="A93" s="12" t="s">
        <v>399</v>
      </c>
    </row>
    <row r="94" spans="1:3">
      <c r="A94" s="2" t="s">
        <v>400</v>
      </c>
    </row>
    <row r="95" spans="1:3">
      <c r="A95" s="2" t="s">
        <v>456</v>
      </c>
    </row>
    <row r="97" spans="1:10">
      <c r="B97" s="3" t="s">
        <v>141</v>
      </c>
      <c r="C97" s="3" t="s">
        <v>142</v>
      </c>
      <c r="D97" s="3" t="s">
        <v>143</v>
      </c>
      <c r="E97" s="3" t="s">
        <v>144</v>
      </c>
      <c r="F97" s="3" t="s">
        <v>149</v>
      </c>
      <c r="G97" s="3" t="s">
        <v>145</v>
      </c>
      <c r="H97" s="3" t="s">
        <v>146</v>
      </c>
      <c r="I97" s="3" t="s">
        <v>147</v>
      </c>
    </row>
    <row r="98" spans="1:10">
      <c r="A98" s="11" t="s">
        <v>141</v>
      </c>
      <c r="B98" s="30">
        <v>1</v>
      </c>
      <c r="C98" s="30">
        <v>0</v>
      </c>
      <c r="D98" s="30">
        <v>0</v>
      </c>
      <c r="E98" s="30">
        <v>0</v>
      </c>
      <c r="F98" s="30">
        <v>0</v>
      </c>
      <c r="G98" s="30">
        <v>0</v>
      </c>
      <c r="H98" s="30">
        <v>0</v>
      </c>
      <c r="I98" s="30">
        <v>0</v>
      </c>
      <c r="J98" s="10"/>
    </row>
    <row r="99" spans="1:10">
      <c r="A99" s="11" t="s">
        <v>142</v>
      </c>
      <c r="B99" s="30">
        <v>0</v>
      </c>
      <c r="C99" s="31">
        <f>'LAFs'!$B$127</f>
        <v>0</v>
      </c>
      <c r="D99" s="30">
        <v>0</v>
      </c>
      <c r="E99" s="30">
        <v>0</v>
      </c>
      <c r="F99" s="30">
        <v>0</v>
      </c>
      <c r="G99" s="30">
        <v>0</v>
      </c>
      <c r="H99" s="30">
        <v>0</v>
      </c>
      <c r="I99" s="30">
        <v>0</v>
      </c>
      <c r="J99" s="10"/>
    </row>
    <row r="100" spans="1:10">
      <c r="A100" s="11" t="s">
        <v>143</v>
      </c>
      <c r="B100" s="30">
        <v>0</v>
      </c>
      <c r="C100" s="30">
        <v>0</v>
      </c>
      <c r="D100" s="31">
        <f>'LAFs'!$B$135</f>
        <v>0</v>
      </c>
      <c r="E100" s="30">
        <v>0</v>
      </c>
      <c r="F100" s="30">
        <v>0</v>
      </c>
      <c r="G100" s="30">
        <v>0</v>
      </c>
      <c r="H100" s="30">
        <v>0</v>
      </c>
      <c r="I100" s="30">
        <v>0</v>
      </c>
      <c r="J100" s="10"/>
    </row>
    <row r="101" spans="1:10">
      <c r="A101" s="11" t="s">
        <v>144</v>
      </c>
      <c r="B101" s="30">
        <v>0</v>
      </c>
      <c r="C101" s="30">
        <v>0</v>
      </c>
      <c r="D101" s="30">
        <v>0</v>
      </c>
      <c r="E101" s="31">
        <f>'LAFs'!$B$143</f>
        <v>0</v>
      </c>
      <c r="F101" s="31">
        <f>'Input'!$B$80</f>
        <v>0</v>
      </c>
      <c r="G101" s="30">
        <v>0</v>
      </c>
      <c r="H101" s="30">
        <v>0</v>
      </c>
      <c r="I101" s="30">
        <v>0</v>
      </c>
      <c r="J101" s="10"/>
    </row>
    <row r="102" spans="1:10">
      <c r="A102" s="11" t="s">
        <v>145</v>
      </c>
      <c r="B102" s="30">
        <v>0</v>
      </c>
      <c r="C102" s="30">
        <v>0</v>
      </c>
      <c r="D102" s="30">
        <v>0</v>
      </c>
      <c r="E102" s="30">
        <v>0</v>
      </c>
      <c r="F102" s="30">
        <v>0</v>
      </c>
      <c r="G102" s="30">
        <v>1</v>
      </c>
      <c r="H102" s="30">
        <v>0</v>
      </c>
      <c r="I102" s="30">
        <v>0</v>
      </c>
      <c r="J102" s="10"/>
    </row>
    <row r="103" spans="1:10">
      <c r="A103" s="11" t="s">
        <v>146</v>
      </c>
      <c r="B103" s="30">
        <v>0</v>
      </c>
      <c r="C103" s="30">
        <v>0</v>
      </c>
      <c r="D103" s="30">
        <v>0</v>
      </c>
      <c r="E103" s="30">
        <v>0</v>
      </c>
      <c r="F103" s="30">
        <v>0</v>
      </c>
      <c r="G103" s="30">
        <v>0</v>
      </c>
      <c r="H103" s="30">
        <v>1</v>
      </c>
      <c r="I103" s="30">
        <v>0</v>
      </c>
      <c r="J103" s="10"/>
    </row>
    <row r="104" spans="1:10">
      <c r="A104" s="11" t="s">
        <v>147</v>
      </c>
      <c r="B104" s="30">
        <v>0</v>
      </c>
      <c r="C104" s="30">
        <v>0</v>
      </c>
      <c r="D104" s="30">
        <v>0</v>
      </c>
      <c r="E104" s="30">
        <v>0</v>
      </c>
      <c r="F104" s="30">
        <v>0</v>
      </c>
      <c r="G104" s="30">
        <v>0</v>
      </c>
      <c r="H104" s="30">
        <v>0</v>
      </c>
      <c r="I104" s="30">
        <v>1</v>
      </c>
      <c r="J104" s="10"/>
    </row>
    <row r="106" spans="1:10">
      <c r="A106" s="1" t="s">
        <v>457</v>
      </c>
    </row>
    <row r="107" spans="1:10">
      <c r="A107" s="2" t="s">
        <v>367</v>
      </c>
    </row>
    <row r="108" spans="1:10">
      <c r="A108" s="12" t="s">
        <v>458</v>
      </c>
    </row>
    <row r="109" spans="1:10">
      <c r="A109" s="12" t="s">
        <v>459</v>
      </c>
    </row>
    <row r="110" spans="1:10">
      <c r="A110" s="2" t="s">
        <v>380</v>
      </c>
    </row>
    <row r="112" spans="1:10">
      <c r="B112" s="3" t="s">
        <v>460</v>
      </c>
    </row>
    <row r="113" spans="1:3">
      <c r="A113" s="11" t="s">
        <v>141</v>
      </c>
      <c r="B113" s="6">
        <f>SUMPRODUCT(B$80:B$86,$B$98:$B$104)</f>
        <v>0</v>
      </c>
      <c r="C113" s="10"/>
    </row>
    <row r="114" spans="1:3">
      <c r="A114" s="11" t="s">
        <v>142</v>
      </c>
      <c r="B114" s="6">
        <f>SUMPRODUCT(B$80:B$86,$C$98:$C$104)</f>
        <v>0</v>
      </c>
      <c r="C114" s="10"/>
    </row>
    <row r="115" spans="1:3">
      <c r="A115" s="11" t="s">
        <v>143</v>
      </c>
      <c r="B115" s="6">
        <f>SUMPRODUCT(B$80:B$86,$D$98:$D$104)</f>
        <v>0</v>
      </c>
      <c r="C115" s="10"/>
    </row>
    <row r="116" spans="1:3">
      <c r="A116" s="11" t="s">
        <v>144</v>
      </c>
      <c r="B116" s="6">
        <f>SUMPRODUCT(B$80:B$86,$E$98:$E$104)</f>
        <v>0</v>
      </c>
      <c r="C116" s="10"/>
    </row>
    <row r="117" spans="1:3">
      <c r="A117" s="11" t="s">
        <v>149</v>
      </c>
      <c r="B117" s="6">
        <f>SUMPRODUCT(B$80:B$86,$F$98:$F$104)</f>
        <v>0</v>
      </c>
      <c r="C117" s="10"/>
    </row>
    <row r="118" spans="1:3">
      <c r="A118" s="11" t="s">
        <v>145</v>
      </c>
      <c r="B118" s="6">
        <f>SUMPRODUCT(B$80:B$86,$G$98:$G$104)</f>
        <v>0</v>
      </c>
      <c r="C118" s="10"/>
    </row>
    <row r="119" spans="1:3">
      <c r="A119" s="11" t="s">
        <v>146</v>
      </c>
      <c r="B119" s="6">
        <f>SUMPRODUCT(B$80:B$86,$H$98:$H$104)</f>
        <v>0</v>
      </c>
      <c r="C119" s="10"/>
    </row>
    <row r="120" spans="1:3">
      <c r="A120" s="11" t="s">
        <v>147</v>
      </c>
      <c r="B120" s="6">
        <f>SUMPRODUCT(B$80:B$86,$I$98:$I$104)</f>
        <v>0</v>
      </c>
      <c r="C120" s="10"/>
    </row>
    <row r="122" spans="1:3">
      <c r="A122" s="1" t="s">
        <v>461</v>
      </c>
    </row>
    <row r="123" spans="1:3">
      <c r="A123" s="2" t="s">
        <v>367</v>
      </c>
    </row>
    <row r="124" spans="1:3">
      <c r="A124" s="12" t="s">
        <v>462</v>
      </c>
    </row>
    <row r="125" spans="1:3">
      <c r="A125" s="12" t="s">
        <v>463</v>
      </c>
    </row>
    <row r="126" spans="1:3">
      <c r="A126" s="12" t="s">
        <v>464</v>
      </c>
    </row>
    <row r="127" spans="1:3">
      <c r="A127" s="2" t="s">
        <v>465</v>
      </c>
    </row>
    <row r="129" spans="1:3">
      <c r="B129" s="3" t="s">
        <v>466</v>
      </c>
    </row>
    <row r="130" spans="1:3">
      <c r="A130" s="11" t="s">
        <v>467</v>
      </c>
      <c r="B130" s="6">
        <f>IF(B113,0.001*'Input'!B90*B$12/B113,0)</f>
        <v>0</v>
      </c>
      <c r="C130" s="10"/>
    </row>
    <row r="131" spans="1:3">
      <c r="A131" s="11" t="s">
        <v>468</v>
      </c>
      <c r="B131" s="6">
        <f>IF(B114,0.001*'Input'!B91*B$12/B114,0)</f>
        <v>0</v>
      </c>
      <c r="C131" s="10"/>
    </row>
    <row r="132" spans="1:3">
      <c r="A132" s="11" t="s">
        <v>469</v>
      </c>
      <c r="B132" s="6">
        <f>IF(B115,0.001*'Input'!B92*B$12/B115,0)</f>
        <v>0</v>
      </c>
      <c r="C132" s="10"/>
    </row>
    <row r="133" spans="1:3">
      <c r="A133" s="11" t="s">
        <v>470</v>
      </c>
      <c r="B133" s="6">
        <f>IF(B116,0.001*'Input'!B93*B$12/B116,0)</f>
        <v>0</v>
      </c>
      <c r="C133" s="10"/>
    </row>
    <row r="134" spans="1:3">
      <c r="A134" s="11" t="s">
        <v>471</v>
      </c>
      <c r="B134" s="6">
        <f>IF(B117,0.001*'Input'!B94*B$12/B117,0)</f>
        <v>0</v>
      </c>
      <c r="C134" s="10"/>
    </row>
    <row r="135" spans="1:3">
      <c r="A135" s="11" t="s">
        <v>472</v>
      </c>
      <c r="B135" s="6">
        <f>IF(B118,0.001*'Input'!B95*B$12/B118,0)</f>
        <v>0</v>
      </c>
      <c r="C135" s="10"/>
    </row>
    <row r="136" spans="1:3">
      <c r="A136" s="11" t="s">
        <v>473</v>
      </c>
      <c r="B136" s="6">
        <f>IF(B119,0.001*'Input'!B96*B$12/B119,0)</f>
        <v>0</v>
      </c>
      <c r="C136" s="10"/>
    </row>
    <row r="137" spans="1:3">
      <c r="A137" s="11" t="s">
        <v>474</v>
      </c>
      <c r="B137" s="6">
        <f>IF(B120,0.001*'Input'!B97*B$12/B120,0)</f>
        <v>0</v>
      </c>
      <c r="C137" s="10"/>
    </row>
  </sheetData>
  <sheetProtection sheet="1" objects="1" scenarios="1"/>
  <hyperlinks>
    <hyperlink ref="A6" location="'Input'!B57" display="x1 = 1010. Rate of return (in Financial and general assumptions)"/>
    <hyperlink ref="A7" location="'Input'!C57" display="x2 = 1010. Annualisation period (years) (in Financial and general assumptions)"/>
    <hyperlink ref="A8" location="'Input'!F57" display="x3 = 1010. Days in the charging year (in Financial and general assumptions)"/>
    <hyperlink ref="A16" location="'Input'!B151" display="x1 = 1032. Loss adjustment factors to transmission"/>
    <hyperlink ref="A25" location="'DRM'!B20" display="x1 = 2102. Loss adjustment factor to transmission for each core level"/>
    <hyperlink ref="A26" location="'DRM'!B30" display="x2 = Loss adjustment factor to transmission for network level exit (in Loss adjustment factors)"/>
    <hyperlink ref="A42" location="'Input'!B67" display="x1 = 1017. Diversity allowance between top and bottom of network level"/>
    <hyperlink ref="A43" location="'DRM'!C47" display="x2 = Coincidence to system peak at level exit (in Diversity calculations)"/>
    <hyperlink ref="A59" location="'Input'!B84" display="x1 = 1019. Network model GSP peak demand (MW)"/>
    <hyperlink ref="A60" location="'DRM'!B47" display="x2 = 2104. Coincidence to GSP peak at level exit (in Diversity calculations)"/>
    <hyperlink ref="A74" location="'DRM'!B63" display="x1 = 2105. Network model total maximum demand at substation (MW)"/>
    <hyperlink ref="A75" location="'DRM'!C47" display="x2 = 2104. Coincidence to system peak at level exit (in Diversity calculations)"/>
    <hyperlink ref="A76" location="'DRM'!B30" display="x3 = 2103. Loss adjustment factor to transmission for network level exit (in Loss adjustment factors)"/>
    <hyperlink ref="A90" location="'Input'!B79" display="x1 = 1018. Proportion of relevant load going through 132kV/HV direct transformation"/>
    <hyperlink ref="A91" location="'LAFs'!B126" display="x2 = 2006. Proportion going through 132kV/EHV"/>
    <hyperlink ref="A92" location="'LAFs'!B134" display="x3 = 2007. Proportion going through EHV"/>
    <hyperlink ref="A93" location="'LAFs'!B142" display="x4 = 2008. Proportion going through EHV/HV"/>
    <hyperlink ref="A108" location="'DRM'!B79" display="x1 = 2106. Network model contribution to system maximum load measured at network level exit (MW)"/>
    <hyperlink ref="A109" location="'DRM'!B97" display="x2 = 2107. Rerouteing matrix for DRM network levels"/>
    <hyperlink ref="A124" location="'DRM'!B112" display="x1 = 2108. GSP simultaneous maximum load assumed through each network level (MW)"/>
    <hyperlink ref="A125" location="'Input'!B89" display="x2 = 1020. Gross asset cost by network level (£)"/>
    <hyperlink ref="A126" location="'DRM'!B11" display="x3 = 2101. Annuity rate"/>
  </hyperlinks>
  <pageMargins left="0.7" right="0.7" top="0.75" bottom="0.75" header="0.3" footer="0.3"/>
  <pageSetup fitToHeight="0" orientation="portrait"/>
  <headerFooter>
    <oddHeader>&amp;L&amp;A&amp;Cr6409&amp;R&amp;P of &amp;N</oddHeader>
    <oddFooter>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50.7109375" customWidth="1"/>
    <col min="2" max="251" width="24.7109375" customWidth="1"/>
  </cols>
  <sheetData>
    <row r="1" spans="1:3">
      <c r="A1" s="1">
        <f>"Service models"&amp;" for "&amp;'Input'!B7&amp;" in "&amp;'Input'!C7&amp;" ("&amp;'Input'!D7&amp;")"</f>
        <v>0</v>
      </c>
    </row>
    <row r="2" spans="1:3">
      <c r="A2" s="2" t="s">
        <v>475</v>
      </c>
    </row>
    <row r="4" spans="1:3">
      <c r="A4" s="1" t="s">
        <v>476</v>
      </c>
    </row>
    <row r="5" spans="1:3">
      <c r="A5" s="2" t="s">
        <v>367</v>
      </c>
    </row>
    <row r="6" spans="1:3">
      <c r="A6" s="12" t="s">
        <v>477</v>
      </c>
    </row>
    <row r="7" spans="1:3">
      <c r="A7" s="12" t="s">
        <v>478</v>
      </c>
    </row>
    <row r="8" spans="1:3">
      <c r="A8" s="2" t="s">
        <v>380</v>
      </c>
    </row>
    <row r="10" spans="1:3">
      <c r="B10" s="3" t="s">
        <v>479</v>
      </c>
    </row>
    <row r="11" spans="1:3">
      <c r="A11" s="11" t="s">
        <v>172</v>
      </c>
      <c r="B11" s="17">
        <f>SUMPRODUCT('Input'!$B112:$I112,'Input'!$B$102:$I$102)</f>
        <v>0</v>
      </c>
      <c r="C11" s="10"/>
    </row>
    <row r="12" spans="1:3">
      <c r="A12" s="11" t="s">
        <v>173</v>
      </c>
      <c r="B12" s="17">
        <f>SUMPRODUCT('Input'!$B113:$I113,'Input'!$B$102:$I$102)</f>
        <v>0</v>
      </c>
      <c r="C12" s="10"/>
    </row>
    <row r="13" spans="1:3">
      <c r="A13" s="11" t="s">
        <v>174</v>
      </c>
      <c r="B13" s="17">
        <f>SUMPRODUCT('Input'!$B114:$I114,'Input'!$B$102:$I$102)</f>
        <v>0</v>
      </c>
      <c r="C13" s="10"/>
    </row>
    <row r="14" spans="1:3">
      <c r="A14" s="11" t="s">
        <v>175</v>
      </c>
      <c r="B14" s="17">
        <f>SUMPRODUCT('Input'!$B115:$I115,'Input'!$B$102:$I$102)</f>
        <v>0</v>
      </c>
      <c r="C14" s="10"/>
    </row>
    <row r="15" spans="1:3">
      <c r="A15" s="11" t="s">
        <v>176</v>
      </c>
      <c r="B15" s="17">
        <f>SUMPRODUCT('Input'!$B116:$I116,'Input'!$B$102:$I$102)</f>
        <v>0</v>
      </c>
      <c r="C15" s="10"/>
    </row>
    <row r="16" spans="1:3">
      <c r="A16" s="11" t="s">
        <v>177</v>
      </c>
      <c r="B16" s="17">
        <f>SUMPRODUCT('Input'!$B117:$I117,'Input'!$B$102:$I$102)</f>
        <v>0</v>
      </c>
      <c r="C16" s="10"/>
    </row>
    <row r="17" spans="1:3">
      <c r="A17" s="11" t="s">
        <v>178</v>
      </c>
      <c r="B17" s="17">
        <f>SUMPRODUCT('Input'!$B118:$I118,'Input'!$B$102:$I$102)</f>
        <v>0</v>
      </c>
      <c r="C17" s="10"/>
    </row>
    <row r="18" spans="1:3">
      <c r="A18" s="11" t="s">
        <v>179</v>
      </c>
      <c r="B18" s="17">
        <f>SUMPRODUCT('Input'!$B119:$I119,'Input'!$B$102:$I$102)</f>
        <v>0</v>
      </c>
      <c r="C18" s="10"/>
    </row>
    <row r="19" spans="1:3">
      <c r="A19" s="11" t="s">
        <v>180</v>
      </c>
      <c r="B19" s="17">
        <f>SUMPRODUCT('Input'!$B120:$I120,'Input'!$B$102:$I$102)</f>
        <v>0</v>
      </c>
      <c r="C19" s="10"/>
    </row>
    <row r="20" spans="1:3">
      <c r="A20" s="11" t="s">
        <v>181</v>
      </c>
      <c r="B20" s="17">
        <f>SUMPRODUCT('Input'!$B121:$I121,'Input'!$B$102:$I$102)</f>
        <v>0</v>
      </c>
      <c r="C20" s="10"/>
    </row>
    <row r="21" spans="1:3">
      <c r="A21" s="11" t="s">
        <v>182</v>
      </c>
      <c r="B21" s="17">
        <f>SUMPRODUCT('Input'!$B122:$I122,'Input'!$B$102:$I$102)</f>
        <v>0</v>
      </c>
      <c r="C21" s="10"/>
    </row>
    <row r="22" spans="1:3">
      <c r="A22" s="11" t="s">
        <v>183</v>
      </c>
      <c r="B22" s="17">
        <f>SUMPRODUCT('Input'!$B123:$I123,'Input'!$B$102:$I$102)</f>
        <v>0</v>
      </c>
      <c r="C22" s="10"/>
    </row>
    <row r="23" spans="1:3">
      <c r="A23" s="11" t="s">
        <v>184</v>
      </c>
      <c r="B23" s="17">
        <f>SUMPRODUCT('Input'!$B124:$I124,'Input'!$B$102:$I$102)</f>
        <v>0</v>
      </c>
      <c r="C23" s="10"/>
    </row>
    <row r="24" spans="1:3">
      <c r="A24" s="11" t="s">
        <v>185</v>
      </c>
      <c r="B24" s="17">
        <f>SUMPRODUCT('Input'!$B125:$I125,'Input'!$B$102:$I$102)</f>
        <v>0</v>
      </c>
      <c r="C24" s="10"/>
    </row>
    <row r="26" spans="1:3">
      <c r="A26" s="1" t="s">
        <v>480</v>
      </c>
    </row>
    <row r="27" spans="1:3">
      <c r="A27" s="2" t="s">
        <v>367</v>
      </c>
    </row>
    <row r="28" spans="1:3">
      <c r="A28" s="12" t="s">
        <v>481</v>
      </c>
    </row>
    <row r="29" spans="1:3">
      <c r="A29" s="12" t="s">
        <v>478</v>
      </c>
    </row>
    <row r="30" spans="1:3">
      <c r="A30" s="2" t="s">
        <v>380</v>
      </c>
    </row>
    <row r="32" spans="1:3">
      <c r="B32" s="3" t="s">
        <v>479</v>
      </c>
    </row>
    <row r="33" spans="1:3">
      <c r="A33" s="11" t="s">
        <v>482</v>
      </c>
      <c r="B33" s="17">
        <f>SUMPRODUCT('Input'!$B132:$I132,'Input'!$B$102:$I$102)</f>
        <v>0</v>
      </c>
      <c r="C33" s="10"/>
    </row>
    <row r="35" spans="1:3">
      <c r="A35" s="1" t="s">
        <v>483</v>
      </c>
    </row>
    <row r="36" spans="1:3">
      <c r="A36" s="2" t="s">
        <v>367</v>
      </c>
    </row>
    <row r="37" spans="1:3">
      <c r="A37" s="12" t="s">
        <v>484</v>
      </c>
    </row>
    <row r="38" spans="1:3">
      <c r="A38" s="12" t="s">
        <v>485</v>
      </c>
    </row>
    <row r="39" spans="1:3">
      <c r="A39" s="12" t="s">
        <v>464</v>
      </c>
    </row>
    <row r="40" spans="1:3">
      <c r="A40" s="2" t="s">
        <v>486</v>
      </c>
    </row>
    <row r="42" spans="1:3">
      <c r="B42" s="3" t="s">
        <v>479</v>
      </c>
    </row>
    <row r="43" spans="1:3">
      <c r="A43" s="11" t="s">
        <v>487</v>
      </c>
      <c r="B43" s="6">
        <f>0.1*'Input'!$D58*B33*'DRM'!$B12</f>
        <v>0</v>
      </c>
      <c r="C43" s="10"/>
    </row>
    <row r="45" spans="1:3">
      <c r="A45" s="1" t="s">
        <v>488</v>
      </c>
    </row>
    <row r="46" spans="1:3">
      <c r="A46" s="2" t="s">
        <v>367</v>
      </c>
    </row>
    <row r="47" spans="1:3">
      <c r="A47" s="12" t="s">
        <v>489</v>
      </c>
    </row>
    <row r="48" spans="1:3">
      <c r="A48" s="12" t="s">
        <v>490</v>
      </c>
    </row>
    <row r="49" spans="1:3">
      <c r="A49" s="2" t="s">
        <v>380</v>
      </c>
    </row>
    <row r="51" spans="1:3">
      <c r="B51" s="3" t="s">
        <v>491</v>
      </c>
    </row>
    <row r="52" spans="1:3">
      <c r="A52" s="11" t="s">
        <v>191</v>
      </c>
      <c r="B52" s="17">
        <f>SUMPRODUCT('Input'!$B137:$F137,'Input'!$B$107:$F$107)</f>
        <v>0</v>
      </c>
      <c r="C52" s="10"/>
    </row>
    <row r="53" spans="1:3">
      <c r="A53" s="11" t="s">
        <v>192</v>
      </c>
      <c r="B53" s="17">
        <f>SUMPRODUCT('Input'!$B138:$F138,'Input'!$B$107:$F$107)</f>
        <v>0</v>
      </c>
      <c r="C53" s="10"/>
    </row>
    <row r="54" spans="1:3">
      <c r="A54" s="11" t="s">
        <v>193</v>
      </c>
      <c r="B54" s="17">
        <f>SUMPRODUCT('Input'!$B139:$F139,'Input'!$B$107:$F$107)</f>
        <v>0</v>
      </c>
      <c r="C54" s="10"/>
    </row>
    <row r="55" spans="1:3">
      <c r="A55" s="11" t="s">
        <v>194</v>
      </c>
      <c r="B55" s="17">
        <f>SUMPRODUCT('Input'!$B140:$F140,'Input'!$B$107:$F$107)</f>
        <v>0</v>
      </c>
      <c r="C55" s="10"/>
    </row>
    <row r="56" spans="1:3">
      <c r="A56" s="11" t="s">
        <v>195</v>
      </c>
      <c r="B56" s="17">
        <f>SUMPRODUCT('Input'!$B141:$F141,'Input'!$B$107:$F$107)</f>
        <v>0</v>
      </c>
      <c r="C56" s="10"/>
    </row>
    <row r="57" spans="1:3">
      <c r="A57" s="11" t="s">
        <v>196</v>
      </c>
      <c r="B57" s="17">
        <f>SUMPRODUCT('Input'!$B142:$F142,'Input'!$B$107:$F$107)</f>
        <v>0</v>
      </c>
      <c r="C57" s="10"/>
    </row>
    <row r="58" spans="1:3">
      <c r="A58" s="11" t="s">
        <v>197</v>
      </c>
      <c r="B58" s="17">
        <f>SUMPRODUCT('Input'!$B143:$F143,'Input'!$B$107:$F$107)</f>
        <v>0</v>
      </c>
      <c r="C58" s="10"/>
    </row>
    <row r="59" spans="1:3">
      <c r="A59" s="11" t="s">
        <v>198</v>
      </c>
      <c r="B59" s="17">
        <f>SUMPRODUCT('Input'!$B144:$F144,'Input'!$B$107:$F$107)</f>
        <v>0</v>
      </c>
      <c r="C59" s="10"/>
    </row>
    <row r="60" spans="1:3">
      <c r="A60" s="11" t="s">
        <v>199</v>
      </c>
      <c r="B60" s="17">
        <f>SUMPRODUCT('Input'!$B145:$F145,'Input'!$B$107:$F$107)</f>
        <v>0</v>
      </c>
      <c r="C60" s="10"/>
    </row>
    <row r="61" spans="1:3">
      <c r="A61" s="11" t="s">
        <v>200</v>
      </c>
      <c r="B61" s="17">
        <f>SUMPRODUCT('Input'!$B146:$F146,'Input'!$B$107:$F$107)</f>
        <v>0</v>
      </c>
      <c r="C61" s="10"/>
    </row>
    <row r="63" spans="1:3">
      <c r="A63" s="1" t="s">
        <v>492</v>
      </c>
    </row>
    <row r="64" spans="1:3">
      <c r="A64" s="2" t="s">
        <v>367</v>
      </c>
    </row>
    <row r="65" spans="1:4">
      <c r="A65" s="12" t="s">
        <v>493</v>
      </c>
    </row>
    <row r="66" spans="1:4">
      <c r="A66" s="12" t="s">
        <v>494</v>
      </c>
    </row>
    <row r="67" spans="1:4">
      <c r="A67" s="2" t="s">
        <v>385</v>
      </c>
    </row>
    <row r="69" spans="1:4">
      <c r="B69" s="3" t="s">
        <v>479</v>
      </c>
      <c r="C69" s="3" t="s">
        <v>491</v>
      </c>
    </row>
    <row r="70" spans="1:4">
      <c r="A70" s="11" t="s">
        <v>172</v>
      </c>
      <c r="B70" s="7">
        <f>$B$11</f>
        <v>0</v>
      </c>
      <c r="C70" s="9"/>
      <c r="D70" s="10"/>
    </row>
    <row r="71" spans="1:4">
      <c r="A71" s="11" t="s">
        <v>173</v>
      </c>
      <c r="B71" s="7">
        <f>$B$12</f>
        <v>0</v>
      </c>
      <c r="C71" s="9"/>
      <c r="D71" s="10"/>
    </row>
    <row r="72" spans="1:4">
      <c r="A72" s="11" t="s">
        <v>216</v>
      </c>
      <c r="B72" s="9"/>
      <c r="C72" s="9"/>
      <c r="D72" s="10"/>
    </row>
    <row r="73" spans="1:4">
      <c r="A73" s="11" t="s">
        <v>174</v>
      </c>
      <c r="B73" s="7">
        <f>$B$13</f>
        <v>0</v>
      </c>
      <c r="C73" s="9"/>
      <c r="D73" s="10"/>
    </row>
    <row r="74" spans="1:4">
      <c r="A74" s="11" t="s">
        <v>175</v>
      </c>
      <c r="B74" s="7">
        <f>$B$14</f>
        <v>0</v>
      </c>
      <c r="C74" s="9"/>
      <c r="D74" s="10"/>
    </row>
    <row r="75" spans="1:4">
      <c r="A75" s="11" t="s">
        <v>217</v>
      </c>
      <c r="B75" s="9"/>
      <c r="C75" s="9"/>
      <c r="D75" s="10"/>
    </row>
    <row r="76" spans="1:4">
      <c r="A76" s="11" t="s">
        <v>176</v>
      </c>
      <c r="B76" s="7">
        <f>$B$15</f>
        <v>0</v>
      </c>
      <c r="C76" s="9"/>
      <c r="D76" s="10"/>
    </row>
    <row r="77" spans="1:4">
      <c r="A77" s="11" t="s">
        <v>177</v>
      </c>
      <c r="B77" s="7">
        <f>$B$16</f>
        <v>0</v>
      </c>
      <c r="C77" s="9"/>
      <c r="D77" s="10"/>
    </row>
    <row r="78" spans="1:4">
      <c r="A78" s="11" t="s">
        <v>191</v>
      </c>
      <c r="B78" s="9"/>
      <c r="C78" s="7">
        <f>$B$52</f>
        <v>0</v>
      </c>
      <c r="D78" s="10"/>
    </row>
    <row r="79" spans="1:4">
      <c r="A79" s="11" t="s">
        <v>178</v>
      </c>
      <c r="B79" s="7">
        <f>$B$17</f>
        <v>0</v>
      </c>
      <c r="C79" s="9"/>
      <c r="D79" s="10"/>
    </row>
    <row r="80" spans="1:4">
      <c r="A80" s="11" t="s">
        <v>179</v>
      </c>
      <c r="B80" s="7">
        <f>$B$18</f>
        <v>0</v>
      </c>
      <c r="C80" s="9"/>
      <c r="D80" s="10"/>
    </row>
    <row r="81" spans="1:4">
      <c r="A81" s="11" t="s">
        <v>192</v>
      </c>
      <c r="B81" s="9"/>
      <c r="C81" s="7">
        <f>$B$53</f>
        <v>0</v>
      </c>
      <c r="D81" s="10"/>
    </row>
    <row r="82" spans="1:4">
      <c r="A82" s="11" t="s">
        <v>218</v>
      </c>
      <c r="B82" s="9"/>
      <c r="C82" s="9"/>
      <c r="D82" s="10"/>
    </row>
    <row r="83" spans="1:4">
      <c r="A83" s="11" t="s">
        <v>219</v>
      </c>
      <c r="B83" s="9"/>
      <c r="C83" s="9"/>
      <c r="D83" s="10"/>
    </row>
    <row r="84" spans="1:4">
      <c r="A84" s="11" t="s">
        <v>220</v>
      </c>
      <c r="B84" s="9"/>
      <c r="C84" s="9"/>
      <c r="D84" s="10"/>
    </row>
    <row r="85" spans="1:4">
      <c r="A85" s="11" t="s">
        <v>221</v>
      </c>
      <c r="B85" s="9"/>
      <c r="C85" s="9"/>
      <c r="D85" s="10"/>
    </row>
    <row r="86" spans="1:4">
      <c r="A86" s="11" t="s">
        <v>222</v>
      </c>
      <c r="B86" s="9"/>
      <c r="C86" s="9"/>
      <c r="D86" s="10"/>
    </row>
    <row r="87" spans="1:4">
      <c r="A87" s="11" t="s">
        <v>180</v>
      </c>
      <c r="B87" s="7">
        <f>$B$19</f>
        <v>0</v>
      </c>
      <c r="C87" s="9"/>
      <c r="D87" s="10"/>
    </row>
    <row r="88" spans="1:4">
      <c r="A88" s="11" t="s">
        <v>181</v>
      </c>
      <c r="B88" s="7">
        <f>$B$20</f>
        <v>0</v>
      </c>
      <c r="C88" s="9"/>
      <c r="D88" s="10"/>
    </row>
    <row r="89" spans="1:4">
      <c r="A89" s="11" t="s">
        <v>182</v>
      </c>
      <c r="B89" s="7">
        <f>$B$21</f>
        <v>0</v>
      </c>
      <c r="C89" s="9"/>
      <c r="D89" s="10"/>
    </row>
    <row r="90" spans="1:4">
      <c r="A90" s="11" t="s">
        <v>183</v>
      </c>
      <c r="B90" s="7">
        <f>$B$22</f>
        <v>0</v>
      </c>
      <c r="C90" s="9"/>
      <c r="D90" s="10"/>
    </row>
    <row r="91" spans="1:4">
      <c r="A91" s="11" t="s">
        <v>184</v>
      </c>
      <c r="B91" s="7">
        <f>$B$23</f>
        <v>0</v>
      </c>
      <c r="C91" s="9"/>
      <c r="D91" s="10"/>
    </row>
    <row r="92" spans="1:4">
      <c r="A92" s="11" t="s">
        <v>185</v>
      </c>
      <c r="B92" s="7">
        <f>$B$24</f>
        <v>0</v>
      </c>
      <c r="C92" s="9"/>
      <c r="D92" s="10"/>
    </row>
    <row r="93" spans="1:4">
      <c r="A93" s="11" t="s">
        <v>193</v>
      </c>
      <c r="B93" s="9"/>
      <c r="C93" s="7">
        <f>$B$54</f>
        <v>0</v>
      </c>
      <c r="D93" s="10"/>
    </row>
    <row r="94" spans="1:4">
      <c r="A94" s="11" t="s">
        <v>194</v>
      </c>
      <c r="B94" s="9"/>
      <c r="C94" s="7">
        <f>$B$55</f>
        <v>0</v>
      </c>
      <c r="D94" s="10"/>
    </row>
    <row r="95" spans="1:4">
      <c r="A95" s="11" t="s">
        <v>195</v>
      </c>
      <c r="B95" s="9"/>
      <c r="C95" s="7">
        <f>$B$56</f>
        <v>0</v>
      </c>
      <c r="D95" s="10"/>
    </row>
    <row r="96" spans="1:4">
      <c r="A96" s="11" t="s">
        <v>196</v>
      </c>
      <c r="B96" s="9"/>
      <c r="C96" s="7">
        <f>$B$57</f>
        <v>0</v>
      </c>
      <c r="D96" s="10"/>
    </row>
    <row r="97" spans="1:4">
      <c r="A97" s="11" t="s">
        <v>197</v>
      </c>
      <c r="B97" s="9"/>
      <c r="C97" s="7">
        <f>$B$58</f>
        <v>0</v>
      </c>
      <c r="D97" s="10"/>
    </row>
    <row r="98" spans="1:4">
      <c r="A98" s="11" t="s">
        <v>198</v>
      </c>
      <c r="B98" s="9"/>
      <c r="C98" s="7">
        <f>$B$59</f>
        <v>0</v>
      </c>
      <c r="D98" s="10"/>
    </row>
    <row r="99" spans="1:4">
      <c r="A99" s="11" t="s">
        <v>199</v>
      </c>
      <c r="B99" s="9"/>
      <c r="C99" s="7">
        <f>$B$60</f>
        <v>0</v>
      </c>
      <c r="D99" s="10"/>
    </row>
    <row r="100" spans="1:4">
      <c r="A100" s="11" t="s">
        <v>200</v>
      </c>
      <c r="B100" s="9"/>
      <c r="C100" s="7">
        <f>$B$61</f>
        <v>0</v>
      </c>
      <c r="D100" s="10"/>
    </row>
    <row r="102" spans="1:4">
      <c r="A102" s="1" t="s">
        <v>495</v>
      </c>
    </row>
    <row r="103" spans="1:4">
      <c r="A103" s="2" t="s">
        <v>367</v>
      </c>
    </row>
    <row r="104" spans="1:4">
      <c r="A104" s="12" t="s">
        <v>496</v>
      </c>
    </row>
    <row r="105" spans="1:4">
      <c r="A105" s="12" t="s">
        <v>497</v>
      </c>
    </row>
    <row r="106" spans="1:4">
      <c r="A106" s="12" t="s">
        <v>464</v>
      </c>
    </row>
    <row r="107" spans="1:4">
      <c r="A107" s="12" t="s">
        <v>498</v>
      </c>
    </row>
    <row r="108" spans="1:4">
      <c r="A108" s="12" t="s">
        <v>499</v>
      </c>
    </row>
    <row r="109" spans="1:4">
      <c r="A109" s="26" t="s">
        <v>370</v>
      </c>
      <c r="B109" s="26" t="s">
        <v>500</v>
      </c>
      <c r="C109" s="26"/>
      <c r="D109" s="26" t="s">
        <v>501</v>
      </c>
    </row>
    <row r="110" spans="1:4">
      <c r="A110" s="26" t="s">
        <v>373</v>
      </c>
      <c r="B110" s="26" t="s">
        <v>502</v>
      </c>
      <c r="C110" s="26"/>
      <c r="D110" s="26" t="s">
        <v>503</v>
      </c>
    </row>
    <row r="112" spans="1:4">
      <c r="B112" s="25" t="s">
        <v>504</v>
      </c>
      <c r="C112" s="25"/>
    </row>
    <row r="113" spans="1:5">
      <c r="B113" s="3" t="s">
        <v>479</v>
      </c>
      <c r="C113" s="3" t="s">
        <v>491</v>
      </c>
      <c r="D113" s="3" t="s">
        <v>505</v>
      </c>
    </row>
    <row r="114" spans="1:5">
      <c r="A114" s="11" t="s">
        <v>172</v>
      </c>
      <c r="B114" s="6">
        <f>100/'Input'!$F$58*B70*'DRM'!$B$12*'Input'!$D$58</f>
        <v>0</v>
      </c>
      <c r="C114" s="6">
        <f>100/'Input'!$F$58*C70*'DRM'!$B$12*'Input'!$D$58</f>
        <v>0</v>
      </c>
      <c r="D114" s="6">
        <f>SUM($B114:$C114)</f>
        <v>0</v>
      </c>
      <c r="E114" s="10"/>
    </row>
    <row r="115" spans="1:5">
      <c r="A115" s="11" t="s">
        <v>173</v>
      </c>
      <c r="B115" s="6">
        <f>100/'Input'!$F$58*B71*'DRM'!$B$12*'Input'!$D$58</f>
        <v>0</v>
      </c>
      <c r="C115" s="6">
        <f>100/'Input'!$F$58*C71*'DRM'!$B$12*'Input'!$D$58</f>
        <v>0</v>
      </c>
      <c r="D115" s="6">
        <f>SUM($B115:$C115)</f>
        <v>0</v>
      </c>
      <c r="E115" s="10"/>
    </row>
    <row r="116" spans="1:5">
      <c r="A116" s="11" t="s">
        <v>216</v>
      </c>
      <c r="B116" s="6">
        <f>100/'Input'!$F$58*B72*'DRM'!$B$12*'Input'!$D$58</f>
        <v>0</v>
      </c>
      <c r="C116" s="6">
        <f>100/'Input'!$F$58*C72*'DRM'!$B$12*'Input'!$D$58</f>
        <v>0</v>
      </c>
      <c r="D116" s="6">
        <f>SUM($B116:$C116)</f>
        <v>0</v>
      </c>
      <c r="E116" s="10"/>
    </row>
    <row r="117" spans="1:5">
      <c r="A117" s="11" t="s">
        <v>174</v>
      </c>
      <c r="B117" s="6">
        <f>100/'Input'!$F$58*B73*'DRM'!$B$12*'Input'!$D$58</f>
        <v>0</v>
      </c>
      <c r="C117" s="6">
        <f>100/'Input'!$F$58*C73*'DRM'!$B$12*'Input'!$D$58</f>
        <v>0</v>
      </c>
      <c r="D117" s="6">
        <f>SUM($B117:$C117)</f>
        <v>0</v>
      </c>
      <c r="E117" s="10"/>
    </row>
    <row r="118" spans="1:5">
      <c r="A118" s="11" t="s">
        <v>175</v>
      </c>
      <c r="B118" s="6">
        <f>100/'Input'!$F$58*B74*'DRM'!$B$12*'Input'!$D$58</f>
        <v>0</v>
      </c>
      <c r="C118" s="6">
        <f>100/'Input'!$F$58*C74*'DRM'!$B$12*'Input'!$D$58</f>
        <v>0</v>
      </c>
      <c r="D118" s="6">
        <f>SUM($B118:$C118)</f>
        <v>0</v>
      </c>
      <c r="E118" s="10"/>
    </row>
    <row r="119" spans="1:5">
      <c r="A119" s="11" t="s">
        <v>217</v>
      </c>
      <c r="B119" s="6">
        <f>100/'Input'!$F$58*B75*'DRM'!$B$12*'Input'!$D$58</f>
        <v>0</v>
      </c>
      <c r="C119" s="6">
        <f>100/'Input'!$F$58*C75*'DRM'!$B$12*'Input'!$D$58</f>
        <v>0</v>
      </c>
      <c r="D119" s="6">
        <f>SUM($B119:$C119)</f>
        <v>0</v>
      </c>
      <c r="E119" s="10"/>
    </row>
    <row r="120" spans="1:5">
      <c r="A120" s="11" t="s">
        <v>176</v>
      </c>
      <c r="B120" s="6">
        <f>100/'Input'!$F$58*B76*'DRM'!$B$12*'Input'!$D$58</f>
        <v>0</v>
      </c>
      <c r="C120" s="6">
        <f>100/'Input'!$F$58*C76*'DRM'!$B$12*'Input'!$D$58</f>
        <v>0</v>
      </c>
      <c r="D120" s="6">
        <f>SUM($B120:$C120)</f>
        <v>0</v>
      </c>
      <c r="E120" s="10"/>
    </row>
    <row r="121" spans="1:5">
      <c r="A121" s="11" t="s">
        <v>177</v>
      </c>
      <c r="B121" s="6">
        <f>100/'Input'!$F$58*B77*'DRM'!$B$12*'Input'!$D$58</f>
        <v>0</v>
      </c>
      <c r="C121" s="6">
        <f>100/'Input'!$F$58*C77*'DRM'!$B$12*'Input'!$D$58</f>
        <v>0</v>
      </c>
      <c r="D121" s="6">
        <f>SUM($B121:$C121)</f>
        <v>0</v>
      </c>
      <c r="E121" s="10"/>
    </row>
    <row r="122" spans="1:5">
      <c r="A122" s="11" t="s">
        <v>191</v>
      </c>
      <c r="B122" s="6">
        <f>100/'Input'!$F$58*B78*'DRM'!$B$12*'Input'!$D$58</f>
        <v>0</v>
      </c>
      <c r="C122" s="6">
        <f>100/'Input'!$F$58*C78*'DRM'!$B$12*'Input'!$D$58</f>
        <v>0</v>
      </c>
      <c r="D122" s="6">
        <f>SUM($B122:$C122)</f>
        <v>0</v>
      </c>
      <c r="E122" s="10"/>
    </row>
    <row r="123" spans="1:5">
      <c r="A123" s="11" t="s">
        <v>178</v>
      </c>
      <c r="B123" s="6">
        <f>100/'Input'!$F$58*B79*'DRM'!$B$12*'Input'!$D$58</f>
        <v>0</v>
      </c>
      <c r="C123" s="6">
        <f>100/'Input'!$F$58*C79*'DRM'!$B$12*'Input'!$D$58</f>
        <v>0</v>
      </c>
      <c r="D123" s="6">
        <f>SUM($B123:$C123)</f>
        <v>0</v>
      </c>
      <c r="E123" s="10"/>
    </row>
    <row r="124" spans="1:5">
      <c r="A124" s="11" t="s">
        <v>179</v>
      </c>
      <c r="B124" s="6">
        <f>100/'Input'!$F$58*B80*'DRM'!$B$12*'Input'!$D$58</f>
        <v>0</v>
      </c>
      <c r="C124" s="6">
        <f>100/'Input'!$F$58*C80*'DRM'!$B$12*'Input'!$D$58</f>
        <v>0</v>
      </c>
      <c r="D124" s="6">
        <f>SUM($B124:$C124)</f>
        <v>0</v>
      </c>
      <c r="E124" s="10"/>
    </row>
    <row r="125" spans="1:5">
      <c r="A125" s="11" t="s">
        <v>192</v>
      </c>
      <c r="B125" s="6">
        <f>100/'Input'!$F$58*B81*'DRM'!$B$12*'Input'!$D$58</f>
        <v>0</v>
      </c>
      <c r="C125" s="6">
        <f>100/'Input'!$F$58*C81*'DRM'!$B$12*'Input'!$D$58</f>
        <v>0</v>
      </c>
      <c r="D125" s="6">
        <f>SUM($B125:$C125)</f>
        <v>0</v>
      </c>
      <c r="E125" s="10"/>
    </row>
    <row r="126" spans="1:5">
      <c r="A126" s="11" t="s">
        <v>218</v>
      </c>
      <c r="B126" s="6">
        <f>100/'Input'!$F$58*B82*'DRM'!$B$12*'Input'!$D$58</f>
        <v>0</v>
      </c>
      <c r="C126" s="6">
        <f>100/'Input'!$F$58*C82*'DRM'!$B$12*'Input'!$D$58</f>
        <v>0</v>
      </c>
      <c r="D126" s="6">
        <f>SUM($B126:$C126)</f>
        <v>0</v>
      </c>
      <c r="E126" s="10"/>
    </row>
    <row r="127" spans="1:5">
      <c r="A127" s="11" t="s">
        <v>219</v>
      </c>
      <c r="B127" s="6">
        <f>100/'Input'!$F$58*B83*'DRM'!$B$12*'Input'!$D$58</f>
        <v>0</v>
      </c>
      <c r="C127" s="6">
        <f>100/'Input'!$F$58*C83*'DRM'!$B$12*'Input'!$D$58</f>
        <v>0</v>
      </c>
      <c r="D127" s="6">
        <f>SUM($B127:$C127)</f>
        <v>0</v>
      </c>
      <c r="E127" s="10"/>
    </row>
    <row r="128" spans="1:5">
      <c r="A128" s="11" t="s">
        <v>220</v>
      </c>
      <c r="B128" s="6">
        <f>100/'Input'!$F$58*B84*'DRM'!$B$12*'Input'!$D$58</f>
        <v>0</v>
      </c>
      <c r="C128" s="6">
        <f>100/'Input'!$F$58*C84*'DRM'!$B$12*'Input'!$D$58</f>
        <v>0</v>
      </c>
      <c r="D128" s="6">
        <f>SUM($B128:$C128)</f>
        <v>0</v>
      </c>
      <c r="E128" s="10"/>
    </row>
    <row r="129" spans="1:5">
      <c r="A129" s="11" t="s">
        <v>221</v>
      </c>
      <c r="B129" s="6">
        <f>100/'Input'!$F$58*B85*'DRM'!$B$12*'Input'!$D$58</f>
        <v>0</v>
      </c>
      <c r="C129" s="6">
        <f>100/'Input'!$F$58*C85*'DRM'!$B$12*'Input'!$D$58</f>
        <v>0</v>
      </c>
      <c r="D129" s="6">
        <f>SUM($B129:$C129)</f>
        <v>0</v>
      </c>
      <c r="E129" s="10"/>
    </row>
    <row r="130" spans="1:5">
      <c r="A130" s="11" t="s">
        <v>222</v>
      </c>
      <c r="B130" s="6">
        <f>100/'Input'!$F$58*B86*'DRM'!$B$12*'Input'!$D$58</f>
        <v>0</v>
      </c>
      <c r="C130" s="6">
        <f>100/'Input'!$F$58*C86*'DRM'!$B$12*'Input'!$D$58</f>
        <v>0</v>
      </c>
      <c r="D130" s="6">
        <f>SUM($B130:$C130)</f>
        <v>0</v>
      </c>
      <c r="E130" s="10"/>
    </row>
    <row r="131" spans="1:5">
      <c r="A131" s="11" t="s">
        <v>180</v>
      </c>
      <c r="B131" s="6">
        <f>100/'Input'!$F$58*B87*'DRM'!$B$12*'Input'!$D$58</f>
        <v>0</v>
      </c>
      <c r="C131" s="6">
        <f>100/'Input'!$F$58*C87*'DRM'!$B$12*'Input'!$D$58</f>
        <v>0</v>
      </c>
      <c r="D131" s="6">
        <f>SUM($B131:$C131)</f>
        <v>0</v>
      </c>
      <c r="E131" s="10"/>
    </row>
    <row r="132" spans="1:5">
      <c r="A132" s="11" t="s">
        <v>181</v>
      </c>
      <c r="B132" s="6">
        <f>100/'Input'!$F$58*B88*'DRM'!$B$12*'Input'!$D$58</f>
        <v>0</v>
      </c>
      <c r="C132" s="6">
        <f>100/'Input'!$F$58*C88*'DRM'!$B$12*'Input'!$D$58</f>
        <v>0</v>
      </c>
      <c r="D132" s="6">
        <f>SUM($B132:$C132)</f>
        <v>0</v>
      </c>
      <c r="E132" s="10"/>
    </row>
    <row r="133" spans="1:5">
      <c r="A133" s="11" t="s">
        <v>182</v>
      </c>
      <c r="B133" s="6">
        <f>100/'Input'!$F$58*B89*'DRM'!$B$12*'Input'!$D$58</f>
        <v>0</v>
      </c>
      <c r="C133" s="6">
        <f>100/'Input'!$F$58*C89*'DRM'!$B$12*'Input'!$D$58</f>
        <v>0</v>
      </c>
      <c r="D133" s="6">
        <f>SUM($B133:$C133)</f>
        <v>0</v>
      </c>
      <c r="E133" s="10"/>
    </row>
    <row r="134" spans="1:5">
      <c r="A134" s="11" t="s">
        <v>183</v>
      </c>
      <c r="B134" s="6">
        <f>100/'Input'!$F$58*B90*'DRM'!$B$12*'Input'!$D$58</f>
        <v>0</v>
      </c>
      <c r="C134" s="6">
        <f>100/'Input'!$F$58*C90*'DRM'!$B$12*'Input'!$D$58</f>
        <v>0</v>
      </c>
      <c r="D134" s="6">
        <f>SUM($B134:$C134)</f>
        <v>0</v>
      </c>
      <c r="E134" s="10"/>
    </row>
    <row r="135" spans="1:5">
      <c r="A135" s="11" t="s">
        <v>184</v>
      </c>
      <c r="B135" s="6">
        <f>100/'Input'!$F$58*B91*'DRM'!$B$12*'Input'!$D$58</f>
        <v>0</v>
      </c>
      <c r="C135" s="6">
        <f>100/'Input'!$F$58*C91*'DRM'!$B$12*'Input'!$D$58</f>
        <v>0</v>
      </c>
      <c r="D135" s="6">
        <f>SUM($B135:$C135)</f>
        <v>0</v>
      </c>
      <c r="E135" s="10"/>
    </row>
    <row r="136" spans="1:5">
      <c r="A136" s="11" t="s">
        <v>185</v>
      </c>
      <c r="B136" s="6">
        <f>100/'Input'!$F$58*B92*'DRM'!$B$12*'Input'!$D$58</f>
        <v>0</v>
      </c>
      <c r="C136" s="6">
        <f>100/'Input'!$F$58*C92*'DRM'!$B$12*'Input'!$D$58</f>
        <v>0</v>
      </c>
      <c r="D136" s="6">
        <f>SUM($B136:$C136)</f>
        <v>0</v>
      </c>
      <c r="E136" s="10"/>
    </row>
    <row r="137" spans="1:5">
      <c r="A137" s="11" t="s">
        <v>193</v>
      </c>
      <c r="B137" s="6">
        <f>100/'Input'!$F$58*B93*'DRM'!$B$12*'Input'!$D$58</f>
        <v>0</v>
      </c>
      <c r="C137" s="6">
        <f>100/'Input'!$F$58*C93*'DRM'!$B$12*'Input'!$D$58</f>
        <v>0</v>
      </c>
      <c r="D137" s="6">
        <f>SUM($B137:$C137)</f>
        <v>0</v>
      </c>
      <c r="E137" s="10"/>
    </row>
    <row r="138" spans="1:5">
      <c r="A138" s="11" t="s">
        <v>194</v>
      </c>
      <c r="B138" s="6">
        <f>100/'Input'!$F$58*B94*'DRM'!$B$12*'Input'!$D$58</f>
        <v>0</v>
      </c>
      <c r="C138" s="6">
        <f>100/'Input'!$F$58*C94*'DRM'!$B$12*'Input'!$D$58</f>
        <v>0</v>
      </c>
      <c r="D138" s="6">
        <f>SUM($B138:$C138)</f>
        <v>0</v>
      </c>
      <c r="E138" s="10"/>
    </row>
    <row r="139" spans="1:5">
      <c r="A139" s="11" t="s">
        <v>195</v>
      </c>
      <c r="B139" s="6">
        <f>100/'Input'!$F$58*B95*'DRM'!$B$12*'Input'!$D$58</f>
        <v>0</v>
      </c>
      <c r="C139" s="6">
        <f>100/'Input'!$F$58*C95*'DRM'!$B$12*'Input'!$D$58</f>
        <v>0</v>
      </c>
      <c r="D139" s="6">
        <f>SUM($B139:$C139)</f>
        <v>0</v>
      </c>
      <c r="E139" s="10"/>
    </row>
    <row r="140" spans="1:5">
      <c r="A140" s="11" t="s">
        <v>196</v>
      </c>
      <c r="B140" s="6">
        <f>100/'Input'!$F$58*B96*'DRM'!$B$12*'Input'!$D$58</f>
        <v>0</v>
      </c>
      <c r="C140" s="6">
        <f>100/'Input'!$F$58*C96*'DRM'!$B$12*'Input'!$D$58</f>
        <v>0</v>
      </c>
      <c r="D140" s="6">
        <f>SUM($B140:$C140)</f>
        <v>0</v>
      </c>
      <c r="E140" s="10"/>
    </row>
    <row r="141" spans="1:5">
      <c r="A141" s="11" t="s">
        <v>197</v>
      </c>
      <c r="B141" s="6">
        <f>100/'Input'!$F$58*B97*'DRM'!$B$12*'Input'!$D$58</f>
        <v>0</v>
      </c>
      <c r="C141" s="6">
        <f>100/'Input'!$F$58*C97*'DRM'!$B$12*'Input'!$D$58</f>
        <v>0</v>
      </c>
      <c r="D141" s="6">
        <f>SUM($B141:$C141)</f>
        <v>0</v>
      </c>
      <c r="E141" s="10"/>
    </row>
    <row r="142" spans="1:5">
      <c r="A142" s="11" t="s">
        <v>198</v>
      </c>
      <c r="B142" s="6">
        <f>100/'Input'!$F$58*B98*'DRM'!$B$12*'Input'!$D$58</f>
        <v>0</v>
      </c>
      <c r="C142" s="6">
        <f>100/'Input'!$F$58*C98*'DRM'!$B$12*'Input'!$D$58</f>
        <v>0</v>
      </c>
      <c r="D142" s="6">
        <f>SUM($B142:$C142)</f>
        <v>0</v>
      </c>
      <c r="E142" s="10"/>
    </row>
    <row r="143" spans="1:5">
      <c r="A143" s="11" t="s">
        <v>199</v>
      </c>
      <c r="B143" s="6">
        <f>100/'Input'!$F$58*B99*'DRM'!$B$12*'Input'!$D$58</f>
        <v>0</v>
      </c>
      <c r="C143" s="6">
        <f>100/'Input'!$F$58*C99*'DRM'!$B$12*'Input'!$D$58</f>
        <v>0</v>
      </c>
      <c r="D143" s="6">
        <f>SUM($B143:$C143)</f>
        <v>0</v>
      </c>
      <c r="E143" s="10"/>
    </row>
    <row r="144" spans="1:5">
      <c r="A144" s="11" t="s">
        <v>200</v>
      </c>
      <c r="B144" s="6">
        <f>100/'Input'!$F$58*B100*'DRM'!$B$12*'Input'!$D$58</f>
        <v>0</v>
      </c>
      <c r="C144" s="6">
        <f>100/'Input'!$F$58*C100*'DRM'!$B$12*'Input'!$D$58</f>
        <v>0</v>
      </c>
      <c r="D144" s="6">
        <f>SUM($B144:$C144)</f>
        <v>0</v>
      </c>
      <c r="E144" s="10"/>
    </row>
  </sheetData>
  <sheetProtection sheet="1" objects="1" scenarios="1"/>
  <hyperlinks>
    <hyperlink ref="A6" location="'Input'!B111" display="x1 = 1025. Matrix of applicability of LV service models to tariffs with fixed charges"/>
    <hyperlink ref="A7" location="'Input'!B101" display="x2 = 1022. LV service model asset cost (£)"/>
    <hyperlink ref="A28" location="'Input'!B131" display="x1 = 1026. Matrix of applicability of LV service models to unmetered tariffs"/>
    <hyperlink ref="A29" location="'Input'!B101" display="x2 = 1022. LV service model asset cost (£)"/>
    <hyperlink ref="A37" location="'Input'!D57" display="x1 = 1010. Annuity proportion for customer-contributed assets (in Financial and general assumptions)"/>
    <hyperlink ref="A38" location="'SM'!B32" display="x2 = 2202. Asset £/(MWh/year) from LV service models"/>
    <hyperlink ref="A39" location="'DRM'!B11" display="x3 = 2101. Annuity rate"/>
    <hyperlink ref="A47" location="'Input'!B136" display="x1 = 1028. Matrix of applicability of HV service models to tariffs with fixed charges"/>
    <hyperlink ref="A48" location="'Input'!B106" display="x2 = 1023. HV service model asset cost (£)"/>
    <hyperlink ref="A65" location="'SM'!B10" display="x1 = 2201. Asset £/customer from LV service models"/>
    <hyperlink ref="A66" location="'SM'!B51" display="x2 = 2204. Asset £/customer from HV service models"/>
    <hyperlink ref="A104" location="'Input'!F57" display="x1 = 1010. Days in the charging year (in Financial and general assumptions)"/>
    <hyperlink ref="A105" location="'SM'!B69" display="x2 = 2205. Service model assets by tariff (£)"/>
    <hyperlink ref="A106" location="'DRM'!B11" display="x3 = 2101. Annuity rate"/>
    <hyperlink ref="A107" location="'Input'!D57" display="x4 = 1010. Annuity proportion for customer-contributed assets (in Financial and general assumptions)"/>
    <hyperlink ref="A108" location="'SM'!B113" display="x5 = Service model p/MPAN/day charge (in Replacement annuities for service models)"/>
  </hyperlinks>
  <pageMargins left="0.7" right="0.7" top="0.75" bottom="0.75" header="0.3" footer="0.3"/>
  <pageSetup fitToHeight="0" orientation="portrait"/>
  <headerFooter>
    <oddHeader>&amp;L&amp;A&amp;Cr6409&amp;R&amp;P of &amp;N</oddHeader>
    <oddFooter>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54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20.7109375" customWidth="1"/>
  </cols>
  <sheetData>
    <row r="1" spans="1:1">
      <c r="A1" s="1">
        <f>"Load characteristics"&amp;" for "&amp;'Input'!B7&amp;" in "&amp;'Input'!C7&amp;" ("&amp;'Input'!D7&amp;")"</f>
        <v>0</v>
      </c>
    </row>
    <row r="2" spans="1:1">
      <c r="A2" s="2" t="s">
        <v>506</v>
      </c>
    </row>
    <row r="3" spans="1:1">
      <c r="A3" s="2"/>
    </row>
    <row r="4" spans="1:1">
      <c r="A4" s="2" t="s">
        <v>507</v>
      </c>
    </row>
    <row r="5" spans="1:1">
      <c r="A5" s="2" t="s">
        <v>508</v>
      </c>
    </row>
    <row r="6" spans="1:1">
      <c r="A6" s="2"/>
    </row>
    <row r="7" spans="1:1">
      <c r="A7" s="2" t="s">
        <v>509</v>
      </c>
    </row>
    <row r="8" spans="1:1">
      <c r="A8" s="2" t="s">
        <v>510</v>
      </c>
    </row>
    <row r="9" spans="1:1">
      <c r="A9" s="2" t="s">
        <v>511</v>
      </c>
    </row>
    <row r="10" spans="1:1">
      <c r="A10" s="2" t="s">
        <v>512</v>
      </c>
    </row>
    <row r="12" spans="1:1">
      <c r="A12" s="1" t="s">
        <v>513</v>
      </c>
    </row>
    <row r="13" spans="1:1">
      <c r="A13" s="2" t="s">
        <v>367</v>
      </c>
    </row>
    <row r="14" spans="1:1">
      <c r="A14" s="12" t="s">
        <v>514</v>
      </c>
    </row>
    <row r="15" spans="1:1">
      <c r="A15" s="12" t="s">
        <v>515</v>
      </c>
    </row>
    <row r="16" spans="1:1">
      <c r="A16" s="2" t="s">
        <v>447</v>
      </c>
    </row>
    <row r="18" spans="1:3">
      <c r="B18" s="3" t="s">
        <v>516</v>
      </c>
    </row>
    <row r="19" spans="1:3">
      <c r="A19" s="11" t="s">
        <v>172</v>
      </c>
      <c r="B19" s="6">
        <f>'Input'!B164/'Input'!C164</f>
        <v>0</v>
      </c>
      <c r="C19" s="10"/>
    </row>
    <row r="20" spans="1:3">
      <c r="A20" s="11" t="s">
        <v>173</v>
      </c>
      <c r="B20" s="6">
        <f>'Input'!B165/'Input'!C165</f>
        <v>0</v>
      </c>
      <c r="C20" s="10"/>
    </row>
    <row r="21" spans="1:3">
      <c r="A21" s="11" t="s">
        <v>216</v>
      </c>
      <c r="B21" s="6">
        <f>'Input'!B166/'Input'!C166</f>
        <v>0</v>
      </c>
      <c r="C21" s="10"/>
    </row>
    <row r="22" spans="1:3">
      <c r="A22" s="11" t="s">
        <v>174</v>
      </c>
      <c r="B22" s="6">
        <f>'Input'!B167/'Input'!C167</f>
        <v>0</v>
      </c>
      <c r="C22" s="10"/>
    </row>
    <row r="23" spans="1:3">
      <c r="A23" s="11" t="s">
        <v>175</v>
      </c>
      <c r="B23" s="6">
        <f>'Input'!B168/'Input'!C168</f>
        <v>0</v>
      </c>
      <c r="C23" s="10"/>
    </row>
    <row r="24" spans="1:3">
      <c r="A24" s="11" t="s">
        <v>217</v>
      </c>
      <c r="B24" s="6">
        <f>'Input'!B169/'Input'!C169</f>
        <v>0</v>
      </c>
      <c r="C24" s="10"/>
    </row>
    <row r="25" spans="1:3">
      <c r="A25" s="11" t="s">
        <v>176</v>
      </c>
      <c r="B25" s="6">
        <f>'Input'!B170/'Input'!C170</f>
        <v>0</v>
      </c>
      <c r="C25" s="10"/>
    </row>
    <row r="26" spans="1:3">
      <c r="A26" s="11" t="s">
        <v>177</v>
      </c>
      <c r="B26" s="6">
        <f>'Input'!B171/'Input'!C171</f>
        <v>0</v>
      </c>
      <c r="C26" s="10"/>
    </row>
    <row r="27" spans="1:3">
      <c r="A27" s="11" t="s">
        <v>191</v>
      </c>
      <c r="B27" s="6">
        <f>'Input'!B172/'Input'!C172</f>
        <v>0</v>
      </c>
      <c r="C27" s="10"/>
    </row>
    <row r="28" spans="1:3">
      <c r="A28" s="11" t="s">
        <v>178</v>
      </c>
      <c r="B28" s="6">
        <f>'Input'!B173/'Input'!C173</f>
        <v>0</v>
      </c>
      <c r="C28" s="10"/>
    </row>
    <row r="29" spans="1:3">
      <c r="A29" s="11" t="s">
        <v>179</v>
      </c>
      <c r="B29" s="6">
        <f>'Input'!B174/'Input'!C174</f>
        <v>0</v>
      </c>
      <c r="C29" s="10"/>
    </row>
    <row r="30" spans="1:3">
      <c r="A30" s="11" t="s">
        <v>192</v>
      </c>
      <c r="B30" s="6">
        <f>'Input'!B175/'Input'!C175</f>
        <v>0</v>
      </c>
      <c r="C30" s="10"/>
    </row>
    <row r="31" spans="1:3">
      <c r="A31" s="11" t="s">
        <v>218</v>
      </c>
      <c r="B31" s="6">
        <f>'Input'!B176/'Input'!C176</f>
        <v>0</v>
      </c>
      <c r="C31" s="10"/>
    </row>
    <row r="32" spans="1:3">
      <c r="A32" s="11" t="s">
        <v>219</v>
      </c>
      <c r="B32" s="6">
        <f>'Input'!B177/'Input'!C177</f>
        <v>0</v>
      </c>
      <c r="C32" s="10"/>
    </row>
    <row r="33" spans="1:3">
      <c r="A33" s="11" t="s">
        <v>220</v>
      </c>
      <c r="B33" s="6">
        <f>'Input'!B178/'Input'!C178</f>
        <v>0</v>
      </c>
      <c r="C33" s="10"/>
    </row>
    <row r="34" spans="1:3">
      <c r="A34" s="11" t="s">
        <v>221</v>
      </c>
      <c r="B34" s="6">
        <f>'Input'!B179/'Input'!C179</f>
        <v>0</v>
      </c>
      <c r="C34" s="10"/>
    </row>
    <row r="35" spans="1:3">
      <c r="A35" s="11" t="s">
        <v>222</v>
      </c>
      <c r="B35" s="6">
        <f>'Input'!B180/'Input'!C180</f>
        <v>0</v>
      </c>
      <c r="C35" s="10"/>
    </row>
    <row r="37" spans="1:3">
      <c r="A37" s="1" t="s">
        <v>517</v>
      </c>
    </row>
    <row r="38" spans="1:3">
      <c r="A38" s="2" t="s">
        <v>367</v>
      </c>
    </row>
    <row r="39" spans="1:3">
      <c r="A39" s="12" t="s">
        <v>518</v>
      </c>
    </row>
    <row r="40" spans="1:3">
      <c r="A40" s="2" t="s">
        <v>519</v>
      </c>
    </row>
    <row r="41" spans="1:3">
      <c r="A41" s="2" t="s">
        <v>385</v>
      </c>
    </row>
    <row r="43" spans="1:3">
      <c r="B43" s="3" t="s">
        <v>520</v>
      </c>
    </row>
    <row r="44" spans="1:3">
      <c r="A44" s="11" t="s">
        <v>172</v>
      </c>
      <c r="B44" s="7">
        <f>B$19</f>
        <v>0</v>
      </c>
      <c r="C44" s="10"/>
    </row>
    <row r="45" spans="1:3">
      <c r="A45" s="11" t="s">
        <v>173</v>
      </c>
      <c r="B45" s="7">
        <f>B$20</f>
        <v>0</v>
      </c>
      <c r="C45" s="10"/>
    </row>
    <row r="46" spans="1:3">
      <c r="A46" s="11" t="s">
        <v>216</v>
      </c>
      <c r="B46" s="7">
        <f>B$21</f>
        <v>0</v>
      </c>
      <c r="C46" s="10"/>
    </row>
    <row r="47" spans="1:3">
      <c r="A47" s="11" t="s">
        <v>174</v>
      </c>
      <c r="B47" s="7">
        <f>B$22</f>
        <v>0</v>
      </c>
      <c r="C47" s="10"/>
    </row>
    <row r="48" spans="1:3">
      <c r="A48" s="11" t="s">
        <v>175</v>
      </c>
      <c r="B48" s="7">
        <f>B$23</f>
        <v>0</v>
      </c>
      <c r="C48" s="10"/>
    </row>
    <row r="49" spans="1:3">
      <c r="A49" s="11" t="s">
        <v>217</v>
      </c>
      <c r="B49" s="7">
        <f>B$24</f>
        <v>0</v>
      </c>
      <c r="C49" s="10"/>
    </row>
    <row r="50" spans="1:3">
      <c r="A50" s="11" t="s">
        <v>176</v>
      </c>
      <c r="B50" s="7">
        <f>B$25</f>
        <v>0</v>
      </c>
      <c r="C50" s="10"/>
    </row>
    <row r="51" spans="1:3">
      <c r="A51" s="11" t="s">
        <v>177</v>
      </c>
      <c r="B51" s="7">
        <f>B$26</f>
        <v>0</v>
      </c>
      <c r="C51" s="10"/>
    </row>
    <row r="52" spans="1:3">
      <c r="A52" s="11" t="s">
        <v>191</v>
      </c>
      <c r="B52" s="7">
        <f>B$27</f>
        <v>0</v>
      </c>
      <c r="C52" s="10"/>
    </row>
    <row r="53" spans="1:3">
      <c r="A53" s="11" t="s">
        <v>178</v>
      </c>
      <c r="B53" s="7">
        <f>B$28</f>
        <v>0</v>
      </c>
      <c r="C53" s="10"/>
    </row>
    <row r="54" spans="1:3">
      <c r="A54" s="11" t="s">
        <v>179</v>
      </c>
      <c r="B54" s="7">
        <f>B$29</f>
        <v>0</v>
      </c>
      <c r="C54" s="10"/>
    </row>
    <row r="55" spans="1:3">
      <c r="A55" s="11" t="s">
        <v>192</v>
      </c>
      <c r="B55" s="7">
        <f>B$30</f>
        <v>0</v>
      </c>
      <c r="C55" s="10"/>
    </row>
    <row r="56" spans="1:3">
      <c r="A56" s="11" t="s">
        <v>218</v>
      </c>
      <c r="B56" s="7">
        <f>B$31</f>
        <v>0</v>
      </c>
      <c r="C56" s="10"/>
    </row>
    <row r="57" spans="1:3">
      <c r="A57" s="11" t="s">
        <v>219</v>
      </c>
      <c r="B57" s="7">
        <f>B$32</f>
        <v>0</v>
      </c>
      <c r="C57" s="10"/>
    </row>
    <row r="58" spans="1:3">
      <c r="A58" s="11" t="s">
        <v>220</v>
      </c>
      <c r="B58" s="7">
        <f>B$33</f>
        <v>0</v>
      </c>
      <c r="C58" s="10"/>
    </row>
    <row r="59" spans="1:3">
      <c r="A59" s="11" t="s">
        <v>221</v>
      </c>
      <c r="B59" s="7">
        <f>B$34</f>
        <v>0</v>
      </c>
      <c r="C59" s="10"/>
    </row>
    <row r="60" spans="1:3">
      <c r="A60" s="11" t="s">
        <v>222</v>
      </c>
      <c r="B60" s="7">
        <f>B$35</f>
        <v>0</v>
      </c>
      <c r="C60" s="10"/>
    </row>
    <row r="61" spans="1:3">
      <c r="A61" s="11" t="s">
        <v>180</v>
      </c>
      <c r="B61" s="5">
        <v>-1</v>
      </c>
      <c r="C61" s="10"/>
    </row>
    <row r="62" spans="1:3">
      <c r="A62" s="11" t="s">
        <v>181</v>
      </c>
      <c r="B62" s="5">
        <v>-1</v>
      </c>
      <c r="C62" s="10"/>
    </row>
    <row r="63" spans="1:3">
      <c r="A63" s="11" t="s">
        <v>182</v>
      </c>
      <c r="B63" s="5">
        <v>-1</v>
      </c>
      <c r="C63" s="10"/>
    </row>
    <row r="64" spans="1:3">
      <c r="A64" s="11" t="s">
        <v>183</v>
      </c>
      <c r="B64" s="5">
        <v>-1</v>
      </c>
      <c r="C64" s="10"/>
    </row>
    <row r="65" spans="1:7">
      <c r="A65" s="11" t="s">
        <v>184</v>
      </c>
      <c r="B65" s="5">
        <v>-1</v>
      </c>
      <c r="C65" s="10"/>
    </row>
    <row r="66" spans="1:7">
      <c r="A66" s="11" t="s">
        <v>185</v>
      </c>
      <c r="B66" s="5">
        <v>-1</v>
      </c>
      <c r="C66" s="10"/>
    </row>
    <row r="67" spans="1:7">
      <c r="A67" s="11" t="s">
        <v>193</v>
      </c>
      <c r="B67" s="5">
        <v>-1</v>
      </c>
      <c r="C67" s="10"/>
    </row>
    <row r="68" spans="1:7">
      <c r="A68" s="11" t="s">
        <v>194</v>
      </c>
      <c r="B68" s="5">
        <v>-1</v>
      </c>
      <c r="C68" s="10"/>
    </row>
    <row r="69" spans="1:7">
      <c r="A69" s="11" t="s">
        <v>195</v>
      </c>
      <c r="B69" s="5">
        <v>-1</v>
      </c>
      <c r="C69" s="10"/>
    </row>
    <row r="70" spans="1:7">
      <c r="A70" s="11" t="s">
        <v>196</v>
      </c>
      <c r="B70" s="5">
        <v>-1</v>
      </c>
      <c r="C70" s="10"/>
    </row>
    <row r="71" spans="1:7">
      <c r="A71" s="11" t="s">
        <v>197</v>
      </c>
      <c r="B71" s="5">
        <v>-1</v>
      </c>
      <c r="C71" s="10"/>
    </row>
    <row r="72" spans="1:7">
      <c r="A72" s="11" t="s">
        <v>198</v>
      </c>
      <c r="B72" s="5">
        <v>-1</v>
      </c>
      <c r="C72" s="10"/>
    </row>
    <row r="73" spans="1:7">
      <c r="A73" s="11" t="s">
        <v>199</v>
      </c>
      <c r="B73" s="5">
        <v>-1</v>
      </c>
      <c r="C73" s="10"/>
    </row>
    <row r="74" spans="1:7">
      <c r="A74" s="11" t="s">
        <v>200</v>
      </c>
      <c r="B74" s="5">
        <v>-1</v>
      </c>
      <c r="C74" s="10"/>
    </row>
    <row r="76" spans="1:7">
      <c r="A76" s="1" t="s">
        <v>521</v>
      </c>
    </row>
    <row r="78" spans="1:7">
      <c r="B78" s="3" t="s">
        <v>206</v>
      </c>
      <c r="C78" s="3" t="s">
        <v>207</v>
      </c>
      <c r="D78" s="3" t="s">
        <v>208</v>
      </c>
      <c r="E78" s="3" t="s">
        <v>209</v>
      </c>
      <c r="F78" s="3" t="s">
        <v>210</v>
      </c>
    </row>
    <row r="79" spans="1:7">
      <c r="A79" s="22" t="s">
        <v>233</v>
      </c>
      <c r="G79" s="10"/>
    </row>
    <row r="80" spans="1:7">
      <c r="A80" s="11" t="s">
        <v>172</v>
      </c>
      <c r="B80" s="28">
        <v>1</v>
      </c>
      <c r="C80" s="28">
        <v>0</v>
      </c>
      <c r="D80" s="28">
        <v>0</v>
      </c>
      <c r="E80" s="28">
        <v>0</v>
      </c>
      <c r="F80" s="28">
        <v>0</v>
      </c>
      <c r="G80" s="10"/>
    </row>
    <row r="81" spans="1:7">
      <c r="A81" s="11" t="s">
        <v>234</v>
      </c>
      <c r="B81" s="28">
        <v>0</v>
      </c>
      <c r="C81" s="28">
        <v>1</v>
      </c>
      <c r="D81" s="28">
        <v>0</v>
      </c>
      <c r="E81" s="28">
        <v>0</v>
      </c>
      <c r="F81" s="28">
        <v>0</v>
      </c>
      <c r="G81" s="10"/>
    </row>
    <row r="82" spans="1:7">
      <c r="A82" s="11" t="s">
        <v>235</v>
      </c>
      <c r="B82" s="28">
        <v>0</v>
      </c>
      <c r="C82" s="28">
        <v>0</v>
      </c>
      <c r="D82" s="28">
        <v>1</v>
      </c>
      <c r="E82" s="28">
        <v>0</v>
      </c>
      <c r="F82" s="28">
        <v>0</v>
      </c>
      <c r="G82" s="10"/>
    </row>
    <row r="83" spans="1:7">
      <c r="A83" s="22" t="s">
        <v>236</v>
      </c>
      <c r="G83" s="10"/>
    </row>
    <row r="84" spans="1:7">
      <c r="A84" s="11" t="s">
        <v>173</v>
      </c>
      <c r="B84" s="28">
        <v>1</v>
      </c>
      <c r="C84" s="28">
        <v>0</v>
      </c>
      <c r="D84" s="28">
        <v>0</v>
      </c>
      <c r="E84" s="28">
        <v>0</v>
      </c>
      <c r="F84" s="28">
        <v>0</v>
      </c>
      <c r="G84" s="10"/>
    </row>
    <row r="85" spans="1:7">
      <c r="A85" s="11" t="s">
        <v>237</v>
      </c>
      <c r="B85" s="28">
        <v>0</v>
      </c>
      <c r="C85" s="28">
        <v>1</v>
      </c>
      <c r="D85" s="28">
        <v>0</v>
      </c>
      <c r="E85" s="28">
        <v>0</v>
      </c>
      <c r="F85" s="28">
        <v>0</v>
      </c>
      <c r="G85" s="10"/>
    </row>
    <row r="86" spans="1:7">
      <c r="A86" s="11" t="s">
        <v>238</v>
      </c>
      <c r="B86" s="28">
        <v>0</v>
      </c>
      <c r="C86" s="28">
        <v>0</v>
      </c>
      <c r="D86" s="28">
        <v>1</v>
      </c>
      <c r="E86" s="28">
        <v>0</v>
      </c>
      <c r="F86" s="28">
        <v>0</v>
      </c>
      <c r="G86" s="10"/>
    </row>
    <row r="87" spans="1:7">
      <c r="A87" s="22" t="s">
        <v>239</v>
      </c>
      <c r="G87" s="10"/>
    </row>
    <row r="88" spans="1:7">
      <c r="A88" s="11" t="s">
        <v>216</v>
      </c>
      <c r="B88" s="28">
        <v>1</v>
      </c>
      <c r="C88" s="28">
        <v>0</v>
      </c>
      <c r="D88" s="28">
        <v>0</v>
      </c>
      <c r="E88" s="28">
        <v>0</v>
      </c>
      <c r="F88" s="28">
        <v>0</v>
      </c>
      <c r="G88" s="10"/>
    </row>
    <row r="89" spans="1:7">
      <c r="A89" s="11" t="s">
        <v>240</v>
      </c>
      <c r="B89" s="28">
        <v>0</v>
      </c>
      <c r="C89" s="28">
        <v>1</v>
      </c>
      <c r="D89" s="28">
        <v>0</v>
      </c>
      <c r="E89" s="28">
        <v>0</v>
      </c>
      <c r="F89" s="28">
        <v>0</v>
      </c>
      <c r="G89" s="10"/>
    </row>
    <row r="90" spans="1:7">
      <c r="A90" s="11" t="s">
        <v>241</v>
      </c>
      <c r="B90" s="28">
        <v>0</v>
      </c>
      <c r="C90" s="28">
        <v>0</v>
      </c>
      <c r="D90" s="28">
        <v>1</v>
      </c>
      <c r="E90" s="28">
        <v>0</v>
      </c>
      <c r="F90" s="28">
        <v>0</v>
      </c>
      <c r="G90" s="10"/>
    </row>
    <row r="91" spans="1:7">
      <c r="A91" s="22" t="s">
        <v>242</v>
      </c>
      <c r="G91" s="10"/>
    </row>
    <row r="92" spans="1:7">
      <c r="A92" s="11" t="s">
        <v>174</v>
      </c>
      <c r="B92" s="28">
        <v>1</v>
      </c>
      <c r="C92" s="28">
        <v>0</v>
      </c>
      <c r="D92" s="28">
        <v>0</v>
      </c>
      <c r="E92" s="28">
        <v>0</v>
      </c>
      <c r="F92" s="28">
        <v>0</v>
      </c>
      <c r="G92" s="10"/>
    </row>
    <row r="93" spans="1:7">
      <c r="A93" s="11" t="s">
        <v>243</v>
      </c>
      <c r="B93" s="28">
        <v>0</v>
      </c>
      <c r="C93" s="28">
        <v>1</v>
      </c>
      <c r="D93" s="28">
        <v>0</v>
      </c>
      <c r="E93" s="28">
        <v>0</v>
      </c>
      <c r="F93" s="28">
        <v>0</v>
      </c>
      <c r="G93" s="10"/>
    </row>
    <row r="94" spans="1:7">
      <c r="A94" s="11" t="s">
        <v>244</v>
      </c>
      <c r="B94" s="28">
        <v>0</v>
      </c>
      <c r="C94" s="28">
        <v>0</v>
      </c>
      <c r="D94" s="28">
        <v>1</v>
      </c>
      <c r="E94" s="28">
        <v>0</v>
      </c>
      <c r="F94" s="28">
        <v>0</v>
      </c>
      <c r="G94" s="10"/>
    </row>
    <row r="95" spans="1:7">
      <c r="A95" s="22" t="s">
        <v>245</v>
      </c>
      <c r="G95" s="10"/>
    </row>
    <row r="96" spans="1:7">
      <c r="A96" s="11" t="s">
        <v>175</v>
      </c>
      <c r="B96" s="28">
        <v>1</v>
      </c>
      <c r="C96" s="28">
        <v>0</v>
      </c>
      <c r="D96" s="28">
        <v>0</v>
      </c>
      <c r="E96" s="28">
        <v>0</v>
      </c>
      <c r="F96" s="28">
        <v>0</v>
      </c>
      <c r="G96" s="10"/>
    </row>
    <row r="97" spans="1:7">
      <c r="A97" s="11" t="s">
        <v>246</v>
      </c>
      <c r="B97" s="28">
        <v>0</v>
      </c>
      <c r="C97" s="28">
        <v>1</v>
      </c>
      <c r="D97" s="28">
        <v>0</v>
      </c>
      <c r="E97" s="28">
        <v>0</v>
      </c>
      <c r="F97" s="28">
        <v>0</v>
      </c>
      <c r="G97" s="10"/>
    </row>
    <row r="98" spans="1:7">
      <c r="A98" s="11" t="s">
        <v>247</v>
      </c>
      <c r="B98" s="28">
        <v>0</v>
      </c>
      <c r="C98" s="28">
        <v>0</v>
      </c>
      <c r="D98" s="28">
        <v>1</v>
      </c>
      <c r="E98" s="28">
        <v>0</v>
      </c>
      <c r="F98" s="28">
        <v>0</v>
      </c>
      <c r="G98" s="10"/>
    </row>
    <row r="99" spans="1:7">
      <c r="A99" s="22" t="s">
        <v>248</v>
      </c>
      <c r="G99" s="10"/>
    </row>
    <row r="100" spans="1:7">
      <c r="A100" s="11" t="s">
        <v>217</v>
      </c>
      <c r="B100" s="28">
        <v>1</v>
      </c>
      <c r="C100" s="28">
        <v>0</v>
      </c>
      <c r="D100" s="28">
        <v>0</v>
      </c>
      <c r="E100" s="28">
        <v>0</v>
      </c>
      <c r="F100" s="28">
        <v>0</v>
      </c>
      <c r="G100" s="10"/>
    </row>
    <row r="101" spans="1:7">
      <c r="A101" s="11" t="s">
        <v>249</v>
      </c>
      <c r="B101" s="28">
        <v>0</v>
      </c>
      <c r="C101" s="28">
        <v>1</v>
      </c>
      <c r="D101" s="28">
        <v>0</v>
      </c>
      <c r="E101" s="28">
        <v>0</v>
      </c>
      <c r="F101" s="28">
        <v>0</v>
      </c>
      <c r="G101" s="10"/>
    </row>
    <row r="102" spans="1:7">
      <c r="A102" s="11" t="s">
        <v>250</v>
      </c>
      <c r="B102" s="28">
        <v>0</v>
      </c>
      <c r="C102" s="28">
        <v>0</v>
      </c>
      <c r="D102" s="28">
        <v>1</v>
      </c>
      <c r="E102" s="28">
        <v>0</v>
      </c>
      <c r="F102" s="28">
        <v>0</v>
      </c>
      <c r="G102" s="10"/>
    </row>
    <row r="103" spans="1:7">
      <c r="A103" s="22" t="s">
        <v>251</v>
      </c>
      <c r="G103" s="10"/>
    </row>
    <row r="104" spans="1:7">
      <c r="A104" s="11" t="s">
        <v>176</v>
      </c>
      <c r="B104" s="28">
        <v>1</v>
      </c>
      <c r="C104" s="28">
        <v>0</v>
      </c>
      <c r="D104" s="28">
        <v>0</v>
      </c>
      <c r="E104" s="28">
        <v>0</v>
      </c>
      <c r="F104" s="28">
        <v>0</v>
      </c>
      <c r="G104" s="10"/>
    </row>
    <row r="105" spans="1:7">
      <c r="A105" s="11" t="s">
        <v>252</v>
      </c>
      <c r="B105" s="28">
        <v>0</v>
      </c>
      <c r="C105" s="28">
        <v>1</v>
      </c>
      <c r="D105" s="28">
        <v>0</v>
      </c>
      <c r="E105" s="28">
        <v>0</v>
      </c>
      <c r="F105" s="28">
        <v>0</v>
      </c>
      <c r="G105" s="10"/>
    </row>
    <row r="106" spans="1:7">
      <c r="A106" s="11" t="s">
        <v>253</v>
      </c>
      <c r="B106" s="28">
        <v>0</v>
      </c>
      <c r="C106" s="28">
        <v>0</v>
      </c>
      <c r="D106" s="28">
        <v>1</v>
      </c>
      <c r="E106" s="28">
        <v>0</v>
      </c>
      <c r="F106" s="28">
        <v>0</v>
      </c>
      <c r="G106" s="10"/>
    </row>
    <row r="107" spans="1:7">
      <c r="A107" s="22" t="s">
        <v>254</v>
      </c>
      <c r="G107" s="10"/>
    </row>
    <row r="108" spans="1:7">
      <c r="A108" s="11" t="s">
        <v>177</v>
      </c>
      <c r="B108" s="28">
        <v>1</v>
      </c>
      <c r="C108" s="28">
        <v>0</v>
      </c>
      <c r="D108" s="28">
        <v>0</v>
      </c>
      <c r="E108" s="28">
        <v>0</v>
      </c>
      <c r="F108" s="28">
        <v>0</v>
      </c>
      <c r="G108" s="10"/>
    </row>
    <row r="109" spans="1:7">
      <c r="A109" s="22" t="s">
        <v>255</v>
      </c>
      <c r="G109" s="10"/>
    </row>
    <row r="110" spans="1:7">
      <c r="A110" s="11" t="s">
        <v>191</v>
      </c>
      <c r="B110" s="28">
        <v>1</v>
      </c>
      <c r="C110" s="28">
        <v>0</v>
      </c>
      <c r="D110" s="28">
        <v>0</v>
      </c>
      <c r="E110" s="28">
        <v>0</v>
      </c>
      <c r="F110" s="28">
        <v>0</v>
      </c>
      <c r="G110" s="10"/>
    </row>
    <row r="111" spans="1:7">
      <c r="A111" s="22" t="s">
        <v>256</v>
      </c>
      <c r="G111" s="10"/>
    </row>
    <row r="112" spans="1:7">
      <c r="A112" s="11" t="s">
        <v>178</v>
      </c>
      <c r="B112" s="28">
        <v>1</v>
      </c>
      <c r="C112" s="28">
        <v>0</v>
      </c>
      <c r="D112" s="28">
        <v>0</v>
      </c>
      <c r="E112" s="28">
        <v>0</v>
      </c>
      <c r="F112" s="28">
        <v>0</v>
      </c>
      <c r="G112" s="10"/>
    </row>
    <row r="113" spans="1:7">
      <c r="A113" s="11" t="s">
        <v>257</v>
      </c>
      <c r="B113" s="28">
        <v>0</v>
      </c>
      <c r="C113" s="28">
        <v>1</v>
      </c>
      <c r="D113" s="28">
        <v>0</v>
      </c>
      <c r="E113" s="28">
        <v>0</v>
      </c>
      <c r="F113" s="28">
        <v>0</v>
      </c>
      <c r="G113" s="10"/>
    </row>
    <row r="114" spans="1:7">
      <c r="A114" s="11" t="s">
        <v>258</v>
      </c>
      <c r="B114" s="28">
        <v>0</v>
      </c>
      <c r="C114" s="28">
        <v>0</v>
      </c>
      <c r="D114" s="28">
        <v>1</v>
      </c>
      <c r="E114" s="28">
        <v>0</v>
      </c>
      <c r="F114" s="28">
        <v>0</v>
      </c>
      <c r="G114" s="10"/>
    </row>
    <row r="115" spans="1:7">
      <c r="A115" s="22" t="s">
        <v>259</v>
      </c>
      <c r="G115" s="10"/>
    </row>
    <row r="116" spans="1:7">
      <c r="A116" s="11" t="s">
        <v>179</v>
      </c>
      <c r="B116" s="28">
        <v>1</v>
      </c>
      <c r="C116" s="28">
        <v>0</v>
      </c>
      <c r="D116" s="28">
        <v>0</v>
      </c>
      <c r="E116" s="28">
        <v>0</v>
      </c>
      <c r="F116" s="28">
        <v>0</v>
      </c>
      <c r="G116" s="10"/>
    </row>
    <row r="117" spans="1:7">
      <c r="A117" s="11" t="s">
        <v>260</v>
      </c>
      <c r="B117" s="28">
        <v>0</v>
      </c>
      <c r="C117" s="28">
        <v>0</v>
      </c>
      <c r="D117" s="28">
        <v>0</v>
      </c>
      <c r="E117" s="28">
        <v>1</v>
      </c>
      <c r="F117" s="28">
        <v>0</v>
      </c>
      <c r="G117" s="10"/>
    </row>
    <row r="118" spans="1:7">
      <c r="A118" s="22" t="s">
        <v>261</v>
      </c>
      <c r="G118" s="10"/>
    </row>
    <row r="119" spans="1:7">
      <c r="A119" s="11" t="s">
        <v>192</v>
      </c>
      <c r="B119" s="28">
        <v>1</v>
      </c>
      <c r="C119" s="28">
        <v>0</v>
      </c>
      <c r="D119" s="28">
        <v>0</v>
      </c>
      <c r="E119" s="28">
        <v>0</v>
      </c>
      <c r="F119" s="28">
        <v>0</v>
      </c>
      <c r="G119" s="10"/>
    </row>
    <row r="120" spans="1:7">
      <c r="A120" s="11" t="s">
        <v>262</v>
      </c>
      <c r="B120" s="28">
        <v>0</v>
      </c>
      <c r="C120" s="28">
        <v>0</v>
      </c>
      <c r="D120" s="28">
        <v>0</v>
      </c>
      <c r="E120" s="28">
        <v>0</v>
      </c>
      <c r="F120" s="28">
        <v>1</v>
      </c>
      <c r="G120" s="10"/>
    </row>
    <row r="121" spans="1:7">
      <c r="A121" s="22" t="s">
        <v>263</v>
      </c>
      <c r="G121" s="10"/>
    </row>
    <row r="122" spans="1:7">
      <c r="A122" s="11" t="s">
        <v>218</v>
      </c>
      <c r="B122" s="28">
        <v>1</v>
      </c>
      <c r="C122" s="28">
        <v>0</v>
      </c>
      <c r="D122" s="28">
        <v>0</v>
      </c>
      <c r="E122" s="28">
        <v>0</v>
      </c>
      <c r="F122" s="28">
        <v>0</v>
      </c>
      <c r="G122" s="10"/>
    </row>
    <row r="123" spans="1:7">
      <c r="A123" s="11" t="s">
        <v>264</v>
      </c>
      <c r="B123" s="28">
        <v>0</v>
      </c>
      <c r="C123" s="28">
        <v>1</v>
      </c>
      <c r="D123" s="28">
        <v>0</v>
      </c>
      <c r="E123" s="28">
        <v>0</v>
      </c>
      <c r="F123" s="28">
        <v>0</v>
      </c>
      <c r="G123" s="10"/>
    </row>
    <row r="124" spans="1:7">
      <c r="A124" s="11" t="s">
        <v>265</v>
      </c>
      <c r="B124" s="28">
        <v>0</v>
      </c>
      <c r="C124" s="28">
        <v>0</v>
      </c>
      <c r="D124" s="28">
        <v>1</v>
      </c>
      <c r="E124" s="28">
        <v>0</v>
      </c>
      <c r="F124" s="28">
        <v>0</v>
      </c>
      <c r="G124" s="10"/>
    </row>
    <row r="125" spans="1:7">
      <c r="A125" s="22" t="s">
        <v>266</v>
      </c>
      <c r="G125" s="10"/>
    </row>
    <row r="126" spans="1:7">
      <c r="A126" s="11" t="s">
        <v>219</v>
      </c>
      <c r="B126" s="28">
        <v>1</v>
      </c>
      <c r="C126" s="28">
        <v>0</v>
      </c>
      <c r="D126" s="28">
        <v>0</v>
      </c>
      <c r="E126" s="28">
        <v>0</v>
      </c>
      <c r="F126" s="28">
        <v>0</v>
      </c>
      <c r="G126" s="10"/>
    </row>
    <row r="127" spans="1:7">
      <c r="A127" s="11" t="s">
        <v>267</v>
      </c>
      <c r="B127" s="28">
        <v>0</v>
      </c>
      <c r="C127" s="28">
        <v>1</v>
      </c>
      <c r="D127" s="28">
        <v>0</v>
      </c>
      <c r="E127" s="28">
        <v>0</v>
      </c>
      <c r="F127" s="28">
        <v>0</v>
      </c>
      <c r="G127" s="10"/>
    </row>
    <row r="128" spans="1:7">
      <c r="A128" s="11" t="s">
        <v>268</v>
      </c>
      <c r="B128" s="28">
        <v>0</v>
      </c>
      <c r="C128" s="28">
        <v>0</v>
      </c>
      <c r="D128" s="28">
        <v>1</v>
      </c>
      <c r="E128" s="28">
        <v>0</v>
      </c>
      <c r="F128" s="28">
        <v>0</v>
      </c>
      <c r="G128" s="10"/>
    </row>
    <row r="129" spans="1:7">
      <c r="A129" s="22" t="s">
        <v>269</v>
      </c>
      <c r="G129" s="10"/>
    </row>
    <row r="130" spans="1:7">
      <c r="A130" s="11" t="s">
        <v>220</v>
      </c>
      <c r="B130" s="28">
        <v>1</v>
      </c>
      <c r="C130" s="28">
        <v>0</v>
      </c>
      <c r="D130" s="28">
        <v>0</v>
      </c>
      <c r="E130" s="28">
        <v>0</v>
      </c>
      <c r="F130" s="28">
        <v>0</v>
      </c>
      <c r="G130" s="10"/>
    </row>
    <row r="131" spans="1:7">
      <c r="A131" s="11" t="s">
        <v>270</v>
      </c>
      <c r="B131" s="28">
        <v>0</v>
      </c>
      <c r="C131" s="28">
        <v>1</v>
      </c>
      <c r="D131" s="28">
        <v>0</v>
      </c>
      <c r="E131" s="28">
        <v>0</v>
      </c>
      <c r="F131" s="28">
        <v>0</v>
      </c>
      <c r="G131" s="10"/>
    </row>
    <row r="132" spans="1:7">
      <c r="A132" s="11" t="s">
        <v>271</v>
      </c>
      <c r="B132" s="28">
        <v>0</v>
      </c>
      <c r="C132" s="28">
        <v>0</v>
      </c>
      <c r="D132" s="28">
        <v>1</v>
      </c>
      <c r="E132" s="28">
        <v>0</v>
      </c>
      <c r="F132" s="28">
        <v>0</v>
      </c>
      <c r="G132" s="10"/>
    </row>
    <row r="133" spans="1:7">
      <c r="A133" s="22" t="s">
        <v>272</v>
      </c>
      <c r="G133" s="10"/>
    </row>
    <row r="134" spans="1:7">
      <c r="A134" s="11" t="s">
        <v>221</v>
      </c>
      <c r="B134" s="28">
        <v>1</v>
      </c>
      <c r="C134" s="28">
        <v>0</v>
      </c>
      <c r="D134" s="28">
        <v>0</v>
      </c>
      <c r="E134" s="28">
        <v>0</v>
      </c>
      <c r="F134" s="28">
        <v>0</v>
      </c>
      <c r="G134" s="10"/>
    </row>
    <row r="135" spans="1:7">
      <c r="A135" s="11" t="s">
        <v>273</v>
      </c>
      <c r="B135" s="28">
        <v>0</v>
      </c>
      <c r="C135" s="28">
        <v>1</v>
      </c>
      <c r="D135" s="28">
        <v>0</v>
      </c>
      <c r="E135" s="28">
        <v>0</v>
      </c>
      <c r="F135" s="28">
        <v>0</v>
      </c>
      <c r="G135" s="10"/>
    </row>
    <row r="136" spans="1:7">
      <c r="A136" s="11" t="s">
        <v>274</v>
      </c>
      <c r="B136" s="28">
        <v>0</v>
      </c>
      <c r="C136" s="28">
        <v>0</v>
      </c>
      <c r="D136" s="28">
        <v>1</v>
      </c>
      <c r="E136" s="28">
        <v>0</v>
      </c>
      <c r="F136" s="28">
        <v>0</v>
      </c>
      <c r="G136" s="10"/>
    </row>
    <row r="137" spans="1:7">
      <c r="A137" s="22" t="s">
        <v>275</v>
      </c>
      <c r="G137" s="10"/>
    </row>
    <row r="138" spans="1:7">
      <c r="A138" s="11" t="s">
        <v>222</v>
      </c>
      <c r="B138" s="28">
        <v>1</v>
      </c>
      <c r="C138" s="28">
        <v>0</v>
      </c>
      <c r="D138" s="28">
        <v>0</v>
      </c>
      <c r="E138" s="28">
        <v>0</v>
      </c>
      <c r="F138" s="28">
        <v>0</v>
      </c>
      <c r="G138" s="10"/>
    </row>
    <row r="139" spans="1:7">
      <c r="A139" s="11" t="s">
        <v>276</v>
      </c>
      <c r="B139" s="28">
        <v>0</v>
      </c>
      <c r="C139" s="28">
        <v>1</v>
      </c>
      <c r="D139" s="28">
        <v>0</v>
      </c>
      <c r="E139" s="28">
        <v>0</v>
      </c>
      <c r="F139" s="28">
        <v>0</v>
      </c>
      <c r="G139" s="10"/>
    </row>
    <row r="140" spans="1:7">
      <c r="A140" s="11" t="s">
        <v>277</v>
      </c>
      <c r="B140" s="28">
        <v>0</v>
      </c>
      <c r="C140" s="28">
        <v>0</v>
      </c>
      <c r="D140" s="28">
        <v>1</v>
      </c>
      <c r="E140" s="28">
        <v>0</v>
      </c>
      <c r="F140" s="28">
        <v>0</v>
      </c>
      <c r="G140" s="10"/>
    </row>
    <row r="141" spans="1:7">
      <c r="A141" s="22" t="s">
        <v>278</v>
      </c>
      <c r="G141" s="10"/>
    </row>
    <row r="142" spans="1:7">
      <c r="A142" s="11" t="s">
        <v>180</v>
      </c>
      <c r="B142" s="28">
        <v>1</v>
      </c>
      <c r="C142" s="28">
        <v>0</v>
      </c>
      <c r="D142" s="28">
        <v>0</v>
      </c>
      <c r="E142" s="28">
        <v>0</v>
      </c>
      <c r="F142" s="28">
        <v>0</v>
      </c>
      <c r="G142" s="10"/>
    </row>
    <row r="143" spans="1:7">
      <c r="A143" s="11" t="s">
        <v>279</v>
      </c>
      <c r="B143" s="28">
        <v>1</v>
      </c>
      <c r="C143" s="28">
        <v>0</v>
      </c>
      <c r="D143" s="28">
        <v>0</v>
      </c>
      <c r="E143" s="28">
        <v>0</v>
      </c>
      <c r="F143" s="28">
        <v>0</v>
      </c>
      <c r="G143" s="10"/>
    </row>
    <row r="144" spans="1:7">
      <c r="A144" s="11" t="s">
        <v>280</v>
      </c>
      <c r="B144" s="28">
        <v>1</v>
      </c>
      <c r="C144" s="28">
        <v>0</v>
      </c>
      <c r="D144" s="28">
        <v>0</v>
      </c>
      <c r="E144" s="28">
        <v>0</v>
      </c>
      <c r="F144" s="28">
        <v>0</v>
      </c>
      <c r="G144" s="10"/>
    </row>
    <row r="145" spans="1:7">
      <c r="A145" s="22" t="s">
        <v>281</v>
      </c>
      <c r="G145" s="10"/>
    </row>
    <row r="146" spans="1:7">
      <c r="A146" s="11" t="s">
        <v>181</v>
      </c>
      <c r="B146" s="28">
        <v>1</v>
      </c>
      <c r="C146" s="28">
        <v>0</v>
      </c>
      <c r="D146" s="28">
        <v>0</v>
      </c>
      <c r="E146" s="28">
        <v>0</v>
      </c>
      <c r="F146" s="28">
        <v>0</v>
      </c>
      <c r="G146" s="10"/>
    </row>
    <row r="147" spans="1:7">
      <c r="A147" s="11" t="s">
        <v>282</v>
      </c>
      <c r="B147" s="28">
        <v>1</v>
      </c>
      <c r="C147" s="28">
        <v>0</v>
      </c>
      <c r="D147" s="28">
        <v>0</v>
      </c>
      <c r="E147" s="28">
        <v>0</v>
      </c>
      <c r="F147" s="28">
        <v>0</v>
      </c>
      <c r="G147" s="10"/>
    </row>
    <row r="148" spans="1:7">
      <c r="A148" s="22" t="s">
        <v>283</v>
      </c>
      <c r="G148" s="10"/>
    </row>
    <row r="149" spans="1:7">
      <c r="A149" s="11" t="s">
        <v>182</v>
      </c>
      <c r="B149" s="28">
        <v>1</v>
      </c>
      <c r="C149" s="28">
        <v>0</v>
      </c>
      <c r="D149" s="28">
        <v>0</v>
      </c>
      <c r="E149" s="28">
        <v>0</v>
      </c>
      <c r="F149" s="28">
        <v>0</v>
      </c>
      <c r="G149" s="10"/>
    </row>
    <row r="150" spans="1:7">
      <c r="A150" s="11" t="s">
        <v>284</v>
      </c>
      <c r="B150" s="28">
        <v>1</v>
      </c>
      <c r="C150" s="28">
        <v>0</v>
      </c>
      <c r="D150" s="28">
        <v>0</v>
      </c>
      <c r="E150" s="28">
        <v>0</v>
      </c>
      <c r="F150" s="28">
        <v>0</v>
      </c>
      <c r="G150" s="10"/>
    </row>
    <row r="151" spans="1:7">
      <c r="A151" s="11" t="s">
        <v>285</v>
      </c>
      <c r="B151" s="28">
        <v>1</v>
      </c>
      <c r="C151" s="28">
        <v>0</v>
      </c>
      <c r="D151" s="28">
        <v>0</v>
      </c>
      <c r="E151" s="28">
        <v>0</v>
      </c>
      <c r="F151" s="28">
        <v>0</v>
      </c>
      <c r="G151" s="10"/>
    </row>
    <row r="152" spans="1:7">
      <c r="A152" s="22" t="s">
        <v>286</v>
      </c>
      <c r="G152" s="10"/>
    </row>
    <row r="153" spans="1:7">
      <c r="A153" s="11" t="s">
        <v>183</v>
      </c>
      <c r="B153" s="28">
        <v>1</v>
      </c>
      <c r="C153" s="28">
        <v>0</v>
      </c>
      <c r="D153" s="28">
        <v>0</v>
      </c>
      <c r="E153" s="28">
        <v>0</v>
      </c>
      <c r="F153" s="28">
        <v>0</v>
      </c>
      <c r="G153" s="10"/>
    </row>
    <row r="154" spans="1:7">
      <c r="A154" s="11" t="s">
        <v>287</v>
      </c>
      <c r="B154" s="28">
        <v>1</v>
      </c>
      <c r="C154" s="28">
        <v>0</v>
      </c>
      <c r="D154" s="28">
        <v>0</v>
      </c>
      <c r="E154" s="28">
        <v>0</v>
      </c>
      <c r="F154" s="28">
        <v>0</v>
      </c>
      <c r="G154" s="10"/>
    </row>
    <row r="155" spans="1:7">
      <c r="A155" s="11" t="s">
        <v>288</v>
      </c>
      <c r="B155" s="28">
        <v>1</v>
      </c>
      <c r="C155" s="28">
        <v>0</v>
      </c>
      <c r="D155" s="28">
        <v>0</v>
      </c>
      <c r="E155" s="28">
        <v>0</v>
      </c>
      <c r="F155" s="28">
        <v>0</v>
      </c>
      <c r="G155" s="10"/>
    </row>
    <row r="156" spans="1:7">
      <c r="A156" s="22" t="s">
        <v>289</v>
      </c>
      <c r="G156" s="10"/>
    </row>
    <row r="157" spans="1:7">
      <c r="A157" s="11" t="s">
        <v>184</v>
      </c>
      <c r="B157" s="28">
        <v>1</v>
      </c>
      <c r="C157" s="28">
        <v>0</v>
      </c>
      <c r="D157" s="28">
        <v>0</v>
      </c>
      <c r="E157" s="28">
        <v>0</v>
      </c>
      <c r="F157" s="28">
        <v>0</v>
      </c>
      <c r="G157" s="10"/>
    </row>
    <row r="158" spans="1:7">
      <c r="A158" s="11" t="s">
        <v>290</v>
      </c>
      <c r="B158" s="28">
        <v>1</v>
      </c>
      <c r="C158" s="28">
        <v>0</v>
      </c>
      <c r="D158" s="28">
        <v>0</v>
      </c>
      <c r="E158" s="28">
        <v>0</v>
      </c>
      <c r="F158" s="28">
        <v>0</v>
      </c>
      <c r="G158" s="10"/>
    </row>
    <row r="159" spans="1:7">
      <c r="A159" s="22" t="s">
        <v>291</v>
      </c>
      <c r="G159" s="10"/>
    </row>
    <row r="160" spans="1:7">
      <c r="A160" s="11" t="s">
        <v>185</v>
      </c>
      <c r="B160" s="28">
        <v>1</v>
      </c>
      <c r="C160" s="28">
        <v>0</v>
      </c>
      <c r="D160" s="28">
        <v>0</v>
      </c>
      <c r="E160" s="28">
        <v>0</v>
      </c>
      <c r="F160" s="28">
        <v>0</v>
      </c>
      <c r="G160" s="10"/>
    </row>
    <row r="161" spans="1:7">
      <c r="A161" s="11" t="s">
        <v>292</v>
      </c>
      <c r="B161" s="28">
        <v>1</v>
      </c>
      <c r="C161" s="28">
        <v>0</v>
      </c>
      <c r="D161" s="28">
        <v>0</v>
      </c>
      <c r="E161" s="28">
        <v>0</v>
      </c>
      <c r="F161" s="28">
        <v>0</v>
      </c>
      <c r="G161" s="10"/>
    </row>
    <row r="162" spans="1:7">
      <c r="A162" s="22" t="s">
        <v>293</v>
      </c>
      <c r="G162" s="10"/>
    </row>
    <row r="163" spans="1:7">
      <c r="A163" s="11" t="s">
        <v>193</v>
      </c>
      <c r="B163" s="28">
        <v>1</v>
      </c>
      <c r="C163" s="28">
        <v>0</v>
      </c>
      <c r="D163" s="28">
        <v>0</v>
      </c>
      <c r="E163" s="28">
        <v>0</v>
      </c>
      <c r="F163" s="28">
        <v>0</v>
      </c>
      <c r="G163" s="10"/>
    </row>
    <row r="164" spans="1:7">
      <c r="A164" s="11" t="s">
        <v>294</v>
      </c>
      <c r="B164" s="28">
        <v>1</v>
      </c>
      <c r="C164" s="28">
        <v>0</v>
      </c>
      <c r="D164" s="28">
        <v>0</v>
      </c>
      <c r="E164" s="28">
        <v>0</v>
      </c>
      <c r="F164" s="28">
        <v>0</v>
      </c>
      <c r="G164" s="10"/>
    </row>
    <row r="165" spans="1:7">
      <c r="A165" s="22" t="s">
        <v>295</v>
      </c>
      <c r="G165" s="10"/>
    </row>
    <row r="166" spans="1:7">
      <c r="A166" s="11" t="s">
        <v>194</v>
      </c>
      <c r="B166" s="28">
        <v>1</v>
      </c>
      <c r="C166" s="28">
        <v>0</v>
      </c>
      <c r="D166" s="28">
        <v>0</v>
      </c>
      <c r="E166" s="28">
        <v>0</v>
      </c>
      <c r="F166" s="28">
        <v>0</v>
      </c>
      <c r="G166" s="10"/>
    </row>
    <row r="167" spans="1:7">
      <c r="A167" s="11" t="s">
        <v>296</v>
      </c>
      <c r="B167" s="28">
        <v>1</v>
      </c>
      <c r="C167" s="28">
        <v>0</v>
      </c>
      <c r="D167" s="28">
        <v>0</v>
      </c>
      <c r="E167" s="28">
        <v>0</v>
      </c>
      <c r="F167" s="28">
        <v>0</v>
      </c>
      <c r="G167" s="10"/>
    </row>
    <row r="168" spans="1:7">
      <c r="A168" s="22" t="s">
        <v>297</v>
      </c>
      <c r="G168" s="10"/>
    </row>
    <row r="169" spans="1:7">
      <c r="A169" s="11" t="s">
        <v>195</v>
      </c>
      <c r="B169" s="28">
        <v>1</v>
      </c>
      <c r="C169" s="28">
        <v>0</v>
      </c>
      <c r="D169" s="28">
        <v>0</v>
      </c>
      <c r="E169" s="28">
        <v>0</v>
      </c>
      <c r="F169" s="28">
        <v>0</v>
      </c>
      <c r="G169" s="10"/>
    </row>
    <row r="170" spans="1:7">
      <c r="A170" s="11" t="s">
        <v>298</v>
      </c>
      <c r="B170" s="28">
        <v>1</v>
      </c>
      <c r="C170" s="28">
        <v>0</v>
      </c>
      <c r="D170" s="28">
        <v>0</v>
      </c>
      <c r="E170" s="28">
        <v>0</v>
      </c>
      <c r="F170" s="28">
        <v>0</v>
      </c>
      <c r="G170" s="10"/>
    </row>
    <row r="171" spans="1:7">
      <c r="A171" s="22" t="s">
        <v>299</v>
      </c>
      <c r="G171" s="10"/>
    </row>
    <row r="172" spans="1:7">
      <c r="A172" s="11" t="s">
        <v>196</v>
      </c>
      <c r="B172" s="28">
        <v>1</v>
      </c>
      <c r="C172" s="28">
        <v>0</v>
      </c>
      <c r="D172" s="28">
        <v>0</v>
      </c>
      <c r="E172" s="28">
        <v>0</v>
      </c>
      <c r="F172" s="28">
        <v>0</v>
      </c>
      <c r="G172" s="10"/>
    </row>
    <row r="173" spans="1:7">
      <c r="A173" s="11" t="s">
        <v>300</v>
      </c>
      <c r="B173" s="28">
        <v>1</v>
      </c>
      <c r="C173" s="28">
        <v>0</v>
      </c>
      <c r="D173" s="28">
        <v>0</v>
      </c>
      <c r="E173" s="28">
        <v>0</v>
      </c>
      <c r="F173" s="28">
        <v>0</v>
      </c>
      <c r="G173" s="10"/>
    </row>
    <row r="174" spans="1:7">
      <c r="A174" s="22" t="s">
        <v>301</v>
      </c>
      <c r="G174" s="10"/>
    </row>
    <row r="175" spans="1:7">
      <c r="A175" s="11" t="s">
        <v>197</v>
      </c>
      <c r="B175" s="28">
        <v>1</v>
      </c>
      <c r="C175" s="28">
        <v>0</v>
      </c>
      <c r="D175" s="28">
        <v>0</v>
      </c>
      <c r="E175" s="28">
        <v>0</v>
      </c>
      <c r="F175" s="28">
        <v>0</v>
      </c>
      <c r="G175" s="10"/>
    </row>
    <row r="176" spans="1:7">
      <c r="A176" s="11" t="s">
        <v>302</v>
      </c>
      <c r="B176" s="28">
        <v>1</v>
      </c>
      <c r="C176" s="28">
        <v>0</v>
      </c>
      <c r="D176" s="28">
        <v>0</v>
      </c>
      <c r="E176" s="28">
        <v>0</v>
      </c>
      <c r="F176" s="28">
        <v>0</v>
      </c>
      <c r="G176" s="10"/>
    </row>
    <row r="177" spans="1:7">
      <c r="A177" s="22" t="s">
        <v>303</v>
      </c>
      <c r="G177" s="10"/>
    </row>
    <row r="178" spans="1:7">
      <c r="A178" s="11" t="s">
        <v>198</v>
      </c>
      <c r="B178" s="28">
        <v>1</v>
      </c>
      <c r="C178" s="28">
        <v>0</v>
      </c>
      <c r="D178" s="28">
        <v>0</v>
      </c>
      <c r="E178" s="28">
        <v>0</v>
      </c>
      <c r="F178" s="28">
        <v>0</v>
      </c>
      <c r="G178" s="10"/>
    </row>
    <row r="179" spans="1:7">
      <c r="A179" s="11" t="s">
        <v>304</v>
      </c>
      <c r="B179" s="28">
        <v>1</v>
      </c>
      <c r="C179" s="28">
        <v>0</v>
      </c>
      <c r="D179" s="28">
        <v>0</v>
      </c>
      <c r="E179" s="28">
        <v>0</v>
      </c>
      <c r="F179" s="28">
        <v>0</v>
      </c>
      <c r="G179" s="10"/>
    </row>
    <row r="180" spans="1:7">
      <c r="A180" s="22" t="s">
        <v>305</v>
      </c>
      <c r="G180" s="10"/>
    </row>
    <row r="181" spans="1:7">
      <c r="A181" s="11" t="s">
        <v>199</v>
      </c>
      <c r="B181" s="28">
        <v>1</v>
      </c>
      <c r="C181" s="28">
        <v>0</v>
      </c>
      <c r="D181" s="28">
        <v>0</v>
      </c>
      <c r="E181" s="28">
        <v>0</v>
      </c>
      <c r="F181" s="28">
        <v>0</v>
      </c>
      <c r="G181" s="10"/>
    </row>
    <row r="182" spans="1:7">
      <c r="A182" s="11" t="s">
        <v>306</v>
      </c>
      <c r="B182" s="28">
        <v>1</v>
      </c>
      <c r="C182" s="28">
        <v>0</v>
      </c>
      <c r="D182" s="28">
        <v>0</v>
      </c>
      <c r="E182" s="28">
        <v>0</v>
      </c>
      <c r="F182" s="28">
        <v>0</v>
      </c>
      <c r="G182" s="10"/>
    </row>
    <row r="183" spans="1:7">
      <c r="A183" s="22" t="s">
        <v>307</v>
      </c>
      <c r="G183" s="10"/>
    </row>
    <row r="184" spans="1:7">
      <c r="A184" s="11" t="s">
        <v>200</v>
      </c>
      <c r="B184" s="28">
        <v>1</v>
      </c>
      <c r="C184" s="28">
        <v>0</v>
      </c>
      <c r="D184" s="28">
        <v>0</v>
      </c>
      <c r="E184" s="28">
        <v>0</v>
      </c>
      <c r="F184" s="28">
        <v>0</v>
      </c>
      <c r="G184" s="10"/>
    </row>
    <row r="185" spans="1:7">
      <c r="A185" s="11" t="s">
        <v>308</v>
      </c>
      <c r="B185" s="28">
        <v>1</v>
      </c>
      <c r="C185" s="28">
        <v>0</v>
      </c>
      <c r="D185" s="28">
        <v>0</v>
      </c>
      <c r="E185" s="28">
        <v>0</v>
      </c>
      <c r="F185" s="28">
        <v>0</v>
      </c>
      <c r="G185" s="10"/>
    </row>
    <row r="187" spans="1:7">
      <c r="A187" s="1" t="s">
        <v>522</v>
      </c>
    </row>
    <row r="188" spans="1:7">
      <c r="A188" s="2" t="s">
        <v>367</v>
      </c>
    </row>
    <row r="189" spans="1:7">
      <c r="A189" s="12" t="s">
        <v>523</v>
      </c>
    </row>
    <row r="190" spans="1:7">
      <c r="A190" s="12" t="s">
        <v>524</v>
      </c>
    </row>
    <row r="191" spans="1:7">
      <c r="A191" s="2" t="s">
        <v>525</v>
      </c>
    </row>
    <row r="192" spans="1:7">
      <c r="A192" s="12" t="s">
        <v>526</v>
      </c>
    </row>
    <row r="193" spans="1:10">
      <c r="A193" s="12" t="s">
        <v>527</v>
      </c>
    </row>
    <row r="194" spans="1:10">
      <c r="A194" s="12" t="s">
        <v>528</v>
      </c>
    </row>
    <row r="195" spans="1:10">
      <c r="A195" s="12" t="s">
        <v>529</v>
      </c>
    </row>
    <row r="196" spans="1:10">
      <c r="A196" s="12" t="s">
        <v>530</v>
      </c>
    </row>
    <row r="197" spans="1:10">
      <c r="A197" s="12" t="s">
        <v>531</v>
      </c>
    </row>
    <row r="198" spans="1:10">
      <c r="A198" s="12" t="s">
        <v>532</v>
      </c>
    </row>
    <row r="199" spans="1:10">
      <c r="A199" s="12" t="s">
        <v>533</v>
      </c>
    </row>
    <row r="200" spans="1:10">
      <c r="A200" s="26" t="s">
        <v>370</v>
      </c>
      <c r="B200" s="26" t="s">
        <v>372</v>
      </c>
      <c r="C200" s="26" t="s">
        <v>534</v>
      </c>
      <c r="D200" s="26" t="s">
        <v>500</v>
      </c>
      <c r="E200" s="26" t="s">
        <v>500</v>
      </c>
      <c r="F200" s="26" t="s">
        <v>500</v>
      </c>
      <c r="G200" s="26" t="s">
        <v>500</v>
      </c>
      <c r="H200" s="26" t="s">
        <v>500</v>
      </c>
      <c r="I200" s="26" t="s">
        <v>500</v>
      </c>
    </row>
    <row r="201" spans="1:10">
      <c r="A201" s="26" t="s">
        <v>373</v>
      </c>
      <c r="B201" s="26" t="s">
        <v>375</v>
      </c>
      <c r="C201" s="26" t="s">
        <v>535</v>
      </c>
      <c r="D201" s="26" t="s">
        <v>536</v>
      </c>
      <c r="E201" s="26" t="s">
        <v>537</v>
      </c>
      <c r="F201" s="26" t="s">
        <v>538</v>
      </c>
      <c r="G201" s="26" t="s">
        <v>539</v>
      </c>
      <c r="H201" s="26" t="s">
        <v>540</v>
      </c>
      <c r="I201" s="26" t="s">
        <v>541</v>
      </c>
    </row>
    <row r="203" spans="1:10">
      <c r="B203" s="3" t="s">
        <v>542</v>
      </c>
      <c r="C203" s="3" t="s">
        <v>543</v>
      </c>
      <c r="D203" s="3" t="s">
        <v>227</v>
      </c>
      <c r="E203" s="3" t="s">
        <v>228</v>
      </c>
      <c r="F203" s="3" t="s">
        <v>229</v>
      </c>
      <c r="G203" s="3" t="s">
        <v>230</v>
      </c>
      <c r="H203" s="3" t="s">
        <v>231</v>
      </c>
      <c r="I203" s="3" t="s">
        <v>232</v>
      </c>
    </row>
    <row r="204" spans="1:10">
      <c r="A204" s="22" t="s">
        <v>233</v>
      </c>
      <c r="J204" s="10"/>
    </row>
    <row r="205" spans="1:10">
      <c r="A205" s="11" t="s">
        <v>172</v>
      </c>
      <c r="B205" s="29">
        <f>SUMPRODUCT($B80:$F80,'Input'!$B$158:$F$158)</f>
        <v>0</v>
      </c>
      <c r="C205" s="31">
        <f>B205</f>
        <v>0</v>
      </c>
      <c r="D205" s="6">
        <f>'Input'!B189*(1-B205)</f>
        <v>0</v>
      </c>
      <c r="E205" s="6">
        <f>'Input'!C189*(1-B205)</f>
        <v>0</v>
      </c>
      <c r="F205" s="6">
        <f>'Input'!D189*(1-B205)</f>
        <v>0</v>
      </c>
      <c r="G205" s="6">
        <f>'Input'!E189*(1-C205)</f>
        <v>0</v>
      </c>
      <c r="H205" s="6">
        <f>'Input'!F189*(1-B205)</f>
        <v>0</v>
      </c>
      <c r="I205" s="6">
        <f>'Input'!G189*(1-B205)</f>
        <v>0</v>
      </c>
      <c r="J205" s="10"/>
    </row>
    <row r="206" spans="1:10">
      <c r="A206" s="11" t="s">
        <v>234</v>
      </c>
      <c r="B206" s="29">
        <f>SUMPRODUCT($B81:$F81,'Input'!$B$158:$F$158)</f>
        <v>0</v>
      </c>
      <c r="C206" s="31">
        <f>B206</f>
        <v>0</v>
      </c>
      <c r="D206" s="6">
        <f>'Input'!B190*(1-B206)</f>
        <v>0</v>
      </c>
      <c r="E206" s="6">
        <f>'Input'!C190*(1-B206)</f>
        <v>0</v>
      </c>
      <c r="F206" s="6">
        <f>'Input'!D190*(1-B206)</f>
        <v>0</v>
      </c>
      <c r="G206" s="6">
        <f>'Input'!E190*(1-C206)</f>
        <v>0</v>
      </c>
      <c r="H206" s="6">
        <f>'Input'!F190*(1-B206)</f>
        <v>0</v>
      </c>
      <c r="I206" s="6">
        <f>'Input'!G190*(1-B206)</f>
        <v>0</v>
      </c>
      <c r="J206" s="10"/>
    </row>
    <row r="207" spans="1:10">
      <c r="A207" s="11" t="s">
        <v>235</v>
      </c>
      <c r="B207" s="29">
        <f>SUMPRODUCT($B82:$F82,'Input'!$B$158:$F$158)</f>
        <v>0</v>
      </c>
      <c r="C207" s="31">
        <f>B207</f>
        <v>0</v>
      </c>
      <c r="D207" s="6">
        <f>'Input'!B191*(1-B207)</f>
        <v>0</v>
      </c>
      <c r="E207" s="6">
        <f>'Input'!C191*(1-B207)</f>
        <v>0</v>
      </c>
      <c r="F207" s="6">
        <f>'Input'!D191*(1-B207)</f>
        <v>0</v>
      </c>
      <c r="G207" s="6">
        <f>'Input'!E191*(1-C207)</f>
        <v>0</v>
      </c>
      <c r="H207" s="6">
        <f>'Input'!F191*(1-B207)</f>
        <v>0</v>
      </c>
      <c r="I207" s="6">
        <f>'Input'!G191*(1-B207)</f>
        <v>0</v>
      </c>
      <c r="J207" s="10"/>
    </row>
    <row r="208" spans="1:10">
      <c r="A208" s="22" t="s">
        <v>236</v>
      </c>
      <c r="J208" s="10"/>
    </row>
    <row r="209" spans="1:10">
      <c r="A209" s="11" t="s">
        <v>173</v>
      </c>
      <c r="B209" s="29">
        <f>SUMPRODUCT($B84:$F84,'Input'!$B$158:$F$158)</f>
        <v>0</v>
      </c>
      <c r="C209" s="31">
        <f>B209</f>
        <v>0</v>
      </c>
      <c r="D209" s="6">
        <f>'Input'!B193*(1-B209)</f>
        <v>0</v>
      </c>
      <c r="E209" s="6">
        <f>'Input'!C193*(1-B209)</f>
        <v>0</v>
      </c>
      <c r="F209" s="6">
        <f>'Input'!D193*(1-B209)</f>
        <v>0</v>
      </c>
      <c r="G209" s="6">
        <f>'Input'!E193*(1-C209)</f>
        <v>0</v>
      </c>
      <c r="H209" s="6">
        <f>'Input'!F193*(1-B209)</f>
        <v>0</v>
      </c>
      <c r="I209" s="6">
        <f>'Input'!G193*(1-B209)</f>
        <v>0</v>
      </c>
      <c r="J209" s="10"/>
    </row>
    <row r="210" spans="1:10">
      <c r="A210" s="11" t="s">
        <v>237</v>
      </c>
      <c r="B210" s="29">
        <f>SUMPRODUCT($B85:$F85,'Input'!$B$158:$F$158)</f>
        <v>0</v>
      </c>
      <c r="C210" s="31">
        <f>B210</f>
        <v>0</v>
      </c>
      <c r="D210" s="6">
        <f>'Input'!B194*(1-B210)</f>
        <v>0</v>
      </c>
      <c r="E210" s="6">
        <f>'Input'!C194*(1-B210)</f>
        <v>0</v>
      </c>
      <c r="F210" s="6">
        <f>'Input'!D194*(1-B210)</f>
        <v>0</v>
      </c>
      <c r="G210" s="6">
        <f>'Input'!E194*(1-C210)</f>
        <v>0</v>
      </c>
      <c r="H210" s="6">
        <f>'Input'!F194*(1-B210)</f>
        <v>0</v>
      </c>
      <c r="I210" s="6">
        <f>'Input'!G194*(1-B210)</f>
        <v>0</v>
      </c>
      <c r="J210" s="10"/>
    </row>
    <row r="211" spans="1:10">
      <c r="A211" s="11" t="s">
        <v>238</v>
      </c>
      <c r="B211" s="29">
        <f>SUMPRODUCT($B86:$F86,'Input'!$B$158:$F$158)</f>
        <v>0</v>
      </c>
      <c r="C211" s="31">
        <f>B211</f>
        <v>0</v>
      </c>
      <c r="D211" s="6">
        <f>'Input'!B195*(1-B211)</f>
        <v>0</v>
      </c>
      <c r="E211" s="6">
        <f>'Input'!C195*(1-B211)</f>
        <v>0</v>
      </c>
      <c r="F211" s="6">
        <f>'Input'!D195*(1-B211)</f>
        <v>0</v>
      </c>
      <c r="G211" s="6">
        <f>'Input'!E195*(1-C211)</f>
        <v>0</v>
      </c>
      <c r="H211" s="6">
        <f>'Input'!F195*(1-B211)</f>
        <v>0</v>
      </c>
      <c r="I211" s="6">
        <f>'Input'!G195*(1-B211)</f>
        <v>0</v>
      </c>
      <c r="J211" s="10"/>
    </row>
    <row r="212" spans="1:10">
      <c r="A212" s="22" t="s">
        <v>239</v>
      </c>
      <c r="J212" s="10"/>
    </row>
    <row r="213" spans="1:10">
      <c r="A213" s="11" t="s">
        <v>216</v>
      </c>
      <c r="B213" s="29">
        <f>SUMPRODUCT($B88:$F88,'Input'!$B$158:$F$158)</f>
        <v>0</v>
      </c>
      <c r="C213" s="31">
        <f>B213</f>
        <v>0</v>
      </c>
      <c r="D213" s="6">
        <f>'Input'!B197*(1-B213)</f>
        <v>0</v>
      </c>
      <c r="E213" s="6">
        <f>'Input'!C197*(1-B213)</f>
        <v>0</v>
      </c>
      <c r="F213" s="6">
        <f>'Input'!D197*(1-B213)</f>
        <v>0</v>
      </c>
      <c r="G213" s="6">
        <f>'Input'!E197*(1-C213)</f>
        <v>0</v>
      </c>
      <c r="H213" s="6">
        <f>'Input'!F197*(1-B213)</f>
        <v>0</v>
      </c>
      <c r="I213" s="6">
        <f>'Input'!G197*(1-B213)</f>
        <v>0</v>
      </c>
      <c r="J213" s="10"/>
    </row>
    <row r="214" spans="1:10">
      <c r="A214" s="11" t="s">
        <v>240</v>
      </c>
      <c r="B214" s="29">
        <f>SUMPRODUCT($B89:$F89,'Input'!$B$158:$F$158)</f>
        <v>0</v>
      </c>
      <c r="C214" s="31">
        <f>B214</f>
        <v>0</v>
      </c>
      <c r="D214" s="6">
        <f>'Input'!B198*(1-B214)</f>
        <v>0</v>
      </c>
      <c r="E214" s="6">
        <f>'Input'!C198*(1-B214)</f>
        <v>0</v>
      </c>
      <c r="F214" s="6">
        <f>'Input'!D198*(1-B214)</f>
        <v>0</v>
      </c>
      <c r="G214" s="6">
        <f>'Input'!E198*(1-C214)</f>
        <v>0</v>
      </c>
      <c r="H214" s="6">
        <f>'Input'!F198*(1-B214)</f>
        <v>0</v>
      </c>
      <c r="I214" s="6">
        <f>'Input'!G198*(1-B214)</f>
        <v>0</v>
      </c>
      <c r="J214" s="10"/>
    </row>
    <row r="215" spans="1:10">
      <c r="A215" s="11" t="s">
        <v>241</v>
      </c>
      <c r="B215" s="29">
        <f>SUMPRODUCT($B90:$F90,'Input'!$B$158:$F$158)</f>
        <v>0</v>
      </c>
      <c r="C215" s="31">
        <f>B215</f>
        <v>0</v>
      </c>
      <c r="D215" s="6">
        <f>'Input'!B199*(1-B215)</f>
        <v>0</v>
      </c>
      <c r="E215" s="6">
        <f>'Input'!C199*(1-B215)</f>
        <v>0</v>
      </c>
      <c r="F215" s="6">
        <f>'Input'!D199*(1-B215)</f>
        <v>0</v>
      </c>
      <c r="G215" s="6">
        <f>'Input'!E199*(1-C215)</f>
        <v>0</v>
      </c>
      <c r="H215" s="6">
        <f>'Input'!F199*(1-B215)</f>
        <v>0</v>
      </c>
      <c r="I215" s="6">
        <f>'Input'!G199*(1-B215)</f>
        <v>0</v>
      </c>
      <c r="J215" s="10"/>
    </row>
    <row r="216" spans="1:10">
      <c r="A216" s="22" t="s">
        <v>242</v>
      </c>
      <c r="J216" s="10"/>
    </row>
    <row r="217" spans="1:10">
      <c r="A217" s="11" t="s">
        <v>174</v>
      </c>
      <c r="B217" s="29">
        <f>SUMPRODUCT($B92:$F92,'Input'!$B$158:$F$158)</f>
        <v>0</v>
      </c>
      <c r="C217" s="31">
        <f>B217</f>
        <v>0</v>
      </c>
      <c r="D217" s="6">
        <f>'Input'!B201*(1-B217)</f>
        <v>0</v>
      </c>
      <c r="E217" s="6">
        <f>'Input'!C201*(1-B217)</f>
        <v>0</v>
      </c>
      <c r="F217" s="6">
        <f>'Input'!D201*(1-B217)</f>
        <v>0</v>
      </c>
      <c r="G217" s="6">
        <f>'Input'!E201*(1-C217)</f>
        <v>0</v>
      </c>
      <c r="H217" s="6">
        <f>'Input'!F201*(1-B217)</f>
        <v>0</v>
      </c>
      <c r="I217" s="6">
        <f>'Input'!G201*(1-B217)</f>
        <v>0</v>
      </c>
      <c r="J217" s="10"/>
    </row>
    <row r="218" spans="1:10">
      <c r="A218" s="11" t="s">
        <v>243</v>
      </c>
      <c r="B218" s="29">
        <f>SUMPRODUCT($B93:$F93,'Input'!$B$158:$F$158)</f>
        <v>0</v>
      </c>
      <c r="C218" s="31">
        <f>B218</f>
        <v>0</v>
      </c>
      <c r="D218" s="6">
        <f>'Input'!B202*(1-B218)</f>
        <v>0</v>
      </c>
      <c r="E218" s="6">
        <f>'Input'!C202*(1-B218)</f>
        <v>0</v>
      </c>
      <c r="F218" s="6">
        <f>'Input'!D202*(1-B218)</f>
        <v>0</v>
      </c>
      <c r="G218" s="6">
        <f>'Input'!E202*(1-C218)</f>
        <v>0</v>
      </c>
      <c r="H218" s="6">
        <f>'Input'!F202*(1-B218)</f>
        <v>0</v>
      </c>
      <c r="I218" s="6">
        <f>'Input'!G202*(1-B218)</f>
        <v>0</v>
      </c>
      <c r="J218" s="10"/>
    </row>
    <row r="219" spans="1:10">
      <c r="A219" s="11" t="s">
        <v>244</v>
      </c>
      <c r="B219" s="29">
        <f>SUMPRODUCT($B94:$F94,'Input'!$B$158:$F$158)</f>
        <v>0</v>
      </c>
      <c r="C219" s="31">
        <f>B219</f>
        <v>0</v>
      </c>
      <c r="D219" s="6">
        <f>'Input'!B203*(1-B219)</f>
        <v>0</v>
      </c>
      <c r="E219" s="6">
        <f>'Input'!C203*(1-B219)</f>
        <v>0</v>
      </c>
      <c r="F219" s="6">
        <f>'Input'!D203*(1-B219)</f>
        <v>0</v>
      </c>
      <c r="G219" s="6">
        <f>'Input'!E203*(1-C219)</f>
        <v>0</v>
      </c>
      <c r="H219" s="6">
        <f>'Input'!F203*(1-B219)</f>
        <v>0</v>
      </c>
      <c r="I219" s="6">
        <f>'Input'!G203*(1-B219)</f>
        <v>0</v>
      </c>
      <c r="J219" s="10"/>
    </row>
    <row r="220" spans="1:10">
      <c r="A220" s="22" t="s">
        <v>245</v>
      </c>
      <c r="J220" s="10"/>
    </row>
    <row r="221" spans="1:10">
      <c r="A221" s="11" t="s">
        <v>175</v>
      </c>
      <c r="B221" s="29">
        <f>SUMPRODUCT($B96:$F96,'Input'!$B$158:$F$158)</f>
        <v>0</v>
      </c>
      <c r="C221" s="31">
        <f>B221</f>
        <v>0</v>
      </c>
      <c r="D221" s="6">
        <f>'Input'!B205*(1-B221)</f>
        <v>0</v>
      </c>
      <c r="E221" s="6">
        <f>'Input'!C205*(1-B221)</f>
        <v>0</v>
      </c>
      <c r="F221" s="6">
        <f>'Input'!D205*(1-B221)</f>
        <v>0</v>
      </c>
      <c r="G221" s="6">
        <f>'Input'!E205*(1-C221)</f>
        <v>0</v>
      </c>
      <c r="H221" s="6">
        <f>'Input'!F205*(1-B221)</f>
        <v>0</v>
      </c>
      <c r="I221" s="6">
        <f>'Input'!G205*(1-B221)</f>
        <v>0</v>
      </c>
      <c r="J221" s="10"/>
    </row>
    <row r="222" spans="1:10">
      <c r="A222" s="11" t="s">
        <v>246</v>
      </c>
      <c r="B222" s="29">
        <f>SUMPRODUCT($B97:$F97,'Input'!$B$158:$F$158)</f>
        <v>0</v>
      </c>
      <c r="C222" s="31">
        <f>B222</f>
        <v>0</v>
      </c>
      <c r="D222" s="6">
        <f>'Input'!B206*(1-B222)</f>
        <v>0</v>
      </c>
      <c r="E222" s="6">
        <f>'Input'!C206*(1-B222)</f>
        <v>0</v>
      </c>
      <c r="F222" s="6">
        <f>'Input'!D206*(1-B222)</f>
        <v>0</v>
      </c>
      <c r="G222" s="6">
        <f>'Input'!E206*(1-C222)</f>
        <v>0</v>
      </c>
      <c r="H222" s="6">
        <f>'Input'!F206*(1-B222)</f>
        <v>0</v>
      </c>
      <c r="I222" s="6">
        <f>'Input'!G206*(1-B222)</f>
        <v>0</v>
      </c>
      <c r="J222" s="10"/>
    </row>
    <row r="223" spans="1:10">
      <c r="A223" s="11" t="s">
        <v>247</v>
      </c>
      <c r="B223" s="29">
        <f>SUMPRODUCT($B98:$F98,'Input'!$B$158:$F$158)</f>
        <v>0</v>
      </c>
      <c r="C223" s="31">
        <f>B223</f>
        <v>0</v>
      </c>
      <c r="D223" s="6">
        <f>'Input'!B207*(1-B223)</f>
        <v>0</v>
      </c>
      <c r="E223" s="6">
        <f>'Input'!C207*(1-B223)</f>
        <v>0</v>
      </c>
      <c r="F223" s="6">
        <f>'Input'!D207*(1-B223)</f>
        <v>0</v>
      </c>
      <c r="G223" s="6">
        <f>'Input'!E207*(1-C223)</f>
        <v>0</v>
      </c>
      <c r="H223" s="6">
        <f>'Input'!F207*(1-B223)</f>
        <v>0</v>
      </c>
      <c r="I223" s="6">
        <f>'Input'!G207*(1-B223)</f>
        <v>0</v>
      </c>
      <c r="J223" s="10"/>
    </row>
    <row r="224" spans="1:10">
      <c r="A224" s="22" t="s">
        <v>248</v>
      </c>
      <c r="J224" s="10"/>
    </row>
    <row r="225" spans="1:10">
      <c r="A225" s="11" t="s">
        <v>217</v>
      </c>
      <c r="B225" s="29">
        <f>SUMPRODUCT($B100:$F100,'Input'!$B$158:$F$158)</f>
        <v>0</v>
      </c>
      <c r="C225" s="31">
        <f>B225</f>
        <v>0</v>
      </c>
      <c r="D225" s="6">
        <f>'Input'!B209*(1-B225)</f>
        <v>0</v>
      </c>
      <c r="E225" s="6">
        <f>'Input'!C209*(1-B225)</f>
        <v>0</v>
      </c>
      <c r="F225" s="6">
        <f>'Input'!D209*(1-B225)</f>
        <v>0</v>
      </c>
      <c r="G225" s="6">
        <f>'Input'!E209*(1-C225)</f>
        <v>0</v>
      </c>
      <c r="H225" s="6">
        <f>'Input'!F209*(1-B225)</f>
        <v>0</v>
      </c>
      <c r="I225" s="6">
        <f>'Input'!G209*(1-B225)</f>
        <v>0</v>
      </c>
      <c r="J225" s="10"/>
    </row>
    <row r="226" spans="1:10">
      <c r="A226" s="11" t="s">
        <v>249</v>
      </c>
      <c r="B226" s="29">
        <f>SUMPRODUCT($B101:$F101,'Input'!$B$158:$F$158)</f>
        <v>0</v>
      </c>
      <c r="C226" s="31">
        <f>B226</f>
        <v>0</v>
      </c>
      <c r="D226" s="6">
        <f>'Input'!B210*(1-B226)</f>
        <v>0</v>
      </c>
      <c r="E226" s="6">
        <f>'Input'!C210*(1-B226)</f>
        <v>0</v>
      </c>
      <c r="F226" s="6">
        <f>'Input'!D210*(1-B226)</f>
        <v>0</v>
      </c>
      <c r="G226" s="6">
        <f>'Input'!E210*(1-C226)</f>
        <v>0</v>
      </c>
      <c r="H226" s="6">
        <f>'Input'!F210*(1-B226)</f>
        <v>0</v>
      </c>
      <c r="I226" s="6">
        <f>'Input'!G210*(1-B226)</f>
        <v>0</v>
      </c>
      <c r="J226" s="10"/>
    </row>
    <row r="227" spans="1:10">
      <c r="A227" s="11" t="s">
        <v>250</v>
      </c>
      <c r="B227" s="29">
        <f>SUMPRODUCT($B102:$F102,'Input'!$B$158:$F$158)</f>
        <v>0</v>
      </c>
      <c r="C227" s="31">
        <f>B227</f>
        <v>0</v>
      </c>
      <c r="D227" s="6">
        <f>'Input'!B211*(1-B227)</f>
        <v>0</v>
      </c>
      <c r="E227" s="6">
        <f>'Input'!C211*(1-B227)</f>
        <v>0</v>
      </c>
      <c r="F227" s="6">
        <f>'Input'!D211*(1-B227)</f>
        <v>0</v>
      </c>
      <c r="G227" s="6">
        <f>'Input'!E211*(1-C227)</f>
        <v>0</v>
      </c>
      <c r="H227" s="6">
        <f>'Input'!F211*(1-B227)</f>
        <v>0</v>
      </c>
      <c r="I227" s="6">
        <f>'Input'!G211*(1-B227)</f>
        <v>0</v>
      </c>
      <c r="J227" s="10"/>
    </row>
    <row r="228" spans="1:10">
      <c r="A228" s="22" t="s">
        <v>251</v>
      </c>
      <c r="J228" s="10"/>
    </row>
    <row r="229" spans="1:10">
      <c r="A229" s="11" t="s">
        <v>176</v>
      </c>
      <c r="B229" s="29">
        <f>SUMPRODUCT($B104:$F104,'Input'!$B$158:$F$158)</f>
        <v>0</v>
      </c>
      <c r="C229" s="31">
        <f>B229</f>
        <v>0</v>
      </c>
      <c r="D229" s="6">
        <f>'Input'!B213*(1-B229)</f>
        <v>0</v>
      </c>
      <c r="E229" s="6">
        <f>'Input'!C213*(1-B229)</f>
        <v>0</v>
      </c>
      <c r="F229" s="6">
        <f>'Input'!D213*(1-B229)</f>
        <v>0</v>
      </c>
      <c r="G229" s="6">
        <f>'Input'!E213*(1-C229)</f>
        <v>0</v>
      </c>
      <c r="H229" s="6">
        <f>'Input'!F213*(1-B229)</f>
        <v>0</v>
      </c>
      <c r="I229" s="6">
        <f>'Input'!G213*(1-B229)</f>
        <v>0</v>
      </c>
      <c r="J229" s="10"/>
    </row>
    <row r="230" spans="1:10">
      <c r="A230" s="11" t="s">
        <v>252</v>
      </c>
      <c r="B230" s="29">
        <f>SUMPRODUCT($B105:$F105,'Input'!$B$158:$F$158)</f>
        <v>0</v>
      </c>
      <c r="C230" s="31">
        <f>B230</f>
        <v>0</v>
      </c>
      <c r="D230" s="6">
        <f>'Input'!B214*(1-B230)</f>
        <v>0</v>
      </c>
      <c r="E230" s="6">
        <f>'Input'!C214*(1-B230)</f>
        <v>0</v>
      </c>
      <c r="F230" s="6">
        <f>'Input'!D214*(1-B230)</f>
        <v>0</v>
      </c>
      <c r="G230" s="6">
        <f>'Input'!E214*(1-C230)</f>
        <v>0</v>
      </c>
      <c r="H230" s="6">
        <f>'Input'!F214*(1-B230)</f>
        <v>0</v>
      </c>
      <c r="I230" s="6">
        <f>'Input'!G214*(1-B230)</f>
        <v>0</v>
      </c>
      <c r="J230" s="10"/>
    </row>
    <row r="231" spans="1:10">
      <c r="A231" s="11" t="s">
        <v>253</v>
      </c>
      <c r="B231" s="29">
        <f>SUMPRODUCT($B106:$F106,'Input'!$B$158:$F$158)</f>
        <v>0</v>
      </c>
      <c r="C231" s="31">
        <f>B231</f>
        <v>0</v>
      </c>
      <c r="D231" s="6">
        <f>'Input'!B215*(1-B231)</f>
        <v>0</v>
      </c>
      <c r="E231" s="6">
        <f>'Input'!C215*(1-B231)</f>
        <v>0</v>
      </c>
      <c r="F231" s="6">
        <f>'Input'!D215*(1-B231)</f>
        <v>0</v>
      </c>
      <c r="G231" s="6">
        <f>'Input'!E215*(1-C231)</f>
        <v>0</v>
      </c>
      <c r="H231" s="6">
        <f>'Input'!F215*(1-B231)</f>
        <v>0</v>
      </c>
      <c r="I231" s="6">
        <f>'Input'!G215*(1-B231)</f>
        <v>0</v>
      </c>
      <c r="J231" s="10"/>
    </row>
    <row r="232" spans="1:10">
      <c r="A232" s="22" t="s">
        <v>254</v>
      </c>
      <c r="J232" s="10"/>
    </row>
    <row r="233" spans="1:10">
      <c r="A233" s="11" t="s">
        <v>177</v>
      </c>
      <c r="B233" s="29">
        <f>SUMPRODUCT($B108:$F108,'Input'!$B$158:$F$158)</f>
        <v>0</v>
      </c>
      <c r="C233" s="31">
        <f>B233</f>
        <v>0</v>
      </c>
      <c r="D233" s="6">
        <f>'Input'!B217*(1-B233)</f>
        <v>0</v>
      </c>
      <c r="E233" s="6">
        <f>'Input'!C217*(1-B233)</f>
        <v>0</v>
      </c>
      <c r="F233" s="6">
        <f>'Input'!D217*(1-B233)</f>
        <v>0</v>
      </c>
      <c r="G233" s="6">
        <f>'Input'!E217*(1-C233)</f>
        <v>0</v>
      </c>
      <c r="H233" s="6">
        <f>'Input'!F217*(1-B233)</f>
        <v>0</v>
      </c>
      <c r="I233" s="6">
        <f>'Input'!G217*(1-B233)</f>
        <v>0</v>
      </c>
      <c r="J233" s="10"/>
    </row>
    <row r="234" spans="1:10">
      <c r="A234" s="22" t="s">
        <v>255</v>
      </c>
      <c r="J234" s="10"/>
    </row>
    <row r="235" spans="1:10">
      <c r="A235" s="11" t="s">
        <v>191</v>
      </c>
      <c r="B235" s="29">
        <f>SUMPRODUCT($B110:$F110,'Input'!$B$158:$F$158)</f>
        <v>0</v>
      </c>
      <c r="C235" s="31">
        <f>B235</f>
        <v>0</v>
      </c>
      <c r="D235" s="6">
        <f>'Input'!B219*(1-B235)</f>
        <v>0</v>
      </c>
      <c r="E235" s="6">
        <f>'Input'!C219*(1-B235)</f>
        <v>0</v>
      </c>
      <c r="F235" s="6">
        <f>'Input'!D219*(1-B235)</f>
        <v>0</v>
      </c>
      <c r="G235" s="6">
        <f>'Input'!E219*(1-C235)</f>
        <v>0</v>
      </c>
      <c r="H235" s="6">
        <f>'Input'!F219*(1-B235)</f>
        <v>0</v>
      </c>
      <c r="I235" s="6">
        <f>'Input'!G219*(1-B235)</f>
        <v>0</v>
      </c>
      <c r="J235" s="10"/>
    </row>
    <row r="236" spans="1:10">
      <c r="A236" s="22" t="s">
        <v>256</v>
      </c>
      <c r="J236" s="10"/>
    </row>
    <row r="237" spans="1:10">
      <c r="A237" s="11" t="s">
        <v>178</v>
      </c>
      <c r="B237" s="29">
        <f>SUMPRODUCT($B112:$F112,'Input'!$B$158:$F$158)</f>
        <v>0</v>
      </c>
      <c r="C237" s="31">
        <f>B237</f>
        <v>0</v>
      </c>
      <c r="D237" s="6">
        <f>'Input'!B221*(1-B237)</f>
        <v>0</v>
      </c>
      <c r="E237" s="6">
        <f>'Input'!C221*(1-B237)</f>
        <v>0</v>
      </c>
      <c r="F237" s="6">
        <f>'Input'!D221*(1-B237)</f>
        <v>0</v>
      </c>
      <c r="G237" s="6">
        <f>'Input'!E221*(1-C237)</f>
        <v>0</v>
      </c>
      <c r="H237" s="6">
        <f>'Input'!F221*(1-B237)</f>
        <v>0</v>
      </c>
      <c r="I237" s="6">
        <f>'Input'!G221*(1-B237)</f>
        <v>0</v>
      </c>
      <c r="J237" s="10"/>
    </row>
    <row r="238" spans="1:10">
      <c r="A238" s="11" t="s">
        <v>257</v>
      </c>
      <c r="B238" s="29">
        <f>SUMPRODUCT($B113:$F113,'Input'!$B$158:$F$158)</f>
        <v>0</v>
      </c>
      <c r="C238" s="31">
        <f>B238</f>
        <v>0</v>
      </c>
      <c r="D238" s="6">
        <f>'Input'!B222*(1-B238)</f>
        <v>0</v>
      </c>
      <c r="E238" s="6">
        <f>'Input'!C222*(1-B238)</f>
        <v>0</v>
      </c>
      <c r="F238" s="6">
        <f>'Input'!D222*(1-B238)</f>
        <v>0</v>
      </c>
      <c r="G238" s="6">
        <f>'Input'!E222*(1-C238)</f>
        <v>0</v>
      </c>
      <c r="H238" s="6">
        <f>'Input'!F222*(1-B238)</f>
        <v>0</v>
      </c>
      <c r="I238" s="6">
        <f>'Input'!G222*(1-B238)</f>
        <v>0</v>
      </c>
      <c r="J238" s="10"/>
    </row>
    <row r="239" spans="1:10">
      <c r="A239" s="11" t="s">
        <v>258</v>
      </c>
      <c r="B239" s="29">
        <f>SUMPRODUCT($B114:$F114,'Input'!$B$158:$F$158)</f>
        <v>0</v>
      </c>
      <c r="C239" s="31">
        <f>B239</f>
        <v>0</v>
      </c>
      <c r="D239" s="6">
        <f>'Input'!B223*(1-B239)</f>
        <v>0</v>
      </c>
      <c r="E239" s="6">
        <f>'Input'!C223*(1-B239)</f>
        <v>0</v>
      </c>
      <c r="F239" s="6">
        <f>'Input'!D223*(1-B239)</f>
        <v>0</v>
      </c>
      <c r="G239" s="6">
        <f>'Input'!E223*(1-C239)</f>
        <v>0</v>
      </c>
      <c r="H239" s="6">
        <f>'Input'!F223*(1-B239)</f>
        <v>0</v>
      </c>
      <c r="I239" s="6">
        <f>'Input'!G223*(1-B239)</f>
        <v>0</v>
      </c>
      <c r="J239" s="10"/>
    </row>
    <row r="240" spans="1:10">
      <c r="A240" s="22" t="s">
        <v>259</v>
      </c>
      <c r="J240" s="10"/>
    </row>
    <row r="241" spans="1:10">
      <c r="A241" s="11" t="s">
        <v>179</v>
      </c>
      <c r="B241" s="29">
        <f>SUMPRODUCT($B116:$F116,'Input'!$B$158:$F$158)</f>
        <v>0</v>
      </c>
      <c r="C241" s="31">
        <f>B241</f>
        <v>0</v>
      </c>
      <c r="D241" s="6">
        <f>'Input'!B225*(1-B241)</f>
        <v>0</v>
      </c>
      <c r="E241" s="6">
        <f>'Input'!C225*(1-B241)</f>
        <v>0</v>
      </c>
      <c r="F241" s="6">
        <f>'Input'!D225*(1-B241)</f>
        <v>0</v>
      </c>
      <c r="G241" s="6">
        <f>'Input'!E225*(1-C241)</f>
        <v>0</v>
      </c>
      <c r="H241" s="6">
        <f>'Input'!F225*(1-B241)</f>
        <v>0</v>
      </c>
      <c r="I241" s="6">
        <f>'Input'!G225*(1-B241)</f>
        <v>0</v>
      </c>
      <c r="J241" s="10"/>
    </row>
    <row r="242" spans="1:10">
      <c r="A242" s="11" t="s">
        <v>260</v>
      </c>
      <c r="B242" s="29">
        <f>SUMPRODUCT($B117:$F117,'Input'!$B$158:$F$158)</f>
        <v>0</v>
      </c>
      <c r="C242" s="31">
        <f>B242</f>
        <v>0</v>
      </c>
      <c r="D242" s="6">
        <f>'Input'!B226*(1-B242)</f>
        <v>0</v>
      </c>
      <c r="E242" s="6">
        <f>'Input'!C226*(1-B242)</f>
        <v>0</v>
      </c>
      <c r="F242" s="6">
        <f>'Input'!D226*(1-B242)</f>
        <v>0</v>
      </c>
      <c r="G242" s="6">
        <f>'Input'!E226*(1-C242)</f>
        <v>0</v>
      </c>
      <c r="H242" s="6">
        <f>'Input'!F226*(1-B242)</f>
        <v>0</v>
      </c>
      <c r="I242" s="6">
        <f>'Input'!G226*(1-B242)</f>
        <v>0</v>
      </c>
      <c r="J242" s="10"/>
    </row>
    <row r="243" spans="1:10">
      <c r="A243" s="22" t="s">
        <v>261</v>
      </c>
      <c r="J243" s="10"/>
    </row>
    <row r="244" spans="1:10">
      <c r="A244" s="11" t="s">
        <v>192</v>
      </c>
      <c r="B244" s="29">
        <f>SUMPRODUCT($B119:$F119,'Input'!$B$158:$F$158)</f>
        <v>0</v>
      </c>
      <c r="C244" s="31">
        <f>B244</f>
        <v>0</v>
      </c>
      <c r="D244" s="6">
        <f>'Input'!B228*(1-B244)</f>
        <v>0</v>
      </c>
      <c r="E244" s="6">
        <f>'Input'!C228*(1-B244)</f>
        <v>0</v>
      </c>
      <c r="F244" s="6">
        <f>'Input'!D228*(1-B244)</f>
        <v>0</v>
      </c>
      <c r="G244" s="6">
        <f>'Input'!E228*(1-C244)</f>
        <v>0</v>
      </c>
      <c r="H244" s="6">
        <f>'Input'!F228*(1-B244)</f>
        <v>0</v>
      </c>
      <c r="I244" s="6">
        <f>'Input'!G228*(1-B244)</f>
        <v>0</v>
      </c>
      <c r="J244" s="10"/>
    </row>
    <row r="245" spans="1:10">
      <c r="A245" s="11" t="s">
        <v>262</v>
      </c>
      <c r="B245" s="29">
        <f>SUMPRODUCT($B120:$F120,'Input'!$B$158:$F$158)</f>
        <v>0</v>
      </c>
      <c r="C245" s="31">
        <f>B245</f>
        <v>0</v>
      </c>
      <c r="D245" s="6">
        <f>'Input'!B229*(1-B245)</f>
        <v>0</v>
      </c>
      <c r="E245" s="6">
        <f>'Input'!C229*(1-B245)</f>
        <v>0</v>
      </c>
      <c r="F245" s="6">
        <f>'Input'!D229*(1-B245)</f>
        <v>0</v>
      </c>
      <c r="G245" s="6">
        <f>'Input'!E229*(1-C245)</f>
        <v>0</v>
      </c>
      <c r="H245" s="6">
        <f>'Input'!F229*(1-B245)</f>
        <v>0</v>
      </c>
      <c r="I245" s="6">
        <f>'Input'!G229*(1-B245)</f>
        <v>0</v>
      </c>
      <c r="J245" s="10"/>
    </row>
    <row r="246" spans="1:10">
      <c r="A246" s="22" t="s">
        <v>263</v>
      </c>
      <c r="J246" s="10"/>
    </row>
    <row r="247" spans="1:10">
      <c r="A247" s="11" t="s">
        <v>218</v>
      </c>
      <c r="B247" s="29">
        <f>SUMPRODUCT($B122:$F122,'Input'!$B$158:$F$158)</f>
        <v>0</v>
      </c>
      <c r="C247" s="31">
        <f>B247</f>
        <v>0</v>
      </c>
      <c r="D247" s="6">
        <f>'Input'!B231*(1-B247)</f>
        <v>0</v>
      </c>
      <c r="E247" s="6">
        <f>'Input'!C231*(1-B247)</f>
        <v>0</v>
      </c>
      <c r="F247" s="6">
        <f>'Input'!D231*(1-B247)</f>
        <v>0</v>
      </c>
      <c r="G247" s="6">
        <f>'Input'!E231*(1-C247)</f>
        <v>0</v>
      </c>
      <c r="H247" s="6">
        <f>'Input'!F231*(1-B247)</f>
        <v>0</v>
      </c>
      <c r="I247" s="6">
        <f>'Input'!G231*(1-B247)</f>
        <v>0</v>
      </c>
      <c r="J247" s="10"/>
    </row>
    <row r="248" spans="1:10">
      <c r="A248" s="11" t="s">
        <v>264</v>
      </c>
      <c r="B248" s="29">
        <f>SUMPRODUCT($B123:$F123,'Input'!$B$158:$F$158)</f>
        <v>0</v>
      </c>
      <c r="C248" s="31">
        <f>B248</f>
        <v>0</v>
      </c>
      <c r="D248" s="6">
        <f>'Input'!B232*(1-B248)</f>
        <v>0</v>
      </c>
      <c r="E248" s="6">
        <f>'Input'!C232*(1-B248)</f>
        <v>0</v>
      </c>
      <c r="F248" s="6">
        <f>'Input'!D232*(1-B248)</f>
        <v>0</v>
      </c>
      <c r="G248" s="6">
        <f>'Input'!E232*(1-C248)</f>
        <v>0</v>
      </c>
      <c r="H248" s="6">
        <f>'Input'!F232*(1-B248)</f>
        <v>0</v>
      </c>
      <c r="I248" s="6">
        <f>'Input'!G232*(1-B248)</f>
        <v>0</v>
      </c>
      <c r="J248" s="10"/>
    </row>
    <row r="249" spans="1:10">
      <c r="A249" s="11" t="s">
        <v>265</v>
      </c>
      <c r="B249" s="29">
        <f>SUMPRODUCT($B124:$F124,'Input'!$B$158:$F$158)</f>
        <v>0</v>
      </c>
      <c r="C249" s="31">
        <f>B249</f>
        <v>0</v>
      </c>
      <c r="D249" s="6">
        <f>'Input'!B233*(1-B249)</f>
        <v>0</v>
      </c>
      <c r="E249" s="6">
        <f>'Input'!C233*(1-B249)</f>
        <v>0</v>
      </c>
      <c r="F249" s="6">
        <f>'Input'!D233*(1-B249)</f>
        <v>0</v>
      </c>
      <c r="G249" s="6">
        <f>'Input'!E233*(1-C249)</f>
        <v>0</v>
      </c>
      <c r="H249" s="6">
        <f>'Input'!F233*(1-B249)</f>
        <v>0</v>
      </c>
      <c r="I249" s="6">
        <f>'Input'!G233*(1-B249)</f>
        <v>0</v>
      </c>
      <c r="J249" s="10"/>
    </row>
    <row r="250" spans="1:10">
      <c r="A250" s="22" t="s">
        <v>266</v>
      </c>
      <c r="J250" s="10"/>
    </row>
    <row r="251" spans="1:10">
      <c r="A251" s="11" t="s">
        <v>219</v>
      </c>
      <c r="B251" s="29">
        <f>SUMPRODUCT($B126:$F126,'Input'!$B$158:$F$158)</f>
        <v>0</v>
      </c>
      <c r="C251" s="31">
        <f>B251</f>
        <v>0</v>
      </c>
      <c r="D251" s="6">
        <f>'Input'!B235*(1-B251)</f>
        <v>0</v>
      </c>
      <c r="E251" s="6">
        <f>'Input'!C235*(1-B251)</f>
        <v>0</v>
      </c>
      <c r="F251" s="6">
        <f>'Input'!D235*(1-B251)</f>
        <v>0</v>
      </c>
      <c r="G251" s="6">
        <f>'Input'!E235*(1-C251)</f>
        <v>0</v>
      </c>
      <c r="H251" s="6">
        <f>'Input'!F235*(1-B251)</f>
        <v>0</v>
      </c>
      <c r="I251" s="6">
        <f>'Input'!G235*(1-B251)</f>
        <v>0</v>
      </c>
      <c r="J251" s="10"/>
    </row>
    <row r="252" spans="1:10">
      <c r="A252" s="11" t="s">
        <v>267</v>
      </c>
      <c r="B252" s="29">
        <f>SUMPRODUCT($B127:$F127,'Input'!$B$158:$F$158)</f>
        <v>0</v>
      </c>
      <c r="C252" s="31">
        <f>B252</f>
        <v>0</v>
      </c>
      <c r="D252" s="6">
        <f>'Input'!B236*(1-B252)</f>
        <v>0</v>
      </c>
      <c r="E252" s="6">
        <f>'Input'!C236*(1-B252)</f>
        <v>0</v>
      </c>
      <c r="F252" s="6">
        <f>'Input'!D236*(1-B252)</f>
        <v>0</v>
      </c>
      <c r="G252" s="6">
        <f>'Input'!E236*(1-C252)</f>
        <v>0</v>
      </c>
      <c r="H252" s="6">
        <f>'Input'!F236*(1-B252)</f>
        <v>0</v>
      </c>
      <c r="I252" s="6">
        <f>'Input'!G236*(1-B252)</f>
        <v>0</v>
      </c>
      <c r="J252" s="10"/>
    </row>
    <row r="253" spans="1:10">
      <c r="A253" s="11" t="s">
        <v>268</v>
      </c>
      <c r="B253" s="29">
        <f>SUMPRODUCT($B128:$F128,'Input'!$B$158:$F$158)</f>
        <v>0</v>
      </c>
      <c r="C253" s="31">
        <f>B253</f>
        <v>0</v>
      </c>
      <c r="D253" s="6">
        <f>'Input'!B237*(1-B253)</f>
        <v>0</v>
      </c>
      <c r="E253" s="6">
        <f>'Input'!C237*(1-B253)</f>
        <v>0</v>
      </c>
      <c r="F253" s="6">
        <f>'Input'!D237*(1-B253)</f>
        <v>0</v>
      </c>
      <c r="G253" s="6">
        <f>'Input'!E237*(1-C253)</f>
        <v>0</v>
      </c>
      <c r="H253" s="6">
        <f>'Input'!F237*(1-B253)</f>
        <v>0</v>
      </c>
      <c r="I253" s="6">
        <f>'Input'!G237*(1-B253)</f>
        <v>0</v>
      </c>
      <c r="J253" s="10"/>
    </row>
    <row r="254" spans="1:10">
      <c r="A254" s="22" t="s">
        <v>269</v>
      </c>
      <c r="J254" s="10"/>
    </row>
    <row r="255" spans="1:10">
      <c r="A255" s="11" t="s">
        <v>220</v>
      </c>
      <c r="B255" s="29">
        <f>SUMPRODUCT($B130:$F130,'Input'!$B$158:$F$158)</f>
        <v>0</v>
      </c>
      <c r="C255" s="31">
        <f>B255</f>
        <v>0</v>
      </c>
      <c r="D255" s="6">
        <f>'Input'!B239*(1-B255)</f>
        <v>0</v>
      </c>
      <c r="E255" s="6">
        <f>'Input'!C239*(1-B255)</f>
        <v>0</v>
      </c>
      <c r="F255" s="6">
        <f>'Input'!D239*(1-B255)</f>
        <v>0</v>
      </c>
      <c r="G255" s="6">
        <f>'Input'!E239*(1-C255)</f>
        <v>0</v>
      </c>
      <c r="H255" s="6">
        <f>'Input'!F239*(1-B255)</f>
        <v>0</v>
      </c>
      <c r="I255" s="6">
        <f>'Input'!G239*(1-B255)</f>
        <v>0</v>
      </c>
      <c r="J255" s="10"/>
    </row>
    <row r="256" spans="1:10">
      <c r="A256" s="11" t="s">
        <v>270</v>
      </c>
      <c r="B256" s="29">
        <f>SUMPRODUCT($B131:$F131,'Input'!$B$158:$F$158)</f>
        <v>0</v>
      </c>
      <c r="C256" s="31">
        <f>B256</f>
        <v>0</v>
      </c>
      <c r="D256" s="6">
        <f>'Input'!B240*(1-B256)</f>
        <v>0</v>
      </c>
      <c r="E256" s="6">
        <f>'Input'!C240*(1-B256)</f>
        <v>0</v>
      </c>
      <c r="F256" s="6">
        <f>'Input'!D240*(1-B256)</f>
        <v>0</v>
      </c>
      <c r="G256" s="6">
        <f>'Input'!E240*(1-C256)</f>
        <v>0</v>
      </c>
      <c r="H256" s="6">
        <f>'Input'!F240*(1-B256)</f>
        <v>0</v>
      </c>
      <c r="I256" s="6">
        <f>'Input'!G240*(1-B256)</f>
        <v>0</v>
      </c>
      <c r="J256" s="10"/>
    </row>
    <row r="257" spans="1:10">
      <c r="A257" s="11" t="s">
        <v>271</v>
      </c>
      <c r="B257" s="29">
        <f>SUMPRODUCT($B132:$F132,'Input'!$B$158:$F$158)</f>
        <v>0</v>
      </c>
      <c r="C257" s="31">
        <f>B257</f>
        <v>0</v>
      </c>
      <c r="D257" s="6">
        <f>'Input'!B241*(1-B257)</f>
        <v>0</v>
      </c>
      <c r="E257" s="6">
        <f>'Input'!C241*(1-B257)</f>
        <v>0</v>
      </c>
      <c r="F257" s="6">
        <f>'Input'!D241*(1-B257)</f>
        <v>0</v>
      </c>
      <c r="G257" s="6">
        <f>'Input'!E241*(1-C257)</f>
        <v>0</v>
      </c>
      <c r="H257" s="6">
        <f>'Input'!F241*(1-B257)</f>
        <v>0</v>
      </c>
      <c r="I257" s="6">
        <f>'Input'!G241*(1-B257)</f>
        <v>0</v>
      </c>
      <c r="J257" s="10"/>
    </row>
    <row r="258" spans="1:10">
      <c r="A258" s="22" t="s">
        <v>272</v>
      </c>
      <c r="J258" s="10"/>
    </row>
    <row r="259" spans="1:10">
      <c r="A259" s="11" t="s">
        <v>221</v>
      </c>
      <c r="B259" s="29">
        <f>SUMPRODUCT($B134:$F134,'Input'!$B$158:$F$158)</f>
        <v>0</v>
      </c>
      <c r="C259" s="31">
        <f>B259</f>
        <v>0</v>
      </c>
      <c r="D259" s="6">
        <f>'Input'!B243*(1-B259)</f>
        <v>0</v>
      </c>
      <c r="E259" s="6">
        <f>'Input'!C243*(1-B259)</f>
        <v>0</v>
      </c>
      <c r="F259" s="6">
        <f>'Input'!D243*(1-B259)</f>
        <v>0</v>
      </c>
      <c r="G259" s="6">
        <f>'Input'!E243*(1-C259)</f>
        <v>0</v>
      </c>
      <c r="H259" s="6">
        <f>'Input'!F243*(1-B259)</f>
        <v>0</v>
      </c>
      <c r="I259" s="6">
        <f>'Input'!G243*(1-B259)</f>
        <v>0</v>
      </c>
      <c r="J259" s="10"/>
    </row>
    <row r="260" spans="1:10">
      <c r="A260" s="11" t="s">
        <v>273</v>
      </c>
      <c r="B260" s="29">
        <f>SUMPRODUCT($B135:$F135,'Input'!$B$158:$F$158)</f>
        <v>0</v>
      </c>
      <c r="C260" s="31">
        <f>B260</f>
        <v>0</v>
      </c>
      <c r="D260" s="6">
        <f>'Input'!B244*(1-B260)</f>
        <v>0</v>
      </c>
      <c r="E260" s="6">
        <f>'Input'!C244*(1-B260)</f>
        <v>0</v>
      </c>
      <c r="F260" s="6">
        <f>'Input'!D244*(1-B260)</f>
        <v>0</v>
      </c>
      <c r="G260" s="6">
        <f>'Input'!E244*(1-C260)</f>
        <v>0</v>
      </c>
      <c r="H260" s="6">
        <f>'Input'!F244*(1-B260)</f>
        <v>0</v>
      </c>
      <c r="I260" s="6">
        <f>'Input'!G244*(1-B260)</f>
        <v>0</v>
      </c>
      <c r="J260" s="10"/>
    </row>
    <row r="261" spans="1:10">
      <c r="A261" s="11" t="s">
        <v>274</v>
      </c>
      <c r="B261" s="29">
        <f>SUMPRODUCT($B136:$F136,'Input'!$B$158:$F$158)</f>
        <v>0</v>
      </c>
      <c r="C261" s="31">
        <f>B261</f>
        <v>0</v>
      </c>
      <c r="D261" s="6">
        <f>'Input'!B245*(1-B261)</f>
        <v>0</v>
      </c>
      <c r="E261" s="6">
        <f>'Input'!C245*(1-B261)</f>
        <v>0</v>
      </c>
      <c r="F261" s="6">
        <f>'Input'!D245*(1-B261)</f>
        <v>0</v>
      </c>
      <c r="G261" s="6">
        <f>'Input'!E245*(1-C261)</f>
        <v>0</v>
      </c>
      <c r="H261" s="6">
        <f>'Input'!F245*(1-B261)</f>
        <v>0</v>
      </c>
      <c r="I261" s="6">
        <f>'Input'!G245*(1-B261)</f>
        <v>0</v>
      </c>
      <c r="J261" s="10"/>
    </row>
    <row r="262" spans="1:10">
      <c r="A262" s="22" t="s">
        <v>275</v>
      </c>
      <c r="J262" s="10"/>
    </row>
    <row r="263" spans="1:10">
      <c r="A263" s="11" t="s">
        <v>222</v>
      </c>
      <c r="B263" s="29">
        <f>SUMPRODUCT($B138:$F138,'Input'!$B$158:$F$158)</f>
        <v>0</v>
      </c>
      <c r="C263" s="31">
        <f>B263</f>
        <v>0</v>
      </c>
      <c r="D263" s="6">
        <f>'Input'!B247*(1-B263)</f>
        <v>0</v>
      </c>
      <c r="E263" s="6">
        <f>'Input'!C247*(1-B263)</f>
        <v>0</v>
      </c>
      <c r="F263" s="6">
        <f>'Input'!D247*(1-B263)</f>
        <v>0</v>
      </c>
      <c r="G263" s="6">
        <f>'Input'!E247*(1-C263)</f>
        <v>0</v>
      </c>
      <c r="H263" s="6">
        <f>'Input'!F247*(1-B263)</f>
        <v>0</v>
      </c>
      <c r="I263" s="6">
        <f>'Input'!G247*(1-B263)</f>
        <v>0</v>
      </c>
      <c r="J263" s="10"/>
    </row>
    <row r="264" spans="1:10">
      <c r="A264" s="11" t="s">
        <v>276</v>
      </c>
      <c r="B264" s="29">
        <f>SUMPRODUCT($B139:$F139,'Input'!$B$158:$F$158)</f>
        <v>0</v>
      </c>
      <c r="C264" s="31">
        <f>B264</f>
        <v>0</v>
      </c>
      <c r="D264" s="6">
        <f>'Input'!B248*(1-B264)</f>
        <v>0</v>
      </c>
      <c r="E264" s="6">
        <f>'Input'!C248*(1-B264)</f>
        <v>0</v>
      </c>
      <c r="F264" s="6">
        <f>'Input'!D248*(1-B264)</f>
        <v>0</v>
      </c>
      <c r="G264" s="6">
        <f>'Input'!E248*(1-C264)</f>
        <v>0</v>
      </c>
      <c r="H264" s="6">
        <f>'Input'!F248*(1-B264)</f>
        <v>0</v>
      </c>
      <c r="I264" s="6">
        <f>'Input'!G248*(1-B264)</f>
        <v>0</v>
      </c>
      <c r="J264" s="10"/>
    </row>
    <row r="265" spans="1:10">
      <c r="A265" s="11" t="s">
        <v>277</v>
      </c>
      <c r="B265" s="29">
        <f>SUMPRODUCT($B140:$F140,'Input'!$B$158:$F$158)</f>
        <v>0</v>
      </c>
      <c r="C265" s="31">
        <f>B265</f>
        <v>0</v>
      </c>
      <c r="D265" s="6">
        <f>'Input'!B249*(1-B265)</f>
        <v>0</v>
      </c>
      <c r="E265" s="6">
        <f>'Input'!C249*(1-B265)</f>
        <v>0</v>
      </c>
      <c r="F265" s="6">
        <f>'Input'!D249*(1-B265)</f>
        <v>0</v>
      </c>
      <c r="G265" s="6">
        <f>'Input'!E249*(1-C265)</f>
        <v>0</v>
      </c>
      <c r="H265" s="6">
        <f>'Input'!F249*(1-B265)</f>
        <v>0</v>
      </c>
      <c r="I265" s="6">
        <f>'Input'!G249*(1-B265)</f>
        <v>0</v>
      </c>
      <c r="J265" s="10"/>
    </row>
    <row r="266" spans="1:10">
      <c r="A266" s="22" t="s">
        <v>278</v>
      </c>
      <c r="J266" s="10"/>
    </row>
    <row r="267" spans="1:10">
      <c r="A267" s="11" t="s">
        <v>180</v>
      </c>
      <c r="B267" s="29">
        <f>SUMPRODUCT($B142:$F142,'Input'!$B$158:$F$158)</f>
        <v>0</v>
      </c>
      <c r="C267" s="31">
        <f>B267</f>
        <v>0</v>
      </c>
      <c r="D267" s="6">
        <f>'Input'!B251*(1-B267)</f>
        <v>0</v>
      </c>
      <c r="E267" s="6">
        <f>'Input'!C251*(1-B267)</f>
        <v>0</v>
      </c>
      <c r="F267" s="6">
        <f>'Input'!D251*(1-B267)</f>
        <v>0</v>
      </c>
      <c r="G267" s="6">
        <f>'Input'!E251*(1-C267)</f>
        <v>0</v>
      </c>
      <c r="H267" s="6">
        <f>'Input'!F251*(1-B267)</f>
        <v>0</v>
      </c>
      <c r="I267" s="6">
        <f>'Input'!G251*(1-B267)</f>
        <v>0</v>
      </c>
      <c r="J267" s="10"/>
    </row>
    <row r="268" spans="1:10">
      <c r="A268" s="11" t="s">
        <v>279</v>
      </c>
      <c r="B268" s="29">
        <f>SUMPRODUCT($B143:$F143,'Input'!$B$158:$F$158)</f>
        <v>0</v>
      </c>
      <c r="C268" s="30">
        <v>1</v>
      </c>
      <c r="D268" s="6">
        <f>'Input'!B252*(1-B268)</f>
        <v>0</v>
      </c>
      <c r="E268" s="6">
        <f>'Input'!C252*(1-B268)</f>
        <v>0</v>
      </c>
      <c r="F268" s="6">
        <f>'Input'!D252*(1-B268)</f>
        <v>0</v>
      </c>
      <c r="G268" s="6">
        <f>'Input'!E252*(1-C268)</f>
        <v>0</v>
      </c>
      <c r="H268" s="6">
        <f>'Input'!F252*(1-B268)</f>
        <v>0</v>
      </c>
      <c r="I268" s="6">
        <f>'Input'!G252*(1-B268)</f>
        <v>0</v>
      </c>
      <c r="J268" s="10"/>
    </row>
    <row r="269" spans="1:10">
      <c r="A269" s="11" t="s">
        <v>280</v>
      </c>
      <c r="B269" s="29">
        <f>SUMPRODUCT($B144:$F144,'Input'!$B$158:$F$158)</f>
        <v>0</v>
      </c>
      <c r="C269" s="30">
        <v>1</v>
      </c>
      <c r="D269" s="6">
        <f>'Input'!B253*(1-B269)</f>
        <v>0</v>
      </c>
      <c r="E269" s="6">
        <f>'Input'!C253*(1-B269)</f>
        <v>0</v>
      </c>
      <c r="F269" s="6">
        <f>'Input'!D253*(1-B269)</f>
        <v>0</v>
      </c>
      <c r="G269" s="6">
        <f>'Input'!E253*(1-C269)</f>
        <v>0</v>
      </c>
      <c r="H269" s="6">
        <f>'Input'!F253*(1-B269)</f>
        <v>0</v>
      </c>
      <c r="I269" s="6">
        <f>'Input'!G253*(1-B269)</f>
        <v>0</v>
      </c>
      <c r="J269" s="10"/>
    </row>
    <row r="270" spans="1:10">
      <c r="A270" s="22" t="s">
        <v>281</v>
      </c>
      <c r="J270" s="10"/>
    </row>
    <row r="271" spans="1:10">
      <c r="A271" s="11" t="s">
        <v>181</v>
      </c>
      <c r="B271" s="29">
        <f>SUMPRODUCT($B146:$F146,'Input'!$B$158:$F$158)</f>
        <v>0</v>
      </c>
      <c r="C271" s="31">
        <f>B271</f>
        <v>0</v>
      </c>
      <c r="D271" s="6">
        <f>'Input'!B255*(1-B271)</f>
        <v>0</v>
      </c>
      <c r="E271" s="6">
        <f>'Input'!C255*(1-B271)</f>
        <v>0</v>
      </c>
      <c r="F271" s="6">
        <f>'Input'!D255*(1-B271)</f>
        <v>0</v>
      </c>
      <c r="G271" s="6">
        <f>'Input'!E255*(1-C271)</f>
        <v>0</v>
      </c>
      <c r="H271" s="6">
        <f>'Input'!F255*(1-B271)</f>
        <v>0</v>
      </c>
      <c r="I271" s="6">
        <f>'Input'!G255*(1-B271)</f>
        <v>0</v>
      </c>
      <c r="J271" s="10"/>
    </row>
    <row r="272" spans="1:10">
      <c r="A272" s="11" t="s">
        <v>282</v>
      </c>
      <c r="B272" s="29">
        <f>SUMPRODUCT($B147:$F147,'Input'!$B$158:$F$158)</f>
        <v>0</v>
      </c>
      <c r="C272" s="30">
        <v>1</v>
      </c>
      <c r="D272" s="6">
        <f>'Input'!B256*(1-B272)</f>
        <v>0</v>
      </c>
      <c r="E272" s="6">
        <f>'Input'!C256*(1-B272)</f>
        <v>0</v>
      </c>
      <c r="F272" s="6">
        <f>'Input'!D256*(1-B272)</f>
        <v>0</v>
      </c>
      <c r="G272" s="6">
        <f>'Input'!E256*(1-C272)</f>
        <v>0</v>
      </c>
      <c r="H272" s="6">
        <f>'Input'!F256*(1-B272)</f>
        <v>0</v>
      </c>
      <c r="I272" s="6">
        <f>'Input'!G256*(1-B272)</f>
        <v>0</v>
      </c>
      <c r="J272" s="10"/>
    </row>
    <row r="273" spans="1:10">
      <c r="A273" s="22" t="s">
        <v>283</v>
      </c>
      <c r="J273" s="10"/>
    </row>
    <row r="274" spans="1:10">
      <c r="A274" s="11" t="s">
        <v>182</v>
      </c>
      <c r="B274" s="29">
        <f>SUMPRODUCT($B149:$F149,'Input'!$B$158:$F$158)</f>
        <v>0</v>
      </c>
      <c r="C274" s="31">
        <f>B274</f>
        <v>0</v>
      </c>
      <c r="D274" s="6">
        <f>'Input'!B258*(1-B274)</f>
        <v>0</v>
      </c>
      <c r="E274" s="6">
        <f>'Input'!C258*(1-B274)</f>
        <v>0</v>
      </c>
      <c r="F274" s="6">
        <f>'Input'!D258*(1-B274)</f>
        <v>0</v>
      </c>
      <c r="G274" s="6">
        <f>'Input'!E258*(1-C274)</f>
        <v>0</v>
      </c>
      <c r="H274" s="6">
        <f>'Input'!F258*(1-B274)</f>
        <v>0</v>
      </c>
      <c r="I274" s="6">
        <f>'Input'!G258*(1-B274)</f>
        <v>0</v>
      </c>
      <c r="J274" s="10"/>
    </row>
    <row r="275" spans="1:10">
      <c r="A275" s="11" t="s">
        <v>284</v>
      </c>
      <c r="B275" s="29">
        <f>SUMPRODUCT($B150:$F150,'Input'!$B$158:$F$158)</f>
        <v>0</v>
      </c>
      <c r="C275" s="30">
        <v>1</v>
      </c>
      <c r="D275" s="6">
        <f>'Input'!B259*(1-B275)</f>
        <v>0</v>
      </c>
      <c r="E275" s="6">
        <f>'Input'!C259*(1-B275)</f>
        <v>0</v>
      </c>
      <c r="F275" s="6">
        <f>'Input'!D259*(1-B275)</f>
        <v>0</v>
      </c>
      <c r="G275" s="6">
        <f>'Input'!E259*(1-C275)</f>
        <v>0</v>
      </c>
      <c r="H275" s="6">
        <f>'Input'!F259*(1-B275)</f>
        <v>0</v>
      </c>
      <c r="I275" s="6">
        <f>'Input'!G259*(1-B275)</f>
        <v>0</v>
      </c>
      <c r="J275" s="10"/>
    </row>
    <row r="276" spans="1:10">
      <c r="A276" s="11" t="s">
        <v>285</v>
      </c>
      <c r="B276" s="29">
        <f>SUMPRODUCT($B151:$F151,'Input'!$B$158:$F$158)</f>
        <v>0</v>
      </c>
      <c r="C276" s="30">
        <v>1</v>
      </c>
      <c r="D276" s="6">
        <f>'Input'!B260*(1-B276)</f>
        <v>0</v>
      </c>
      <c r="E276" s="6">
        <f>'Input'!C260*(1-B276)</f>
        <v>0</v>
      </c>
      <c r="F276" s="6">
        <f>'Input'!D260*(1-B276)</f>
        <v>0</v>
      </c>
      <c r="G276" s="6">
        <f>'Input'!E260*(1-C276)</f>
        <v>0</v>
      </c>
      <c r="H276" s="6">
        <f>'Input'!F260*(1-B276)</f>
        <v>0</v>
      </c>
      <c r="I276" s="6">
        <f>'Input'!G260*(1-B276)</f>
        <v>0</v>
      </c>
      <c r="J276" s="10"/>
    </row>
    <row r="277" spans="1:10">
      <c r="A277" s="22" t="s">
        <v>286</v>
      </c>
      <c r="J277" s="10"/>
    </row>
    <row r="278" spans="1:10">
      <c r="A278" s="11" t="s">
        <v>183</v>
      </c>
      <c r="B278" s="29">
        <f>SUMPRODUCT($B153:$F153,'Input'!$B$158:$F$158)</f>
        <v>0</v>
      </c>
      <c r="C278" s="31">
        <f>B278</f>
        <v>0</v>
      </c>
      <c r="D278" s="6">
        <f>'Input'!B262*(1-B278)</f>
        <v>0</v>
      </c>
      <c r="E278" s="6">
        <f>'Input'!C262*(1-B278)</f>
        <v>0</v>
      </c>
      <c r="F278" s="6">
        <f>'Input'!D262*(1-B278)</f>
        <v>0</v>
      </c>
      <c r="G278" s="6">
        <f>'Input'!E262*(1-C278)</f>
        <v>0</v>
      </c>
      <c r="H278" s="6">
        <f>'Input'!F262*(1-B278)</f>
        <v>0</v>
      </c>
      <c r="I278" s="6">
        <f>'Input'!G262*(1-B278)</f>
        <v>0</v>
      </c>
      <c r="J278" s="10"/>
    </row>
    <row r="279" spans="1:10">
      <c r="A279" s="11" t="s">
        <v>287</v>
      </c>
      <c r="B279" s="29">
        <f>SUMPRODUCT($B154:$F154,'Input'!$B$158:$F$158)</f>
        <v>0</v>
      </c>
      <c r="C279" s="30">
        <v>1</v>
      </c>
      <c r="D279" s="6">
        <f>'Input'!B263*(1-B279)</f>
        <v>0</v>
      </c>
      <c r="E279" s="6">
        <f>'Input'!C263*(1-B279)</f>
        <v>0</v>
      </c>
      <c r="F279" s="6">
        <f>'Input'!D263*(1-B279)</f>
        <v>0</v>
      </c>
      <c r="G279" s="6">
        <f>'Input'!E263*(1-C279)</f>
        <v>0</v>
      </c>
      <c r="H279" s="6">
        <f>'Input'!F263*(1-B279)</f>
        <v>0</v>
      </c>
      <c r="I279" s="6">
        <f>'Input'!G263*(1-B279)</f>
        <v>0</v>
      </c>
      <c r="J279" s="10"/>
    </row>
    <row r="280" spans="1:10">
      <c r="A280" s="11" t="s">
        <v>288</v>
      </c>
      <c r="B280" s="29">
        <f>SUMPRODUCT($B155:$F155,'Input'!$B$158:$F$158)</f>
        <v>0</v>
      </c>
      <c r="C280" s="30">
        <v>1</v>
      </c>
      <c r="D280" s="6">
        <f>'Input'!B264*(1-B280)</f>
        <v>0</v>
      </c>
      <c r="E280" s="6">
        <f>'Input'!C264*(1-B280)</f>
        <v>0</v>
      </c>
      <c r="F280" s="6">
        <f>'Input'!D264*(1-B280)</f>
        <v>0</v>
      </c>
      <c r="G280" s="6">
        <f>'Input'!E264*(1-C280)</f>
        <v>0</v>
      </c>
      <c r="H280" s="6">
        <f>'Input'!F264*(1-B280)</f>
        <v>0</v>
      </c>
      <c r="I280" s="6">
        <f>'Input'!G264*(1-B280)</f>
        <v>0</v>
      </c>
      <c r="J280" s="10"/>
    </row>
    <row r="281" spans="1:10">
      <c r="A281" s="22" t="s">
        <v>289</v>
      </c>
      <c r="J281" s="10"/>
    </row>
    <row r="282" spans="1:10">
      <c r="A282" s="11" t="s">
        <v>184</v>
      </c>
      <c r="B282" s="29">
        <f>SUMPRODUCT($B157:$F157,'Input'!$B$158:$F$158)</f>
        <v>0</v>
      </c>
      <c r="C282" s="31">
        <f>B282</f>
        <v>0</v>
      </c>
      <c r="D282" s="6">
        <f>'Input'!B266*(1-B282)</f>
        <v>0</v>
      </c>
      <c r="E282" s="6">
        <f>'Input'!C266*(1-B282)</f>
        <v>0</v>
      </c>
      <c r="F282" s="6">
        <f>'Input'!D266*(1-B282)</f>
        <v>0</v>
      </c>
      <c r="G282" s="6">
        <f>'Input'!E266*(1-C282)</f>
        <v>0</v>
      </c>
      <c r="H282" s="6">
        <f>'Input'!F266*(1-B282)</f>
        <v>0</v>
      </c>
      <c r="I282" s="6">
        <f>'Input'!G266*(1-B282)</f>
        <v>0</v>
      </c>
      <c r="J282" s="10"/>
    </row>
    <row r="283" spans="1:10">
      <c r="A283" s="11" t="s">
        <v>290</v>
      </c>
      <c r="B283" s="29">
        <f>SUMPRODUCT($B158:$F158,'Input'!$B$158:$F$158)</f>
        <v>0</v>
      </c>
      <c r="C283" s="30">
        <v>1</v>
      </c>
      <c r="D283" s="6">
        <f>'Input'!B267*(1-B283)</f>
        <v>0</v>
      </c>
      <c r="E283" s="6">
        <f>'Input'!C267*(1-B283)</f>
        <v>0</v>
      </c>
      <c r="F283" s="6">
        <f>'Input'!D267*(1-B283)</f>
        <v>0</v>
      </c>
      <c r="G283" s="6">
        <f>'Input'!E267*(1-C283)</f>
        <v>0</v>
      </c>
      <c r="H283" s="6">
        <f>'Input'!F267*(1-B283)</f>
        <v>0</v>
      </c>
      <c r="I283" s="6">
        <f>'Input'!G267*(1-B283)</f>
        <v>0</v>
      </c>
      <c r="J283" s="10"/>
    </row>
    <row r="284" spans="1:10">
      <c r="A284" s="22" t="s">
        <v>291</v>
      </c>
      <c r="J284" s="10"/>
    </row>
    <row r="285" spans="1:10">
      <c r="A285" s="11" t="s">
        <v>185</v>
      </c>
      <c r="B285" s="29">
        <f>SUMPRODUCT($B160:$F160,'Input'!$B$158:$F$158)</f>
        <v>0</v>
      </c>
      <c r="C285" s="31">
        <f>B285</f>
        <v>0</v>
      </c>
      <c r="D285" s="6">
        <f>'Input'!B269*(1-B285)</f>
        <v>0</v>
      </c>
      <c r="E285" s="6">
        <f>'Input'!C269*(1-B285)</f>
        <v>0</v>
      </c>
      <c r="F285" s="6">
        <f>'Input'!D269*(1-B285)</f>
        <v>0</v>
      </c>
      <c r="G285" s="6">
        <f>'Input'!E269*(1-C285)</f>
        <v>0</v>
      </c>
      <c r="H285" s="6">
        <f>'Input'!F269*(1-B285)</f>
        <v>0</v>
      </c>
      <c r="I285" s="6">
        <f>'Input'!G269*(1-B285)</f>
        <v>0</v>
      </c>
      <c r="J285" s="10"/>
    </row>
    <row r="286" spans="1:10">
      <c r="A286" s="11" t="s">
        <v>292</v>
      </c>
      <c r="B286" s="29">
        <f>SUMPRODUCT($B161:$F161,'Input'!$B$158:$F$158)</f>
        <v>0</v>
      </c>
      <c r="C286" s="30">
        <v>1</v>
      </c>
      <c r="D286" s="6">
        <f>'Input'!B270*(1-B286)</f>
        <v>0</v>
      </c>
      <c r="E286" s="6">
        <f>'Input'!C270*(1-B286)</f>
        <v>0</v>
      </c>
      <c r="F286" s="6">
        <f>'Input'!D270*(1-B286)</f>
        <v>0</v>
      </c>
      <c r="G286" s="6">
        <f>'Input'!E270*(1-C286)</f>
        <v>0</v>
      </c>
      <c r="H286" s="6">
        <f>'Input'!F270*(1-B286)</f>
        <v>0</v>
      </c>
      <c r="I286" s="6">
        <f>'Input'!G270*(1-B286)</f>
        <v>0</v>
      </c>
      <c r="J286" s="10"/>
    </row>
    <row r="287" spans="1:10">
      <c r="A287" s="22" t="s">
        <v>293</v>
      </c>
      <c r="J287" s="10"/>
    </row>
    <row r="288" spans="1:10">
      <c r="A288" s="11" t="s">
        <v>193</v>
      </c>
      <c r="B288" s="29">
        <f>SUMPRODUCT($B163:$F163,'Input'!$B$158:$F$158)</f>
        <v>0</v>
      </c>
      <c r="C288" s="31">
        <f>B288</f>
        <v>0</v>
      </c>
      <c r="D288" s="6">
        <f>'Input'!B272*(1-B288)</f>
        <v>0</v>
      </c>
      <c r="E288" s="6">
        <f>'Input'!C272*(1-B288)</f>
        <v>0</v>
      </c>
      <c r="F288" s="6">
        <f>'Input'!D272*(1-B288)</f>
        <v>0</v>
      </c>
      <c r="G288" s="6">
        <f>'Input'!E272*(1-C288)</f>
        <v>0</v>
      </c>
      <c r="H288" s="6">
        <f>'Input'!F272*(1-B288)</f>
        <v>0</v>
      </c>
      <c r="I288" s="6">
        <f>'Input'!G272*(1-B288)</f>
        <v>0</v>
      </c>
      <c r="J288" s="10"/>
    </row>
    <row r="289" spans="1:10">
      <c r="A289" s="11" t="s">
        <v>294</v>
      </c>
      <c r="B289" s="29">
        <f>SUMPRODUCT($B164:$F164,'Input'!$B$158:$F$158)</f>
        <v>0</v>
      </c>
      <c r="C289" s="30">
        <v>1</v>
      </c>
      <c r="D289" s="6">
        <f>'Input'!B273*(1-B289)</f>
        <v>0</v>
      </c>
      <c r="E289" s="6">
        <f>'Input'!C273*(1-B289)</f>
        <v>0</v>
      </c>
      <c r="F289" s="6">
        <f>'Input'!D273*(1-B289)</f>
        <v>0</v>
      </c>
      <c r="G289" s="6">
        <f>'Input'!E273*(1-C289)</f>
        <v>0</v>
      </c>
      <c r="H289" s="6">
        <f>'Input'!F273*(1-B289)</f>
        <v>0</v>
      </c>
      <c r="I289" s="6">
        <f>'Input'!G273*(1-B289)</f>
        <v>0</v>
      </c>
      <c r="J289" s="10"/>
    </row>
    <row r="290" spans="1:10">
      <c r="A290" s="22" t="s">
        <v>295</v>
      </c>
      <c r="J290" s="10"/>
    </row>
    <row r="291" spans="1:10">
      <c r="A291" s="11" t="s">
        <v>194</v>
      </c>
      <c r="B291" s="29">
        <f>SUMPRODUCT($B166:$F166,'Input'!$B$158:$F$158)</f>
        <v>0</v>
      </c>
      <c r="C291" s="31">
        <f>B291</f>
        <v>0</v>
      </c>
      <c r="D291" s="6">
        <f>'Input'!B275*(1-B291)</f>
        <v>0</v>
      </c>
      <c r="E291" s="6">
        <f>'Input'!C275*(1-B291)</f>
        <v>0</v>
      </c>
      <c r="F291" s="6">
        <f>'Input'!D275*(1-B291)</f>
        <v>0</v>
      </c>
      <c r="G291" s="6">
        <f>'Input'!E275*(1-C291)</f>
        <v>0</v>
      </c>
      <c r="H291" s="6">
        <f>'Input'!F275*(1-B291)</f>
        <v>0</v>
      </c>
      <c r="I291" s="6">
        <f>'Input'!G275*(1-B291)</f>
        <v>0</v>
      </c>
      <c r="J291" s="10"/>
    </row>
    <row r="292" spans="1:10">
      <c r="A292" s="11" t="s">
        <v>296</v>
      </c>
      <c r="B292" s="29">
        <f>SUMPRODUCT($B167:$F167,'Input'!$B$158:$F$158)</f>
        <v>0</v>
      </c>
      <c r="C292" s="30">
        <v>1</v>
      </c>
      <c r="D292" s="6">
        <f>'Input'!B276*(1-B292)</f>
        <v>0</v>
      </c>
      <c r="E292" s="6">
        <f>'Input'!C276*(1-B292)</f>
        <v>0</v>
      </c>
      <c r="F292" s="6">
        <f>'Input'!D276*(1-B292)</f>
        <v>0</v>
      </c>
      <c r="G292" s="6">
        <f>'Input'!E276*(1-C292)</f>
        <v>0</v>
      </c>
      <c r="H292" s="6">
        <f>'Input'!F276*(1-B292)</f>
        <v>0</v>
      </c>
      <c r="I292" s="6">
        <f>'Input'!G276*(1-B292)</f>
        <v>0</v>
      </c>
      <c r="J292" s="10"/>
    </row>
    <row r="293" spans="1:10">
      <c r="A293" s="22" t="s">
        <v>297</v>
      </c>
      <c r="J293" s="10"/>
    </row>
    <row r="294" spans="1:10">
      <c r="A294" s="11" t="s">
        <v>195</v>
      </c>
      <c r="B294" s="29">
        <f>SUMPRODUCT($B169:$F169,'Input'!$B$158:$F$158)</f>
        <v>0</v>
      </c>
      <c r="C294" s="31">
        <f>B294</f>
        <v>0</v>
      </c>
      <c r="D294" s="6">
        <f>'Input'!B278*(1-B294)</f>
        <v>0</v>
      </c>
      <c r="E294" s="6">
        <f>'Input'!C278*(1-B294)</f>
        <v>0</v>
      </c>
      <c r="F294" s="6">
        <f>'Input'!D278*(1-B294)</f>
        <v>0</v>
      </c>
      <c r="G294" s="6">
        <f>'Input'!E278*(1-C294)</f>
        <v>0</v>
      </c>
      <c r="H294" s="6">
        <f>'Input'!F278*(1-B294)</f>
        <v>0</v>
      </c>
      <c r="I294" s="6">
        <f>'Input'!G278*(1-B294)</f>
        <v>0</v>
      </c>
      <c r="J294" s="10"/>
    </row>
    <row r="295" spans="1:10">
      <c r="A295" s="11" t="s">
        <v>298</v>
      </c>
      <c r="B295" s="29">
        <f>SUMPRODUCT($B170:$F170,'Input'!$B$158:$F$158)</f>
        <v>0</v>
      </c>
      <c r="C295" s="30">
        <v>1</v>
      </c>
      <c r="D295" s="6">
        <f>'Input'!B279*(1-B295)</f>
        <v>0</v>
      </c>
      <c r="E295" s="6">
        <f>'Input'!C279*(1-B295)</f>
        <v>0</v>
      </c>
      <c r="F295" s="6">
        <f>'Input'!D279*(1-B295)</f>
        <v>0</v>
      </c>
      <c r="G295" s="6">
        <f>'Input'!E279*(1-C295)</f>
        <v>0</v>
      </c>
      <c r="H295" s="6">
        <f>'Input'!F279*(1-B295)</f>
        <v>0</v>
      </c>
      <c r="I295" s="6">
        <f>'Input'!G279*(1-B295)</f>
        <v>0</v>
      </c>
      <c r="J295" s="10"/>
    </row>
    <row r="296" spans="1:10">
      <c r="A296" s="22" t="s">
        <v>299</v>
      </c>
      <c r="J296" s="10"/>
    </row>
    <row r="297" spans="1:10">
      <c r="A297" s="11" t="s">
        <v>196</v>
      </c>
      <c r="B297" s="29">
        <f>SUMPRODUCT($B172:$F172,'Input'!$B$158:$F$158)</f>
        <v>0</v>
      </c>
      <c r="C297" s="31">
        <f>B297</f>
        <v>0</v>
      </c>
      <c r="D297" s="6">
        <f>'Input'!B281*(1-B297)</f>
        <v>0</v>
      </c>
      <c r="E297" s="6">
        <f>'Input'!C281*(1-B297)</f>
        <v>0</v>
      </c>
      <c r="F297" s="6">
        <f>'Input'!D281*(1-B297)</f>
        <v>0</v>
      </c>
      <c r="G297" s="6">
        <f>'Input'!E281*(1-C297)</f>
        <v>0</v>
      </c>
      <c r="H297" s="6">
        <f>'Input'!F281*(1-B297)</f>
        <v>0</v>
      </c>
      <c r="I297" s="6">
        <f>'Input'!G281*(1-B297)</f>
        <v>0</v>
      </c>
      <c r="J297" s="10"/>
    </row>
    <row r="298" spans="1:10">
      <c r="A298" s="11" t="s">
        <v>300</v>
      </c>
      <c r="B298" s="29">
        <f>SUMPRODUCT($B173:$F173,'Input'!$B$158:$F$158)</f>
        <v>0</v>
      </c>
      <c r="C298" s="30">
        <v>1</v>
      </c>
      <c r="D298" s="6">
        <f>'Input'!B282*(1-B298)</f>
        <v>0</v>
      </c>
      <c r="E298" s="6">
        <f>'Input'!C282*(1-B298)</f>
        <v>0</v>
      </c>
      <c r="F298" s="6">
        <f>'Input'!D282*(1-B298)</f>
        <v>0</v>
      </c>
      <c r="G298" s="6">
        <f>'Input'!E282*(1-C298)</f>
        <v>0</v>
      </c>
      <c r="H298" s="6">
        <f>'Input'!F282*(1-B298)</f>
        <v>0</v>
      </c>
      <c r="I298" s="6">
        <f>'Input'!G282*(1-B298)</f>
        <v>0</v>
      </c>
      <c r="J298" s="10"/>
    </row>
    <row r="299" spans="1:10">
      <c r="A299" s="22" t="s">
        <v>301</v>
      </c>
      <c r="J299" s="10"/>
    </row>
    <row r="300" spans="1:10">
      <c r="A300" s="11" t="s">
        <v>197</v>
      </c>
      <c r="B300" s="29">
        <f>SUMPRODUCT($B175:$F175,'Input'!$B$158:$F$158)</f>
        <v>0</v>
      </c>
      <c r="C300" s="31">
        <f>B300</f>
        <v>0</v>
      </c>
      <c r="D300" s="6">
        <f>'Input'!B284*(1-B300)</f>
        <v>0</v>
      </c>
      <c r="E300" s="6">
        <f>'Input'!C284*(1-B300)</f>
        <v>0</v>
      </c>
      <c r="F300" s="6">
        <f>'Input'!D284*(1-B300)</f>
        <v>0</v>
      </c>
      <c r="G300" s="6">
        <f>'Input'!E284*(1-C300)</f>
        <v>0</v>
      </c>
      <c r="H300" s="6">
        <f>'Input'!F284*(1-B300)</f>
        <v>0</v>
      </c>
      <c r="I300" s="6">
        <f>'Input'!G284*(1-B300)</f>
        <v>0</v>
      </c>
      <c r="J300" s="10"/>
    </row>
    <row r="301" spans="1:10">
      <c r="A301" s="11" t="s">
        <v>302</v>
      </c>
      <c r="B301" s="29">
        <f>SUMPRODUCT($B176:$F176,'Input'!$B$158:$F$158)</f>
        <v>0</v>
      </c>
      <c r="C301" s="30">
        <v>1</v>
      </c>
      <c r="D301" s="6">
        <f>'Input'!B285*(1-B301)</f>
        <v>0</v>
      </c>
      <c r="E301" s="6">
        <f>'Input'!C285*(1-B301)</f>
        <v>0</v>
      </c>
      <c r="F301" s="6">
        <f>'Input'!D285*(1-B301)</f>
        <v>0</v>
      </c>
      <c r="G301" s="6">
        <f>'Input'!E285*(1-C301)</f>
        <v>0</v>
      </c>
      <c r="H301" s="6">
        <f>'Input'!F285*(1-B301)</f>
        <v>0</v>
      </c>
      <c r="I301" s="6">
        <f>'Input'!G285*(1-B301)</f>
        <v>0</v>
      </c>
      <c r="J301" s="10"/>
    </row>
    <row r="302" spans="1:10">
      <c r="A302" s="22" t="s">
        <v>303</v>
      </c>
      <c r="J302" s="10"/>
    </row>
    <row r="303" spans="1:10">
      <c r="A303" s="11" t="s">
        <v>198</v>
      </c>
      <c r="B303" s="29">
        <f>SUMPRODUCT($B178:$F178,'Input'!$B$158:$F$158)</f>
        <v>0</v>
      </c>
      <c r="C303" s="31">
        <f>B303</f>
        <v>0</v>
      </c>
      <c r="D303" s="6">
        <f>'Input'!B287*(1-B303)</f>
        <v>0</v>
      </c>
      <c r="E303" s="6">
        <f>'Input'!C287*(1-B303)</f>
        <v>0</v>
      </c>
      <c r="F303" s="6">
        <f>'Input'!D287*(1-B303)</f>
        <v>0</v>
      </c>
      <c r="G303" s="6">
        <f>'Input'!E287*(1-C303)</f>
        <v>0</v>
      </c>
      <c r="H303" s="6">
        <f>'Input'!F287*(1-B303)</f>
        <v>0</v>
      </c>
      <c r="I303" s="6">
        <f>'Input'!G287*(1-B303)</f>
        <v>0</v>
      </c>
      <c r="J303" s="10"/>
    </row>
    <row r="304" spans="1:10">
      <c r="A304" s="11" t="s">
        <v>304</v>
      </c>
      <c r="B304" s="29">
        <f>SUMPRODUCT($B179:$F179,'Input'!$B$158:$F$158)</f>
        <v>0</v>
      </c>
      <c r="C304" s="30">
        <v>1</v>
      </c>
      <c r="D304" s="6">
        <f>'Input'!B288*(1-B304)</f>
        <v>0</v>
      </c>
      <c r="E304" s="6">
        <f>'Input'!C288*(1-B304)</f>
        <v>0</v>
      </c>
      <c r="F304" s="6">
        <f>'Input'!D288*(1-B304)</f>
        <v>0</v>
      </c>
      <c r="G304" s="6">
        <f>'Input'!E288*(1-C304)</f>
        <v>0</v>
      </c>
      <c r="H304" s="6">
        <f>'Input'!F288*(1-B304)</f>
        <v>0</v>
      </c>
      <c r="I304" s="6">
        <f>'Input'!G288*(1-B304)</f>
        <v>0</v>
      </c>
      <c r="J304" s="10"/>
    </row>
    <row r="305" spans="1:10">
      <c r="A305" s="22" t="s">
        <v>305</v>
      </c>
      <c r="J305" s="10"/>
    </row>
    <row r="306" spans="1:10">
      <c r="A306" s="11" t="s">
        <v>199</v>
      </c>
      <c r="B306" s="29">
        <f>SUMPRODUCT($B181:$F181,'Input'!$B$158:$F$158)</f>
        <v>0</v>
      </c>
      <c r="C306" s="31">
        <f>B306</f>
        <v>0</v>
      </c>
      <c r="D306" s="6">
        <f>'Input'!B290*(1-B306)</f>
        <v>0</v>
      </c>
      <c r="E306" s="6">
        <f>'Input'!C290*(1-B306)</f>
        <v>0</v>
      </c>
      <c r="F306" s="6">
        <f>'Input'!D290*(1-B306)</f>
        <v>0</v>
      </c>
      <c r="G306" s="6">
        <f>'Input'!E290*(1-C306)</f>
        <v>0</v>
      </c>
      <c r="H306" s="6">
        <f>'Input'!F290*(1-B306)</f>
        <v>0</v>
      </c>
      <c r="I306" s="6">
        <f>'Input'!G290*(1-B306)</f>
        <v>0</v>
      </c>
      <c r="J306" s="10"/>
    </row>
    <row r="307" spans="1:10">
      <c r="A307" s="11" t="s">
        <v>306</v>
      </c>
      <c r="B307" s="29">
        <f>SUMPRODUCT($B182:$F182,'Input'!$B$158:$F$158)</f>
        <v>0</v>
      </c>
      <c r="C307" s="30">
        <v>1</v>
      </c>
      <c r="D307" s="6">
        <f>'Input'!B291*(1-B307)</f>
        <v>0</v>
      </c>
      <c r="E307" s="6">
        <f>'Input'!C291*(1-B307)</f>
        <v>0</v>
      </c>
      <c r="F307" s="6">
        <f>'Input'!D291*(1-B307)</f>
        <v>0</v>
      </c>
      <c r="G307" s="6">
        <f>'Input'!E291*(1-C307)</f>
        <v>0</v>
      </c>
      <c r="H307" s="6">
        <f>'Input'!F291*(1-B307)</f>
        <v>0</v>
      </c>
      <c r="I307" s="6">
        <f>'Input'!G291*(1-B307)</f>
        <v>0</v>
      </c>
      <c r="J307" s="10"/>
    </row>
    <row r="308" spans="1:10">
      <c r="A308" s="22" t="s">
        <v>307</v>
      </c>
      <c r="J308" s="10"/>
    </row>
    <row r="309" spans="1:10">
      <c r="A309" s="11" t="s">
        <v>200</v>
      </c>
      <c r="B309" s="29">
        <f>SUMPRODUCT($B184:$F184,'Input'!$B$158:$F$158)</f>
        <v>0</v>
      </c>
      <c r="C309" s="31">
        <f>B309</f>
        <v>0</v>
      </c>
      <c r="D309" s="6">
        <f>'Input'!B293*(1-B309)</f>
        <v>0</v>
      </c>
      <c r="E309" s="6">
        <f>'Input'!C293*(1-B309)</f>
        <v>0</v>
      </c>
      <c r="F309" s="6">
        <f>'Input'!D293*(1-B309)</f>
        <v>0</v>
      </c>
      <c r="G309" s="6">
        <f>'Input'!E293*(1-C309)</f>
        <v>0</v>
      </c>
      <c r="H309" s="6">
        <f>'Input'!F293*(1-B309)</f>
        <v>0</v>
      </c>
      <c r="I309" s="6">
        <f>'Input'!G293*(1-B309)</f>
        <v>0</v>
      </c>
      <c r="J309" s="10"/>
    </row>
    <row r="310" spans="1:10">
      <c r="A310" s="11" t="s">
        <v>308</v>
      </c>
      <c r="B310" s="29">
        <f>SUMPRODUCT($B185:$F185,'Input'!$B$158:$F$158)</f>
        <v>0</v>
      </c>
      <c r="C310" s="30">
        <v>1</v>
      </c>
      <c r="D310" s="6">
        <f>'Input'!B294*(1-B310)</f>
        <v>0</v>
      </c>
      <c r="E310" s="6">
        <f>'Input'!C294*(1-B310)</f>
        <v>0</v>
      </c>
      <c r="F310" s="6">
        <f>'Input'!D294*(1-B310)</f>
        <v>0</v>
      </c>
      <c r="G310" s="6">
        <f>'Input'!E294*(1-C310)</f>
        <v>0</v>
      </c>
      <c r="H310" s="6">
        <f>'Input'!F294*(1-B310)</f>
        <v>0</v>
      </c>
      <c r="I310" s="6">
        <f>'Input'!G294*(1-B310)</f>
        <v>0</v>
      </c>
      <c r="J310" s="10"/>
    </row>
    <row r="312" spans="1:10">
      <c r="A312" s="1" t="s">
        <v>544</v>
      </c>
    </row>
    <row r="313" spans="1:10">
      <c r="A313" s="2" t="s">
        <v>367</v>
      </c>
    </row>
    <row r="314" spans="1:10">
      <c r="A314" s="12" t="s">
        <v>545</v>
      </c>
    </row>
    <row r="315" spans="1:10">
      <c r="A315" s="12" t="s">
        <v>546</v>
      </c>
    </row>
    <row r="316" spans="1:10">
      <c r="A316" s="12" t="s">
        <v>547</v>
      </c>
    </row>
    <row r="317" spans="1:10">
      <c r="A317" s="12" t="s">
        <v>548</v>
      </c>
    </row>
    <row r="318" spans="1:10">
      <c r="A318" s="12" t="s">
        <v>549</v>
      </c>
    </row>
    <row r="319" spans="1:10">
      <c r="A319" s="12" t="s">
        <v>550</v>
      </c>
    </row>
    <row r="320" spans="1:10">
      <c r="A320" s="26" t="s">
        <v>370</v>
      </c>
      <c r="B320" s="26" t="s">
        <v>501</v>
      </c>
      <c r="C320" s="26" t="s">
        <v>501</v>
      </c>
      <c r="D320" s="26" t="s">
        <v>501</v>
      </c>
      <c r="E320" s="26" t="s">
        <v>501</v>
      </c>
      <c r="F320" s="26" t="s">
        <v>501</v>
      </c>
      <c r="G320" s="26" t="s">
        <v>501</v>
      </c>
    </row>
    <row r="321" spans="1:8">
      <c r="A321" s="26" t="s">
        <v>373</v>
      </c>
      <c r="B321" s="26" t="s">
        <v>551</v>
      </c>
      <c r="C321" s="26" t="s">
        <v>552</v>
      </c>
      <c r="D321" s="26" t="s">
        <v>553</v>
      </c>
      <c r="E321" s="26" t="s">
        <v>554</v>
      </c>
      <c r="F321" s="26" t="s">
        <v>503</v>
      </c>
      <c r="G321" s="26" t="s">
        <v>555</v>
      </c>
    </row>
    <row r="323" spans="1:8">
      <c r="B323" s="3" t="s">
        <v>227</v>
      </c>
      <c r="C323" s="3" t="s">
        <v>228</v>
      </c>
      <c r="D323" s="3" t="s">
        <v>229</v>
      </c>
      <c r="E323" s="3" t="s">
        <v>230</v>
      </c>
      <c r="F323" s="3" t="s">
        <v>231</v>
      </c>
      <c r="G323" s="3" t="s">
        <v>232</v>
      </c>
    </row>
    <row r="324" spans="1:8">
      <c r="A324" s="11" t="s">
        <v>172</v>
      </c>
      <c r="B324" s="17">
        <f>SUM(D$205:D$207)</f>
        <v>0</v>
      </c>
      <c r="C324" s="17">
        <f>SUM(E$205:E$207)</f>
        <v>0</v>
      </c>
      <c r="D324" s="17">
        <f>SUM(F$205:F$207)</f>
        <v>0</v>
      </c>
      <c r="E324" s="17">
        <f>SUM(G$205:G$207)</f>
        <v>0</v>
      </c>
      <c r="F324" s="17">
        <f>SUM(H$205:H$207)</f>
        <v>0</v>
      </c>
      <c r="G324" s="17">
        <f>SUM(I$205:I$207)</f>
        <v>0</v>
      </c>
      <c r="H324" s="10"/>
    </row>
    <row r="325" spans="1:8">
      <c r="A325" s="11" t="s">
        <v>173</v>
      </c>
      <c r="B325" s="17">
        <f>SUM(D$209:D$211)</f>
        <v>0</v>
      </c>
      <c r="C325" s="17">
        <f>SUM(E$209:E$211)</f>
        <v>0</v>
      </c>
      <c r="D325" s="17">
        <f>SUM(F$209:F$211)</f>
        <v>0</v>
      </c>
      <c r="E325" s="17">
        <f>SUM(G$209:G$211)</f>
        <v>0</v>
      </c>
      <c r="F325" s="17">
        <f>SUM(H$209:H$211)</f>
        <v>0</v>
      </c>
      <c r="G325" s="17">
        <f>SUM(I$209:I$211)</f>
        <v>0</v>
      </c>
      <c r="H325" s="10"/>
    </row>
    <row r="326" spans="1:8">
      <c r="A326" s="11" t="s">
        <v>216</v>
      </c>
      <c r="B326" s="17">
        <f>SUM(D$213:D$215)</f>
        <v>0</v>
      </c>
      <c r="C326" s="17">
        <f>SUM(E$213:E$215)</f>
        <v>0</v>
      </c>
      <c r="D326" s="17">
        <f>SUM(F$213:F$215)</f>
        <v>0</v>
      </c>
      <c r="E326" s="17">
        <f>SUM(G$213:G$215)</f>
        <v>0</v>
      </c>
      <c r="F326" s="17">
        <f>SUM(H$213:H$215)</f>
        <v>0</v>
      </c>
      <c r="G326" s="17">
        <f>SUM(I$213:I$215)</f>
        <v>0</v>
      </c>
      <c r="H326" s="10"/>
    </row>
    <row r="327" spans="1:8">
      <c r="A327" s="11" t="s">
        <v>174</v>
      </c>
      <c r="B327" s="17">
        <f>SUM(D$217:D$219)</f>
        <v>0</v>
      </c>
      <c r="C327" s="17">
        <f>SUM(E$217:E$219)</f>
        <v>0</v>
      </c>
      <c r="D327" s="17">
        <f>SUM(F$217:F$219)</f>
        <v>0</v>
      </c>
      <c r="E327" s="17">
        <f>SUM(G$217:G$219)</f>
        <v>0</v>
      </c>
      <c r="F327" s="17">
        <f>SUM(H$217:H$219)</f>
        <v>0</v>
      </c>
      <c r="G327" s="17">
        <f>SUM(I$217:I$219)</f>
        <v>0</v>
      </c>
      <c r="H327" s="10"/>
    </row>
    <row r="328" spans="1:8">
      <c r="A328" s="11" t="s">
        <v>175</v>
      </c>
      <c r="B328" s="17">
        <f>SUM(D$221:D$223)</f>
        <v>0</v>
      </c>
      <c r="C328" s="17">
        <f>SUM(E$221:E$223)</f>
        <v>0</v>
      </c>
      <c r="D328" s="17">
        <f>SUM(F$221:F$223)</f>
        <v>0</v>
      </c>
      <c r="E328" s="17">
        <f>SUM(G$221:G$223)</f>
        <v>0</v>
      </c>
      <c r="F328" s="17">
        <f>SUM(H$221:H$223)</f>
        <v>0</v>
      </c>
      <c r="G328" s="17">
        <f>SUM(I$221:I$223)</f>
        <v>0</v>
      </c>
      <c r="H328" s="10"/>
    </row>
    <row r="329" spans="1:8">
      <c r="A329" s="11" t="s">
        <v>217</v>
      </c>
      <c r="B329" s="17">
        <f>SUM(D$225:D$227)</f>
        <v>0</v>
      </c>
      <c r="C329" s="17">
        <f>SUM(E$225:E$227)</f>
        <v>0</v>
      </c>
      <c r="D329" s="17">
        <f>SUM(F$225:F$227)</f>
        <v>0</v>
      </c>
      <c r="E329" s="17">
        <f>SUM(G$225:G$227)</f>
        <v>0</v>
      </c>
      <c r="F329" s="17">
        <f>SUM(H$225:H$227)</f>
        <v>0</v>
      </c>
      <c r="G329" s="17">
        <f>SUM(I$225:I$227)</f>
        <v>0</v>
      </c>
      <c r="H329" s="10"/>
    </row>
    <row r="330" spans="1:8">
      <c r="A330" s="11" t="s">
        <v>176</v>
      </c>
      <c r="B330" s="17">
        <f>SUM(D$229:D$231)</f>
        <v>0</v>
      </c>
      <c r="C330" s="17">
        <f>SUM(E$229:E$231)</f>
        <v>0</v>
      </c>
      <c r="D330" s="17">
        <f>SUM(F$229:F$231)</f>
        <v>0</v>
      </c>
      <c r="E330" s="17">
        <f>SUM(G$229:G$231)</f>
        <v>0</v>
      </c>
      <c r="F330" s="17">
        <f>SUM(H$229:H$231)</f>
        <v>0</v>
      </c>
      <c r="G330" s="17">
        <f>SUM(I$229:I$231)</f>
        <v>0</v>
      </c>
      <c r="H330" s="10"/>
    </row>
    <row r="331" spans="1:8">
      <c r="A331" s="11" t="s">
        <v>177</v>
      </c>
      <c r="B331" s="17">
        <f>SUM(D$233:D$233)</f>
        <v>0</v>
      </c>
      <c r="C331" s="17">
        <f>SUM(E$233:E$233)</f>
        <v>0</v>
      </c>
      <c r="D331" s="17">
        <f>SUM(F$233:F$233)</f>
        <v>0</v>
      </c>
      <c r="E331" s="17">
        <f>SUM(G$233:G$233)</f>
        <v>0</v>
      </c>
      <c r="F331" s="17">
        <f>SUM(H$233:H$233)</f>
        <v>0</v>
      </c>
      <c r="G331" s="17">
        <f>SUM(I$233:I$233)</f>
        <v>0</v>
      </c>
      <c r="H331" s="10"/>
    </row>
    <row r="332" spans="1:8">
      <c r="A332" s="11" t="s">
        <v>191</v>
      </c>
      <c r="B332" s="17">
        <f>SUM(D$235:D$235)</f>
        <v>0</v>
      </c>
      <c r="C332" s="17">
        <f>SUM(E$235:E$235)</f>
        <v>0</v>
      </c>
      <c r="D332" s="17">
        <f>SUM(F$235:F$235)</f>
        <v>0</v>
      </c>
      <c r="E332" s="17">
        <f>SUM(G$235:G$235)</f>
        <v>0</v>
      </c>
      <c r="F332" s="17">
        <f>SUM(H$235:H$235)</f>
        <v>0</v>
      </c>
      <c r="G332" s="17">
        <f>SUM(I$235:I$235)</f>
        <v>0</v>
      </c>
      <c r="H332" s="10"/>
    </row>
    <row r="333" spans="1:8">
      <c r="A333" s="11" t="s">
        <v>178</v>
      </c>
      <c r="B333" s="17">
        <f>SUM(D$237:D$239)</f>
        <v>0</v>
      </c>
      <c r="C333" s="17">
        <f>SUM(E$237:E$239)</f>
        <v>0</v>
      </c>
      <c r="D333" s="17">
        <f>SUM(F$237:F$239)</f>
        <v>0</v>
      </c>
      <c r="E333" s="17">
        <f>SUM(G$237:G$239)</f>
        <v>0</v>
      </c>
      <c r="F333" s="17">
        <f>SUM(H$237:H$239)</f>
        <v>0</v>
      </c>
      <c r="G333" s="17">
        <f>SUM(I$237:I$239)</f>
        <v>0</v>
      </c>
      <c r="H333" s="10"/>
    </row>
    <row r="334" spans="1:8">
      <c r="A334" s="11" t="s">
        <v>179</v>
      </c>
      <c r="B334" s="17">
        <f>SUM(D$241:D$242)</f>
        <v>0</v>
      </c>
      <c r="C334" s="17">
        <f>SUM(E$241:E$242)</f>
        <v>0</v>
      </c>
      <c r="D334" s="17">
        <f>SUM(F$241:F$242)</f>
        <v>0</v>
      </c>
      <c r="E334" s="17">
        <f>SUM(G$241:G$242)</f>
        <v>0</v>
      </c>
      <c r="F334" s="17">
        <f>SUM(H$241:H$242)</f>
        <v>0</v>
      </c>
      <c r="G334" s="17">
        <f>SUM(I$241:I$242)</f>
        <v>0</v>
      </c>
      <c r="H334" s="10"/>
    </row>
    <row r="335" spans="1:8">
      <c r="A335" s="11" t="s">
        <v>192</v>
      </c>
      <c r="B335" s="17">
        <f>SUM(D$244:D$245)</f>
        <v>0</v>
      </c>
      <c r="C335" s="17">
        <f>SUM(E$244:E$245)</f>
        <v>0</v>
      </c>
      <c r="D335" s="17">
        <f>SUM(F$244:F$245)</f>
        <v>0</v>
      </c>
      <c r="E335" s="17">
        <f>SUM(G$244:G$245)</f>
        <v>0</v>
      </c>
      <c r="F335" s="17">
        <f>SUM(H$244:H$245)</f>
        <v>0</v>
      </c>
      <c r="G335" s="17">
        <f>SUM(I$244:I$245)</f>
        <v>0</v>
      </c>
      <c r="H335" s="10"/>
    </row>
    <row r="336" spans="1:8">
      <c r="A336" s="11" t="s">
        <v>218</v>
      </c>
      <c r="B336" s="17">
        <f>SUM(D$247:D$249)</f>
        <v>0</v>
      </c>
      <c r="C336" s="17">
        <f>SUM(E$247:E$249)</f>
        <v>0</v>
      </c>
      <c r="D336" s="17">
        <f>SUM(F$247:F$249)</f>
        <v>0</v>
      </c>
      <c r="E336" s="17">
        <f>SUM(G$247:G$249)</f>
        <v>0</v>
      </c>
      <c r="F336" s="17">
        <f>SUM(H$247:H$249)</f>
        <v>0</v>
      </c>
      <c r="G336" s="17">
        <f>SUM(I$247:I$249)</f>
        <v>0</v>
      </c>
      <c r="H336" s="10"/>
    </row>
    <row r="337" spans="1:8">
      <c r="A337" s="11" t="s">
        <v>219</v>
      </c>
      <c r="B337" s="17">
        <f>SUM(D$251:D$253)</f>
        <v>0</v>
      </c>
      <c r="C337" s="17">
        <f>SUM(E$251:E$253)</f>
        <v>0</v>
      </c>
      <c r="D337" s="17">
        <f>SUM(F$251:F$253)</f>
        <v>0</v>
      </c>
      <c r="E337" s="17">
        <f>SUM(G$251:G$253)</f>
        <v>0</v>
      </c>
      <c r="F337" s="17">
        <f>SUM(H$251:H$253)</f>
        <v>0</v>
      </c>
      <c r="G337" s="17">
        <f>SUM(I$251:I$253)</f>
        <v>0</v>
      </c>
      <c r="H337" s="10"/>
    </row>
    <row r="338" spans="1:8">
      <c r="A338" s="11" t="s">
        <v>220</v>
      </c>
      <c r="B338" s="17">
        <f>SUM(D$255:D$257)</f>
        <v>0</v>
      </c>
      <c r="C338" s="17">
        <f>SUM(E$255:E$257)</f>
        <v>0</v>
      </c>
      <c r="D338" s="17">
        <f>SUM(F$255:F$257)</f>
        <v>0</v>
      </c>
      <c r="E338" s="17">
        <f>SUM(G$255:G$257)</f>
        <v>0</v>
      </c>
      <c r="F338" s="17">
        <f>SUM(H$255:H$257)</f>
        <v>0</v>
      </c>
      <c r="G338" s="17">
        <f>SUM(I$255:I$257)</f>
        <v>0</v>
      </c>
      <c r="H338" s="10"/>
    </row>
    <row r="339" spans="1:8">
      <c r="A339" s="11" t="s">
        <v>221</v>
      </c>
      <c r="B339" s="17">
        <f>SUM(D$259:D$261)</f>
        <v>0</v>
      </c>
      <c r="C339" s="17">
        <f>SUM(E$259:E$261)</f>
        <v>0</v>
      </c>
      <c r="D339" s="17">
        <f>SUM(F$259:F$261)</f>
        <v>0</v>
      </c>
      <c r="E339" s="17">
        <f>SUM(G$259:G$261)</f>
        <v>0</v>
      </c>
      <c r="F339" s="17">
        <f>SUM(H$259:H$261)</f>
        <v>0</v>
      </c>
      <c r="G339" s="17">
        <f>SUM(I$259:I$261)</f>
        <v>0</v>
      </c>
      <c r="H339" s="10"/>
    </row>
    <row r="340" spans="1:8">
      <c r="A340" s="11" t="s">
        <v>222</v>
      </c>
      <c r="B340" s="17">
        <f>SUM(D$263:D$265)</f>
        <v>0</v>
      </c>
      <c r="C340" s="17">
        <f>SUM(E$263:E$265)</f>
        <v>0</v>
      </c>
      <c r="D340" s="17">
        <f>SUM(F$263:F$265)</f>
        <v>0</v>
      </c>
      <c r="E340" s="17">
        <f>SUM(G$263:G$265)</f>
        <v>0</v>
      </c>
      <c r="F340" s="17">
        <f>SUM(H$263:H$265)</f>
        <v>0</v>
      </c>
      <c r="G340" s="17">
        <f>SUM(I$263:I$265)</f>
        <v>0</v>
      </c>
      <c r="H340" s="10"/>
    </row>
    <row r="341" spans="1:8">
      <c r="A341" s="11" t="s">
        <v>180</v>
      </c>
      <c r="B341" s="17">
        <f>SUM(D$267:D$269)</f>
        <v>0</v>
      </c>
      <c r="C341" s="17">
        <f>SUM(E$267:E$269)</f>
        <v>0</v>
      </c>
      <c r="D341" s="17">
        <f>SUM(F$267:F$269)</f>
        <v>0</v>
      </c>
      <c r="E341" s="17">
        <f>SUM(G$267:G$269)</f>
        <v>0</v>
      </c>
      <c r="F341" s="17">
        <f>SUM(H$267:H$269)</f>
        <v>0</v>
      </c>
      <c r="G341" s="17">
        <f>SUM(I$267:I$269)</f>
        <v>0</v>
      </c>
      <c r="H341" s="10"/>
    </row>
    <row r="342" spans="1:8">
      <c r="A342" s="11" t="s">
        <v>181</v>
      </c>
      <c r="B342" s="17">
        <f>SUM(D$271:D$272)</f>
        <v>0</v>
      </c>
      <c r="C342" s="17">
        <f>SUM(E$271:E$272)</f>
        <v>0</v>
      </c>
      <c r="D342" s="17">
        <f>SUM(F$271:F$272)</f>
        <v>0</v>
      </c>
      <c r="E342" s="17">
        <f>SUM(G$271:G$272)</f>
        <v>0</v>
      </c>
      <c r="F342" s="17">
        <f>SUM(H$271:H$272)</f>
        <v>0</v>
      </c>
      <c r="G342" s="17">
        <f>SUM(I$271:I$272)</f>
        <v>0</v>
      </c>
      <c r="H342" s="10"/>
    </row>
    <row r="343" spans="1:8">
      <c r="A343" s="11" t="s">
        <v>182</v>
      </c>
      <c r="B343" s="17">
        <f>SUM(D$274:D$276)</f>
        <v>0</v>
      </c>
      <c r="C343" s="17">
        <f>SUM(E$274:E$276)</f>
        <v>0</v>
      </c>
      <c r="D343" s="17">
        <f>SUM(F$274:F$276)</f>
        <v>0</v>
      </c>
      <c r="E343" s="17">
        <f>SUM(G$274:G$276)</f>
        <v>0</v>
      </c>
      <c r="F343" s="17">
        <f>SUM(H$274:H$276)</f>
        <v>0</v>
      </c>
      <c r="G343" s="17">
        <f>SUM(I$274:I$276)</f>
        <v>0</v>
      </c>
      <c r="H343" s="10"/>
    </row>
    <row r="344" spans="1:8">
      <c r="A344" s="11" t="s">
        <v>183</v>
      </c>
      <c r="B344" s="17">
        <f>SUM(D$278:D$280)</f>
        <v>0</v>
      </c>
      <c r="C344" s="17">
        <f>SUM(E$278:E$280)</f>
        <v>0</v>
      </c>
      <c r="D344" s="17">
        <f>SUM(F$278:F$280)</f>
        <v>0</v>
      </c>
      <c r="E344" s="17">
        <f>SUM(G$278:G$280)</f>
        <v>0</v>
      </c>
      <c r="F344" s="17">
        <f>SUM(H$278:H$280)</f>
        <v>0</v>
      </c>
      <c r="G344" s="17">
        <f>SUM(I$278:I$280)</f>
        <v>0</v>
      </c>
      <c r="H344" s="10"/>
    </row>
    <row r="345" spans="1:8">
      <c r="A345" s="11" t="s">
        <v>184</v>
      </c>
      <c r="B345" s="17">
        <f>SUM(D$282:D$283)</f>
        <v>0</v>
      </c>
      <c r="C345" s="17">
        <f>SUM(E$282:E$283)</f>
        <v>0</v>
      </c>
      <c r="D345" s="17">
        <f>SUM(F$282:F$283)</f>
        <v>0</v>
      </c>
      <c r="E345" s="17">
        <f>SUM(G$282:G$283)</f>
        <v>0</v>
      </c>
      <c r="F345" s="17">
        <f>SUM(H$282:H$283)</f>
        <v>0</v>
      </c>
      <c r="G345" s="17">
        <f>SUM(I$282:I$283)</f>
        <v>0</v>
      </c>
      <c r="H345" s="10"/>
    </row>
    <row r="346" spans="1:8">
      <c r="A346" s="11" t="s">
        <v>185</v>
      </c>
      <c r="B346" s="17">
        <f>SUM(D$285:D$286)</f>
        <v>0</v>
      </c>
      <c r="C346" s="17">
        <f>SUM(E$285:E$286)</f>
        <v>0</v>
      </c>
      <c r="D346" s="17">
        <f>SUM(F$285:F$286)</f>
        <v>0</v>
      </c>
      <c r="E346" s="17">
        <f>SUM(G$285:G$286)</f>
        <v>0</v>
      </c>
      <c r="F346" s="17">
        <f>SUM(H$285:H$286)</f>
        <v>0</v>
      </c>
      <c r="G346" s="17">
        <f>SUM(I$285:I$286)</f>
        <v>0</v>
      </c>
      <c r="H346" s="10"/>
    </row>
    <row r="347" spans="1:8">
      <c r="A347" s="11" t="s">
        <v>193</v>
      </c>
      <c r="B347" s="17">
        <f>SUM(D$288:D$289)</f>
        <v>0</v>
      </c>
      <c r="C347" s="17">
        <f>SUM(E$288:E$289)</f>
        <v>0</v>
      </c>
      <c r="D347" s="17">
        <f>SUM(F$288:F$289)</f>
        <v>0</v>
      </c>
      <c r="E347" s="17">
        <f>SUM(G$288:G$289)</f>
        <v>0</v>
      </c>
      <c r="F347" s="17">
        <f>SUM(H$288:H$289)</f>
        <v>0</v>
      </c>
      <c r="G347" s="17">
        <f>SUM(I$288:I$289)</f>
        <v>0</v>
      </c>
      <c r="H347" s="10"/>
    </row>
    <row r="348" spans="1:8">
      <c r="A348" s="11" t="s">
        <v>194</v>
      </c>
      <c r="B348" s="17">
        <f>SUM(D$291:D$292)</f>
        <v>0</v>
      </c>
      <c r="C348" s="17">
        <f>SUM(E$291:E$292)</f>
        <v>0</v>
      </c>
      <c r="D348" s="17">
        <f>SUM(F$291:F$292)</f>
        <v>0</v>
      </c>
      <c r="E348" s="17">
        <f>SUM(G$291:G$292)</f>
        <v>0</v>
      </c>
      <c r="F348" s="17">
        <f>SUM(H$291:H$292)</f>
        <v>0</v>
      </c>
      <c r="G348" s="17">
        <f>SUM(I$291:I$292)</f>
        <v>0</v>
      </c>
      <c r="H348" s="10"/>
    </row>
    <row r="349" spans="1:8">
      <c r="A349" s="11" t="s">
        <v>195</v>
      </c>
      <c r="B349" s="17">
        <f>SUM(D$294:D$295)</f>
        <v>0</v>
      </c>
      <c r="C349" s="17">
        <f>SUM(E$294:E$295)</f>
        <v>0</v>
      </c>
      <c r="D349" s="17">
        <f>SUM(F$294:F$295)</f>
        <v>0</v>
      </c>
      <c r="E349" s="17">
        <f>SUM(G$294:G$295)</f>
        <v>0</v>
      </c>
      <c r="F349" s="17">
        <f>SUM(H$294:H$295)</f>
        <v>0</v>
      </c>
      <c r="G349" s="17">
        <f>SUM(I$294:I$295)</f>
        <v>0</v>
      </c>
      <c r="H349" s="10"/>
    </row>
    <row r="350" spans="1:8">
      <c r="A350" s="11" t="s">
        <v>196</v>
      </c>
      <c r="B350" s="17">
        <f>SUM(D$297:D$298)</f>
        <v>0</v>
      </c>
      <c r="C350" s="17">
        <f>SUM(E$297:E$298)</f>
        <v>0</v>
      </c>
      <c r="D350" s="17">
        <f>SUM(F$297:F$298)</f>
        <v>0</v>
      </c>
      <c r="E350" s="17">
        <f>SUM(G$297:G$298)</f>
        <v>0</v>
      </c>
      <c r="F350" s="17">
        <f>SUM(H$297:H$298)</f>
        <v>0</v>
      </c>
      <c r="G350" s="17">
        <f>SUM(I$297:I$298)</f>
        <v>0</v>
      </c>
      <c r="H350" s="10"/>
    </row>
    <row r="351" spans="1:8">
      <c r="A351" s="11" t="s">
        <v>197</v>
      </c>
      <c r="B351" s="17">
        <f>SUM(D$300:D$301)</f>
        <v>0</v>
      </c>
      <c r="C351" s="17">
        <f>SUM(E$300:E$301)</f>
        <v>0</v>
      </c>
      <c r="D351" s="17">
        <f>SUM(F$300:F$301)</f>
        <v>0</v>
      </c>
      <c r="E351" s="17">
        <f>SUM(G$300:G$301)</f>
        <v>0</v>
      </c>
      <c r="F351" s="17">
        <f>SUM(H$300:H$301)</f>
        <v>0</v>
      </c>
      <c r="G351" s="17">
        <f>SUM(I$300:I$301)</f>
        <v>0</v>
      </c>
      <c r="H351" s="10"/>
    </row>
    <row r="352" spans="1:8">
      <c r="A352" s="11" t="s">
        <v>198</v>
      </c>
      <c r="B352" s="17">
        <f>SUM(D$303:D$304)</f>
        <v>0</v>
      </c>
      <c r="C352" s="17">
        <f>SUM(E$303:E$304)</f>
        <v>0</v>
      </c>
      <c r="D352" s="17">
        <f>SUM(F$303:F$304)</f>
        <v>0</v>
      </c>
      <c r="E352" s="17">
        <f>SUM(G$303:G$304)</f>
        <v>0</v>
      </c>
      <c r="F352" s="17">
        <f>SUM(H$303:H$304)</f>
        <v>0</v>
      </c>
      <c r="G352" s="17">
        <f>SUM(I$303:I$304)</f>
        <v>0</v>
      </c>
      <c r="H352" s="10"/>
    </row>
    <row r="353" spans="1:8">
      <c r="A353" s="11" t="s">
        <v>199</v>
      </c>
      <c r="B353" s="17">
        <f>SUM(D$306:D$307)</f>
        <v>0</v>
      </c>
      <c r="C353" s="17">
        <f>SUM(E$306:E$307)</f>
        <v>0</v>
      </c>
      <c r="D353" s="17">
        <f>SUM(F$306:F$307)</f>
        <v>0</v>
      </c>
      <c r="E353" s="17">
        <f>SUM(G$306:G$307)</f>
        <v>0</v>
      </c>
      <c r="F353" s="17">
        <f>SUM(H$306:H$307)</f>
        <v>0</v>
      </c>
      <c r="G353" s="17">
        <f>SUM(I$306:I$307)</f>
        <v>0</v>
      </c>
      <c r="H353" s="10"/>
    </row>
    <row r="354" spans="1:8">
      <c r="A354" s="11" t="s">
        <v>200</v>
      </c>
      <c r="B354" s="17">
        <f>SUM(D$309:D$310)</f>
        <v>0</v>
      </c>
      <c r="C354" s="17">
        <f>SUM(E$309:E$310)</f>
        <v>0</v>
      </c>
      <c r="D354" s="17">
        <f>SUM(F$309:F$310)</f>
        <v>0</v>
      </c>
      <c r="E354" s="17">
        <f>SUM(G$309:G$310)</f>
        <v>0</v>
      </c>
      <c r="F354" s="17">
        <f>SUM(H$309:H$310)</f>
        <v>0</v>
      </c>
      <c r="G354" s="17">
        <f>SUM(I$309:I$310)</f>
        <v>0</v>
      </c>
      <c r="H354" s="10"/>
    </row>
  </sheetData>
  <sheetProtection sheet="1" objects="1" scenarios="1"/>
  <hyperlinks>
    <hyperlink ref="A14" location="'Input'!B163" display="x1 = 1041. Coincidence factor to system maximum load for each type of demand user (in Load profile data for demand users)"/>
    <hyperlink ref="A15" location="'Input'!C163" display="x2 = 1041. Load factor for each type of demand user (in Load profile data for demand users)"/>
    <hyperlink ref="A39" location="'Loads'!B18" display="x1 = 2301. Demand coefficient (load at time of system maximum load divided by average load)"/>
    <hyperlink ref="A189" location="'Loads'!B78" display="x1 = 2303. Discount map"/>
    <hyperlink ref="A190" location="'Input'!B157" display="x2 = 1037. Embedded network (LDNO) discounts"/>
    <hyperlink ref="A192" location="'Loads'!B203" display="x4 = Discount for each tariff (except for fixed charges) (in LDNO discounts and volumes adjusted for discount)"/>
    <hyperlink ref="A193" location="'Input'!B187" display="x5 = 1053. Rate 1 units (MWh) by tariff (in Volume forecasts for the charging year)"/>
    <hyperlink ref="A194" location="'Input'!C187" display="x6 = 1053. Rate 2 units (MWh) by tariff (in Volume forecasts for the charging year)"/>
    <hyperlink ref="A195" location="'Input'!D187" display="x7 = 1053. Rate 3 units (MWh) by tariff (in Volume forecasts for the charging year)"/>
    <hyperlink ref="A196" location="'Input'!E187" display="x8 = 1053. MPANs by tariff (in Volume forecasts for the charging year)"/>
    <hyperlink ref="A197" location="'Loads'!C203" display="x9 = Discount for each tariff for fixed charges only (in LDNO discounts and volumes adjusted for discount)"/>
    <hyperlink ref="A198" location="'Input'!F187" display="x10 = 1053. Import capacity (kVA) by tariff (in Volume forecasts for the charging year)"/>
    <hyperlink ref="A199" location="'Input'!G187" display="x11 = 1053. Reactive power units (MVArh) by tariff (in Volume forecasts for the charging year)"/>
    <hyperlink ref="A314" location="'Loads'!D203" display="x1 = 2304. Rate 1 units (MWh) (in LDNO discounts and volumes adjusted for discount)"/>
    <hyperlink ref="A315" location="'Loads'!E203" display="x2 = 2304. Rate 2 units (MWh) (in LDNO discounts and volumes adjusted for discount)"/>
    <hyperlink ref="A316" location="'Loads'!F203" display="x3 = 2304. Rate 3 units (MWh) (in LDNO discounts and volumes adjusted for discount)"/>
    <hyperlink ref="A317" location="'Loads'!G203" display="x4 = 2304. MPANs (in LDNO discounts and volumes adjusted for discount)"/>
    <hyperlink ref="A318" location="'Loads'!H203" display="x5 = 2304. Import capacity (kVA) (in LDNO discounts and volumes adjusted for discount)"/>
    <hyperlink ref="A319" location="'Loads'!I203" display="x6 = 2304. Reactive power units (MVArh) (in LDNO discounts and volumes adjusted for discount)"/>
  </hyperlinks>
  <pageMargins left="0.7" right="0.7" top="0.75" bottom="0.75" header="0.3" footer="0.3"/>
  <pageSetup fitToHeight="0" orientation="portrait"/>
  <headerFooter>
    <oddHeader>&amp;L&amp;A&amp;Cr6409&amp;R&amp;P of &amp;N</oddHeader>
    <oddFooter>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L65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6">
      <c r="A1" s="1">
        <f>"Load characteristics for multiple unit rates"&amp;" for "&amp;'Input'!B7&amp;" in "&amp;'Input'!C7&amp;" ("&amp;'Input'!D7&amp;")"</f>
        <v>0</v>
      </c>
    </row>
    <row r="3" spans="1:6">
      <c r="A3" s="1" t="s">
        <v>556</v>
      </c>
    </row>
    <row r="4" spans="1:6">
      <c r="A4" s="2" t="s">
        <v>367</v>
      </c>
    </row>
    <row r="5" spans="1:6">
      <c r="A5" s="12" t="s">
        <v>557</v>
      </c>
    </row>
    <row r="6" spans="1:6">
      <c r="A6" s="12" t="s">
        <v>558</v>
      </c>
    </row>
    <row r="7" spans="1:6">
      <c r="A7" s="12" t="s">
        <v>559</v>
      </c>
    </row>
    <row r="8" spans="1:6">
      <c r="A8" s="26" t="s">
        <v>370</v>
      </c>
      <c r="B8" s="26" t="s">
        <v>501</v>
      </c>
      <c r="C8" s="26" t="s">
        <v>500</v>
      </c>
      <c r="D8" s="26"/>
      <c r="E8" s="26"/>
    </row>
    <row r="9" spans="1:6">
      <c r="A9" s="26" t="s">
        <v>373</v>
      </c>
      <c r="B9" s="26" t="s">
        <v>551</v>
      </c>
      <c r="C9" s="26" t="s">
        <v>560</v>
      </c>
      <c r="D9" s="26"/>
      <c r="E9" s="26"/>
    </row>
    <row r="11" spans="1:6">
      <c r="C11" s="25" t="s">
        <v>562</v>
      </c>
      <c r="D11" s="25"/>
      <c r="E11" s="25"/>
    </row>
    <row r="12" spans="1:6">
      <c r="B12" s="3" t="s">
        <v>561</v>
      </c>
      <c r="C12" s="3" t="s">
        <v>335</v>
      </c>
      <c r="D12" s="3" t="s">
        <v>336</v>
      </c>
      <c r="E12" s="3" t="s">
        <v>337</v>
      </c>
    </row>
    <row r="13" spans="1:6">
      <c r="A13" s="11" t="s">
        <v>563</v>
      </c>
      <c r="B13" s="32">
        <f>SUM('Input'!$B358:$D358)</f>
        <v>0</v>
      </c>
      <c r="C13" s="32">
        <f>'Input'!B358*24*'Input'!$F58/$B13</f>
        <v>0</v>
      </c>
      <c r="D13" s="32">
        <f>'Input'!C358*24*'Input'!$F58/$B13</f>
        <v>0</v>
      </c>
      <c r="E13" s="32">
        <f>'Input'!D358*24*'Input'!$F58/$B13</f>
        <v>0</v>
      </c>
      <c r="F13" s="10"/>
    </row>
    <row r="15" spans="1:6">
      <c r="A15" s="1" t="s">
        <v>564</v>
      </c>
    </row>
    <row r="16" spans="1:6">
      <c r="A16" s="2" t="s">
        <v>367</v>
      </c>
    </row>
    <row r="17" spans="1:6">
      <c r="A17" s="12" t="s">
        <v>565</v>
      </c>
    </row>
    <row r="18" spans="1:6">
      <c r="A18" s="12" t="s">
        <v>566</v>
      </c>
    </row>
    <row r="19" spans="1:6">
      <c r="A19" s="12" t="s">
        <v>567</v>
      </c>
    </row>
    <row r="20" spans="1:6">
      <c r="A20" s="12" t="s">
        <v>568</v>
      </c>
    </row>
    <row r="21" spans="1:6">
      <c r="A21" s="26" t="s">
        <v>370</v>
      </c>
      <c r="B21" s="26" t="s">
        <v>501</v>
      </c>
      <c r="C21" s="26" t="s">
        <v>500</v>
      </c>
      <c r="D21" s="26"/>
      <c r="E21" s="26"/>
    </row>
    <row r="22" spans="1:6">
      <c r="A22" s="26" t="s">
        <v>373</v>
      </c>
      <c r="B22" s="26" t="s">
        <v>551</v>
      </c>
      <c r="C22" s="26" t="s">
        <v>569</v>
      </c>
      <c r="D22" s="26"/>
      <c r="E22" s="26"/>
    </row>
    <row r="24" spans="1:6">
      <c r="C24" s="25" t="s">
        <v>571</v>
      </c>
      <c r="D24" s="25"/>
      <c r="E24" s="25"/>
    </row>
    <row r="25" spans="1:6">
      <c r="B25" s="3" t="s">
        <v>570</v>
      </c>
      <c r="C25" s="3" t="s">
        <v>335</v>
      </c>
      <c r="D25" s="3" t="s">
        <v>336</v>
      </c>
      <c r="E25" s="3" t="s">
        <v>337</v>
      </c>
    </row>
    <row r="26" spans="1:6">
      <c r="A26" s="11" t="s">
        <v>173</v>
      </c>
      <c r="B26" s="29">
        <f>SUM('Input'!$B321:$D321)</f>
        <v>0</v>
      </c>
      <c r="C26" s="29">
        <f>IF($B26,'Input'!B321/$B26,C$13/'Input'!$F$58/24)</f>
        <v>0</v>
      </c>
      <c r="D26" s="29">
        <f>IF($B26,'Input'!C321/$B26,D$13/'Input'!$F$58/24)</f>
        <v>0</v>
      </c>
      <c r="E26" s="29">
        <f>IF($B26,'Input'!D321/$B26,E$13/'Input'!$F$58/24)</f>
        <v>0</v>
      </c>
      <c r="F26" s="10"/>
    </row>
    <row r="27" spans="1:6">
      <c r="A27" s="11" t="s">
        <v>216</v>
      </c>
      <c r="B27" s="29">
        <f>SUM('Input'!$B322:$D322)</f>
        <v>0</v>
      </c>
      <c r="C27" s="29">
        <f>IF($B27,'Input'!B322/$B27,C$13/'Input'!$F$58/24)</f>
        <v>0</v>
      </c>
      <c r="D27" s="29">
        <f>IF($B27,'Input'!C322/$B27,D$13/'Input'!$F$58/24)</f>
        <v>0</v>
      </c>
      <c r="E27" s="29">
        <f>IF($B27,'Input'!D322/$B27,E$13/'Input'!$F$58/24)</f>
        <v>0</v>
      </c>
      <c r="F27" s="10"/>
    </row>
    <row r="28" spans="1:6">
      <c r="A28" s="11" t="s">
        <v>175</v>
      </c>
      <c r="B28" s="29">
        <f>SUM('Input'!$B323:$D323)</f>
        <v>0</v>
      </c>
      <c r="C28" s="29">
        <f>IF($B28,'Input'!B323/$B28,C$13/'Input'!$F$58/24)</f>
        <v>0</v>
      </c>
      <c r="D28" s="29">
        <f>IF($B28,'Input'!C323/$B28,D$13/'Input'!$F$58/24)</f>
        <v>0</v>
      </c>
      <c r="E28" s="29">
        <f>IF($B28,'Input'!D323/$B28,E$13/'Input'!$F$58/24)</f>
        <v>0</v>
      </c>
      <c r="F28" s="10"/>
    </row>
    <row r="29" spans="1:6">
      <c r="A29" s="11" t="s">
        <v>217</v>
      </c>
      <c r="B29" s="29">
        <f>SUM('Input'!$B324:$D324)</f>
        <v>0</v>
      </c>
      <c r="C29" s="29">
        <f>IF($B29,'Input'!B324/$B29,C$13/'Input'!$F$58/24)</f>
        <v>0</v>
      </c>
      <c r="D29" s="29">
        <f>IF($B29,'Input'!C324/$B29,D$13/'Input'!$F$58/24)</f>
        <v>0</v>
      </c>
      <c r="E29" s="29">
        <f>IF($B29,'Input'!D324/$B29,E$13/'Input'!$F$58/24)</f>
        <v>0</v>
      </c>
      <c r="F29" s="10"/>
    </row>
    <row r="30" spans="1:6">
      <c r="A30" s="11" t="s">
        <v>176</v>
      </c>
      <c r="B30" s="29">
        <f>SUM('Input'!$B325:$D325)</f>
        <v>0</v>
      </c>
      <c r="C30" s="29">
        <f>IF($B30,'Input'!B325/$B30,C$13/'Input'!$F$58/24)</f>
        <v>0</v>
      </c>
      <c r="D30" s="29">
        <f>IF($B30,'Input'!C325/$B30,D$13/'Input'!$F$58/24)</f>
        <v>0</v>
      </c>
      <c r="E30" s="29">
        <f>IF($B30,'Input'!D325/$B30,E$13/'Input'!$F$58/24)</f>
        <v>0</v>
      </c>
      <c r="F30" s="10"/>
    </row>
    <row r="31" spans="1:6">
      <c r="A31" s="11" t="s">
        <v>177</v>
      </c>
      <c r="B31" s="29">
        <f>SUM('Input'!$B326:$D326)</f>
        <v>0</v>
      </c>
      <c r="C31" s="29">
        <f>IF($B31,'Input'!B326/$B31,C$13/'Input'!$F$58/24)</f>
        <v>0</v>
      </c>
      <c r="D31" s="29">
        <f>IF($B31,'Input'!C326/$B31,D$13/'Input'!$F$58/24)</f>
        <v>0</v>
      </c>
      <c r="E31" s="29">
        <f>IF($B31,'Input'!D326/$B31,E$13/'Input'!$F$58/24)</f>
        <v>0</v>
      </c>
      <c r="F31" s="10"/>
    </row>
    <row r="32" spans="1:6">
      <c r="A32" s="11" t="s">
        <v>191</v>
      </c>
      <c r="B32" s="29">
        <f>SUM('Input'!$B327:$D327)</f>
        <v>0</v>
      </c>
      <c r="C32" s="29">
        <f>IF($B32,'Input'!B327/$B32,C$13/'Input'!$F$58/24)</f>
        <v>0</v>
      </c>
      <c r="D32" s="29">
        <f>IF($B32,'Input'!C327/$B32,D$13/'Input'!$F$58/24)</f>
        <v>0</v>
      </c>
      <c r="E32" s="29">
        <f>IF($B32,'Input'!D327/$B32,E$13/'Input'!$F$58/24)</f>
        <v>0</v>
      </c>
      <c r="F32" s="10"/>
    </row>
    <row r="34" spans="1:5">
      <c r="A34" s="1" t="s">
        <v>572</v>
      </c>
    </row>
    <row r="35" spans="1:5">
      <c r="A35" s="2" t="s">
        <v>367</v>
      </c>
    </row>
    <row r="36" spans="1:5">
      <c r="A36" s="12" t="s">
        <v>573</v>
      </c>
    </row>
    <row r="37" spans="1:5">
      <c r="A37" s="2" t="s">
        <v>574</v>
      </c>
    </row>
    <row r="38" spans="1:5">
      <c r="A38" s="2" t="s">
        <v>385</v>
      </c>
    </row>
    <row r="40" spans="1:5">
      <c r="B40" s="3" t="s">
        <v>335</v>
      </c>
      <c r="C40" s="3" t="s">
        <v>336</v>
      </c>
      <c r="D40" s="3" t="s">
        <v>337</v>
      </c>
    </row>
    <row r="41" spans="1:5">
      <c r="A41" s="11" t="s">
        <v>173</v>
      </c>
      <c r="B41" s="31">
        <f>C$26</f>
        <v>0</v>
      </c>
      <c r="C41" s="31">
        <f>D$26</f>
        <v>0</v>
      </c>
      <c r="D41" s="31">
        <f>E$26</f>
        <v>0</v>
      </c>
      <c r="E41" s="10"/>
    </row>
    <row r="42" spans="1:5">
      <c r="A42" s="11" t="s">
        <v>216</v>
      </c>
      <c r="B42" s="31">
        <f>C$27</f>
        <v>0</v>
      </c>
      <c r="C42" s="31">
        <f>D$27</f>
        <v>0</v>
      </c>
      <c r="D42" s="31">
        <f>E$27</f>
        <v>0</v>
      </c>
      <c r="E42" s="10"/>
    </row>
    <row r="43" spans="1:5">
      <c r="A43" s="11" t="s">
        <v>175</v>
      </c>
      <c r="B43" s="31">
        <f>C$28</f>
        <v>0</v>
      </c>
      <c r="C43" s="31">
        <f>D$28</f>
        <v>0</v>
      </c>
      <c r="D43" s="31">
        <f>E$28</f>
        <v>0</v>
      </c>
      <c r="E43" s="10"/>
    </row>
    <row r="44" spans="1:5">
      <c r="A44" s="11" t="s">
        <v>217</v>
      </c>
      <c r="B44" s="31">
        <f>C$29</f>
        <v>0</v>
      </c>
      <c r="C44" s="31">
        <f>D$29</f>
        <v>0</v>
      </c>
      <c r="D44" s="31">
        <f>E$29</f>
        <v>0</v>
      </c>
      <c r="E44" s="10"/>
    </row>
    <row r="45" spans="1:5">
      <c r="A45" s="11" t="s">
        <v>176</v>
      </c>
      <c r="B45" s="31">
        <f>C$30</f>
        <v>0</v>
      </c>
      <c r="C45" s="31">
        <f>D$30</f>
        <v>0</v>
      </c>
      <c r="D45" s="31">
        <f>E$30</f>
        <v>0</v>
      </c>
      <c r="E45" s="10"/>
    </row>
    <row r="46" spans="1:5">
      <c r="A46" s="11" t="s">
        <v>177</v>
      </c>
      <c r="B46" s="31">
        <f>C$31</f>
        <v>0</v>
      </c>
      <c r="C46" s="31">
        <f>D$31</f>
        <v>0</v>
      </c>
      <c r="D46" s="31">
        <f>E$31</f>
        <v>0</v>
      </c>
      <c r="E46" s="10"/>
    </row>
    <row r="47" spans="1:5">
      <c r="A47" s="11" t="s">
        <v>191</v>
      </c>
      <c r="B47" s="31">
        <f>C$32</f>
        <v>0</v>
      </c>
      <c r="C47" s="31">
        <f>D$32</f>
        <v>0</v>
      </c>
      <c r="D47" s="31">
        <f>E$32</f>
        <v>0</v>
      </c>
      <c r="E47" s="10"/>
    </row>
    <row r="48" spans="1:5">
      <c r="A48" s="11" t="s">
        <v>178</v>
      </c>
      <c r="B48" s="30">
        <v>1</v>
      </c>
      <c r="C48" s="30">
        <v>0</v>
      </c>
      <c r="D48" s="30">
        <v>0</v>
      </c>
      <c r="E48" s="10"/>
    </row>
    <row r="49" spans="1:5">
      <c r="A49" s="11" t="s">
        <v>179</v>
      </c>
      <c r="B49" s="30">
        <v>1</v>
      </c>
      <c r="C49" s="30">
        <v>0</v>
      </c>
      <c r="D49" s="30">
        <v>0</v>
      </c>
      <c r="E49" s="10"/>
    </row>
    <row r="50" spans="1:5">
      <c r="A50" s="11" t="s">
        <v>192</v>
      </c>
      <c r="B50" s="30">
        <v>1</v>
      </c>
      <c r="C50" s="30">
        <v>0</v>
      </c>
      <c r="D50" s="30">
        <v>0</v>
      </c>
      <c r="E50" s="10"/>
    </row>
    <row r="51" spans="1:5">
      <c r="A51" s="11" t="s">
        <v>183</v>
      </c>
      <c r="B51" s="30">
        <v>1</v>
      </c>
      <c r="C51" s="30">
        <v>0</v>
      </c>
      <c r="D51" s="30">
        <v>0</v>
      </c>
      <c r="E51" s="10"/>
    </row>
    <row r="52" spans="1:5">
      <c r="A52" s="11" t="s">
        <v>185</v>
      </c>
      <c r="B52" s="30">
        <v>1</v>
      </c>
      <c r="C52" s="30">
        <v>0</v>
      </c>
      <c r="D52" s="30">
        <v>0</v>
      </c>
      <c r="E52" s="10"/>
    </row>
    <row r="53" spans="1:5">
      <c r="A53" s="11" t="s">
        <v>197</v>
      </c>
      <c r="B53" s="30">
        <v>1</v>
      </c>
      <c r="C53" s="30">
        <v>0</v>
      </c>
      <c r="D53" s="30">
        <v>0</v>
      </c>
      <c r="E53" s="10"/>
    </row>
    <row r="54" spans="1:5">
      <c r="A54" s="11" t="s">
        <v>198</v>
      </c>
      <c r="B54" s="30">
        <v>1</v>
      </c>
      <c r="C54" s="30">
        <v>0</v>
      </c>
      <c r="D54" s="30">
        <v>0</v>
      </c>
      <c r="E54" s="10"/>
    </row>
    <row r="55" spans="1:5">
      <c r="A55" s="11" t="s">
        <v>199</v>
      </c>
      <c r="B55" s="30">
        <v>1</v>
      </c>
      <c r="C55" s="30">
        <v>0</v>
      </c>
      <c r="D55" s="30">
        <v>0</v>
      </c>
      <c r="E55" s="10"/>
    </row>
    <row r="56" spans="1:5">
      <c r="A56" s="11" t="s">
        <v>200</v>
      </c>
      <c r="B56" s="30">
        <v>1</v>
      </c>
      <c r="C56" s="30">
        <v>0</v>
      </c>
      <c r="D56" s="30">
        <v>0</v>
      </c>
      <c r="E56" s="10"/>
    </row>
    <row r="58" spans="1:5">
      <c r="A58" s="1" t="s">
        <v>575</v>
      </c>
    </row>
    <row r="59" spans="1:5">
      <c r="A59" s="2" t="s">
        <v>367</v>
      </c>
    </row>
    <row r="60" spans="1:5">
      <c r="A60" s="12" t="s">
        <v>576</v>
      </c>
    </row>
    <row r="61" spans="1:5">
      <c r="A61" s="12" t="s">
        <v>577</v>
      </c>
    </row>
    <row r="62" spans="1:5">
      <c r="A62" s="12" t="s">
        <v>567</v>
      </c>
    </row>
    <row r="63" spans="1:5">
      <c r="A63" s="12" t="s">
        <v>568</v>
      </c>
    </row>
    <row r="64" spans="1:5">
      <c r="A64" s="26" t="s">
        <v>370</v>
      </c>
      <c r="B64" s="26" t="s">
        <v>501</v>
      </c>
      <c r="C64" s="26" t="s">
        <v>500</v>
      </c>
      <c r="D64" s="26"/>
      <c r="E64" s="26"/>
    </row>
    <row r="65" spans="1:6">
      <c r="A65" s="26" t="s">
        <v>373</v>
      </c>
      <c r="B65" s="26" t="s">
        <v>551</v>
      </c>
      <c r="C65" s="26" t="s">
        <v>569</v>
      </c>
      <c r="D65" s="26"/>
      <c r="E65" s="26"/>
    </row>
    <row r="67" spans="1:6">
      <c r="C67" s="25" t="s">
        <v>578</v>
      </c>
      <c r="D67" s="25"/>
      <c r="E67" s="25"/>
    </row>
    <row r="68" spans="1:6">
      <c r="B68" s="3" t="s">
        <v>570</v>
      </c>
      <c r="C68" s="3" t="s">
        <v>335</v>
      </c>
      <c r="D68" s="3" t="s">
        <v>336</v>
      </c>
      <c r="E68" s="3" t="s">
        <v>337</v>
      </c>
    </row>
    <row r="69" spans="1:6">
      <c r="A69" s="11" t="s">
        <v>173</v>
      </c>
      <c r="B69" s="29">
        <f>SUM('Input'!$B332:$D332)</f>
        <v>0</v>
      </c>
      <c r="C69" s="29">
        <f>IF($B69,'Input'!B332/$B69,C$13/'Input'!$F$58/24)</f>
        <v>0</v>
      </c>
      <c r="D69" s="29">
        <f>IF($B69,'Input'!C332/$B69,D$13/'Input'!$F$58/24)</f>
        <v>0</v>
      </c>
      <c r="E69" s="29">
        <f>IF($B69,'Input'!D332/$B69,E$13/'Input'!$F$58/24)</f>
        <v>0</v>
      </c>
      <c r="F69" s="10"/>
    </row>
    <row r="70" spans="1:6">
      <c r="A70" s="11" t="s">
        <v>175</v>
      </c>
      <c r="B70" s="29">
        <f>SUM('Input'!$B333:$D333)</f>
        <v>0</v>
      </c>
      <c r="C70" s="29">
        <f>IF($B70,'Input'!B333/$B70,C$13/'Input'!$F$58/24)</f>
        <v>0</v>
      </c>
      <c r="D70" s="29">
        <f>IF($B70,'Input'!C333/$B70,D$13/'Input'!$F$58/24)</f>
        <v>0</v>
      </c>
      <c r="E70" s="29">
        <f>IF($B70,'Input'!D333/$B70,E$13/'Input'!$F$58/24)</f>
        <v>0</v>
      </c>
      <c r="F70" s="10"/>
    </row>
    <row r="71" spans="1:6">
      <c r="A71" s="11" t="s">
        <v>176</v>
      </c>
      <c r="B71" s="29">
        <f>SUM('Input'!$B334:$D334)</f>
        <v>0</v>
      </c>
      <c r="C71" s="29">
        <f>IF($B71,'Input'!B334/$B71,C$13/'Input'!$F$58/24)</f>
        <v>0</v>
      </c>
      <c r="D71" s="29">
        <f>IF($B71,'Input'!C334/$B71,D$13/'Input'!$F$58/24)</f>
        <v>0</v>
      </c>
      <c r="E71" s="29">
        <f>IF($B71,'Input'!D334/$B71,E$13/'Input'!$F$58/24)</f>
        <v>0</v>
      </c>
      <c r="F71" s="10"/>
    </row>
    <row r="72" spans="1:6">
      <c r="A72" s="11" t="s">
        <v>177</v>
      </c>
      <c r="B72" s="29">
        <f>SUM('Input'!$B335:$D335)</f>
        <v>0</v>
      </c>
      <c r="C72" s="29">
        <f>IF($B72,'Input'!B335/$B72,C$13/'Input'!$F$58/24)</f>
        <v>0</v>
      </c>
      <c r="D72" s="29">
        <f>IF($B72,'Input'!C335/$B72,D$13/'Input'!$F$58/24)</f>
        <v>0</v>
      </c>
      <c r="E72" s="29">
        <f>IF($B72,'Input'!D335/$B72,E$13/'Input'!$F$58/24)</f>
        <v>0</v>
      </c>
      <c r="F72" s="10"/>
    </row>
    <row r="73" spans="1:6">
      <c r="A73" s="11" t="s">
        <v>191</v>
      </c>
      <c r="B73" s="29">
        <f>SUM('Input'!$B336:$D336)</f>
        <v>0</v>
      </c>
      <c r="C73" s="29">
        <f>IF($B73,'Input'!B336/$B73,C$13/'Input'!$F$58/24)</f>
        <v>0</v>
      </c>
      <c r="D73" s="29">
        <f>IF($B73,'Input'!C336/$B73,D$13/'Input'!$F$58/24)</f>
        <v>0</v>
      </c>
      <c r="E73" s="29">
        <f>IF($B73,'Input'!D336/$B73,E$13/'Input'!$F$58/24)</f>
        <v>0</v>
      </c>
      <c r="F73" s="10"/>
    </row>
    <row r="75" spans="1:6">
      <c r="A75" s="1" t="s">
        <v>579</v>
      </c>
    </row>
    <row r="76" spans="1:6">
      <c r="A76" s="2" t="s">
        <v>367</v>
      </c>
    </row>
    <row r="77" spans="1:6">
      <c r="A77" s="12" t="s">
        <v>580</v>
      </c>
    </row>
    <row r="78" spans="1:6">
      <c r="A78" s="2" t="s">
        <v>581</v>
      </c>
    </row>
    <row r="79" spans="1:6">
      <c r="A79" s="2" t="s">
        <v>385</v>
      </c>
    </row>
    <row r="81" spans="1:5">
      <c r="B81" s="3" t="s">
        <v>335</v>
      </c>
      <c r="C81" s="3" t="s">
        <v>336</v>
      </c>
      <c r="D81" s="3" t="s">
        <v>337</v>
      </c>
    </row>
    <row r="82" spans="1:5">
      <c r="A82" s="11" t="s">
        <v>173</v>
      </c>
      <c r="B82" s="31">
        <f>C$69</f>
        <v>0</v>
      </c>
      <c r="C82" s="31">
        <f>D$69</f>
        <v>0</v>
      </c>
      <c r="D82" s="31">
        <f>E$69</f>
        <v>0</v>
      </c>
      <c r="E82" s="10"/>
    </row>
    <row r="83" spans="1:5">
      <c r="A83" s="11" t="s">
        <v>175</v>
      </c>
      <c r="B83" s="31">
        <f>C$70</f>
        <v>0</v>
      </c>
      <c r="C83" s="31">
        <f>D$70</f>
        <v>0</v>
      </c>
      <c r="D83" s="31">
        <f>E$70</f>
        <v>0</v>
      </c>
      <c r="E83" s="10"/>
    </row>
    <row r="84" spans="1:5">
      <c r="A84" s="11" t="s">
        <v>176</v>
      </c>
      <c r="B84" s="31">
        <f>C$71</f>
        <v>0</v>
      </c>
      <c r="C84" s="31">
        <f>D$71</f>
        <v>0</v>
      </c>
      <c r="D84" s="31">
        <f>E$71</f>
        <v>0</v>
      </c>
      <c r="E84" s="10"/>
    </row>
    <row r="85" spans="1:5">
      <c r="A85" s="11" t="s">
        <v>177</v>
      </c>
      <c r="B85" s="31">
        <f>C$72</f>
        <v>0</v>
      </c>
      <c r="C85" s="31">
        <f>D$72</f>
        <v>0</v>
      </c>
      <c r="D85" s="31">
        <f>E$72</f>
        <v>0</v>
      </c>
      <c r="E85" s="10"/>
    </row>
    <row r="86" spans="1:5">
      <c r="A86" s="11" t="s">
        <v>191</v>
      </c>
      <c r="B86" s="31">
        <f>C$73</f>
        <v>0</v>
      </c>
      <c r="C86" s="31">
        <f>D$73</f>
        <v>0</v>
      </c>
      <c r="D86" s="31">
        <f>E$73</f>
        <v>0</v>
      </c>
      <c r="E86" s="10"/>
    </row>
    <row r="87" spans="1:5">
      <c r="A87" s="11" t="s">
        <v>178</v>
      </c>
      <c r="B87" s="30">
        <v>0</v>
      </c>
      <c r="C87" s="30">
        <v>1</v>
      </c>
      <c r="D87" s="30">
        <v>0</v>
      </c>
      <c r="E87" s="10"/>
    </row>
    <row r="88" spans="1:5">
      <c r="A88" s="11" t="s">
        <v>179</v>
      </c>
      <c r="B88" s="30">
        <v>0</v>
      </c>
      <c r="C88" s="30">
        <v>1</v>
      </c>
      <c r="D88" s="30">
        <v>0</v>
      </c>
      <c r="E88" s="10"/>
    </row>
    <row r="89" spans="1:5">
      <c r="A89" s="11" t="s">
        <v>192</v>
      </c>
      <c r="B89" s="30">
        <v>0</v>
      </c>
      <c r="C89" s="30">
        <v>1</v>
      </c>
      <c r="D89" s="30">
        <v>0</v>
      </c>
      <c r="E89" s="10"/>
    </row>
    <row r="90" spans="1:5">
      <c r="A90" s="11" t="s">
        <v>183</v>
      </c>
      <c r="B90" s="30">
        <v>0</v>
      </c>
      <c r="C90" s="30">
        <v>1</v>
      </c>
      <c r="D90" s="30">
        <v>0</v>
      </c>
      <c r="E90" s="10"/>
    </row>
    <row r="91" spans="1:5">
      <c r="A91" s="11" t="s">
        <v>185</v>
      </c>
      <c r="B91" s="30">
        <v>0</v>
      </c>
      <c r="C91" s="30">
        <v>1</v>
      </c>
      <c r="D91" s="30">
        <v>0</v>
      </c>
      <c r="E91" s="10"/>
    </row>
    <row r="92" spans="1:5">
      <c r="A92" s="11" t="s">
        <v>197</v>
      </c>
      <c r="B92" s="30">
        <v>0</v>
      </c>
      <c r="C92" s="30">
        <v>1</v>
      </c>
      <c r="D92" s="30">
        <v>0</v>
      </c>
      <c r="E92" s="10"/>
    </row>
    <row r="93" spans="1:5">
      <c r="A93" s="11" t="s">
        <v>198</v>
      </c>
      <c r="B93" s="30">
        <v>0</v>
      </c>
      <c r="C93" s="30">
        <v>1</v>
      </c>
      <c r="D93" s="30">
        <v>0</v>
      </c>
      <c r="E93" s="10"/>
    </row>
    <row r="94" spans="1:5">
      <c r="A94" s="11" t="s">
        <v>199</v>
      </c>
      <c r="B94" s="30">
        <v>0</v>
      </c>
      <c r="C94" s="30">
        <v>1</v>
      </c>
      <c r="D94" s="30">
        <v>0</v>
      </c>
      <c r="E94" s="10"/>
    </row>
    <row r="95" spans="1:5">
      <c r="A95" s="11" t="s">
        <v>200</v>
      </c>
      <c r="B95" s="30">
        <v>0</v>
      </c>
      <c r="C95" s="30">
        <v>1</v>
      </c>
      <c r="D95" s="30">
        <v>0</v>
      </c>
      <c r="E95" s="10"/>
    </row>
    <row r="97" spans="1:5">
      <c r="A97" s="1" t="s">
        <v>582</v>
      </c>
    </row>
    <row r="99" spans="1:5">
      <c r="B99" s="3" t="s">
        <v>335</v>
      </c>
      <c r="C99" s="3" t="s">
        <v>336</v>
      </c>
      <c r="D99" s="3" t="s">
        <v>337</v>
      </c>
    </row>
    <row r="100" spans="1:5">
      <c r="A100" s="11" t="s">
        <v>178</v>
      </c>
      <c r="B100" s="30">
        <v>0</v>
      </c>
      <c r="C100" s="30">
        <v>0</v>
      </c>
      <c r="D100" s="30">
        <v>1</v>
      </c>
      <c r="E100" s="10"/>
    </row>
    <row r="101" spans="1:5">
      <c r="A101" s="11" t="s">
        <v>179</v>
      </c>
      <c r="B101" s="30">
        <v>0</v>
      </c>
      <c r="C101" s="30">
        <v>0</v>
      </c>
      <c r="D101" s="30">
        <v>1</v>
      </c>
      <c r="E101" s="10"/>
    </row>
    <row r="102" spans="1:5">
      <c r="A102" s="11" t="s">
        <v>192</v>
      </c>
      <c r="B102" s="30">
        <v>0</v>
      </c>
      <c r="C102" s="30">
        <v>0</v>
      </c>
      <c r="D102" s="30">
        <v>1</v>
      </c>
      <c r="E102" s="10"/>
    </row>
    <row r="103" spans="1:5">
      <c r="A103" s="11" t="s">
        <v>183</v>
      </c>
      <c r="B103" s="30">
        <v>0</v>
      </c>
      <c r="C103" s="30">
        <v>0</v>
      </c>
      <c r="D103" s="30">
        <v>1</v>
      </c>
      <c r="E103" s="10"/>
    </row>
    <row r="104" spans="1:5">
      <c r="A104" s="11" t="s">
        <v>185</v>
      </c>
      <c r="B104" s="30">
        <v>0</v>
      </c>
      <c r="C104" s="30">
        <v>0</v>
      </c>
      <c r="D104" s="30">
        <v>1</v>
      </c>
      <c r="E104" s="10"/>
    </row>
    <row r="105" spans="1:5">
      <c r="A105" s="11" t="s">
        <v>197</v>
      </c>
      <c r="B105" s="30">
        <v>0</v>
      </c>
      <c r="C105" s="30">
        <v>0</v>
      </c>
      <c r="D105" s="30">
        <v>1</v>
      </c>
      <c r="E105" s="10"/>
    </row>
    <row r="106" spans="1:5">
      <c r="A106" s="11" t="s">
        <v>198</v>
      </c>
      <c r="B106" s="30">
        <v>0</v>
      </c>
      <c r="C106" s="30">
        <v>0</v>
      </c>
      <c r="D106" s="30">
        <v>1</v>
      </c>
      <c r="E106" s="10"/>
    </row>
    <row r="107" spans="1:5">
      <c r="A107" s="11" t="s">
        <v>199</v>
      </c>
      <c r="B107" s="30">
        <v>0</v>
      </c>
      <c r="C107" s="30">
        <v>0</v>
      </c>
      <c r="D107" s="30">
        <v>1</v>
      </c>
      <c r="E107" s="10"/>
    </row>
    <row r="108" spans="1:5">
      <c r="A108" s="11" t="s">
        <v>200</v>
      </c>
      <c r="B108" s="30">
        <v>0</v>
      </c>
      <c r="C108" s="30">
        <v>0</v>
      </c>
      <c r="D108" s="30">
        <v>1</v>
      </c>
      <c r="E108" s="10"/>
    </row>
    <row r="110" spans="1:5">
      <c r="A110" s="1" t="s">
        <v>583</v>
      </c>
    </row>
    <row r="111" spans="1:5">
      <c r="A111" s="2" t="s">
        <v>367</v>
      </c>
    </row>
    <row r="112" spans="1:5">
      <c r="A112" s="12" t="s">
        <v>584</v>
      </c>
    </row>
    <row r="113" spans="1:3">
      <c r="A113" s="12" t="s">
        <v>585</v>
      </c>
    </row>
    <row r="114" spans="1:3">
      <c r="A114" s="12" t="s">
        <v>586</v>
      </c>
    </row>
    <row r="115" spans="1:3">
      <c r="A115" s="2" t="s">
        <v>587</v>
      </c>
    </row>
    <row r="117" spans="1:3">
      <c r="B117" s="3" t="s">
        <v>588</v>
      </c>
    </row>
    <row r="118" spans="1:3">
      <c r="A118" s="11" t="s">
        <v>172</v>
      </c>
      <c r="B118" s="17">
        <f>'Loads'!B324+'Loads'!C324+'Loads'!D324</f>
        <v>0</v>
      </c>
      <c r="C118" s="10"/>
    </row>
    <row r="119" spans="1:3">
      <c r="A119" s="11" t="s">
        <v>173</v>
      </c>
      <c r="B119" s="17">
        <f>'Loads'!B325+'Loads'!C325+'Loads'!D325</f>
        <v>0</v>
      </c>
      <c r="C119" s="10"/>
    </row>
    <row r="120" spans="1:3">
      <c r="A120" s="11" t="s">
        <v>216</v>
      </c>
      <c r="B120" s="17">
        <f>'Loads'!B326+'Loads'!C326+'Loads'!D326</f>
        <v>0</v>
      </c>
      <c r="C120" s="10"/>
    </row>
    <row r="121" spans="1:3">
      <c r="A121" s="11" t="s">
        <v>174</v>
      </c>
      <c r="B121" s="17">
        <f>'Loads'!B327+'Loads'!C327+'Loads'!D327</f>
        <v>0</v>
      </c>
      <c r="C121" s="10"/>
    </row>
    <row r="122" spans="1:3">
      <c r="A122" s="11" t="s">
        <v>175</v>
      </c>
      <c r="B122" s="17">
        <f>'Loads'!B328+'Loads'!C328+'Loads'!D328</f>
        <v>0</v>
      </c>
      <c r="C122" s="10"/>
    </row>
    <row r="123" spans="1:3">
      <c r="A123" s="11" t="s">
        <v>217</v>
      </c>
      <c r="B123" s="17">
        <f>'Loads'!B329+'Loads'!C329+'Loads'!D329</f>
        <v>0</v>
      </c>
      <c r="C123" s="10"/>
    </row>
    <row r="124" spans="1:3">
      <c r="A124" s="11" t="s">
        <v>176</v>
      </c>
      <c r="B124" s="17">
        <f>'Loads'!B330+'Loads'!C330+'Loads'!D330</f>
        <v>0</v>
      </c>
      <c r="C124" s="10"/>
    </row>
    <row r="125" spans="1:3">
      <c r="A125" s="11" t="s">
        <v>177</v>
      </c>
      <c r="B125" s="17">
        <f>'Loads'!B331+'Loads'!C331+'Loads'!D331</f>
        <v>0</v>
      </c>
      <c r="C125" s="10"/>
    </row>
    <row r="126" spans="1:3">
      <c r="A126" s="11" t="s">
        <v>191</v>
      </c>
      <c r="B126" s="17">
        <f>'Loads'!B332+'Loads'!C332+'Loads'!D332</f>
        <v>0</v>
      </c>
      <c r="C126" s="10"/>
    </row>
    <row r="127" spans="1:3">
      <c r="A127" s="11" t="s">
        <v>178</v>
      </c>
      <c r="B127" s="17">
        <f>'Loads'!B333+'Loads'!C333+'Loads'!D333</f>
        <v>0</v>
      </c>
      <c r="C127" s="10"/>
    </row>
    <row r="128" spans="1:3">
      <c r="A128" s="11" t="s">
        <v>179</v>
      </c>
      <c r="B128" s="17">
        <f>'Loads'!B334+'Loads'!C334+'Loads'!D334</f>
        <v>0</v>
      </c>
      <c r="C128" s="10"/>
    </row>
    <row r="129" spans="1:3">
      <c r="A129" s="11" t="s">
        <v>192</v>
      </c>
      <c r="B129" s="17">
        <f>'Loads'!B335+'Loads'!C335+'Loads'!D335</f>
        <v>0</v>
      </c>
      <c r="C129" s="10"/>
    </row>
    <row r="130" spans="1:3">
      <c r="A130" s="11" t="s">
        <v>218</v>
      </c>
      <c r="B130" s="17">
        <f>'Loads'!B336+'Loads'!C336+'Loads'!D336</f>
        <v>0</v>
      </c>
      <c r="C130" s="10"/>
    </row>
    <row r="131" spans="1:3">
      <c r="A131" s="11" t="s">
        <v>219</v>
      </c>
      <c r="B131" s="17">
        <f>'Loads'!B337+'Loads'!C337+'Loads'!D337</f>
        <v>0</v>
      </c>
      <c r="C131" s="10"/>
    </row>
    <row r="132" spans="1:3">
      <c r="A132" s="11" t="s">
        <v>220</v>
      </c>
      <c r="B132" s="17">
        <f>'Loads'!B338+'Loads'!C338+'Loads'!D338</f>
        <v>0</v>
      </c>
      <c r="C132" s="10"/>
    </row>
    <row r="133" spans="1:3">
      <c r="A133" s="11" t="s">
        <v>221</v>
      </c>
      <c r="B133" s="17">
        <f>'Loads'!B339+'Loads'!C339+'Loads'!D339</f>
        <v>0</v>
      </c>
      <c r="C133" s="10"/>
    </row>
    <row r="134" spans="1:3">
      <c r="A134" s="11" t="s">
        <v>222</v>
      </c>
      <c r="B134" s="17">
        <f>'Loads'!B340+'Loads'!C340+'Loads'!D340</f>
        <v>0</v>
      </c>
      <c r="C134" s="10"/>
    </row>
    <row r="135" spans="1:3">
      <c r="A135" s="11" t="s">
        <v>180</v>
      </c>
      <c r="B135" s="17">
        <f>'Loads'!B341+'Loads'!C341+'Loads'!D341</f>
        <v>0</v>
      </c>
      <c r="C135" s="10"/>
    </row>
    <row r="136" spans="1:3">
      <c r="A136" s="11" t="s">
        <v>181</v>
      </c>
      <c r="B136" s="17">
        <f>'Loads'!B342+'Loads'!C342+'Loads'!D342</f>
        <v>0</v>
      </c>
      <c r="C136" s="10"/>
    </row>
    <row r="137" spans="1:3">
      <c r="A137" s="11" t="s">
        <v>182</v>
      </c>
      <c r="B137" s="17">
        <f>'Loads'!B343+'Loads'!C343+'Loads'!D343</f>
        <v>0</v>
      </c>
      <c r="C137" s="10"/>
    </row>
    <row r="138" spans="1:3">
      <c r="A138" s="11" t="s">
        <v>183</v>
      </c>
      <c r="B138" s="17">
        <f>'Loads'!B344+'Loads'!C344+'Loads'!D344</f>
        <v>0</v>
      </c>
      <c r="C138" s="10"/>
    </row>
    <row r="139" spans="1:3">
      <c r="A139" s="11" t="s">
        <v>184</v>
      </c>
      <c r="B139" s="17">
        <f>'Loads'!B345+'Loads'!C345+'Loads'!D345</f>
        <v>0</v>
      </c>
      <c r="C139" s="10"/>
    </row>
    <row r="140" spans="1:3">
      <c r="A140" s="11" t="s">
        <v>185</v>
      </c>
      <c r="B140" s="17">
        <f>'Loads'!B346+'Loads'!C346+'Loads'!D346</f>
        <v>0</v>
      </c>
      <c r="C140" s="10"/>
    </row>
    <row r="141" spans="1:3">
      <c r="A141" s="11" t="s">
        <v>193</v>
      </c>
      <c r="B141" s="17">
        <f>'Loads'!B347+'Loads'!C347+'Loads'!D347</f>
        <v>0</v>
      </c>
      <c r="C141" s="10"/>
    </row>
    <row r="142" spans="1:3">
      <c r="A142" s="11" t="s">
        <v>194</v>
      </c>
      <c r="B142" s="17">
        <f>'Loads'!B348+'Loads'!C348+'Loads'!D348</f>
        <v>0</v>
      </c>
      <c r="C142" s="10"/>
    </row>
    <row r="143" spans="1:3">
      <c r="A143" s="11" t="s">
        <v>195</v>
      </c>
      <c r="B143" s="17">
        <f>'Loads'!B349+'Loads'!C349+'Loads'!D349</f>
        <v>0</v>
      </c>
      <c r="C143" s="10"/>
    </row>
    <row r="144" spans="1:3">
      <c r="A144" s="11" t="s">
        <v>196</v>
      </c>
      <c r="B144" s="17">
        <f>'Loads'!B350+'Loads'!C350+'Loads'!D350</f>
        <v>0</v>
      </c>
      <c r="C144" s="10"/>
    </row>
    <row r="145" spans="1:5">
      <c r="A145" s="11" t="s">
        <v>197</v>
      </c>
      <c r="B145" s="17">
        <f>'Loads'!B351+'Loads'!C351+'Loads'!D351</f>
        <v>0</v>
      </c>
      <c r="C145" s="10"/>
    </row>
    <row r="146" spans="1:5">
      <c r="A146" s="11" t="s">
        <v>198</v>
      </c>
      <c r="B146" s="17">
        <f>'Loads'!B352+'Loads'!C352+'Loads'!D352</f>
        <v>0</v>
      </c>
      <c r="C146" s="10"/>
    </row>
    <row r="147" spans="1:5">
      <c r="A147" s="11" t="s">
        <v>199</v>
      </c>
      <c r="B147" s="17">
        <f>'Loads'!B353+'Loads'!C353+'Loads'!D353</f>
        <v>0</v>
      </c>
      <c r="C147" s="10"/>
    </row>
    <row r="148" spans="1:5">
      <c r="A148" s="11" t="s">
        <v>200</v>
      </c>
      <c r="B148" s="17">
        <f>'Loads'!B354+'Loads'!C354+'Loads'!D354</f>
        <v>0</v>
      </c>
      <c r="C148" s="10"/>
    </row>
    <row r="150" spans="1:5">
      <c r="A150" s="1" t="s">
        <v>589</v>
      </c>
    </row>
    <row r="151" spans="1:5">
      <c r="A151" s="2" t="s">
        <v>367</v>
      </c>
    </row>
    <row r="152" spans="1:5">
      <c r="A152" s="12" t="s">
        <v>590</v>
      </c>
    </row>
    <row r="153" spans="1:5">
      <c r="A153" s="12" t="s">
        <v>591</v>
      </c>
    </row>
    <row r="154" spans="1:5">
      <c r="A154" s="12" t="s">
        <v>592</v>
      </c>
    </row>
    <row r="155" spans="1:5">
      <c r="A155" s="12" t="s">
        <v>593</v>
      </c>
    </row>
    <row r="156" spans="1:5">
      <c r="A156" s="12" t="s">
        <v>594</v>
      </c>
    </row>
    <row r="157" spans="1:5">
      <c r="A157" s="12" t="s">
        <v>595</v>
      </c>
    </row>
    <row r="158" spans="1:5">
      <c r="A158" s="12" t="s">
        <v>596</v>
      </c>
    </row>
    <row r="159" spans="1:5">
      <c r="A159" s="12" t="s">
        <v>597</v>
      </c>
    </row>
    <row r="160" spans="1:5">
      <c r="A160" s="26" t="s">
        <v>370</v>
      </c>
      <c r="B160" s="26" t="s">
        <v>500</v>
      </c>
      <c r="C160" s="26"/>
      <c r="D160" s="26"/>
      <c r="E160" s="26" t="s">
        <v>500</v>
      </c>
    </row>
    <row r="161" spans="1:6">
      <c r="A161" s="26" t="s">
        <v>373</v>
      </c>
      <c r="B161" s="26" t="s">
        <v>598</v>
      </c>
      <c r="C161" s="26"/>
      <c r="D161" s="26"/>
      <c r="E161" s="26" t="s">
        <v>599</v>
      </c>
    </row>
    <row r="163" spans="1:6">
      <c r="B163" s="25" t="s">
        <v>600</v>
      </c>
      <c r="C163" s="25"/>
      <c r="D163" s="25"/>
    </row>
    <row r="164" spans="1:6">
      <c r="B164" s="3" t="s">
        <v>335</v>
      </c>
      <c r="C164" s="3" t="s">
        <v>336</v>
      </c>
      <c r="D164" s="3" t="s">
        <v>337</v>
      </c>
      <c r="E164" s="3" t="s">
        <v>601</v>
      </c>
    </row>
    <row r="165" spans="1:6">
      <c r="A165" s="11" t="s">
        <v>173</v>
      </c>
      <c r="B165" s="29">
        <f>IF($B$119&gt;0,('Loads'!$B$325*B$41+'Loads'!$C$325*B$82)/$B$119,0)</f>
        <v>0</v>
      </c>
      <c r="C165" s="29">
        <f>IF($B$119&gt;0,('Loads'!$B$325*C$41+'Loads'!$C$325*C$82)/$B$119,0)</f>
        <v>0</v>
      </c>
      <c r="D165" s="29">
        <f>IF($B$119&gt;0,('Loads'!$B$325*D$41+'Loads'!$C$325*D$82)/$B$119,0)</f>
        <v>0</v>
      </c>
      <c r="E165" s="6">
        <f>IF($C$13&gt;0,$B165*'Input'!$F$58*24/$C$13,0)</f>
        <v>0</v>
      </c>
      <c r="F165" s="10"/>
    </row>
    <row r="166" spans="1:6">
      <c r="A166" s="11" t="s">
        <v>175</v>
      </c>
      <c r="B166" s="29">
        <f>IF($B$122&gt;0,('Loads'!$B$328*B$43+'Loads'!$C$328*B$83)/$B$122,0)</f>
        <v>0</v>
      </c>
      <c r="C166" s="29">
        <f>IF($B$122&gt;0,('Loads'!$B$328*C$43+'Loads'!$C$328*C$83)/$B$122,0)</f>
        <v>0</v>
      </c>
      <c r="D166" s="29">
        <f>IF($B$122&gt;0,('Loads'!$B$328*D$43+'Loads'!$C$328*D$83)/$B$122,0)</f>
        <v>0</v>
      </c>
      <c r="E166" s="6">
        <f>IF($C$13&gt;0,$B166*'Input'!$F$58*24/$C$13,0)</f>
        <v>0</v>
      </c>
      <c r="F166" s="10"/>
    </row>
    <row r="167" spans="1:6">
      <c r="A167" s="11" t="s">
        <v>176</v>
      </c>
      <c r="B167" s="29">
        <f>IF($B$124&gt;0,('Loads'!$B$330*B$45+'Loads'!$C$330*B$84)/$B$124,0)</f>
        <v>0</v>
      </c>
      <c r="C167" s="29">
        <f>IF($B$124&gt;0,('Loads'!$B$330*C$45+'Loads'!$C$330*C$84)/$B$124,0)</f>
        <v>0</v>
      </c>
      <c r="D167" s="29">
        <f>IF($B$124&gt;0,('Loads'!$B$330*D$45+'Loads'!$C$330*D$84)/$B$124,0)</f>
        <v>0</v>
      </c>
      <c r="E167" s="6">
        <f>IF($C$13&gt;0,$B167*'Input'!$F$58*24/$C$13,0)</f>
        <v>0</v>
      </c>
      <c r="F167" s="10"/>
    </row>
    <row r="168" spans="1:6">
      <c r="A168" s="11" t="s">
        <v>177</v>
      </c>
      <c r="B168" s="29">
        <f>IF($B$125&gt;0,('Loads'!$B$331*B$46+'Loads'!$C$331*B$85)/$B$125,0)</f>
        <v>0</v>
      </c>
      <c r="C168" s="29">
        <f>IF($B$125&gt;0,('Loads'!$B$331*C$46+'Loads'!$C$331*C$85)/$B$125,0)</f>
        <v>0</v>
      </c>
      <c r="D168" s="29">
        <f>IF($B$125&gt;0,('Loads'!$B$331*D$46+'Loads'!$C$331*D$85)/$B$125,0)</f>
        <v>0</v>
      </c>
      <c r="E168" s="6">
        <f>IF($C$13&gt;0,$B168*'Input'!$F$58*24/$C$13,0)</f>
        <v>0</v>
      </c>
      <c r="F168" s="10"/>
    </row>
    <row r="169" spans="1:6">
      <c r="A169" s="11" t="s">
        <v>191</v>
      </c>
      <c r="B169" s="29">
        <f>IF($B$126&gt;0,('Loads'!$B$332*B$47+'Loads'!$C$332*B$86)/$B$126,0)</f>
        <v>0</v>
      </c>
      <c r="C169" s="29">
        <f>IF($B$126&gt;0,('Loads'!$B$332*C$47+'Loads'!$C$332*C$86)/$B$126,0)</f>
        <v>0</v>
      </c>
      <c r="D169" s="29">
        <f>IF($B$126&gt;0,('Loads'!$B$332*D$47+'Loads'!$C$332*D$86)/$B$126,0)</f>
        <v>0</v>
      </c>
      <c r="E169" s="6">
        <f>IF($C$13&gt;0,$B169*'Input'!$F$58*24/$C$13,0)</f>
        <v>0</v>
      </c>
      <c r="F169" s="10"/>
    </row>
    <row r="171" spans="1:6">
      <c r="A171" s="1" t="s">
        <v>602</v>
      </c>
    </row>
    <row r="172" spans="1:6">
      <c r="A172" s="2" t="s">
        <v>367</v>
      </c>
    </row>
    <row r="173" spans="1:6">
      <c r="A173" s="12" t="s">
        <v>590</v>
      </c>
    </row>
    <row r="174" spans="1:6">
      <c r="A174" s="12" t="s">
        <v>591</v>
      </c>
    </row>
    <row r="175" spans="1:6">
      <c r="A175" s="12" t="s">
        <v>592</v>
      </c>
    </row>
    <row r="176" spans="1:6">
      <c r="A176" s="12" t="s">
        <v>593</v>
      </c>
    </row>
    <row r="177" spans="1:6">
      <c r="A177" s="12" t="s">
        <v>594</v>
      </c>
    </row>
    <row r="178" spans="1:6">
      <c r="A178" s="12" t="s">
        <v>603</v>
      </c>
    </row>
    <row r="179" spans="1:6">
      <c r="A179" s="12" t="s">
        <v>604</v>
      </c>
    </row>
    <row r="180" spans="1:6">
      <c r="A180" s="12" t="s">
        <v>605</v>
      </c>
    </row>
    <row r="181" spans="1:6">
      <c r="A181" s="12" t="s">
        <v>606</v>
      </c>
    </row>
    <row r="182" spans="1:6">
      <c r="A182" s="12" t="s">
        <v>607</v>
      </c>
    </row>
    <row r="183" spans="1:6">
      <c r="A183" s="26" t="s">
        <v>370</v>
      </c>
      <c r="B183" s="26" t="s">
        <v>500</v>
      </c>
      <c r="C183" s="26"/>
      <c r="D183" s="26"/>
      <c r="E183" s="26" t="s">
        <v>500</v>
      </c>
    </row>
    <row r="184" spans="1:6">
      <c r="A184" s="26" t="s">
        <v>373</v>
      </c>
      <c r="B184" s="26" t="s">
        <v>608</v>
      </c>
      <c r="C184" s="26"/>
      <c r="D184" s="26"/>
      <c r="E184" s="26" t="s">
        <v>609</v>
      </c>
    </row>
    <row r="186" spans="1:6">
      <c r="B186" s="25" t="s">
        <v>610</v>
      </c>
      <c r="C186" s="25"/>
      <c r="D186" s="25"/>
    </row>
    <row r="187" spans="1:6">
      <c r="B187" s="3" t="s">
        <v>335</v>
      </c>
      <c r="C187" s="3" t="s">
        <v>336</v>
      </c>
      <c r="D187" s="3" t="s">
        <v>337</v>
      </c>
      <c r="E187" s="3" t="s">
        <v>611</v>
      </c>
    </row>
    <row r="188" spans="1:6">
      <c r="A188" s="11" t="s">
        <v>178</v>
      </c>
      <c r="B188" s="29">
        <f>IF($B$127&gt;0,('Loads'!$B$333*B$48+'Loads'!$C$333*B$87+'Loads'!$D$333*B$100)/$B$127,0)</f>
        <v>0</v>
      </c>
      <c r="C188" s="29">
        <f>IF($B$127&gt;0,('Loads'!$B$333*C$48+'Loads'!$C$333*C$87+'Loads'!$D$333*C$100)/$B$127,0)</f>
        <v>0</v>
      </c>
      <c r="D188" s="29">
        <f>IF($B$127&gt;0,('Loads'!$B$333*D$48+'Loads'!$C$333*D$87+'Loads'!$D$333*D$100)/$B$127,0)</f>
        <v>0</v>
      </c>
      <c r="E188" s="6">
        <f>IF($C$13&gt;0,$B188*'Input'!$F$58*24/$C$13,0)</f>
        <v>0</v>
      </c>
      <c r="F188" s="10"/>
    </row>
    <row r="189" spans="1:6">
      <c r="A189" s="11" t="s">
        <v>179</v>
      </c>
      <c r="B189" s="29">
        <f>IF($B$128&gt;0,('Loads'!$B$334*B$49+'Loads'!$C$334*B$88+'Loads'!$D$334*B$101)/$B$128,0)</f>
        <v>0</v>
      </c>
      <c r="C189" s="29">
        <f>IF($B$128&gt;0,('Loads'!$B$334*C$49+'Loads'!$C$334*C$88+'Loads'!$D$334*C$101)/$B$128,0)</f>
        <v>0</v>
      </c>
      <c r="D189" s="29">
        <f>IF($B$128&gt;0,('Loads'!$B$334*D$49+'Loads'!$C$334*D$88+'Loads'!$D$334*D$101)/$B$128,0)</f>
        <v>0</v>
      </c>
      <c r="E189" s="6">
        <f>IF($C$13&gt;0,$B189*'Input'!$F$58*24/$C$13,0)</f>
        <v>0</v>
      </c>
      <c r="F189" s="10"/>
    </row>
    <row r="190" spans="1:6">
      <c r="A190" s="11" t="s">
        <v>192</v>
      </c>
      <c r="B190" s="29">
        <f>IF($B$129&gt;0,('Loads'!$B$335*B$50+'Loads'!$C$335*B$89+'Loads'!$D$335*B$102)/$B$129,0)</f>
        <v>0</v>
      </c>
      <c r="C190" s="29">
        <f>IF($B$129&gt;0,('Loads'!$B$335*C$50+'Loads'!$C$335*C$89+'Loads'!$D$335*C$102)/$B$129,0)</f>
        <v>0</v>
      </c>
      <c r="D190" s="29">
        <f>IF($B$129&gt;0,('Loads'!$B$335*D$50+'Loads'!$C$335*D$89+'Loads'!$D$335*D$102)/$B$129,0)</f>
        <v>0</v>
      </c>
      <c r="E190" s="6">
        <f>IF($C$13&gt;0,$B190*'Input'!$F$58*24/$C$13,0)</f>
        <v>0</v>
      </c>
      <c r="F190" s="10"/>
    </row>
    <row r="192" spans="1:6">
      <c r="A192" s="1" t="s">
        <v>612</v>
      </c>
    </row>
    <row r="193" spans="1:4">
      <c r="A193" s="2" t="s">
        <v>367</v>
      </c>
    </row>
    <row r="194" spans="1:4">
      <c r="A194" s="12" t="s">
        <v>613</v>
      </c>
    </row>
    <row r="195" spans="1:4">
      <c r="A195" s="12" t="s">
        <v>614</v>
      </c>
    </row>
    <row r="196" spans="1:4">
      <c r="A196" s="12" t="s">
        <v>615</v>
      </c>
    </row>
    <row r="197" spans="1:4">
      <c r="A197" s="12" t="s">
        <v>616</v>
      </c>
    </row>
    <row r="198" spans="1:4">
      <c r="A198" s="26" t="s">
        <v>370</v>
      </c>
      <c r="B198" s="26" t="s">
        <v>534</v>
      </c>
      <c r="C198" s="26" t="s">
        <v>500</v>
      </c>
    </row>
    <row r="199" spans="1:4">
      <c r="A199" s="26" t="s">
        <v>373</v>
      </c>
      <c r="B199" s="26" t="s">
        <v>617</v>
      </c>
      <c r="C199" s="26" t="s">
        <v>618</v>
      </c>
    </row>
    <row r="201" spans="1:4">
      <c r="B201" s="3" t="s">
        <v>619</v>
      </c>
      <c r="C201" s="3" t="s">
        <v>620</v>
      </c>
    </row>
    <row r="202" spans="1:4">
      <c r="A202" s="11" t="s">
        <v>173</v>
      </c>
      <c r="B202" s="7">
        <f>E$165</f>
        <v>0</v>
      </c>
      <c r="C202" s="6">
        <f>IF($B202&lt;&gt;0,'Loads'!B$45/$B202,IF('Loads'!B$45&lt;0,-1,1))</f>
        <v>0</v>
      </c>
      <c r="D202" s="10"/>
    </row>
    <row r="203" spans="1:4">
      <c r="A203" s="11" t="s">
        <v>216</v>
      </c>
      <c r="B203" s="9"/>
      <c r="C203" s="6">
        <f>IF($B203&lt;&gt;0,'Loads'!B$46/$B203,IF('Loads'!B$46&lt;0,-1,1))</f>
        <v>0</v>
      </c>
      <c r="D203" s="10"/>
    </row>
    <row r="204" spans="1:4">
      <c r="A204" s="11" t="s">
        <v>175</v>
      </c>
      <c r="B204" s="7">
        <f>E$166</f>
        <v>0</v>
      </c>
      <c r="C204" s="6">
        <f>IF($B204&lt;&gt;0,'Loads'!B$48/$B204,IF('Loads'!B$48&lt;0,-1,1))</f>
        <v>0</v>
      </c>
      <c r="D204" s="10"/>
    </row>
    <row r="205" spans="1:4">
      <c r="A205" s="11" t="s">
        <v>217</v>
      </c>
      <c r="B205" s="9"/>
      <c r="C205" s="6">
        <f>IF($B205&lt;&gt;0,'Loads'!B$49/$B205,IF('Loads'!B$49&lt;0,-1,1))</f>
        <v>0</v>
      </c>
      <c r="D205" s="10"/>
    </row>
    <row r="206" spans="1:4">
      <c r="A206" s="11" t="s">
        <v>176</v>
      </c>
      <c r="B206" s="7">
        <f>E$167</f>
        <v>0</v>
      </c>
      <c r="C206" s="6">
        <f>IF($B206&lt;&gt;0,'Loads'!B$50/$B206,IF('Loads'!B$50&lt;0,-1,1))</f>
        <v>0</v>
      </c>
      <c r="D206" s="10"/>
    </row>
    <row r="207" spans="1:4">
      <c r="A207" s="11" t="s">
        <v>177</v>
      </c>
      <c r="B207" s="7">
        <f>E$168</f>
        <v>0</v>
      </c>
      <c r="C207" s="6">
        <f>IF($B207&lt;&gt;0,'Loads'!B$51/$B207,IF('Loads'!B$51&lt;0,-1,1))</f>
        <v>0</v>
      </c>
      <c r="D207" s="10"/>
    </row>
    <row r="208" spans="1:4">
      <c r="A208" s="11" t="s">
        <v>191</v>
      </c>
      <c r="B208" s="7">
        <f>E$169</f>
        <v>0</v>
      </c>
      <c r="C208" s="6">
        <f>IF($B208&lt;&gt;0,'Loads'!B$52/$B208,IF('Loads'!B$52&lt;0,-1,1))</f>
        <v>0</v>
      </c>
      <c r="D208" s="10"/>
    </row>
    <row r="209" spans="1:4">
      <c r="A209" s="11" t="s">
        <v>178</v>
      </c>
      <c r="B209" s="7">
        <f>E$188</f>
        <v>0</v>
      </c>
      <c r="C209" s="6">
        <f>IF($B209&lt;&gt;0,'Loads'!B$53/$B209,IF('Loads'!B$53&lt;0,-1,1))</f>
        <v>0</v>
      </c>
      <c r="D209" s="10"/>
    </row>
    <row r="210" spans="1:4">
      <c r="A210" s="11" t="s">
        <v>179</v>
      </c>
      <c r="B210" s="7">
        <f>E$189</f>
        <v>0</v>
      </c>
      <c r="C210" s="6">
        <f>IF($B210&lt;&gt;0,'Loads'!B$54/$B210,IF('Loads'!B$54&lt;0,-1,1))</f>
        <v>0</v>
      </c>
      <c r="D210" s="10"/>
    </row>
    <row r="211" spans="1:4">
      <c r="A211" s="11" t="s">
        <v>192</v>
      </c>
      <c r="B211" s="7">
        <f>E$190</f>
        <v>0</v>
      </c>
      <c r="C211" s="6">
        <f>IF($B211&lt;&gt;0,'Loads'!B$55/$B211,IF('Loads'!B$55&lt;0,-1,1))</f>
        <v>0</v>
      </c>
      <c r="D211" s="10"/>
    </row>
    <row r="212" spans="1:4">
      <c r="A212" s="11" t="s">
        <v>183</v>
      </c>
      <c r="B212" s="9"/>
      <c r="C212" s="6">
        <f>IF($B212&lt;&gt;0,'Loads'!B$64/$B212,IF('Loads'!B$64&lt;0,-1,1))</f>
        <v>0</v>
      </c>
      <c r="D212" s="10"/>
    </row>
    <row r="213" spans="1:4">
      <c r="A213" s="11" t="s">
        <v>185</v>
      </c>
      <c r="B213" s="9"/>
      <c r="C213" s="6">
        <f>IF($B213&lt;&gt;0,'Loads'!B$66/$B213,IF('Loads'!B$66&lt;0,-1,1))</f>
        <v>0</v>
      </c>
      <c r="D213" s="10"/>
    </row>
    <row r="214" spans="1:4">
      <c r="A214" s="11" t="s">
        <v>197</v>
      </c>
      <c r="B214" s="9"/>
      <c r="C214" s="6">
        <f>IF($B214&lt;&gt;0,'Loads'!B$71/$B214,IF('Loads'!B$71&lt;0,-1,1))</f>
        <v>0</v>
      </c>
      <c r="D214" s="10"/>
    </row>
    <row r="215" spans="1:4">
      <c r="A215" s="11" t="s">
        <v>198</v>
      </c>
      <c r="B215" s="9"/>
      <c r="C215" s="6">
        <f>IF($B215&lt;&gt;0,'Loads'!B$72/$B215,IF('Loads'!B$72&lt;0,-1,1))</f>
        <v>0</v>
      </c>
      <c r="D215" s="10"/>
    </row>
    <row r="216" spans="1:4">
      <c r="A216" s="11" t="s">
        <v>199</v>
      </c>
      <c r="B216" s="9"/>
      <c r="C216" s="6">
        <f>IF($B216&lt;&gt;0,'Loads'!B$73/$B216,IF('Loads'!B$73&lt;0,-1,1))</f>
        <v>0</v>
      </c>
      <c r="D216" s="10"/>
    </row>
    <row r="217" spans="1:4">
      <c r="A217" s="11" t="s">
        <v>200</v>
      </c>
      <c r="B217" s="9"/>
      <c r="C217" s="6">
        <f>IF($B217&lt;&gt;0,'Loads'!B$74/$B217,IF('Loads'!B$74&lt;0,-1,1))</f>
        <v>0</v>
      </c>
      <c r="D217" s="10"/>
    </row>
    <row r="219" spans="1:4">
      <c r="A219" s="1" t="s">
        <v>621</v>
      </c>
    </row>
    <row r="220" spans="1:4">
      <c r="A220" s="2" t="s">
        <v>367</v>
      </c>
    </row>
    <row r="221" spans="1:4">
      <c r="A221" s="12" t="s">
        <v>622</v>
      </c>
    </row>
    <row r="222" spans="1:4">
      <c r="A222" s="12" t="s">
        <v>623</v>
      </c>
    </row>
    <row r="223" spans="1:4">
      <c r="A223" s="12" t="s">
        <v>624</v>
      </c>
    </row>
    <row r="224" spans="1:4">
      <c r="A224" s="12" t="s">
        <v>625</v>
      </c>
    </row>
    <row r="225" spans="1:6">
      <c r="A225" s="26" t="s">
        <v>370</v>
      </c>
      <c r="B225" s="26" t="s">
        <v>501</v>
      </c>
      <c r="C225" s="26" t="s">
        <v>500</v>
      </c>
      <c r="D225" s="26"/>
      <c r="E225" s="26"/>
    </row>
    <row r="226" spans="1:6">
      <c r="A226" s="26" t="s">
        <v>373</v>
      </c>
      <c r="B226" s="26" t="s">
        <v>551</v>
      </c>
      <c r="C226" s="26" t="s">
        <v>626</v>
      </c>
      <c r="D226" s="26"/>
      <c r="E226" s="26"/>
    </row>
    <row r="228" spans="1:6">
      <c r="C228" s="25" t="s">
        <v>628</v>
      </c>
      <c r="D228" s="25"/>
      <c r="E228" s="25"/>
    </row>
    <row r="229" spans="1:6">
      <c r="B229" s="3" t="s">
        <v>627</v>
      </c>
      <c r="C229" s="3" t="s">
        <v>335</v>
      </c>
      <c r="D229" s="3" t="s">
        <v>336</v>
      </c>
      <c r="E229" s="3" t="s">
        <v>337</v>
      </c>
    </row>
    <row r="230" spans="1:6">
      <c r="A230" s="11" t="s">
        <v>140</v>
      </c>
      <c r="B230" s="29">
        <f>SUM('Input'!$B365:$D365)</f>
        <v>0</v>
      </c>
      <c r="C230" s="29">
        <f>IF($B230,'Input'!B365/$B230,'Input'!B$358/$B$13)</f>
        <v>0</v>
      </c>
      <c r="D230" s="29">
        <f>IF($B230,'Input'!C365/$B230,'Input'!C$358/$B$13)</f>
        <v>0</v>
      </c>
      <c r="E230" s="29">
        <f>IF($B230,'Input'!D365/$B230,'Input'!D$358/$B$13)</f>
        <v>0</v>
      </c>
      <c r="F230" s="10"/>
    </row>
    <row r="231" spans="1:6">
      <c r="A231" s="11" t="s">
        <v>141</v>
      </c>
      <c r="B231" s="29">
        <f>SUM('Input'!$B366:$D366)</f>
        <v>0</v>
      </c>
      <c r="C231" s="29">
        <f>IF($B231,'Input'!B366/$B231,'Input'!B$358/$B$13)</f>
        <v>0</v>
      </c>
      <c r="D231" s="29">
        <f>IF($B231,'Input'!C366/$B231,'Input'!C$358/$B$13)</f>
        <v>0</v>
      </c>
      <c r="E231" s="29">
        <f>IF($B231,'Input'!D366/$B231,'Input'!D$358/$B$13)</f>
        <v>0</v>
      </c>
      <c r="F231" s="10"/>
    </row>
    <row r="232" spans="1:6">
      <c r="A232" s="11" t="s">
        <v>142</v>
      </c>
      <c r="B232" s="29">
        <f>SUM('Input'!$B367:$D367)</f>
        <v>0</v>
      </c>
      <c r="C232" s="29">
        <f>IF($B232,'Input'!B367/$B232,'Input'!B$358/$B$13)</f>
        <v>0</v>
      </c>
      <c r="D232" s="29">
        <f>IF($B232,'Input'!C367/$B232,'Input'!C$358/$B$13)</f>
        <v>0</v>
      </c>
      <c r="E232" s="29">
        <f>IF($B232,'Input'!D367/$B232,'Input'!D$358/$B$13)</f>
        <v>0</v>
      </c>
      <c r="F232" s="10"/>
    </row>
    <row r="233" spans="1:6">
      <c r="A233" s="11" t="s">
        <v>143</v>
      </c>
      <c r="B233" s="29">
        <f>SUM('Input'!$B368:$D368)</f>
        <v>0</v>
      </c>
      <c r="C233" s="29">
        <f>IF($B233,'Input'!B368/$B233,'Input'!B$358/$B$13)</f>
        <v>0</v>
      </c>
      <c r="D233" s="29">
        <f>IF($B233,'Input'!C368/$B233,'Input'!C$358/$B$13)</f>
        <v>0</v>
      </c>
      <c r="E233" s="29">
        <f>IF($B233,'Input'!D368/$B233,'Input'!D$358/$B$13)</f>
        <v>0</v>
      </c>
      <c r="F233" s="10"/>
    </row>
    <row r="234" spans="1:6">
      <c r="A234" s="11" t="s">
        <v>144</v>
      </c>
      <c r="B234" s="29">
        <f>SUM('Input'!$B369:$D369)</f>
        <v>0</v>
      </c>
      <c r="C234" s="29">
        <f>IF($B234,'Input'!B369/$B234,'Input'!B$358/$B$13)</f>
        <v>0</v>
      </c>
      <c r="D234" s="29">
        <f>IF($B234,'Input'!C369/$B234,'Input'!C$358/$B$13)</f>
        <v>0</v>
      </c>
      <c r="E234" s="29">
        <f>IF($B234,'Input'!D369/$B234,'Input'!D$358/$B$13)</f>
        <v>0</v>
      </c>
      <c r="F234" s="10"/>
    </row>
    <row r="235" spans="1:6">
      <c r="A235" s="11" t="s">
        <v>149</v>
      </c>
      <c r="B235" s="29">
        <f>SUM('Input'!$B370:$D370)</f>
        <v>0</v>
      </c>
      <c r="C235" s="29">
        <f>IF($B235,'Input'!B370/$B235,'Input'!B$358/$B$13)</f>
        <v>0</v>
      </c>
      <c r="D235" s="29">
        <f>IF($B235,'Input'!C370/$B235,'Input'!C$358/$B$13)</f>
        <v>0</v>
      </c>
      <c r="E235" s="29">
        <f>IF($B235,'Input'!D370/$B235,'Input'!D$358/$B$13)</f>
        <v>0</v>
      </c>
      <c r="F235" s="10"/>
    </row>
    <row r="236" spans="1:6">
      <c r="A236" s="11" t="s">
        <v>145</v>
      </c>
      <c r="B236" s="29">
        <f>SUM('Input'!$B371:$D371)</f>
        <v>0</v>
      </c>
      <c r="C236" s="29">
        <f>IF($B236,'Input'!B371/$B236,'Input'!B$358/$B$13)</f>
        <v>0</v>
      </c>
      <c r="D236" s="29">
        <f>IF($B236,'Input'!C371/$B236,'Input'!C$358/$B$13)</f>
        <v>0</v>
      </c>
      <c r="E236" s="29">
        <f>IF($B236,'Input'!D371/$B236,'Input'!D$358/$B$13)</f>
        <v>0</v>
      </c>
      <c r="F236" s="10"/>
    </row>
    <row r="237" spans="1:6">
      <c r="A237" s="11" t="s">
        <v>146</v>
      </c>
      <c r="B237" s="29">
        <f>SUM('Input'!$B372:$D372)</f>
        <v>0</v>
      </c>
      <c r="C237" s="29">
        <f>IF($B237,'Input'!B372/$B237,'Input'!B$358/$B$13)</f>
        <v>0</v>
      </c>
      <c r="D237" s="29">
        <f>IF($B237,'Input'!C372/$B237,'Input'!C$358/$B$13)</f>
        <v>0</v>
      </c>
      <c r="E237" s="29">
        <f>IF($B237,'Input'!D372/$B237,'Input'!D$358/$B$13)</f>
        <v>0</v>
      </c>
      <c r="F237" s="10"/>
    </row>
    <row r="238" spans="1:6">
      <c r="A238" s="11" t="s">
        <v>147</v>
      </c>
      <c r="B238" s="29">
        <f>SUM('Input'!$B373:$D373)</f>
        <v>0</v>
      </c>
      <c r="C238" s="29">
        <f>IF($B238,'Input'!B373/$B238,'Input'!B$358/$B$13)</f>
        <v>0</v>
      </c>
      <c r="D238" s="29">
        <f>IF($B238,'Input'!C373/$B238,'Input'!C$358/$B$13)</f>
        <v>0</v>
      </c>
      <c r="E238" s="29">
        <f>IF($B238,'Input'!D373/$B238,'Input'!D$358/$B$13)</f>
        <v>0</v>
      </c>
      <c r="F238" s="10"/>
    </row>
    <row r="240" spans="1:6">
      <c r="A240" s="1" t="s">
        <v>629</v>
      </c>
    </row>
    <row r="241" spans="1:38">
      <c r="A241" s="2" t="s">
        <v>367</v>
      </c>
    </row>
    <row r="242" spans="1:38">
      <c r="A242" s="12" t="s">
        <v>630</v>
      </c>
    </row>
    <row r="243" spans="1:38">
      <c r="A243" s="2" t="s">
        <v>631</v>
      </c>
    </row>
    <row r="245" spans="1:38">
      <c r="B245" s="22" t="s">
        <v>140</v>
      </c>
      <c r="C245" s="3" t="s">
        <v>335</v>
      </c>
      <c r="D245" s="3" t="s">
        <v>336</v>
      </c>
      <c r="E245" s="3" t="s">
        <v>337</v>
      </c>
      <c r="F245" s="22" t="s">
        <v>141</v>
      </c>
      <c r="G245" s="3" t="s">
        <v>335</v>
      </c>
      <c r="H245" s="3" t="s">
        <v>336</v>
      </c>
      <c r="I245" s="3" t="s">
        <v>337</v>
      </c>
      <c r="J245" s="22" t="s">
        <v>142</v>
      </c>
      <c r="K245" s="3" t="s">
        <v>335</v>
      </c>
      <c r="L245" s="3" t="s">
        <v>336</v>
      </c>
      <c r="M245" s="3" t="s">
        <v>337</v>
      </c>
      <c r="N245" s="22" t="s">
        <v>143</v>
      </c>
      <c r="O245" s="3" t="s">
        <v>335</v>
      </c>
      <c r="P245" s="3" t="s">
        <v>336</v>
      </c>
      <c r="Q245" s="3" t="s">
        <v>337</v>
      </c>
      <c r="R245" s="22" t="s">
        <v>144</v>
      </c>
      <c r="S245" s="3" t="s">
        <v>335</v>
      </c>
      <c r="T245" s="3" t="s">
        <v>336</v>
      </c>
      <c r="U245" s="3" t="s">
        <v>337</v>
      </c>
      <c r="V245" s="22" t="s">
        <v>149</v>
      </c>
      <c r="W245" s="3" t="s">
        <v>335</v>
      </c>
      <c r="X245" s="3" t="s">
        <v>336</v>
      </c>
      <c r="Y245" s="3" t="s">
        <v>337</v>
      </c>
      <c r="Z245" s="22" t="s">
        <v>145</v>
      </c>
      <c r="AA245" s="3" t="s">
        <v>335</v>
      </c>
      <c r="AB245" s="3" t="s">
        <v>336</v>
      </c>
      <c r="AC245" s="3" t="s">
        <v>337</v>
      </c>
      <c r="AD245" s="22" t="s">
        <v>146</v>
      </c>
      <c r="AE245" s="3" t="s">
        <v>335</v>
      </c>
      <c r="AF245" s="3" t="s">
        <v>336</v>
      </c>
      <c r="AG245" s="3" t="s">
        <v>337</v>
      </c>
      <c r="AH245" s="22" t="s">
        <v>147</v>
      </c>
      <c r="AI245" s="3" t="s">
        <v>335</v>
      </c>
      <c r="AJ245" s="3" t="s">
        <v>336</v>
      </c>
      <c r="AK245" s="3" t="s">
        <v>337</v>
      </c>
    </row>
    <row r="246" spans="1:38">
      <c r="A246" s="11" t="s">
        <v>632</v>
      </c>
      <c r="C246" s="31">
        <f>C$230</f>
        <v>0</v>
      </c>
      <c r="D246" s="31">
        <f>D$230</f>
        <v>0</v>
      </c>
      <c r="E246" s="31">
        <f>E$230</f>
        <v>0</v>
      </c>
      <c r="G246" s="31">
        <f>C$231</f>
        <v>0</v>
      </c>
      <c r="H246" s="31">
        <f>D$231</f>
        <v>0</v>
      </c>
      <c r="I246" s="31">
        <f>E$231</f>
        <v>0</v>
      </c>
      <c r="K246" s="31">
        <f>C$232</f>
        <v>0</v>
      </c>
      <c r="L246" s="31">
        <f>D$232</f>
        <v>0</v>
      </c>
      <c r="M246" s="31">
        <f>E$232</f>
        <v>0</v>
      </c>
      <c r="O246" s="31">
        <f>C$233</f>
        <v>0</v>
      </c>
      <c r="P246" s="31">
        <f>D$233</f>
        <v>0</v>
      </c>
      <c r="Q246" s="31">
        <f>E$233</f>
        <v>0</v>
      </c>
      <c r="S246" s="31">
        <f>C$234</f>
        <v>0</v>
      </c>
      <c r="T246" s="31">
        <f>D$234</f>
        <v>0</v>
      </c>
      <c r="U246" s="31">
        <f>E$234</f>
        <v>0</v>
      </c>
      <c r="W246" s="31">
        <f>C$235</f>
        <v>0</v>
      </c>
      <c r="X246" s="31">
        <f>D$235</f>
        <v>0</v>
      </c>
      <c r="Y246" s="31">
        <f>E$235</f>
        <v>0</v>
      </c>
      <c r="AA246" s="31">
        <f>C$236</f>
        <v>0</v>
      </c>
      <c r="AB246" s="31">
        <f>D$236</f>
        <v>0</v>
      </c>
      <c r="AC246" s="31">
        <f>E$236</f>
        <v>0</v>
      </c>
      <c r="AE246" s="31">
        <f>C$237</f>
        <v>0</v>
      </c>
      <c r="AF246" s="31">
        <f>D$237</f>
        <v>0</v>
      </c>
      <c r="AG246" s="31">
        <f>E$237</f>
        <v>0</v>
      </c>
      <c r="AI246" s="31">
        <f>C$238</f>
        <v>0</v>
      </c>
      <c r="AJ246" s="31">
        <f>D$238</f>
        <v>0</v>
      </c>
      <c r="AK246" s="31">
        <f>E$238</f>
        <v>0</v>
      </c>
      <c r="AL246" s="10"/>
    </row>
    <row r="248" spans="1:38">
      <c r="A248" s="1" t="s">
        <v>633</v>
      </c>
    </row>
    <row r="249" spans="1:38">
      <c r="A249" s="2" t="s">
        <v>367</v>
      </c>
    </row>
    <row r="250" spans="1:38">
      <c r="A250" s="12" t="s">
        <v>634</v>
      </c>
    </row>
    <row r="251" spans="1:38">
      <c r="A251" s="12" t="s">
        <v>635</v>
      </c>
    </row>
    <row r="252" spans="1:38">
      <c r="A252" s="12" t="s">
        <v>636</v>
      </c>
    </row>
    <row r="253" spans="1:38">
      <c r="A253" s="12" t="s">
        <v>568</v>
      </c>
    </row>
    <row r="254" spans="1:38">
      <c r="A254" s="2" t="s">
        <v>637</v>
      </c>
    </row>
    <row r="256" spans="1:38">
      <c r="B256" s="22" t="s">
        <v>140</v>
      </c>
      <c r="C256" s="3" t="s">
        <v>335</v>
      </c>
      <c r="D256" s="3" t="s">
        <v>336</v>
      </c>
      <c r="E256" s="3" t="s">
        <v>337</v>
      </c>
      <c r="F256" s="22" t="s">
        <v>141</v>
      </c>
      <c r="G256" s="3" t="s">
        <v>335</v>
      </c>
      <c r="H256" s="3" t="s">
        <v>336</v>
      </c>
      <c r="I256" s="3" t="s">
        <v>337</v>
      </c>
      <c r="J256" s="22" t="s">
        <v>142</v>
      </c>
      <c r="K256" s="3" t="s">
        <v>335</v>
      </c>
      <c r="L256" s="3" t="s">
        <v>336</v>
      </c>
      <c r="M256" s="3" t="s">
        <v>337</v>
      </c>
      <c r="N256" s="22" t="s">
        <v>143</v>
      </c>
      <c r="O256" s="3" t="s">
        <v>335</v>
      </c>
      <c r="P256" s="3" t="s">
        <v>336</v>
      </c>
      <c r="Q256" s="3" t="s">
        <v>337</v>
      </c>
      <c r="R256" s="22" t="s">
        <v>144</v>
      </c>
      <c r="S256" s="3" t="s">
        <v>335</v>
      </c>
      <c r="T256" s="3" t="s">
        <v>336</v>
      </c>
      <c r="U256" s="3" t="s">
        <v>337</v>
      </c>
      <c r="V256" s="22" t="s">
        <v>149</v>
      </c>
      <c r="W256" s="3" t="s">
        <v>335</v>
      </c>
      <c r="X256" s="3" t="s">
        <v>336</v>
      </c>
      <c r="Y256" s="3" t="s">
        <v>337</v>
      </c>
      <c r="Z256" s="22" t="s">
        <v>145</v>
      </c>
      <c r="AA256" s="3" t="s">
        <v>335</v>
      </c>
      <c r="AB256" s="3" t="s">
        <v>336</v>
      </c>
      <c r="AC256" s="3" t="s">
        <v>337</v>
      </c>
      <c r="AD256" s="22" t="s">
        <v>146</v>
      </c>
      <c r="AE256" s="3" t="s">
        <v>335</v>
      </c>
      <c r="AF256" s="3" t="s">
        <v>336</v>
      </c>
      <c r="AG256" s="3" t="s">
        <v>337</v>
      </c>
      <c r="AH256" s="22" t="s">
        <v>147</v>
      </c>
      <c r="AI256" s="3" t="s">
        <v>335</v>
      </c>
      <c r="AJ256" s="3" t="s">
        <v>336</v>
      </c>
      <c r="AK256" s="3" t="s">
        <v>337</v>
      </c>
    </row>
    <row r="257" spans="1:38">
      <c r="A257" s="11" t="s">
        <v>173</v>
      </c>
      <c r="C257" s="6">
        <f>IF(C$13&gt;0,$C202*C$246*24*'Input'!$F$58/C$13,0)</f>
        <v>0</v>
      </c>
      <c r="D257" s="6">
        <f>IF(D$13&gt;0,$C202*D$246*24*'Input'!$F$58/D$13,0)</f>
        <v>0</v>
      </c>
      <c r="E257" s="6">
        <f>IF(E$13&gt;0,$C202*E$246*24*'Input'!$F$58/E$13,0)</f>
        <v>0</v>
      </c>
      <c r="G257" s="6">
        <f>IF(C$13&gt;0,$C202*G$246*24*'Input'!$F$58/C$13,0)</f>
        <v>0</v>
      </c>
      <c r="H257" s="6">
        <f>IF(D$13&gt;0,$C202*H$246*24*'Input'!$F$58/D$13,0)</f>
        <v>0</v>
      </c>
      <c r="I257" s="6">
        <f>IF(E$13&gt;0,$C202*I$246*24*'Input'!$F$58/E$13,0)</f>
        <v>0</v>
      </c>
      <c r="K257" s="6">
        <f>IF(C$13&gt;0,$C202*K$246*24*'Input'!$F$58/C$13,0)</f>
        <v>0</v>
      </c>
      <c r="L257" s="6">
        <f>IF(D$13&gt;0,$C202*L$246*24*'Input'!$F$58/D$13,0)</f>
        <v>0</v>
      </c>
      <c r="M257" s="6">
        <f>IF(E$13&gt;0,$C202*M$246*24*'Input'!$F$58/E$13,0)</f>
        <v>0</v>
      </c>
      <c r="O257" s="6">
        <f>IF(C$13&gt;0,$C202*O$246*24*'Input'!$F$58/C$13,0)</f>
        <v>0</v>
      </c>
      <c r="P257" s="6">
        <f>IF(D$13&gt;0,$C202*P$246*24*'Input'!$F$58/D$13,0)</f>
        <v>0</v>
      </c>
      <c r="Q257" s="6">
        <f>IF(E$13&gt;0,$C202*Q$246*24*'Input'!$F$58/E$13,0)</f>
        <v>0</v>
      </c>
      <c r="S257" s="6">
        <f>IF(C$13&gt;0,$C202*S$246*24*'Input'!$F$58/C$13,0)</f>
        <v>0</v>
      </c>
      <c r="T257" s="6">
        <f>IF(D$13&gt;0,$C202*T$246*24*'Input'!$F$58/D$13,0)</f>
        <v>0</v>
      </c>
      <c r="U257" s="6">
        <f>IF(E$13&gt;0,$C202*U$246*24*'Input'!$F$58/E$13,0)</f>
        <v>0</v>
      </c>
      <c r="W257" s="6">
        <f>IF(C$13&gt;0,$C202*W$246*24*'Input'!$F$58/C$13,0)</f>
        <v>0</v>
      </c>
      <c r="X257" s="6">
        <f>IF(D$13&gt;0,$C202*X$246*24*'Input'!$F$58/D$13,0)</f>
        <v>0</v>
      </c>
      <c r="Y257" s="6">
        <f>IF(E$13&gt;0,$C202*Y$246*24*'Input'!$F$58/E$13,0)</f>
        <v>0</v>
      </c>
      <c r="AA257" s="6">
        <f>IF(C$13&gt;0,$C202*AA$246*24*'Input'!$F$58/C$13,0)</f>
        <v>0</v>
      </c>
      <c r="AB257" s="6">
        <f>IF(D$13&gt;0,$C202*AB$246*24*'Input'!$F$58/D$13,0)</f>
        <v>0</v>
      </c>
      <c r="AC257" s="6">
        <f>IF(E$13&gt;0,$C202*AC$246*24*'Input'!$F$58/E$13,0)</f>
        <v>0</v>
      </c>
      <c r="AE257" s="6">
        <f>IF(C$13&gt;0,$C202*AE$246*24*'Input'!$F$58/C$13,0)</f>
        <v>0</v>
      </c>
      <c r="AF257" s="6">
        <f>IF(D$13&gt;0,$C202*AF$246*24*'Input'!$F$58/D$13,0)</f>
        <v>0</v>
      </c>
      <c r="AG257" s="6">
        <f>IF(E$13&gt;0,$C202*AG$246*24*'Input'!$F$58/E$13,0)</f>
        <v>0</v>
      </c>
      <c r="AI257" s="6">
        <f>IF(C$13&gt;0,$C202*AI$246*24*'Input'!$F$58/C$13,0)</f>
        <v>0</v>
      </c>
      <c r="AJ257" s="6">
        <f>IF(D$13&gt;0,$C202*AJ$246*24*'Input'!$F$58/D$13,0)</f>
        <v>0</v>
      </c>
      <c r="AK257" s="6">
        <f>IF(E$13&gt;0,$C202*AK$246*24*'Input'!$F$58/E$13,0)</f>
        <v>0</v>
      </c>
      <c r="AL257" s="10"/>
    </row>
    <row r="258" spans="1:38">
      <c r="A258" s="11" t="s">
        <v>216</v>
      </c>
      <c r="C258" s="6">
        <f>IF(C$13&gt;0,$C203*C$246*24*'Input'!$F$58/C$13,0)</f>
        <v>0</v>
      </c>
      <c r="D258" s="6">
        <f>IF(D$13&gt;0,$C203*D$246*24*'Input'!$F$58/D$13,0)</f>
        <v>0</v>
      </c>
      <c r="E258" s="6">
        <f>IF(E$13&gt;0,$C203*E$246*24*'Input'!$F$58/E$13,0)</f>
        <v>0</v>
      </c>
      <c r="G258" s="6">
        <f>IF(C$13&gt;0,$C203*G$246*24*'Input'!$F$58/C$13,0)</f>
        <v>0</v>
      </c>
      <c r="H258" s="6">
        <f>IF(D$13&gt;0,$C203*H$246*24*'Input'!$F$58/D$13,0)</f>
        <v>0</v>
      </c>
      <c r="I258" s="6">
        <f>IF(E$13&gt;0,$C203*I$246*24*'Input'!$F$58/E$13,0)</f>
        <v>0</v>
      </c>
      <c r="K258" s="6">
        <f>IF(C$13&gt;0,$C203*K$246*24*'Input'!$F$58/C$13,0)</f>
        <v>0</v>
      </c>
      <c r="L258" s="6">
        <f>IF(D$13&gt;0,$C203*L$246*24*'Input'!$F$58/D$13,0)</f>
        <v>0</v>
      </c>
      <c r="M258" s="6">
        <f>IF(E$13&gt;0,$C203*M$246*24*'Input'!$F$58/E$13,0)</f>
        <v>0</v>
      </c>
      <c r="O258" s="6">
        <f>IF(C$13&gt;0,$C203*O$246*24*'Input'!$F$58/C$13,0)</f>
        <v>0</v>
      </c>
      <c r="P258" s="6">
        <f>IF(D$13&gt;0,$C203*P$246*24*'Input'!$F$58/D$13,0)</f>
        <v>0</v>
      </c>
      <c r="Q258" s="6">
        <f>IF(E$13&gt;0,$C203*Q$246*24*'Input'!$F$58/E$13,0)</f>
        <v>0</v>
      </c>
      <c r="S258" s="6">
        <f>IF(C$13&gt;0,$C203*S$246*24*'Input'!$F$58/C$13,0)</f>
        <v>0</v>
      </c>
      <c r="T258" s="6">
        <f>IF(D$13&gt;0,$C203*T$246*24*'Input'!$F$58/D$13,0)</f>
        <v>0</v>
      </c>
      <c r="U258" s="6">
        <f>IF(E$13&gt;0,$C203*U$246*24*'Input'!$F$58/E$13,0)</f>
        <v>0</v>
      </c>
      <c r="W258" s="6">
        <f>IF(C$13&gt;0,$C203*W$246*24*'Input'!$F$58/C$13,0)</f>
        <v>0</v>
      </c>
      <c r="X258" s="6">
        <f>IF(D$13&gt;0,$C203*X$246*24*'Input'!$F$58/D$13,0)</f>
        <v>0</v>
      </c>
      <c r="Y258" s="6">
        <f>IF(E$13&gt;0,$C203*Y$246*24*'Input'!$F$58/E$13,0)</f>
        <v>0</v>
      </c>
      <c r="AA258" s="6">
        <f>IF(C$13&gt;0,$C203*AA$246*24*'Input'!$F$58/C$13,0)</f>
        <v>0</v>
      </c>
      <c r="AB258" s="6">
        <f>IF(D$13&gt;0,$C203*AB$246*24*'Input'!$F$58/D$13,0)</f>
        <v>0</v>
      </c>
      <c r="AC258" s="6">
        <f>IF(E$13&gt;0,$C203*AC$246*24*'Input'!$F$58/E$13,0)</f>
        <v>0</v>
      </c>
      <c r="AE258" s="6">
        <f>IF(C$13&gt;0,$C203*AE$246*24*'Input'!$F$58/C$13,0)</f>
        <v>0</v>
      </c>
      <c r="AF258" s="6">
        <f>IF(D$13&gt;0,$C203*AF$246*24*'Input'!$F$58/D$13,0)</f>
        <v>0</v>
      </c>
      <c r="AG258" s="6">
        <f>IF(E$13&gt;0,$C203*AG$246*24*'Input'!$F$58/E$13,0)</f>
        <v>0</v>
      </c>
      <c r="AI258" s="6">
        <f>IF(C$13&gt;0,$C203*AI$246*24*'Input'!$F$58/C$13,0)</f>
        <v>0</v>
      </c>
      <c r="AJ258" s="6">
        <f>IF(D$13&gt;0,$C203*AJ$246*24*'Input'!$F$58/D$13,0)</f>
        <v>0</v>
      </c>
      <c r="AK258" s="6">
        <f>IF(E$13&gt;0,$C203*AK$246*24*'Input'!$F$58/E$13,0)</f>
        <v>0</v>
      </c>
      <c r="AL258" s="10"/>
    </row>
    <row r="259" spans="1:38">
      <c r="A259" s="11" t="s">
        <v>175</v>
      </c>
      <c r="C259" s="6">
        <f>IF(C$13&gt;0,$C204*C$246*24*'Input'!$F$58/C$13,0)</f>
        <v>0</v>
      </c>
      <c r="D259" s="6">
        <f>IF(D$13&gt;0,$C204*D$246*24*'Input'!$F$58/D$13,0)</f>
        <v>0</v>
      </c>
      <c r="E259" s="6">
        <f>IF(E$13&gt;0,$C204*E$246*24*'Input'!$F$58/E$13,0)</f>
        <v>0</v>
      </c>
      <c r="G259" s="6">
        <f>IF(C$13&gt;0,$C204*G$246*24*'Input'!$F$58/C$13,0)</f>
        <v>0</v>
      </c>
      <c r="H259" s="6">
        <f>IF(D$13&gt;0,$C204*H$246*24*'Input'!$F$58/D$13,0)</f>
        <v>0</v>
      </c>
      <c r="I259" s="6">
        <f>IF(E$13&gt;0,$C204*I$246*24*'Input'!$F$58/E$13,0)</f>
        <v>0</v>
      </c>
      <c r="K259" s="6">
        <f>IF(C$13&gt;0,$C204*K$246*24*'Input'!$F$58/C$13,0)</f>
        <v>0</v>
      </c>
      <c r="L259" s="6">
        <f>IF(D$13&gt;0,$C204*L$246*24*'Input'!$F$58/D$13,0)</f>
        <v>0</v>
      </c>
      <c r="M259" s="6">
        <f>IF(E$13&gt;0,$C204*M$246*24*'Input'!$F$58/E$13,0)</f>
        <v>0</v>
      </c>
      <c r="O259" s="6">
        <f>IF(C$13&gt;0,$C204*O$246*24*'Input'!$F$58/C$13,0)</f>
        <v>0</v>
      </c>
      <c r="P259" s="6">
        <f>IF(D$13&gt;0,$C204*P$246*24*'Input'!$F$58/D$13,0)</f>
        <v>0</v>
      </c>
      <c r="Q259" s="6">
        <f>IF(E$13&gt;0,$C204*Q$246*24*'Input'!$F$58/E$13,0)</f>
        <v>0</v>
      </c>
      <c r="S259" s="6">
        <f>IF(C$13&gt;0,$C204*S$246*24*'Input'!$F$58/C$13,0)</f>
        <v>0</v>
      </c>
      <c r="T259" s="6">
        <f>IF(D$13&gt;0,$C204*T$246*24*'Input'!$F$58/D$13,0)</f>
        <v>0</v>
      </c>
      <c r="U259" s="6">
        <f>IF(E$13&gt;0,$C204*U$246*24*'Input'!$F$58/E$13,0)</f>
        <v>0</v>
      </c>
      <c r="W259" s="6">
        <f>IF(C$13&gt;0,$C204*W$246*24*'Input'!$F$58/C$13,0)</f>
        <v>0</v>
      </c>
      <c r="X259" s="6">
        <f>IF(D$13&gt;0,$C204*X$246*24*'Input'!$F$58/D$13,0)</f>
        <v>0</v>
      </c>
      <c r="Y259" s="6">
        <f>IF(E$13&gt;0,$C204*Y$246*24*'Input'!$F$58/E$13,0)</f>
        <v>0</v>
      </c>
      <c r="AA259" s="6">
        <f>IF(C$13&gt;0,$C204*AA$246*24*'Input'!$F$58/C$13,0)</f>
        <v>0</v>
      </c>
      <c r="AB259" s="6">
        <f>IF(D$13&gt;0,$C204*AB$246*24*'Input'!$F$58/D$13,0)</f>
        <v>0</v>
      </c>
      <c r="AC259" s="6">
        <f>IF(E$13&gt;0,$C204*AC$246*24*'Input'!$F$58/E$13,0)</f>
        <v>0</v>
      </c>
      <c r="AE259" s="6">
        <f>IF(C$13&gt;0,$C204*AE$246*24*'Input'!$F$58/C$13,0)</f>
        <v>0</v>
      </c>
      <c r="AF259" s="6">
        <f>IF(D$13&gt;0,$C204*AF$246*24*'Input'!$F$58/D$13,0)</f>
        <v>0</v>
      </c>
      <c r="AG259" s="6">
        <f>IF(E$13&gt;0,$C204*AG$246*24*'Input'!$F$58/E$13,0)</f>
        <v>0</v>
      </c>
      <c r="AI259" s="6">
        <f>IF(C$13&gt;0,$C204*AI$246*24*'Input'!$F$58/C$13,0)</f>
        <v>0</v>
      </c>
      <c r="AJ259" s="6">
        <f>IF(D$13&gt;0,$C204*AJ$246*24*'Input'!$F$58/D$13,0)</f>
        <v>0</v>
      </c>
      <c r="AK259" s="6">
        <f>IF(E$13&gt;0,$C204*AK$246*24*'Input'!$F$58/E$13,0)</f>
        <v>0</v>
      </c>
      <c r="AL259" s="10"/>
    </row>
    <row r="260" spans="1:38">
      <c r="A260" s="11" t="s">
        <v>217</v>
      </c>
      <c r="C260" s="6">
        <f>IF(C$13&gt;0,$C205*C$246*24*'Input'!$F$58/C$13,0)</f>
        <v>0</v>
      </c>
      <c r="D260" s="6">
        <f>IF(D$13&gt;0,$C205*D$246*24*'Input'!$F$58/D$13,0)</f>
        <v>0</v>
      </c>
      <c r="E260" s="6">
        <f>IF(E$13&gt;0,$C205*E$246*24*'Input'!$F$58/E$13,0)</f>
        <v>0</v>
      </c>
      <c r="G260" s="6">
        <f>IF(C$13&gt;0,$C205*G$246*24*'Input'!$F$58/C$13,0)</f>
        <v>0</v>
      </c>
      <c r="H260" s="6">
        <f>IF(D$13&gt;0,$C205*H$246*24*'Input'!$F$58/D$13,0)</f>
        <v>0</v>
      </c>
      <c r="I260" s="6">
        <f>IF(E$13&gt;0,$C205*I$246*24*'Input'!$F$58/E$13,0)</f>
        <v>0</v>
      </c>
      <c r="K260" s="6">
        <f>IF(C$13&gt;0,$C205*K$246*24*'Input'!$F$58/C$13,0)</f>
        <v>0</v>
      </c>
      <c r="L260" s="6">
        <f>IF(D$13&gt;0,$C205*L$246*24*'Input'!$F$58/D$13,0)</f>
        <v>0</v>
      </c>
      <c r="M260" s="6">
        <f>IF(E$13&gt;0,$C205*M$246*24*'Input'!$F$58/E$13,0)</f>
        <v>0</v>
      </c>
      <c r="O260" s="6">
        <f>IF(C$13&gt;0,$C205*O$246*24*'Input'!$F$58/C$13,0)</f>
        <v>0</v>
      </c>
      <c r="P260" s="6">
        <f>IF(D$13&gt;0,$C205*P$246*24*'Input'!$F$58/D$13,0)</f>
        <v>0</v>
      </c>
      <c r="Q260" s="6">
        <f>IF(E$13&gt;0,$C205*Q$246*24*'Input'!$F$58/E$13,0)</f>
        <v>0</v>
      </c>
      <c r="S260" s="6">
        <f>IF(C$13&gt;0,$C205*S$246*24*'Input'!$F$58/C$13,0)</f>
        <v>0</v>
      </c>
      <c r="T260" s="6">
        <f>IF(D$13&gt;0,$C205*T$246*24*'Input'!$F$58/D$13,0)</f>
        <v>0</v>
      </c>
      <c r="U260" s="6">
        <f>IF(E$13&gt;0,$C205*U$246*24*'Input'!$F$58/E$13,0)</f>
        <v>0</v>
      </c>
      <c r="W260" s="6">
        <f>IF(C$13&gt;0,$C205*W$246*24*'Input'!$F$58/C$13,0)</f>
        <v>0</v>
      </c>
      <c r="X260" s="6">
        <f>IF(D$13&gt;0,$C205*X$246*24*'Input'!$F$58/D$13,0)</f>
        <v>0</v>
      </c>
      <c r="Y260" s="6">
        <f>IF(E$13&gt;0,$C205*Y$246*24*'Input'!$F$58/E$13,0)</f>
        <v>0</v>
      </c>
      <c r="AA260" s="6">
        <f>IF(C$13&gt;0,$C205*AA$246*24*'Input'!$F$58/C$13,0)</f>
        <v>0</v>
      </c>
      <c r="AB260" s="6">
        <f>IF(D$13&gt;0,$C205*AB$246*24*'Input'!$F$58/D$13,0)</f>
        <v>0</v>
      </c>
      <c r="AC260" s="6">
        <f>IF(E$13&gt;0,$C205*AC$246*24*'Input'!$F$58/E$13,0)</f>
        <v>0</v>
      </c>
      <c r="AE260" s="6">
        <f>IF(C$13&gt;0,$C205*AE$246*24*'Input'!$F$58/C$13,0)</f>
        <v>0</v>
      </c>
      <c r="AF260" s="6">
        <f>IF(D$13&gt;0,$C205*AF$246*24*'Input'!$F$58/D$13,0)</f>
        <v>0</v>
      </c>
      <c r="AG260" s="6">
        <f>IF(E$13&gt;0,$C205*AG$246*24*'Input'!$F$58/E$13,0)</f>
        <v>0</v>
      </c>
      <c r="AI260" s="6">
        <f>IF(C$13&gt;0,$C205*AI$246*24*'Input'!$F$58/C$13,0)</f>
        <v>0</v>
      </c>
      <c r="AJ260" s="6">
        <f>IF(D$13&gt;0,$C205*AJ$246*24*'Input'!$F$58/D$13,0)</f>
        <v>0</v>
      </c>
      <c r="AK260" s="6">
        <f>IF(E$13&gt;0,$C205*AK$246*24*'Input'!$F$58/E$13,0)</f>
        <v>0</v>
      </c>
      <c r="AL260" s="10"/>
    </row>
    <row r="261" spans="1:38">
      <c r="A261" s="11" t="s">
        <v>176</v>
      </c>
      <c r="C261" s="6">
        <f>IF(C$13&gt;0,$C206*C$246*24*'Input'!$F$58/C$13,0)</f>
        <v>0</v>
      </c>
      <c r="D261" s="6">
        <f>IF(D$13&gt;0,$C206*D$246*24*'Input'!$F$58/D$13,0)</f>
        <v>0</v>
      </c>
      <c r="E261" s="6">
        <f>IF(E$13&gt;0,$C206*E$246*24*'Input'!$F$58/E$13,0)</f>
        <v>0</v>
      </c>
      <c r="G261" s="6">
        <f>IF(C$13&gt;0,$C206*G$246*24*'Input'!$F$58/C$13,0)</f>
        <v>0</v>
      </c>
      <c r="H261" s="6">
        <f>IF(D$13&gt;0,$C206*H$246*24*'Input'!$F$58/D$13,0)</f>
        <v>0</v>
      </c>
      <c r="I261" s="6">
        <f>IF(E$13&gt;0,$C206*I$246*24*'Input'!$F$58/E$13,0)</f>
        <v>0</v>
      </c>
      <c r="K261" s="6">
        <f>IF(C$13&gt;0,$C206*K$246*24*'Input'!$F$58/C$13,0)</f>
        <v>0</v>
      </c>
      <c r="L261" s="6">
        <f>IF(D$13&gt;0,$C206*L$246*24*'Input'!$F$58/D$13,0)</f>
        <v>0</v>
      </c>
      <c r="M261" s="6">
        <f>IF(E$13&gt;0,$C206*M$246*24*'Input'!$F$58/E$13,0)</f>
        <v>0</v>
      </c>
      <c r="O261" s="6">
        <f>IF(C$13&gt;0,$C206*O$246*24*'Input'!$F$58/C$13,0)</f>
        <v>0</v>
      </c>
      <c r="P261" s="6">
        <f>IF(D$13&gt;0,$C206*P$246*24*'Input'!$F$58/D$13,0)</f>
        <v>0</v>
      </c>
      <c r="Q261" s="6">
        <f>IF(E$13&gt;0,$C206*Q$246*24*'Input'!$F$58/E$13,0)</f>
        <v>0</v>
      </c>
      <c r="S261" s="6">
        <f>IF(C$13&gt;0,$C206*S$246*24*'Input'!$F$58/C$13,0)</f>
        <v>0</v>
      </c>
      <c r="T261" s="6">
        <f>IF(D$13&gt;0,$C206*T$246*24*'Input'!$F$58/D$13,0)</f>
        <v>0</v>
      </c>
      <c r="U261" s="6">
        <f>IF(E$13&gt;0,$C206*U$246*24*'Input'!$F$58/E$13,0)</f>
        <v>0</v>
      </c>
      <c r="W261" s="6">
        <f>IF(C$13&gt;0,$C206*W$246*24*'Input'!$F$58/C$13,0)</f>
        <v>0</v>
      </c>
      <c r="X261" s="6">
        <f>IF(D$13&gt;0,$C206*X$246*24*'Input'!$F$58/D$13,0)</f>
        <v>0</v>
      </c>
      <c r="Y261" s="6">
        <f>IF(E$13&gt;0,$C206*Y$246*24*'Input'!$F$58/E$13,0)</f>
        <v>0</v>
      </c>
      <c r="AA261" s="6">
        <f>IF(C$13&gt;0,$C206*AA$246*24*'Input'!$F$58/C$13,0)</f>
        <v>0</v>
      </c>
      <c r="AB261" s="6">
        <f>IF(D$13&gt;0,$C206*AB$246*24*'Input'!$F$58/D$13,0)</f>
        <v>0</v>
      </c>
      <c r="AC261" s="6">
        <f>IF(E$13&gt;0,$C206*AC$246*24*'Input'!$F$58/E$13,0)</f>
        <v>0</v>
      </c>
      <c r="AE261" s="6">
        <f>IF(C$13&gt;0,$C206*AE$246*24*'Input'!$F$58/C$13,0)</f>
        <v>0</v>
      </c>
      <c r="AF261" s="6">
        <f>IF(D$13&gt;0,$C206*AF$246*24*'Input'!$F$58/D$13,0)</f>
        <v>0</v>
      </c>
      <c r="AG261" s="6">
        <f>IF(E$13&gt;0,$C206*AG$246*24*'Input'!$F$58/E$13,0)</f>
        <v>0</v>
      </c>
      <c r="AI261" s="6">
        <f>IF(C$13&gt;0,$C206*AI$246*24*'Input'!$F$58/C$13,0)</f>
        <v>0</v>
      </c>
      <c r="AJ261" s="6">
        <f>IF(D$13&gt;0,$C206*AJ$246*24*'Input'!$F$58/D$13,0)</f>
        <v>0</v>
      </c>
      <c r="AK261" s="6">
        <f>IF(E$13&gt;0,$C206*AK$246*24*'Input'!$F$58/E$13,0)</f>
        <v>0</v>
      </c>
      <c r="AL261" s="10"/>
    </row>
    <row r="262" spans="1:38">
      <c r="A262" s="11" t="s">
        <v>177</v>
      </c>
      <c r="C262" s="6">
        <f>IF(C$13&gt;0,$C207*C$246*24*'Input'!$F$58/C$13,0)</f>
        <v>0</v>
      </c>
      <c r="D262" s="6">
        <f>IF(D$13&gt;0,$C207*D$246*24*'Input'!$F$58/D$13,0)</f>
        <v>0</v>
      </c>
      <c r="E262" s="6">
        <f>IF(E$13&gt;0,$C207*E$246*24*'Input'!$F$58/E$13,0)</f>
        <v>0</v>
      </c>
      <c r="G262" s="6">
        <f>IF(C$13&gt;0,$C207*G$246*24*'Input'!$F$58/C$13,0)</f>
        <v>0</v>
      </c>
      <c r="H262" s="6">
        <f>IF(D$13&gt;0,$C207*H$246*24*'Input'!$F$58/D$13,0)</f>
        <v>0</v>
      </c>
      <c r="I262" s="6">
        <f>IF(E$13&gt;0,$C207*I$246*24*'Input'!$F$58/E$13,0)</f>
        <v>0</v>
      </c>
      <c r="K262" s="6">
        <f>IF(C$13&gt;0,$C207*K$246*24*'Input'!$F$58/C$13,0)</f>
        <v>0</v>
      </c>
      <c r="L262" s="6">
        <f>IF(D$13&gt;0,$C207*L$246*24*'Input'!$F$58/D$13,0)</f>
        <v>0</v>
      </c>
      <c r="M262" s="6">
        <f>IF(E$13&gt;0,$C207*M$246*24*'Input'!$F$58/E$13,0)</f>
        <v>0</v>
      </c>
      <c r="O262" s="6">
        <f>IF(C$13&gt;0,$C207*O$246*24*'Input'!$F$58/C$13,0)</f>
        <v>0</v>
      </c>
      <c r="P262" s="6">
        <f>IF(D$13&gt;0,$C207*P$246*24*'Input'!$F$58/D$13,0)</f>
        <v>0</v>
      </c>
      <c r="Q262" s="6">
        <f>IF(E$13&gt;0,$C207*Q$246*24*'Input'!$F$58/E$13,0)</f>
        <v>0</v>
      </c>
      <c r="S262" s="6">
        <f>IF(C$13&gt;0,$C207*S$246*24*'Input'!$F$58/C$13,0)</f>
        <v>0</v>
      </c>
      <c r="T262" s="6">
        <f>IF(D$13&gt;0,$C207*T$246*24*'Input'!$F$58/D$13,0)</f>
        <v>0</v>
      </c>
      <c r="U262" s="6">
        <f>IF(E$13&gt;0,$C207*U$246*24*'Input'!$F$58/E$13,0)</f>
        <v>0</v>
      </c>
      <c r="W262" s="6">
        <f>IF(C$13&gt;0,$C207*W$246*24*'Input'!$F$58/C$13,0)</f>
        <v>0</v>
      </c>
      <c r="X262" s="6">
        <f>IF(D$13&gt;0,$C207*X$246*24*'Input'!$F$58/D$13,0)</f>
        <v>0</v>
      </c>
      <c r="Y262" s="6">
        <f>IF(E$13&gt;0,$C207*Y$246*24*'Input'!$F$58/E$13,0)</f>
        <v>0</v>
      </c>
      <c r="AA262" s="6">
        <f>IF(C$13&gt;0,$C207*AA$246*24*'Input'!$F$58/C$13,0)</f>
        <v>0</v>
      </c>
      <c r="AB262" s="6">
        <f>IF(D$13&gt;0,$C207*AB$246*24*'Input'!$F$58/D$13,0)</f>
        <v>0</v>
      </c>
      <c r="AC262" s="6">
        <f>IF(E$13&gt;0,$C207*AC$246*24*'Input'!$F$58/E$13,0)</f>
        <v>0</v>
      </c>
      <c r="AE262" s="6">
        <f>IF(C$13&gt;0,$C207*AE$246*24*'Input'!$F$58/C$13,0)</f>
        <v>0</v>
      </c>
      <c r="AF262" s="6">
        <f>IF(D$13&gt;0,$C207*AF$246*24*'Input'!$F$58/D$13,0)</f>
        <v>0</v>
      </c>
      <c r="AG262" s="6">
        <f>IF(E$13&gt;0,$C207*AG$246*24*'Input'!$F$58/E$13,0)</f>
        <v>0</v>
      </c>
      <c r="AI262" s="6">
        <f>IF(C$13&gt;0,$C207*AI$246*24*'Input'!$F$58/C$13,0)</f>
        <v>0</v>
      </c>
      <c r="AJ262" s="6">
        <f>IF(D$13&gt;0,$C207*AJ$246*24*'Input'!$F$58/D$13,0)</f>
        <v>0</v>
      </c>
      <c r="AK262" s="6">
        <f>IF(E$13&gt;0,$C207*AK$246*24*'Input'!$F$58/E$13,0)</f>
        <v>0</v>
      </c>
      <c r="AL262" s="10"/>
    </row>
    <row r="263" spans="1:38">
      <c r="A263" s="11" t="s">
        <v>191</v>
      </c>
      <c r="C263" s="6">
        <f>IF(C$13&gt;0,$C208*C$246*24*'Input'!$F$58/C$13,0)</f>
        <v>0</v>
      </c>
      <c r="D263" s="6">
        <f>IF(D$13&gt;0,$C208*D$246*24*'Input'!$F$58/D$13,0)</f>
        <v>0</v>
      </c>
      <c r="E263" s="6">
        <f>IF(E$13&gt;0,$C208*E$246*24*'Input'!$F$58/E$13,0)</f>
        <v>0</v>
      </c>
      <c r="G263" s="6">
        <f>IF(C$13&gt;0,$C208*G$246*24*'Input'!$F$58/C$13,0)</f>
        <v>0</v>
      </c>
      <c r="H263" s="6">
        <f>IF(D$13&gt;0,$C208*H$246*24*'Input'!$F$58/D$13,0)</f>
        <v>0</v>
      </c>
      <c r="I263" s="6">
        <f>IF(E$13&gt;0,$C208*I$246*24*'Input'!$F$58/E$13,0)</f>
        <v>0</v>
      </c>
      <c r="K263" s="6">
        <f>IF(C$13&gt;0,$C208*K$246*24*'Input'!$F$58/C$13,0)</f>
        <v>0</v>
      </c>
      <c r="L263" s="6">
        <f>IF(D$13&gt;0,$C208*L$246*24*'Input'!$F$58/D$13,0)</f>
        <v>0</v>
      </c>
      <c r="M263" s="6">
        <f>IF(E$13&gt;0,$C208*M$246*24*'Input'!$F$58/E$13,0)</f>
        <v>0</v>
      </c>
      <c r="O263" s="6">
        <f>IF(C$13&gt;0,$C208*O$246*24*'Input'!$F$58/C$13,0)</f>
        <v>0</v>
      </c>
      <c r="P263" s="6">
        <f>IF(D$13&gt;0,$C208*P$246*24*'Input'!$F$58/D$13,0)</f>
        <v>0</v>
      </c>
      <c r="Q263" s="6">
        <f>IF(E$13&gt;0,$C208*Q$246*24*'Input'!$F$58/E$13,0)</f>
        <v>0</v>
      </c>
      <c r="S263" s="6">
        <f>IF(C$13&gt;0,$C208*S$246*24*'Input'!$F$58/C$13,0)</f>
        <v>0</v>
      </c>
      <c r="T263" s="6">
        <f>IF(D$13&gt;0,$C208*T$246*24*'Input'!$F$58/D$13,0)</f>
        <v>0</v>
      </c>
      <c r="U263" s="6">
        <f>IF(E$13&gt;0,$C208*U$246*24*'Input'!$F$58/E$13,0)</f>
        <v>0</v>
      </c>
      <c r="W263" s="6">
        <f>IF(C$13&gt;0,$C208*W$246*24*'Input'!$F$58/C$13,0)</f>
        <v>0</v>
      </c>
      <c r="X263" s="6">
        <f>IF(D$13&gt;0,$C208*X$246*24*'Input'!$F$58/D$13,0)</f>
        <v>0</v>
      </c>
      <c r="Y263" s="6">
        <f>IF(E$13&gt;0,$C208*Y$246*24*'Input'!$F$58/E$13,0)</f>
        <v>0</v>
      </c>
      <c r="AA263" s="6">
        <f>IF(C$13&gt;0,$C208*AA$246*24*'Input'!$F$58/C$13,0)</f>
        <v>0</v>
      </c>
      <c r="AB263" s="6">
        <f>IF(D$13&gt;0,$C208*AB$246*24*'Input'!$F$58/D$13,0)</f>
        <v>0</v>
      </c>
      <c r="AC263" s="6">
        <f>IF(E$13&gt;0,$C208*AC$246*24*'Input'!$F$58/E$13,0)</f>
        <v>0</v>
      </c>
      <c r="AE263" s="6">
        <f>IF(C$13&gt;0,$C208*AE$246*24*'Input'!$F$58/C$13,0)</f>
        <v>0</v>
      </c>
      <c r="AF263" s="6">
        <f>IF(D$13&gt;0,$C208*AF$246*24*'Input'!$F$58/D$13,0)</f>
        <v>0</v>
      </c>
      <c r="AG263" s="6">
        <f>IF(E$13&gt;0,$C208*AG$246*24*'Input'!$F$58/E$13,0)</f>
        <v>0</v>
      </c>
      <c r="AI263" s="6">
        <f>IF(C$13&gt;0,$C208*AI$246*24*'Input'!$F$58/C$13,0)</f>
        <v>0</v>
      </c>
      <c r="AJ263" s="6">
        <f>IF(D$13&gt;0,$C208*AJ$246*24*'Input'!$F$58/D$13,0)</f>
        <v>0</v>
      </c>
      <c r="AK263" s="6">
        <f>IF(E$13&gt;0,$C208*AK$246*24*'Input'!$F$58/E$13,0)</f>
        <v>0</v>
      </c>
      <c r="AL263" s="10"/>
    </row>
    <row r="264" spans="1:38">
      <c r="A264" s="11" t="s">
        <v>178</v>
      </c>
      <c r="C264" s="6">
        <f>IF(C$13&gt;0,$C209*C$246*24*'Input'!$F$58/C$13,0)</f>
        <v>0</v>
      </c>
      <c r="D264" s="6">
        <f>IF(D$13&gt;0,$C209*D$246*24*'Input'!$F$58/D$13,0)</f>
        <v>0</v>
      </c>
      <c r="E264" s="6">
        <f>IF(E$13&gt;0,$C209*E$246*24*'Input'!$F$58/E$13,0)</f>
        <v>0</v>
      </c>
      <c r="G264" s="6">
        <f>IF(C$13&gt;0,$C209*G$246*24*'Input'!$F$58/C$13,0)</f>
        <v>0</v>
      </c>
      <c r="H264" s="6">
        <f>IF(D$13&gt;0,$C209*H$246*24*'Input'!$F$58/D$13,0)</f>
        <v>0</v>
      </c>
      <c r="I264" s="6">
        <f>IF(E$13&gt;0,$C209*I$246*24*'Input'!$F$58/E$13,0)</f>
        <v>0</v>
      </c>
      <c r="K264" s="6">
        <f>IF(C$13&gt;0,$C209*K$246*24*'Input'!$F$58/C$13,0)</f>
        <v>0</v>
      </c>
      <c r="L264" s="6">
        <f>IF(D$13&gt;0,$C209*L$246*24*'Input'!$F$58/D$13,0)</f>
        <v>0</v>
      </c>
      <c r="M264" s="6">
        <f>IF(E$13&gt;0,$C209*M$246*24*'Input'!$F$58/E$13,0)</f>
        <v>0</v>
      </c>
      <c r="O264" s="6">
        <f>IF(C$13&gt;0,$C209*O$246*24*'Input'!$F$58/C$13,0)</f>
        <v>0</v>
      </c>
      <c r="P264" s="6">
        <f>IF(D$13&gt;0,$C209*P$246*24*'Input'!$F$58/D$13,0)</f>
        <v>0</v>
      </c>
      <c r="Q264" s="6">
        <f>IF(E$13&gt;0,$C209*Q$246*24*'Input'!$F$58/E$13,0)</f>
        <v>0</v>
      </c>
      <c r="S264" s="6">
        <f>IF(C$13&gt;0,$C209*S$246*24*'Input'!$F$58/C$13,0)</f>
        <v>0</v>
      </c>
      <c r="T264" s="6">
        <f>IF(D$13&gt;0,$C209*T$246*24*'Input'!$F$58/D$13,0)</f>
        <v>0</v>
      </c>
      <c r="U264" s="6">
        <f>IF(E$13&gt;0,$C209*U$246*24*'Input'!$F$58/E$13,0)</f>
        <v>0</v>
      </c>
      <c r="W264" s="6">
        <f>IF(C$13&gt;0,$C209*W$246*24*'Input'!$F$58/C$13,0)</f>
        <v>0</v>
      </c>
      <c r="X264" s="6">
        <f>IF(D$13&gt;0,$C209*X$246*24*'Input'!$F$58/D$13,0)</f>
        <v>0</v>
      </c>
      <c r="Y264" s="6">
        <f>IF(E$13&gt;0,$C209*Y$246*24*'Input'!$F$58/E$13,0)</f>
        <v>0</v>
      </c>
      <c r="AA264" s="6">
        <f>IF(C$13&gt;0,$C209*AA$246*24*'Input'!$F$58/C$13,0)</f>
        <v>0</v>
      </c>
      <c r="AB264" s="6">
        <f>IF(D$13&gt;0,$C209*AB$246*24*'Input'!$F$58/D$13,0)</f>
        <v>0</v>
      </c>
      <c r="AC264" s="6">
        <f>IF(E$13&gt;0,$C209*AC$246*24*'Input'!$F$58/E$13,0)</f>
        <v>0</v>
      </c>
      <c r="AE264" s="6">
        <f>IF(C$13&gt;0,$C209*AE$246*24*'Input'!$F$58/C$13,0)</f>
        <v>0</v>
      </c>
      <c r="AF264" s="6">
        <f>IF(D$13&gt;0,$C209*AF$246*24*'Input'!$F$58/D$13,0)</f>
        <v>0</v>
      </c>
      <c r="AG264" s="6">
        <f>IF(E$13&gt;0,$C209*AG$246*24*'Input'!$F$58/E$13,0)</f>
        <v>0</v>
      </c>
      <c r="AI264" s="6">
        <f>IF(C$13&gt;0,$C209*AI$246*24*'Input'!$F$58/C$13,0)</f>
        <v>0</v>
      </c>
      <c r="AJ264" s="6">
        <f>IF(D$13&gt;0,$C209*AJ$246*24*'Input'!$F$58/D$13,0)</f>
        <v>0</v>
      </c>
      <c r="AK264" s="6">
        <f>IF(E$13&gt;0,$C209*AK$246*24*'Input'!$F$58/E$13,0)</f>
        <v>0</v>
      </c>
      <c r="AL264" s="10"/>
    </row>
    <row r="265" spans="1:38">
      <c r="A265" s="11" t="s">
        <v>179</v>
      </c>
      <c r="C265" s="6">
        <f>IF(C$13&gt;0,$C210*C$246*24*'Input'!$F$58/C$13,0)</f>
        <v>0</v>
      </c>
      <c r="D265" s="6">
        <f>IF(D$13&gt;0,$C210*D$246*24*'Input'!$F$58/D$13,0)</f>
        <v>0</v>
      </c>
      <c r="E265" s="6">
        <f>IF(E$13&gt;0,$C210*E$246*24*'Input'!$F$58/E$13,0)</f>
        <v>0</v>
      </c>
      <c r="G265" s="6">
        <f>IF(C$13&gt;0,$C210*G$246*24*'Input'!$F$58/C$13,0)</f>
        <v>0</v>
      </c>
      <c r="H265" s="6">
        <f>IF(D$13&gt;0,$C210*H$246*24*'Input'!$F$58/D$13,0)</f>
        <v>0</v>
      </c>
      <c r="I265" s="6">
        <f>IF(E$13&gt;0,$C210*I$246*24*'Input'!$F$58/E$13,0)</f>
        <v>0</v>
      </c>
      <c r="K265" s="6">
        <f>IF(C$13&gt;0,$C210*K$246*24*'Input'!$F$58/C$13,0)</f>
        <v>0</v>
      </c>
      <c r="L265" s="6">
        <f>IF(D$13&gt;0,$C210*L$246*24*'Input'!$F$58/D$13,0)</f>
        <v>0</v>
      </c>
      <c r="M265" s="6">
        <f>IF(E$13&gt;0,$C210*M$246*24*'Input'!$F$58/E$13,0)</f>
        <v>0</v>
      </c>
      <c r="O265" s="6">
        <f>IF(C$13&gt;0,$C210*O$246*24*'Input'!$F$58/C$13,0)</f>
        <v>0</v>
      </c>
      <c r="P265" s="6">
        <f>IF(D$13&gt;0,$C210*P$246*24*'Input'!$F$58/D$13,0)</f>
        <v>0</v>
      </c>
      <c r="Q265" s="6">
        <f>IF(E$13&gt;0,$C210*Q$246*24*'Input'!$F$58/E$13,0)</f>
        <v>0</v>
      </c>
      <c r="S265" s="6">
        <f>IF(C$13&gt;0,$C210*S$246*24*'Input'!$F$58/C$13,0)</f>
        <v>0</v>
      </c>
      <c r="T265" s="6">
        <f>IF(D$13&gt;0,$C210*T$246*24*'Input'!$F$58/D$13,0)</f>
        <v>0</v>
      </c>
      <c r="U265" s="6">
        <f>IF(E$13&gt;0,$C210*U$246*24*'Input'!$F$58/E$13,0)</f>
        <v>0</v>
      </c>
      <c r="W265" s="6">
        <f>IF(C$13&gt;0,$C210*W$246*24*'Input'!$F$58/C$13,0)</f>
        <v>0</v>
      </c>
      <c r="X265" s="6">
        <f>IF(D$13&gt;0,$C210*X$246*24*'Input'!$F$58/D$13,0)</f>
        <v>0</v>
      </c>
      <c r="Y265" s="6">
        <f>IF(E$13&gt;0,$C210*Y$246*24*'Input'!$F$58/E$13,0)</f>
        <v>0</v>
      </c>
      <c r="AA265" s="6">
        <f>IF(C$13&gt;0,$C210*AA$246*24*'Input'!$F$58/C$13,0)</f>
        <v>0</v>
      </c>
      <c r="AB265" s="6">
        <f>IF(D$13&gt;0,$C210*AB$246*24*'Input'!$F$58/D$13,0)</f>
        <v>0</v>
      </c>
      <c r="AC265" s="6">
        <f>IF(E$13&gt;0,$C210*AC$246*24*'Input'!$F$58/E$13,0)</f>
        <v>0</v>
      </c>
      <c r="AE265" s="6">
        <f>IF(C$13&gt;0,$C210*AE$246*24*'Input'!$F$58/C$13,0)</f>
        <v>0</v>
      </c>
      <c r="AF265" s="6">
        <f>IF(D$13&gt;0,$C210*AF$246*24*'Input'!$F$58/D$13,0)</f>
        <v>0</v>
      </c>
      <c r="AG265" s="6">
        <f>IF(E$13&gt;0,$C210*AG$246*24*'Input'!$F$58/E$13,0)</f>
        <v>0</v>
      </c>
      <c r="AI265" s="6">
        <f>IF(C$13&gt;0,$C210*AI$246*24*'Input'!$F$58/C$13,0)</f>
        <v>0</v>
      </c>
      <c r="AJ265" s="6">
        <f>IF(D$13&gt;0,$C210*AJ$246*24*'Input'!$F$58/D$13,0)</f>
        <v>0</v>
      </c>
      <c r="AK265" s="6">
        <f>IF(E$13&gt;0,$C210*AK$246*24*'Input'!$F$58/E$13,0)</f>
        <v>0</v>
      </c>
      <c r="AL265" s="10"/>
    </row>
    <row r="266" spans="1:38">
      <c r="A266" s="11" t="s">
        <v>192</v>
      </c>
      <c r="C266" s="6">
        <f>IF(C$13&gt;0,$C211*C$246*24*'Input'!$F$58/C$13,0)</f>
        <v>0</v>
      </c>
      <c r="D266" s="6">
        <f>IF(D$13&gt;0,$C211*D$246*24*'Input'!$F$58/D$13,0)</f>
        <v>0</v>
      </c>
      <c r="E266" s="6">
        <f>IF(E$13&gt;0,$C211*E$246*24*'Input'!$F$58/E$13,0)</f>
        <v>0</v>
      </c>
      <c r="G266" s="6">
        <f>IF(C$13&gt;0,$C211*G$246*24*'Input'!$F$58/C$13,0)</f>
        <v>0</v>
      </c>
      <c r="H266" s="6">
        <f>IF(D$13&gt;0,$C211*H$246*24*'Input'!$F$58/D$13,0)</f>
        <v>0</v>
      </c>
      <c r="I266" s="6">
        <f>IF(E$13&gt;0,$C211*I$246*24*'Input'!$F$58/E$13,0)</f>
        <v>0</v>
      </c>
      <c r="K266" s="6">
        <f>IF(C$13&gt;0,$C211*K$246*24*'Input'!$F$58/C$13,0)</f>
        <v>0</v>
      </c>
      <c r="L266" s="6">
        <f>IF(D$13&gt;0,$C211*L$246*24*'Input'!$F$58/D$13,0)</f>
        <v>0</v>
      </c>
      <c r="M266" s="6">
        <f>IF(E$13&gt;0,$C211*M$246*24*'Input'!$F$58/E$13,0)</f>
        <v>0</v>
      </c>
      <c r="O266" s="6">
        <f>IF(C$13&gt;0,$C211*O$246*24*'Input'!$F$58/C$13,0)</f>
        <v>0</v>
      </c>
      <c r="P266" s="6">
        <f>IF(D$13&gt;0,$C211*P$246*24*'Input'!$F$58/D$13,0)</f>
        <v>0</v>
      </c>
      <c r="Q266" s="6">
        <f>IF(E$13&gt;0,$C211*Q$246*24*'Input'!$F$58/E$13,0)</f>
        <v>0</v>
      </c>
      <c r="S266" s="6">
        <f>IF(C$13&gt;0,$C211*S$246*24*'Input'!$F$58/C$13,0)</f>
        <v>0</v>
      </c>
      <c r="T266" s="6">
        <f>IF(D$13&gt;0,$C211*T$246*24*'Input'!$F$58/D$13,0)</f>
        <v>0</v>
      </c>
      <c r="U266" s="6">
        <f>IF(E$13&gt;0,$C211*U$246*24*'Input'!$F$58/E$13,0)</f>
        <v>0</v>
      </c>
      <c r="W266" s="6">
        <f>IF(C$13&gt;0,$C211*W$246*24*'Input'!$F$58/C$13,0)</f>
        <v>0</v>
      </c>
      <c r="X266" s="6">
        <f>IF(D$13&gt;0,$C211*X$246*24*'Input'!$F$58/D$13,0)</f>
        <v>0</v>
      </c>
      <c r="Y266" s="6">
        <f>IF(E$13&gt;0,$C211*Y$246*24*'Input'!$F$58/E$13,0)</f>
        <v>0</v>
      </c>
      <c r="AA266" s="6">
        <f>IF(C$13&gt;0,$C211*AA$246*24*'Input'!$F$58/C$13,0)</f>
        <v>0</v>
      </c>
      <c r="AB266" s="6">
        <f>IF(D$13&gt;0,$C211*AB$246*24*'Input'!$F$58/D$13,0)</f>
        <v>0</v>
      </c>
      <c r="AC266" s="6">
        <f>IF(E$13&gt;0,$C211*AC$246*24*'Input'!$F$58/E$13,0)</f>
        <v>0</v>
      </c>
      <c r="AE266" s="6">
        <f>IF(C$13&gt;0,$C211*AE$246*24*'Input'!$F$58/C$13,0)</f>
        <v>0</v>
      </c>
      <c r="AF266" s="6">
        <f>IF(D$13&gt;0,$C211*AF$246*24*'Input'!$F$58/D$13,0)</f>
        <v>0</v>
      </c>
      <c r="AG266" s="6">
        <f>IF(E$13&gt;0,$C211*AG$246*24*'Input'!$F$58/E$13,0)</f>
        <v>0</v>
      </c>
      <c r="AI266" s="6">
        <f>IF(C$13&gt;0,$C211*AI$246*24*'Input'!$F$58/C$13,0)</f>
        <v>0</v>
      </c>
      <c r="AJ266" s="6">
        <f>IF(D$13&gt;0,$C211*AJ$246*24*'Input'!$F$58/D$13,0)</f>
        <v>0</v>
      </c>
      <c r="AK266" s="6">
        <f>IF(E$13&gt;0,$C211*AK$246*24*'Input'!$F$58/E$13,0)</f>
        <v>0</v>
      </c>
      <c r="AL266" s="10"/>
    </row>
    <row r="267" spans="1:38">
      <c r="A267" s="11" t="s">
        <v>183</v>
      </c>
      <c r="C267" s="6">
        <f>IF(C$13&gt;0,$C212*C$246*24*'Input'!$F$58/C$13,0)</f>
        <v>0</v>
      </c>
      <c r="D267" s="6">
        <f>IF(D$13&gt;0,$C212*D$246*24*'Input'!$F$58/D$13,0)</f>
        <v>0</v>
      </c>
      <c r="E267" s="6">
        <f>IF(E$13&gt;0,$C212*E$246*24*'Input'!$F$58/E$13,0)</f>
        <v>0</v>
      </c>
      <c r="G267" s="6">
        <f>IF(C$13&gt;0,$C212*G$246*24*'Input'!$F$58/C$13,0)</f>
        <v>0</v>
      </c>
      <c r="H267" s="6">
        <f>IF(D$13&gt;0,$C212*H$246*24*'Input'!$F$58/D$13,0)</f>
        <v>0</v>
      </c>
      <c r="I267" s="6">
        <f>IF(E$13&gt;0,$C212*I$246*24*'Input'!$F$58/E$13,0)</f>
        <v>0</v>
      </c>
      <c r="K267" s="6">
        <f>IF(C$13&gt;0,$C212*K$246*24*'Input'!$F$58/C$13,0)</f>
        <v>0</v>
      </c>
      <c r="L267" s="6">
        <f>IF(D$13&gt;0,$C212*L$246*24*'Input'!$F$58/D$13,0)</f>
        <v>0</v>
      </c>
      <c r="M267" s="6">
        <f>IF(E$13&gt;0,$C212*M$246*24*'Input'!$F$58/E$13,0)</f>
        <v>0</v>
      </c>
      <c r="O267" s="6">
        <f>IF(C$13&gt;0,$C212*O$246*24*'Input'!$F$58/C$13,0)</f>
        <v>0</v>
      </c>
      <c r="P267" s="6">
        <f>IF(D$13&gt;0,$C212*P$246*24*'Input'!$F$58/D$13,0)</f>
        <v>0</v>
      </c>
      <c r="Q267" s="6">
        <f>IF(E$13&gt;0,$C212*Q$246*24*'Input'!$F$58/E$13,0)</f>
        <v>0</v>
      </c>
      <c r="S267" s="6">
        <f>IF(C$13&gt;0,$C212*S$246*24*'Input'!$F$58/C$13,0)</f>
        <v>0</v>
      </c>
      <c r="T267" s="6">
        <f>IF(D$13&gt;0,$C212*T$246*24*'Input'!$F$58/D$13,0)</f>
        <v>0</v>
      </c>
      <c r="U267" s="6">
        <f>IF(E$13&gt;0,$C212*U$246*24*'Input'!$F$58/E$13,0)</f>
        <v>0</v>
      </c>
      <c r="W267" s="6">
        <f>IF(C$13&gt;0,$C212*W$246*24*'Input'!$F$58/C$13,0)</f>
        <v>0</v>
      </c>
      <c r="X267" s="6">
        <f>IF(D$13&gt;0,$C212*X$246*24*'Input'!$F$58/D$13,0)</f>
        <v>0</v>
      </c>
      <c r="Y267" s="6">
        <f>IF(E$13&gt;0,$C212*Y$246*24*'Input'!$F$58/E$13,0)</f>
        <v>0</v>
      </c>
      <c r="AA267" s="6">
        <f>IF(C$13&gt;0,$C212*AA$246*24*'Input'!$F$58/C$13,0)</f>
        <v>0</v>
      </c>
      <c r="AB267" s="6">
        <f>IF(D$13&gt;0,$C212*AB$246*24*'Input'!$F$58/D$13,0)</f>
        <v>0</v>
      </c>
      <c r="AC267" s="6">
        <f>IF(E$13&gt;0,$C212*AC$246*24*'Input'!$F$58/E$13,0)</f>
        <v>0</v>
      </c>
      <c r="AE267" s="6">
        <f>IF(C$13&gt;0,$C212*AE$246*24*'Input'!$F$58/C$13,0)</f>
        <v>0</v>
      </c>
      <c r="AF267" s="6">
        <f>IF(D$13&gt;0,$C212*AF$246*24*'Input'!$F$58/D$13,0)</f>
        <v>0</v>
      </c>
      <c r="AG267" s="6">
        <f>IF(E$13&gt;0,$C212*AG$246*24*'Input'!$F$58/E$13,0)</f>
        <v>0</v>
      </c>
      <c r="AI267" s="6">
        <f>IF(C$13&gt;0,$C212*AI$246*24*'Input'!$F$58/C$13,0)</f>
        <v>0</v>
      </c>
      <c r="AJ267" s="6">
        <f>IF(D$13&gt;0,$C212*AJ$246*24*'Input'!$F$58/D$13,0)</f>
        <v>0</v>
      </c>
      <c r="AK267" s="6">
        <f>IF(E$13&gt;0,$C212*AK$246*24*'Input'!$F$58/E$13,0)</f>
        <v>0</v>
      </c>
      <c r="AL267" s="10"/>
    </row>
    <row r="268" spans="1:38">
      <c r="A268" s="11" t="s">
        <v>185</v>
      </c>
      <c r="C268" s="6">
        <f>IF(C$13&gt;0,$C213*C$246*24*'Input'!$F$58/C$13,0)</f>
        <v>0</v>
      </c>
      <c r="D268" s="6">
        <f>IF(D$13&gt;0,$C213*D$246*24*'Input'!$F$58/D$13,0)</f>
        <v>0</v>
      </c>
      <c r="E268" s="6">
        <f>IF(E$13&gt;0,$C213*E$246*24*'Input'!$F$58/E$13,0)</f>
        <v>0</v>
      </c>
      <c r="G268" s="6">
        <f>IF(C$13&gt;0,$C213*G$246*24*'Input'!$F$58/C$13,0)</f>
        <v>0</v>
      </c>
      <c r="H268" s="6">
        <f>IF(D$13&gt;0,$C213*H$246*24*'Input'!$F$58/D$13,0)</f>
        <v>0</v>
      </c>
      <c r="I268" s="6">
        <f>IF(E$13&gt;0,$C213*I$246*24*'Input'!$F$58/E$13,0)</f>
        <v>0</v>
      </c>
      <c r="K268" s="6">
        <f>IF(C$13&gt;0,$C213*K$246*24*'Input'!$F$58/C$13,0)</f>
        <v>0</v>
      </c>
      <c r="L268" s="6">
        <f>IF(D$13&gt;0,$C213*L$246*24*'Input'!$F$58/D$13,0)</f>
        <v>0</v>
      </c>
      <c r="M268" s="6">
        <f>IF(E$13&gt;0,$C213*M$246*24*'Input'!$F$58/E$13,0)</f>
        <v>0</v>
      </c>
      <c r="O268" s="6">
        <f>IF(C$13&gt;0,$C213*O$246*24*'Input'!$F$58/C$13,0)</f>
        <v>0</v>
      </c>
      <c r="P268" s="6">
        <f>IF(D$13&gt;0,$C213*P$246*24*'Input'!$F$58/D$13,0)</f>
        <v>0</v>
      </c>
      <c r="Q268" s="6">
        <f>IF(E$13&gt;0,$C213*Q$246*24*'Input'!$F$58/E$13,0)</f>
        <v>0</v>
      </c>
      <c r="S268" s="6">
        <f>IF(C$13&gt;0,$C213*S$246*24*'Input'!$F$58/C$13,0)</f>
        <v>0</v>
      </c>
      <c r="T268" s="6">
        <f>IF(D$13&gt;0,$C213*T$246*24*'Input'!$F$58/D$13,0)</f>
        <v>0</v>
      </c>
      <c r="U268" s="6">
        <f>IF(E$13&gt;0,$C213*U$246*24*'Input'!$F$58/E$13,0)</f>
        <v>0</v>
      </c>
      <c r="W268" s="6">
        <f>IF(C$13&gt;0,$C213*W$246*24*'Input'!$F$58/C$13,0)</f>
        <v>0</v>
      </c>
      <c r="X268" s="6">
        <f>IF(D$13&gt;0,$C213*X$246*24*'Input'!$F$58/D$13,0)</f>
        <v>0</v>
      </c>
      <c r="Y268" s="6">
        <f>IF(E$13&gt;0,$C213*Y$246*24*'Input'!$F$58/E$13,0)</f>
        <v>0</v>
      </c>
      <c r="AA268" s="6">
        <f>IF(C$13&gt;0,$C213*AA$246*24*'Input'!$F$58/C$13,0)</f>
        <v>0</v>
      </c>
      <c r="AB268" s="6">
        <f>IF(D$13&gt;0,$C213*AB$246*24*'Input'!$F$58/D$13,0)</f>
        <v>0</v>
      </c>
      <c r="AC268" s="6">
        <f>IF(E$13&gt;0,$C213*AC$246*24*'Input'!$F$58/E$13,0)</f>
        <v>0</v>
      </c>
      <c r="AE268" s="6">
        <f>IF(C$13&gt;0,$C213*AE$246*24*'Input'!$F$58/C$13,0)</f>
        <v>0</v>
      </c>
      <c r="AF268" s="6">
        <f>IF(D$13&gt;0,$C213*AF$246*24*'Input'!$F$58/D$13,0)</f>
        <v>0</v>
      </c>
      <c r="AG268" s="6">
        <f>IF(E$13&gt;0,$C213*AG$246*24*'Input'!$F$58/E$13,0)</f>
        <v>0</v>
      </c>
      <c r="AI268" s="6">
        <f>IF(C$13&gt;0,$C213*AI$246*24*'Input'!$F$58/C$13,0)</f>
        <v>0</v>
      </c>
      <c r="AJ268" s="6">
        <f>IF(D$13&gt;0,$C213*AJ$246*24*'Input'!$F$58/D$13,0)</f>
        <v>0</v>
      </c>
      <c r="AK268" s="6">
        <f>IF(E$13&gt;0,$C213*AK$246*24*'Input'!$F$58/E$13,0)</f>
        <v>0</v>
      </c>
      <c r="AL268" s="10"/>
    </row>
    <row r="269" spans="1:38">
      <c r="A269" s="11" t="s">
        <v>197</v>
      </c>
      <c r="C269" s="6">
        <f>IF(C$13&gt;0,$C214*C$246*24*'Input'!$F$58/C$13,0)</f>
        <v>0</v>
      </c>
      <c r="D269" s="6">
        <f>IF(D$13&gt;0,$C214*D$246*24*'Input'!$F$58/D$13,0)</f>
        <v>0</v>
      </c>
      <c r="E269" s="6">
        <f>IF(E$13&gt;0,$C214*E$246*24*'Input'!$F$58/E$13,0)</f>
        <v>0</v>
      </c>
      <c r="G269" s="6">
        <f>IF(C$13&gt;0,$C214*G$246*24*'Input'!$F$58/C$13,0)</f>
        <v>0</v>
      </c>
      <c r="H269" s="6">
        <f>IF(D$13&gt;0,$C214*H$246*24*'Input'!$F$58/D$13,0)</f>
        <v>0</v>
      </c>
      <c r="I269" s="6">
        <f>IF(E$13&gt;0,$C214*I$246*24*'Input'!$F$58/E$13,0)</f>
        <v>0</v>
      </c>
      <c r="K269" s="6">
        <f>IF(C$13&gt;0,$C214*K$246*24*'Input'!$F$58/C$13,0)</f>
        <v>0</v>
      </c>
      <c r="L269" s="6">
        <f>IF(D$13&gt;0,$C214*L$246*24*'Input'!$F$58/D$13,0)</f>
        <v>0</v>
      </c>
      <c r="M269" s="6">
        <f>IF(E$13&gt;0,$C214*M$246*24*'Input'!$F$58/E$13,0)</f>
        <v>0</v>
      </c>
      <c r="O269" s="6">
        <f>IF(C$13&gt;0,$C214*O$246*24*'Input'!$F$58/C$13,0)</f>
        <v>0</v>
      </c>
      <c r="P269" s="6">
        <f>IF(D$13&gt;0,$C214*P$246*24*'Input'!$F$58/D$13,0)</f>
        <v>0</v>
      </c>
      <c r="Q269" s="6">
        <f>IF(E$13&gt;0,$C214*Q$246*24*'Input'!$F$58/E$13,0)</f>
        <v>0</v>
      </c>
      <c r="S269" s="6">
        <f>IF(C$13&gt;0,$C214*S$246*24*'Input'!$F$58/C$13,0)</f>
        <v>0</v>
      </c>
      <c r="T269" s="6">
        <f>IF(D$13&gt;0,$C214*T$246*24*'Input'!$F$58/D$13,0)</f>
        <v>0</v>
      </c>
      <c r="U269" s="6">
        <f>IF(E$13&gt;0,$C214*U$246*24*'Input'!$F$58/E$13,0)</f>
        <v>0</v>
      </c>
      <c r="W269" s="6">
        <f>IF(C$13&gt;0,$C214*W$246*24*'Input'!$F$58/C$13,0)</f>
        <v>0</v>
      </c>
      <c r="X269" s="6">
        <f>IF(D$13&gt;0,$C214*X$246*24*'Input'!$F$58/D$13,0)</f>
        <v>0</v>
      </c>
      <c r="Y269" s="6">
        <f>IF(E$13&gt;0,$C214*Y$246*24*'Input'!$F$58/E$13,0)</f>
        <v>0</v>
      </c>
      <c r="AA269" s="6">
        <f>IF(C$13&gt;0,$C214*AA$246*24*'Input'!$F$58/C$13,0)</f>
        <v>0</v>
      </c>
      <c r="AB269" s="6">
        <f>IF(D$13&gt;0,$C214*AB$246*24*'Input'!$F$58/D$13,0)</f>
        <v>0</v>
      </c>
      <c r="AC269" s="6">
        <f>IF(E$13&gt;0,$C214*AC$246*24*'Input'!$F$58/E$13,0)</f>
        <v>0</v>
      </c>
      <c r="AE269" s="6">
        <f>IF(C$13&gt;0,$C214*AE$246*24*'Input'!$F$58/C$13,0)</f>
        <v>0</v>
      </c>
      <c r="AF269" s="6">
        <f>IF(D$13&gt;0,$C214*AF$246*24*'Input'!$F$58/D$13,0)</f>
        <v>0</v>
      </c>
      <c r="AG269" s="6">
        <f>IF(E$13&gt;0,$C214*AG$246*24*'Input'!$F$58/E$13,0)</f>
        <v>0</v>
      </c>
      <c r="AI269" s="6">
        <f>IF(C$13&gt;0,$C214*AI$246*24*'Input'!$F$58/C$13,0)</f>
        <v>0</v>
      </c>
      <c r="AJ269" s="6">
        <f>IF(D$13&gt;0,$C214*AJ$246*24*'Input'!$F$58/D$13,0)</f>
        <v>0</v>
      </c>
      <c r="AK269" s="6">
        <f>IF(E$13&gt;0,$C214*AK$246*24*'Input'!$F$58/E$13,0)</f>
        <v>0</v>
      </c>
      <c r="AL269" s="10"/>
    </row>
    <row r="270" spans="1:38">
      <c r="A270" s="11" t="s">
        <v>198</v>
      </c>
      <c r="C270" s="6">
        <f>IF(C$13&gt;0,$C215*C$246*24*'Input'!$F$58/C$13,0)</f>
        <v>0</v>
      </c>
      <c r="D270" s="6">
        <f>IF(D$13&gt;0,$C215*D$246*24*'Input'!$F$58/D$13,0)</f>
        <v>0</v>
      </c>
      <c r="E270" s="6">
        <f>IF(E$13&gt;0,$C215*E$246*24*'Input'!$F$58/E$13,0)</f>
        <v>0</v>
      </c>
      <c r="G270" s="6">
        <f>IF(C$13&gt;0,$C215*G$246*24*'Input'!$F$58/C$13,0)</f>
        <v>0</v>
      </c>
      <c r="H270" s="6">
        <f>IF(D$13&gt;0,$C215*H$246*24*'Input'!$F$58/D$13,0)</f>
        <v>0</v>
      </c>
      <c r="I270" s="6">
        <f>IF(E$13&gt;0,$C215*I$246*24*'Input'!$F$58/E$13,0)</f>
        <v>0</v>
      </c>
      <c r="K270" s="6">
        <f>IF(C$13&gt;0,$C215*K$246*24*'Input'!$F$58/C$13,0)</f>
        <v>0</v>
      </c>
      <c r="L270" s="6">
        <f>IF(D$13&gt;0,$C215*L$246*24*'Input'!$F$58/D$13,0)</f>
        <v>0</v>
      </c>
      <c r="M270" s="6">
        <f>IF(E$13&gt;0,$C215*M$246*24*'Input'!$F$58/E$13,0)</f>
        <v>0</v>
      </c>
      <c r="O270" s="6">
        <f>IF(C$13&gt;0,$C215*O$246*24*'Input'!$F$58/C$13,0)</f>
        <v>0</v>
      </c>
      <c r="P270" s="6">
        <f>IF(D$13&gt;0,$C215*P$246*24*'Input'!$F$58/D$13,0)</f>
        <v>0</v>
      </c>
      <c r="Q270" s="6">
        <f>IF(E$13&gt;0,$C215*Q$246*24*'Input'!$F$58/E$13,0)</f>
        <v>0</v>
      </c>
      <c r="S270" s="6">
        <f>IF(C$13&gt;0,$C215*S$246*24*'Input'!$F$58/C$13,0)</f>
        <v>0</v>
      </c>
      <c r="T270" s="6">
        <f>IF(D$13&gt;0,$C215*T$246*24*'Input'!$F$58/D$13,0)</f>
        <v>0</v>
      </c>
      <c r="U270" s="6">
        <f>IF(E$13&gt;0,$C215*U$246*24*'Input'!$F$58/E$13,0)</f>
        <v>0</v>
      </c>
      <c r="W270" s="6">
        <f>IF(C$13&gt;0,$C215*W$246*24*'Input'!$F$58/C$13,0)</f>
        <v>0</v>
      </c>
      <c r="X270" s="6">
        <f>IF(D$13&gt;0,$C215*X$246*24*'Input'!$F$58/D$13,0)</f>
        <v>0</v>
      </c>
      <c r="Y270" s="6">
        <f>IF(E$13&gt;0,$C215*Y$246*24*'Input'!$F$58/E$13,0)</f>
        <v>0</v>
      </c>
      <c r="AA270" s="6">
        <f>IF(C$13&gt;0,$C215*AA$246*24*'Input'!$F$58/C$13,0)</f>
        <v>0</v>
      </c>
      <c r="AB270" s="6">
        <f>IF(D$13&gt;0,$C215*AB$246*24*'Input'!$F$58/D$13,0)</f>
        <v>0</v>
      </c>
      <c r="AC270" s="6">
        <f>IF(E$13&gt;0,$C215*AC$246*24*'Input'!$F$58/E$13,0)</f>
        <v>0</v>
      </c>
      <c r="AE270" s="6">
        <f>IF(C$13&gt;0,$C215*AE$246*24*'Input'!$F$58/C$13,0)</f>
        <v>0</v>
      </c>
      <c r="AF270" s="6">
        <f>IF(D$13&gt;0,$C215*AF$246*24*'Input'!$F$58/D$13,0)</f>
        <v>0</v>
      </c>
      <c r="AG270" s="6">
        <f>IF(E$13&gt;0,$C215*AG$246*24*'Input'!$F$58/E$13,0)</f>
        <v>0</v>
      </c>
      <c r="AI270" s="6">
        <f>IF(C$13&gt;0,$C215*AI$246*24*'Input'!$F$58/C$13,0)</f>
        <v>0</v>
      </c>
      <c r="AJ270" s="6">
        <f>IF(D$13&gt;0,$C215*AJ$246*24*'Input'!$F$58/D$13,0)</f>
        <v>0</v>
      </c>
      <c r="AK270" s="6">
        <f>IF(E$13&gt;0,$C215*AK$246*24*'Input'!$F$58/E$13,0)</f>
        <v>0</v>
      </c>
      <c r="AL270" s="10"/>
    </row>
    <row r="271" spans="1:38">
      <c r="A271" s="11" t="s">
        <v>199</v>
      </c>
      <c r="C271" s="6">
        <f>IF(C$13&gt;0,$C216*C$246*24*'Input'!$F$58/C$13,0)</f>
        <v>0</v>
      </c>
      <c r="D271" s="6">
        <f>IF(D$13&gt;0,$C216*D$246*24*'Input'!$F$58/D$13,0)</f>
        <v>0</v>
      </c>
      <c r="E271" s="6">
        <f>IF(E$13&gt;0,$C216*E$246*24*'Input'!$F$58/E$13,0)</f>
        <v>0</v>
      </c>
      <c r="G271" s="6">
        <f>IF(C$13&gt;0,$C216*G$246*24*'Input'!$F$58/C$13,0)</f>
        <v>0</v>
      </c>
      <c r="H271" s="6">
        <f>IF(D$13&gt;0,$C216*H$246*24*'Input'!$F$58/D$13,0)</f>
        <v>0</v>
      </c>
      <c r="I271" s="6">
        <f>IF(E$13&gt;0,$C216*I$246*24*'Input'!$F$58/E$13,0)</f>
        <v>0</v>
      </c>
      <c r="K271" s="6">
        <f>IF(C$13&gt;0,$C216*K$246*24*'Input'!$F$58/C$13,0)</f>
        <v>0</v>
      </c>
      <c r="L271" s="6">
        <f>IF(D$13&gt;0,$C216*L$246*24*'Input'!$F$58/D$13,0)</f>
        <v>0</v>
      </c>
      <c r="M271" s="6">
        <f>IF(E$13&gt;0,$C216*M$246*24*'Input'!$F$58/E$13,0)</f>
        <v>0</v>
      </c>
      <c r="O271" s="6">
        <f>IF(C$13&gt;0,$C216*O$246*24*'Input'!$F$58/C$13,0)</f>
        <v>0</v>
      </c>
      <c r="P271" s="6">
        <f>IF(D$13&gt;0,$C216*P$246*24*'Input'!$F$58/D$13,0)</f>
        <v>0</v>
      </c>
      <c r="Q271" s="6">
        <f>IF(E$13&gt;0,$C216*Q$246*24*'Input'!$F$58/E$13,0)</f>
        <v>0</v>
      </c>
      <c r="S271" s="6">
        <f>IF(C$13&gt;0,$C216*S$246*24*'Input'!$F$58/C$13,0)</f>
        <v>0</v>
      </c>
      <c r="T271" s="6">
        <f>IF(D$13&gt;0,$C216*T$246*24*'Input'!$F$58/D$13,0)</f>
        <v>0</v>
      </c>
      <c r="U271" s="6">
        <f>IF(E$13&gt;0,$C216*U$246*24*'Input'!$F$58/E$13,0)</f>
        <v>0</v>
      </c>
      <c r="W271" s="6">
        <f>IF(C$13&gt;0,$C216*W$246*24*'Input'!$F$58/C$13,0)</f>
        <v>0</v>
      </c>
      <c r="X271" s="6">
        <f>IF(D$13&gt;0,$C216*X$246*24*'Input'!$F$58/D$13,0)</f>
        <v>0</v>
      </c>
      <c r="Y271" s="6">
        <f>IF(E$13&gt;0,$C216*Y$246*24*'Input'!$F$58/E$13,0)</f>
        <v>0</v>
      </c>
      <c r="AA271" s="6">
        <f>IF(C$13&gt;0,$C216*AA$246*24*'Input'!$F$58/C$13,0)</f>
        <v>0</v>
      </c>
      <c r="AB271" s="6">
        <f>IF(D$13&gt;0,$C216*AB$246*24*'Input'!$F$58/D$13,0)</f>
        <v>0</v>
      </c>
      <c r="AC271" s="6">
        <f>IF(E$13&gt;0,$C216*AC$246*24*'Input'!$F$58/E$13,0)</f>
        <v>0</v>
      </c>
      <c r="AE271" s="6">
        <f>IF(C$13&gt;0,$C216*AE$246*24*'Input'!$F$58/C$13,0)</f>
        <v>0</v>
      </c>
      <c r="AF271" s="6">
        <f>IF(D$13&gt;0,$C216*AF$246*24*'Input'!$F$58/D$13,0)</f>
        <v>0</v>
      </c>
      <c r="AG271" s="6">
        <f>IF(E$13&gt;0,$C216*AG$246*24*'Input'!$F$58/E$13,0)</f>
        <v>0</v>
      </c>
      <c r="AI271" s="6">
        <f>IF(C$13&gt;0,$C216*AI$246*24*'Input'!$F$58/C$13,0)</f>
        <v>0</v>
      </c>
      <c r="AJ271" s="6">
        <f>IF(D$13&gt;0,$C216*AJ$246*24*'Input'!$F$58/D$13,0)</f>
        <v>0</v>
      </c>
      <c r="AK271" s="6">
        <f>IF(E$13&gt;0,$C216*AK$246*24*'Input'!$F$58/E$13,0)</f>
        <v>0</v>
      </c>
      <c r="AL271" s="10"/>
    </row>
    <row r="272" spans="1:38">
      <c r="A272" s="11" t="s">
        <v>200</v>
      </c>
      <c r="C272" s="6">
        <f>IF(C$13&gt;0,$C217*C$246*24*'Input'!$F$58/C$13,0)</f>
        <v>0</v>
      </c>
      <c r="D272" s="6">
        <f>IF(D$13&gt;0,$C217*D$246*24*'Input'!$F$58/D$13,0)</f>
        <v>0</v>
      </c>
      <c r="E272" s="6">
        <f>IF(E$13&gt;0,$C217*E$246*24*'Input'!$F$58/E$13,0)</f>
        <v>0</v>
      </c>
      <c r="G272" s="6">
        <f>IF(C$13&gt;0,$C217*G$246*24*'Input'!$F$58/C$13,0)</f>
        <v>0</v>
      </c>
      <c r="H272" s="6">
        <f>IF(D$13&gt;0,$C217*H$246*24*'Input'!$F$58/D$13,0)</f>
        <v>0</v>
      </c>
      <c r="I272" s="6">
        <f>IF(E$13&gt;0,$C217*I$246*24*'Input'!$F$58/E$13,0)</f>
        <v>0</v>
      </c>
      <c r="K272" s="6">
        <f>IF(C$13&gt;0,$C217*K$246*24*'Input'!$F$58/C$13,0)</f>
        <v>0</v>
      </c>
      <c r="L272" s="6">
        <f>IF(D$13&gt;0,$C217*L$246*24*'Input'!$F$58/D$13,0)</f>
        <v>0</v>
      </c>
      <c r="M272" s="6">
        <f>IF(E$13&gt;0,$C217*M$246*24*'Input'!$F$58/E$13,0)</f>
        <v>0</v>
      </c>
      <c r="O272" s="6">
        <f>IF(C$13&gt;0,$C217*O$246*24*'Input'!$F$58/C$13,0)</f>
        <v>0</v>
      </c>
      <c r="P272" s="6">
        <f>IF(D$13&gt;0,$C217*P$246*24*'Input'!$F$58/D$13,0)</f>
        <v>0</v>
      </c>
      <c r="Q272" s="6">
        <f>IF(E$13&gt;0,$C217*Q$246*24*'Input'!$F$58/E$13,0)</f>
        <v>0</v>
      </c>
      <c r="S272" s="6">
        <f>IF(C$13&gt;0,$C217*S$246*24*'Input'!$F$58/C$13,0)</f>
        <v>0</v>
      </c>
      <c r="T272" s="6">
        <f>IF(D$13&gt;0,$C217*T$246*24*'Input'!$F$58/D$13,0)</f>
        <v>0</v>
      </c>
      <c r="U272" s="6">
        <f>IF(E$13&gt;0,$C217*U$246*24*'Input'!$F$58/E$13,0)</f>
        <v>0</v>
      </c>
      <c r="W272" s="6">
        <f>IF(C$13&gt;0,$C217*W$246*24*'Input'!$F$58/C$13,0)</f>
        <v>0</v>
      </c>
      <c r="X272" s="6">
        <f>IF(D$13&gt;0,$C217*X$246*24*'Input'!$F$58/D$13,0)</f>
        <v>0</v>
      </c>
      <c r="Y272" s="6">
        <f>IF(E$13&gt;0,$C217*Y$246*24*'Input'!$F$58/E$13,0)</f>
        <v>0</v>
      </c>
      <c r="AA272" s="6">
        <f>IF(C$13&gt;0,$C217*AA$246*24*'Input'!$F$58/C$13,0)</f>
        <v>0</v>
      </c>
      <c r="AB272" s="6">
        <f>IF(D$13&gt;0,$C217*AB$246*24*'Input'!$F$58/D$13,0)</f>
        <v>0</v>
      </c>
      <c r="AC272" s="6">
        <f>IF(E$13&gt;0,$C217*AC$246*24*'Input'!$F$58/E$13,0)</f>
        <v>0</v>
      </c>
      <c r="AE272" s="6">
        <f>IF(C$13&gt;0,$C217*AE$246*24*'Input'!$F$58/C$13,0)</f>
        <v>0</v>
      </c>
      <c r="AF272" s="6">
        <f>IF(D$13&gt;0,$C217*AF$246*24*'Input'!$F$58/D$13,0)</f>
        <v>0</v>
      </c>
      <c r="AG272" s="6">
        <f>IF(E$13&gt;0,$C217*AG$246*24*'Input'!$F$58/E$13,0)</f>
        <v>0</v>
      </c>
      <c r="AI272" s="6">
        <f>IF(C$13&gt;0,$C217*AI$246*24*'Input'!$F$58/C$13,0)</f>
        <v>0</v>
      </c>
      <c r="AJ272" s="6">
        <f>IF(D$13&gt;0,$C217*AJ$246*24*'Input'!$F$58/D$13,0)</f>
        <v>0</v>
      </c>
      <c r="AK272" s="6">
        <f>IF(E$13&gt;0,$C217*AK$246*24*'Input'!$F$58/E$13,0)</f>
        <v>0</v>
      </c>
      <c r="AL272" s="10"/>
    </row>
    <row r="274" spans="1:11">
      <c r="A274" s="1" t="s">
        <v>638</v>
      </c>
    </row>
    <row r="275" spans="1:11">
      <c r="A275" s="2" t="s">
        <v>367</v>
      </c>
    </row>
    <row r="276" spans="1:11">
      <c r="A276" s="12" t="s">
        <v>639</v>
      </c>
    </row>
    <row r="277" spans="1:11">
      <c r="A277" s="12" t="s">
        <v>640</v>
      </c>
    </row>
    <row r="278" spans="1:11">
      <c r="A278" s="2" t="s">
        <v>380</v>
      </c>
    </row>
    <row r="280" spans="1:11">
      <c r="B280" s="3" t="s">
        <v>140</v>
      </c>
      <c r="C280" s="3" t="s">
        <v>141</v>
      </c>
      <c r="D280" s="3" t="s">
        <v>142</v>
      </c>
      <c r="E280" s="3" t="s">
        <v>143</v>
      </c>
      <c r="F280" s="3" t="s">
        <v>144</v>
      </c>
      <c r="G280" s="3" t="s">
        <v>149</v>
      </c>
      <c r="H280" s="3" t="s">
        <v>145</v>
      </c>
      <c r="I280" s="3" t="s">
        <v>146</v>
      </c>
      <c r="J280" s="3" t="s">
        <v>147</v>
      </c>
    </row>
    <row r="281" spans="1:11">
      <c r="A281" s="11" t="s">
        <v>173</v>
      </c>
      <c r="B281" s="6">
        <f>SUMPRODUCT($C257:$E257,$B41:$D41)</f>
        <v>0</v>
      </c>
      <c r="C281" s="6">
        <f>SUMPRODUCT($G257:$I257,$B41:$D41)</f>
        <v>0</v>
      </c>
      <c r="D281" s="6">
        <f>SUMPRODUCT($K257:$M257,$B41:$D41)</f>
        <v>0</v>
      </c>
      <c r="E281" s="6">
        <f>SUMPRODUCT($O257:$Q257,$B41:$D41)</f>
        <v>0</v>
      </c>
      <c r="F281" s="6">
        <f>SUMPRODUCT($S257:$U257,$B41:$D41)</f>
        <v>0</v>
      </c>
      <c r="G281" s="6">
        <f>SUMPRODUCT($W257:$Y257,$B41:$D41)</f>
        <v>0</v>
      </c>
      <c r="H281" s="6">
        <f>SUMPRODUCT($AA257:$AC257,$B41:$D41)</f>
        <v>0</v>
      </c>
      <c r="I281" s="6">
        <f>SUMPRODUCT($AE257:$AG257,$B41:$D41)</f>
        <v>0</v>
      </c>
      <c r="J281" s="6">
        <f>SUMPRODUCT($AI257:$AK257,$B41:$D41)</f>
        <v>0</v>
      </c>
      <c r="K281" s="10"/>
    </row>
    <row r="282" spans="1:11">
      <c r="A282" s="11" t="s">
        <v>216</v>
      </c>
      <c r="B282" s="6">
        <f>SUMPRODUCT($C258:$E258,$B42:$D42)</f>
        <v>0</v>
      </c>
      <c r="C282" s="6">
        <f>SUMPRODUCT($G258:$I258,$B42:$D42)</f>
        <v>0</v>
      </c>
      <c r="D282" s="6">
        <f>SUMPRODUCT($K258:$M258,$B42:$D42)</f>
        <v>0</v>
      </c>
      <c r="E282" s="6">
        <f>SUMPRODUCT($O258:$Q258,$B42:$D42)</f>
        <v>0</v>
      </c>
      <c r="F282" s="6">
        <f>SUMPRODUCT($S258:$U258,$B42:$D42)</f>
        <v>0</v>
      </c>
      <c r="G282" s="6">
        <f>SUMPRODUCT($W258:$Y258,$B42:$D42)</f>
        <v>0</v>
      </c>
      <c r="H282" s="6">
        <f>SUMPRODUCT($AA258:$AC258,$B42:$D42)</f>
        <v>0</v>
      </c>
      <c r="I282" s="6">
        <f>SUMPRODUCT($AE258:$AG258,$B42:$D42)</f>
        <v>0</v>
      </c>
      <c r="J282" s="6">
        <f>SUMPRODUCT($AI258:$AK258,$B42:$D42)</f>
        <v>0</v>
      </c>
      <c r="K282" s="10"/>
    </row>
    <row r="283" spans="1:11">
      <c r="A283" s="11" t="s">
        <v>175</v>
      </c>
      <c r="B283" s="6">
        <f>SUMPRODUCT($C259:$E259,$B43:$D43)</f>
        <v>0</v>
      </c>
      <c r="C283" s="6">
        <f>SUMPRODUCT($G259:$I259,$B43:$D43)</f>
        <v>0</v>
      </c>
      <c r="D283" s="6">
        <f>SUMPRODUCT($K259:$M259,$B43:$D43)</f>
        <v>0</v>
      </c>
      <c r="E283" s="6">
        <f>SUMPRODUCT($O259:$Q259,$B43:$D43)</f>
        <v>0</v>
      </c>
      <c r="F283" s="6">
        <f>SUMPRODUCT($S259:$U259,$B43:$D43)</f>
        <v>0</v>
      </c>
      <c r="G283" s="6">
        <f>SUMPRODUCT($W259:$Y259,$B43:$D43)</f>
        <v>0</v>
      </c>
      <c r="H283" s="6">
        <f>SUMPRODUCT($AA259:$AC259,$B43:$D43)</f>
        <v>0</v>
      </c>
      <c r="I283" s="6">
        <f>SUMPRODUCT($AE259:$AG259,$B43:$D43)</f>
        <v>0</v>
      </c>
      <c r="J283" s="6">
        <f>SUMPRODUCT($AI259:$AK259,$B43:$D43)</f>
        <v>0</v>
      </c>
      <c r="K283" s="10"/>
    </row>
    <row r="284" spans="1:11">
      <c r="A284" s="11" t="s">
        <v>217</v>
      </c>
      <c r="B284" s="6">
        <f>SUMPRODUCT($C260:$E260,$B44:$D44)</f>
        <v>0</v>
      </c>
      <c r="C284" s="6">
        <f>SUMPRODUCT($G260:$I260,$B44:$D44)</f>
        <v>0</v>
      </c>
      <c r="D284" s="6">
        <f>SUMPRODUCT($K260:$M260,$B44:$D44)</f>
        <v>0</v>
      </c>
      <c r="E284" s="6">
        <f>SUMPRODUCT($O260:$Q260,$B44:$D44)</f>
        <v>0</v>
      </c>
      <c r="F284" s="6">
        <f>SUMPRODUCT($S260:$U260,$B44:$D44)</f>
        <v>0</v>
      </c>
      <c r="G284" s="6">
        <f>SUMPRODUCT($W260:$Y260,$B44:$D44)</f>
        <v>0</v>
      </c>
      <c r="H284" s="6">
        <f>SUMPRODUCT($AA260:$AC260,$B44:$D44)</f>
        <v>0</v>
      </c>
      <c r="I284" s="6">
        <f>SUMPRODUCT($AE260:$AG260,$B44:$D44)</f>
        <v>0</v>
      </c>
      <c r="J284" s="6">
        <f>SUMPRODUCT($AI260:$AK260,$B44:$D44)</f>
        <v>0</v>
      </c>
      <c r="K284" s="10"/>
    </row>
    <row r="285" spans="1:11">
      <c r="A285" s="11" t="s">
        <v>176</v>
      </c>
      <c r="B285" s="6">
        <f>SUMPRODUCT($C261:$E261,$B45:$D45)</f>
        <v>0</v>
      </c>
      <c r="C285" s="6">
        <f>SUMPRODUCT($G261:$I261,$B45:$D45)</f>
        <v>0</v>
      </c>
      <c r="D285" s="6">
        <f>SUMPRODUCT($K261:$M261,$B45:$D45)</f>
        <v>0</v>
      </c>
      <c r="E285" s="6">
        <f>SUMPRODUCT($O261:$Q261,$B45:$D45)</f>
        <v>0</v>
      </c>
      <c r="F285" s="6">
        <f>SUMPRODUCT($S261:$U261,$B45:$D45)</f>
        <v>0</v>
      </c>
      <c r="G285" s="6">
        <f>SUMPRODUCT($W261:$Y261,$B45:$D45)</f>
        <v>0</v>
      </c>
      <c r="H285" s="6">
        <f>SUMPRODUCT($AA261:$AC261,$B45:$D45)</f>
        <v>0</v>
      </c>
      <c r="I285" s="6">
        <f>SUMPRODUCT($AE261:$AG261,$B45:$D45)</f>
        <v>0</v>
      </c>
      <c r="J285" s="6">
        <f>SUMPRODUCT($AI261:$AK261,$B45:$D45)</f>
        <v>0</v>
      </c>
      <c r="K285" s="10"/>
    </row>
    <row r="286" spans="1:11">
      <c r="A286" s="11" t="s">
        <v>177</v>
      </c>
      <c r="B286" s="6">
        <f>SUMPRODUCT($C262:$E262,$B46:$D46)</f>
        <v>0</v>
      </c>
      <c r="C286" s="6">
        <f>SUMPRODUCT($G262:$I262,$B46:$D46)</f>
        <v>0</v>
      </c>
      <c r="D286" s="6">
        <f>SUMPRODUCT($K262:$M262,$B46:$D46)</f>
        <v>0</v>
      </c>
      <c r="E286" s="6">
        <f>SUMPRODUCT($O262:$Q262,$B46:$D46)</f>
        <v>0</v>
      </c>
      <c r="F286" s="6">
        <f>SUMPRODUCT($S262:$U262,$B46:$D46)</f>
        <v>0</v>
      </c>
      <c r="G286" s="6">
        <f>SUMPRODUCT($W262:$Y262,$B46:$D46)</f>
        <v>0</v>
      </c>
      <c r="H286" s="6">
        <f>SUMPRODUCT($AA262:$AC262,$B46:$D46)</f>
        <v>0</v>
      </c>
      <c r="I286" s="6">
        <f>SUMPRODUCT($AE262:$AG262,$B46:$D46)</f>
        <v>0</v>
      </c>
      <c r="J286" s="6">
        <f>SUMPRODUCT($AI262:$AK262,$B46:$D46)</f>
        <v>0</v>
      </c>
      <c r="K286" s="10"/>
    </row>
    <row r="287" spans="1:11">
      <c r="A287" s="11" t="s">
        <v>191</v>
      </c>
      <c r="B287" s="6">
        <f>SUMPRODUCT($C263:$E263,$B47:$D47)</f>
        <v>0</v>
      </c>
      <c r="C287" s="6">
        <f>SUMPRODUCT($G263:$I263,$B47:$D47)</f>
        <v>0</v>
      </c>
      <c r="D287" s="6">
        <f>SUMPRODUCT($K263:$M263,$B47:$D47)</f>
        <v>0</v>
      </c>
      <c r="E287" s="6">
        <f>SUMPRODUCT($O263:$Q263,$B47:$D47)</f>
        <v>0</v>
      </c>
      <c r="F287" s="6">
        <f>SUMPRODUCT($S263:$U263,$B47:$D47)</f>
        <v>0</v>
      </c>
      <c r="G287" s="6">
        <f>SUMPRODUCT($W263:$Y263,$B47:$D47)</f>
        <v>0</v>
      </c>
      <c r="H287" s="6">
        <f>SUMPRODUCT($AA263:$AC263,$B47:$D47)</f>
        <v>0</v>
      </c>
      <c r="I287" s="6">
        <f>SUMPRODUCT($AE263:$AG263,$B47:$D47)</f>
        <v>0</v>
      </c>
      <c r="J287" s="6">
        <f>SUMPRODUCT($AI263:$AK263,$B47:$D47)</f>
        <v>0</v>
      </c>
      <c r="K287" s="10"/>
    </row>
    <row r="288" spans="1:11">
      <c r="A288" s="11" t="s">
        <v>178</v>
      </c>
      <c r="B288" s="6">
        <f>SUMPRODUCT($C264:$E264,$B48:$D48)</f>
        <v>0</v>
      </c>
      <c r="C288" s="6">
        <f>SUMPRODUCT($G264:$I264,$B48:$D48)</f>
        <v>0</v>
      </c>
      <c r="D288" s="6">
        <f>SUMPRODUCT($K264:$M264,$B48:$D48)</f>
        <v>0</v>
      </c>
      <c r="E288" s="6">
        <f>SUMPRODUCT($O264:$Q264,$B48:$D48)</f>
        <v>0</v>
      </c>
      <c r="F288" s="6">
        <f>SUMPRODUCT($S264:$U264,$B48:$D48)</f>
        <v>0</v>
      </c>
      <c r="G288" s="6">
        <f>SUMPRODUCT($W264:$Y264,$B48:$D48)</f>
        <v>0</v>
      </c>
      <c r="H288" s="6">
        <f>SUMPRODUCT($AA264:$AC264,$B48:$D48)</f>
        <v>0</v>
      </c>
      <c r="I288" s="6">
        <f>SUMPRODUCT($AE264:$AG264,$B48:$D48)</f>
        <v>0</v>
      </c>
      <c r="J288" s="6">
        <f>SUMPRODUCT($AI264:$AK264,$B48:$D48)</f>
        <v>0</v>
      </c>
      <c r="K288" s="10"/>
    </row>
    <row r="289" spans="1:11">
      <c r="A289" s="11" t="s">
        <v>179</v>
      </c>
      <c r="B289" s="6">
        <f>SUMPRODUCT($C265:$E265,$B49:$D49)</f>
        <v>0</v>
      </c>
      <c r="C289" s="6">
        <f>SUMPRODUCT($G265:$I265,$B49:$D49)</f>
        <v>0</v>
      </c>
      <c r="D289" s="6">
        <f>SUMPRODUCT($K265:$M265,$B49:$D49)</f>
        <v>0</v>
      </c>
      <c r="E289" s="6">
        <f>SUMPRODUCT($O265:$Q265,$B49:$D49)</f>
        <v>0</v>
      </c>
      <c r="F289" s="6">
        <f>SUMPRODUCT($S265:$U265,$B49:$D49)</f>
        <v>0</v>
      </c>
      <c r="G289" s="6">
        <f>SUMPRODUCT($W265:$Y265,$B49:$D49)</f>
        <v>0</v>
      </c>
      <c r="H289" s="6">
        <f>SUMPRODUCT($AA265:$AC265,$B49:$D49)</f>
        <v>0</v>
      </c>
      <c r="I289" s="6">
        <f>SUMPRODUCT($AE265:$AG265,$B49:$D49)</f>
        <v>0</v>
      </c>
      <c r="J289" s="6">
        <f>SUMPRODUCT($AI265:$AK265,$B49:$D49)</f>
        <v>0</v>
      </c>
      <c r="K289" s="10"/>
    </row>
    <row r="290" spans="1:11">
      <c r="A290" s="11" t="s">
        <v>192</v>
      </c>
      <c r="B290" s="6">
        <f>SUMPRODUCT($C266:$E266,$B50:$D50)</f>
        <v>0</v>
      </c>
      <c r="C290" s="6">
        <f>SUMPRODUCT($G266:$I266,$B50:$D50)</f>
        <v>0</v>
      </c>
      <c r="D290" s="6">
        <f>SUMPRODUCT($K266:$M266,$B50:$D50)</f>
        <v>0</v>
      </c>
      <c r="E290" s="6">
        <f>SUMPRODUCT($O266:$Q266,$B50:$D50)</f>
        <v>0</v>
      </c>
      <c r="F290" s="6">
        <f>SUMPRODUCT($S266:$U266,$B50:$D50)</f>
        <v>0</v>
      </c>
      <c r="G290" s="6">
        <f>SUMPRODUCT($W266:$Y266,$B50:$D50)</f>
        <v>0</v>
      </c>
      <c r="H290" s="6">
        <f>SUMPRODUCT($AA266:$AC266,$B50:$D50)</f>
        <v>0</v>
      </c>
      <c r="I290" s="6">
        <f>SUMPRODUCT($AE266:$AG266,$B50:$D50)</f>
        <v>0</v>
      </c>
      <c r="J290" s="6">
        <f>SUMPRODUCT($AI266:$AK266,$B50:$D50)</f>
        <v>0</v>
      </c>
      <c r="K290" s="10"/>
    </row>
    <row r="291" spans="1:11">
      <c r="A291" s="11" t="s">
        <v>183</v>
      </c>
      <c r="B291" s="6">
        <f>SUMPRODUCT($C267:$E267,$B51:$D51)</f>
        <v>0</v>
      </c>
      <c r="C291" s="6">
        <f>SUMPRODUCT($G267:$I267,$B51:$D51)</f>
        <v>0</v>
      </c>
      <c r="D291" s="6">
        <f>SUMPRODUCT($K267:$M267,$B51:$D51)</f>
        <v>0</v>
      </c>
      <c r="E291" s="6">
        <f>SUMPRODUCT($O267:$Q267,$B51:$D51)</f>
        <v>0</v>
      </c>
      <c r="F291" s="6">
        <f>SUMPRODUCT($S267:$U267,$B51:$D51)</f>
        <v>0</v>
      </c>
      <c r="G291" s="6">
        <f>SUMPRODUCT($W267:$Y267,$B51:$D51)</f>
        <v>0</v>
      </c>
      <c r="H291" s="6">
        <f>SUMPRODUCT($AA267:$AC267,$B51:$D51)</f>
        <v>0</v>
      </c>
      <c r="I291" s="6">
        <f>SUMPRODUCT($AE267:$AG267,$B51:$D51)</f>
        <v>0</v>
      </c>
      <c r="J291" s="6">
        <f>SUMPRODUCT($AI267:$AK267,$B51:$D51)</f>
        <v>0</v>
      </c>
      <c r="K291" s="10"/>
    </row>
    <row r="292" spans="1:11">
      <c r="A292" s="11" t="s">
        <v>185</v>
      </c>
      <c r="B292" s="6">
        <f>SUMPRODUCT($C268:$E268,$B52:$D52)</f>
        <v>0</v>
      </c>
      <c r="C292" s="6">
        <f>SUMPRODUCT($G268:$I268,$B52:$D52)</f>
        <v>0</v>
      </c>
      <c r="D292" s="6">
        <f>SUMPRODUCT($K268:$M268,$B52:$D52)</f>
        <v>0</v>
      </c>
      <c r="E292" s="6">
        <f>SUMPRODUCT($O268:$Q268,$B52:$D52)</f>
        <v>0</v>
      </c>
      <c r="F292" s="6">
        <f>SUMPRODUCT($S268:$U268,$B52:$D52)</f>
        <v>0</v>
      </c>
      <c r="G292" s="6">
        <f>SUMPRODUCT($W268:$Y268,$B52:$D52)</f>
        <v>0</v>
      </c>
      <c r="H292" s="6">
        <f>SUMPRODUCT($AA268:$AC268,$B52:$D52)</f>
        <v>0</v>
      </c>
      <c r="I292" s="6">
        <f>SUMPRODUCT($AE268:$AG268,$B52:$D52)</f>
        <v>0</v>
      </c>
      <c r="J292" s="6">
        <f>SUMPRODUCT($AI268:$AK268,$B52:$D52)</f>
        <v>0</v>
      </c>
      <c r="K292" s="10"/>
    </row>
    <row r="293" spans="1:11">
      <c r="A293" s="11" t="s">
        <v>197</v>
      </c>
      <c r="B293" s="6">
        <f>SUMPRODUCT($C269:$E269,$B53:$D53)</f>
        <v>0</v>
      </c>
      <c r="C293" s="6">
        <f>SUMPRODUCT($G269:$I269,$B53:$D53)</f>
        <v>0</v>
      </c>
      <c r="D293" s="6">
        <f>SUMPRODUCT($K269:$M269,$B53:$D53)</f>
        <v>0</v>
      </c>
      <c r="E293" s="6">
        <f>SUMPRODUCT($O269:$Q269,$B53:$D53)</f>
        <v>0</v>
      </c>
      <c r="F293" s="6">
        <f>SUMPRODUCT($S269:$U269,$B53:$D53)</f>
        <v>0</v>
      </c>
      <c r="G293" s="6">
        <f>SUMPRODUCT($W269:$Y269,$B53:$D53)</f>
        <v>0</v>
      </c>
      <c r="H293" s="6">
        <f>SUMPRODUCT($AA269:$AC269,$B53:$D53)</f>
        <v>0</v>
      </c>
      <c r="I293" s="6">
        <f>SUMPRODUCT($AE269:$AG269,$B53:$D53)</f>
        <v>0</v>
      </c>
      <c r="J293" s="6">
        <f>SUMPRODUCT($AI269:$AK269,$B53:$D53)</f>
        <v>0</v>
      </c>
      <c r="K293" s="10"/>
    </row>
    <row r="294" spans="1:11">
      <c r="A294" s="11" t="s">
        <v>198</v>
      </c>
      <c r="B294" s="6">
        <f>SUMPRODUCT($C270:$E270,$B54:$D54)</f>
        <v>0</v>
      </c>
      <c r="C294" s="6">
        <f>SUMPRODUCT($G270:$I270,$B54:$D54)</f>
        <v>0</v>
      </c>
      <c r="D294" s="6">
        <f>SUMPRODUCT($K270:$M270,$B54:$D54)</f>
        <v>0</v>
      </c>
      <c r="E294" s="6">
        <f>SUMPRODUCT($O270:$Q270,$B54:$D54)</f>
        <v>0</v>
      </c>
      <c r="F294" s="6">
        <f>SUMPRODUCT($S270:$U270,$B54:$D54)</f>
        <v>0</v>
      </c>
      <c r="G294" s="6">
        <f>SUMPRODUCT($W270:$Y270,$B54:$D54)</f>
        <v>0</v>
      </c>
      <c r="H294" s="6">
        <f>SUMPRODUCT($AA270:$AC270,$B54:$D54)</f>
        <v>0</v>
      </c>
      <c r="I294" s="6">
        <f>SUMPRODUCT($AE270:$AG270,$B54:$D54)</f>
        <v>0</v>
      </c>
      <c r="J294" s="6">
        <f>SUMPRODUCT($AI270:$AK270,$B54:$D54)</f>
        <v>0</v>
      </c>
      <c r="K294" s="10"/>
    </row>
    <row r="295" spans="1:11">
      <c r="A295" s="11" t="s">
        <v>199</v>
      </c>
      <c r="B295" s="6">
        <f>SUMPRODUCT($C271:$E271,$B55:$D55)</f>
        <v>0</v>
      </c>
      <c r="C295" s="6">
        <f>SUMPRODUCT($G271:$I271,$B55:$D55)</f>
        <v>0</v>
      </c>
      <c r="D295" s="6">
        <f>SUMPRODUCT($K271:$M271,$B55:$D55)</f>
        <v>0</v>
      </c>
      <c r="E295" s="6">
        <f>SUMPRODUCT($O271:$Q271,$B55:$D55)</f>
        <v>0</v>
      </c>
      <c r="F295" s="6">
        <f>SUMPRODUCT($S271:$U271,$B55:$D55)</f>
        <v>0</v>
      </c>
      <c r="G295" s="6">
        <f>SUMPRODUCT($W271:$Y271,$B55:$D55)</f>
        <v>0</v>
      </c>
      <c r="H295" s="6">
        <f>SUMPRODUCT($AA271:$AC271,$B55:$D55)</f>
        <v>0</v>
      </c>
      <c r="I295" s="6">
        <f>SUMPRODUCT($AE271:$AG271,$B55:$D55)</f>
        <v>0</v>
      </c>
      <c r="J295" s="6">
        <f>SUMPRODUCT($AI271:$AK271,$B55:$D55)</f>
        <v>0</v>
      </c>
      <c r="K295" s="10"/>
    </row>
    <row r="296" spans="1:11">
      <c r="A296" s="11" t="s">
        <v>200</v>
      </c>
      <c r="B296" s="6">
        <f>SUMPRODUCT($C272:$E272,$B56:$D56)</f>
        <v>0</v>
      </c>
      <c r="C296" s="6">
        <f>SUMPRODUCT($G272:$I272,$B56:$D56)</f>
        <v>0</v>
      </c>
      <c r="D296" s="6">
        <f>SUMPRODUCT($K272:$M272,$B56:$D56)</f>
        <v>0</v>
      </c>
      <c r="E296" s="6">
        <f>SUMPRODUCT($O272:$Q272,$B56:$D56)</f>
        <v>0</v>
      </c>
      <c r="F296" s="6">
        <f>SUMPRODUCT($S272:$U272,$B56:$D56)</f>
        <v>0</v>
      </c>
      <c r="G296" s="6">
        <f>SUMPRODUCT($W272:$Y272,$B56:$D56)</f>
        <v>0</v>
      </c>
      <c r="H296" s="6">
        <f>SUMPRODUCT($AA272:$AC272,$B56:$D56)</f>
        <v>0</v>
      </c>
      <c r="I296" s="6">
        <f>SUMPRODUCT($AE272:$AG272,$B56:$D56)</f>
        <v>0</v>
      </c>
      <c r="J296" s="6">
        <f>SUMPRODUCT($AI272:$AK272,$B56:$D56)</f>
        <v>0</v>
      </c>
      <c r="K296" s="10"/>
    </row>
    <row r="298" spans="1:11">
      <c r="A298" s="1" t="s">
        <v>641</v>
      </c>
    </row>
    <row r="299" spans="1:11">
      <c r="A299" s="2" t="s">
        <v>367</v>
      </c>
    </row>
    <row r="300" spans="1:11">
      <c r="A300" s="12" t="s">
        <v>639</v>
      </c>
    </row>
    <row r="301" spans="1:11">
      <c r="A301" s="12" t="s">
        <v>642</v>
      </c>
    </row>
    <row r="302" spans="1:11">
      <c r="A302" s="2" t="s">
        <v>380</v>
      </c>
    </row>
    <row r="304" spans="1:11">
      <c r="B304" s="3" t="s">
        <v>140</v>
      </c>
      <c r="C304" s="3" t="s">
        <v>141</v>
      </c>
      <c r="D304" s="3" t="s">
        <v>142</v>
      </c>
      <c r="E304" s="3" t="s">
        <v>143</v>
      </c>
      <c r="F304" s="3" t="s">
        <v>144</v>
      </c>
      <c r="G304" s="3" t="s">
        <v>149</v>
      </c>
      <c r="H304" s="3" t="s">
        <v>145</v>
      </c>
      <c r="I304" s="3" t="s">
        <v>146</v>
      </c>
      <c r="J304" s="3" t="s">
        <v>147</v>
      </c>
    </row>
    <row r="305" spans="1:11">
      <c r="A305" s="11" t="s">
        <v>173</v>
      </c>
      <c r="B305" s="6">
        <f>SUMPRODUCT($C$257:$E$257,$B82:$D82)</f>
        <v>0</v>
      </c>
      <c r="C305" s="6">
        <f>SUMPRODUCT($G$257:$I$257,$B82:$D82)</f>
        <v>0</v>
      </c>
      <c r="D305" s="6">
        <f>SUMPRODUCT($K$257:$M$257,$B82:$D82)</f>
        <v>0</v>
      </c>
      <c r="E305" s="6">
        <f>SUMPRODUCT($O$257:$Q$257,$B82:$D82)</f>
        <v>0</v>
      </c>
      <c r="F305" s="6">
        <f>SUMPRODUCT($S$257:$U$257,$B82:$D82)</f>
        <v>0</v>
      </c>
      <c r="G305" s="6">
        <f>SUMPRODUCT($W$257:$Y$257,$B82:$D82)</f>
        <v>0</v>
      </c>
      <c r="H305" s="6">
        <f>SUMPRODUCT($AA$257:$AC$257,$B82:$D82)</f>
        <v>0</v>
      </c>
      <c r="I305" s="6">
        <f>SUMPRODUCT($AE$257:$AG$257,$B82:$D82)</f>
        <v>0</v>
      </c>
      <c r="J305" s="6">
        <f>SUMPRODUCT($AI$257:$AK$257,$B82:$D82)</f>
        <v>0</v>
      </c>
      <c r="K305" s="10"/>
    </row>
    <row r="306" spans="1:11">
      <c r="A306" s="11" t="s">
        <v>175</v>
      </c>
      <c r="B306" s="6">
        <f>SUMPRODUCT($C$259:$E$259,$B83:$D83)</f>
        <v>0</v>
      </c>
      <c r="C306" s="6">
        <f>SUMPRODUCT($G$259:$I$259,$B83:$D83)</f>
        <v>0</v>
      </c>
      <c r="D306" s="6">
        <f>SUMPRODUCT($K$259:$M$259,$B83:$D83)</f>
        <v>0</v>
      </c>
      <c r="E306" s="6">
        <f>SUMPRODUCT($O$259:$Q$259,$B83:$D83)</f>
        <v>0</v>
      </c>
      <c r="F306" s="6">
        <f>SUMPRODUCT($S$259:$U$259,$B83:$D83)</f>
        <v>0</v>
      </c>
      <c r="G306" s="6">
        <f>SUMPRODUCT($W$259:$Y$259,$B83:$D83)</f>
        <v>0</v>
      </c>
      <c r="H306" s="6">
        <f>SUMPRODUCT($AA$259:$AC$259,$B83:$D83)</f>
        <v>0</v>
      </c>
      <c r="I306" s="6">
        <f>SUMPRODUCT($AE$259:$AG$259,$B83:$D83)</f>
        <v>0</v>
      </c>
      <c r="J306" s="6">
        <f>SUMPRODUCT($AI$259:$AK$259,$B83:$D83)</f>
        <v>0</v>
      </c>
      <c r="K306" s="10"/>
    </row>
    <row r="307" spans="1:11">
      <c r="A307" s="11" t="s">
        <v>176</v>
      </c>
      <c r="B307" s="6">
        <f>SUMPRODUCT($C$261:$E$261,$B84:$D84)</f>
        <v>0</v>
      </c>
      <c r="C307" s="6">
        <f>SUMPRODUCT($G$261:$I$261,$B84:$D84)</f>
        <v>0</v>
      </c>
      <c r="D307" s="6">
        <f>SUMPRODUCT($K$261:$M$261,$B84:$D84)</f>
        <v>0</v>
      </c>
      <c r="E307" s="6">
        <f>SUMPRODUCT($O$261:$Q$261,$B84:$D84)</f>
        <v>0</v>
      </c>
      <c r="F307" s="6">
        <f>SUMPRODUCT($S$261:$U$261,$B84:$D84)</f>
        <v>0</v>
      </c>
      <c r="G307" s="6">
        <f>SUMPRODUCT($W$261:$Y$261,$B84:$D84)</f>
        <v>0</v>
      </c>
      <c r="H307" s="6">
        <f>SUMPRODUCT($AA$261:$AC$261,$B84:$D84)</f>
        <v>0</v>
      </c>
      <c r="I307" s="6">
        <f>SUMPRODUCT($AE$261:$AG$261,$B84:$D84)</f>
        <v>0</v>
      </c>
      <c r="J307" s="6">
        <f>SUMPRODUCT($AI$261:$AK$261,$B84:$D84)</f>
        <v>0</v>
      </c>
      <c r="K307" s="10"/>
    </row>
    <row r="308" spans="1:11">
      <c r="A308" s="11" t="s">
        <v>177</v>
      </c>
      <c r="B308" s="6">
        <f>SUMPRODUCT($C$262:$E$262,$B85:$D85)</f>
        <v>0</v>
      </c>
      <c r="C308" s="6">
        <f>SUMPRODUCT($G$262:$I$262,$B85:$D85)</f>
        <v>0</v>
      </c>
      <c r="D308" s="6">
        <f>SUMPRODUCT($K$262:$M$262,$B85:$D85)</f>
        <v>0</v>
      </c>
      <c r="E308" s="6">
        <f>SUMPRODUCT($O$262:$Q$262,$B85:$D85)</f>
        <v>0</v>
      </c>
      <c r="F308" s="6">
        <f>SUMPRODUCT($S$262:$U$262,$B85:$D85)</f>
        <v>0</v>
      </c>
      <c r="G308" s="6">
        <f>SUMPRODUCT($W$262:$Y$262,$B85:$D85)</f>
        <v>0</v>
      </c>
      <c r="H308" s="6">
        <f>SUMPRODUCT($AA$262:$AC$262,$B85:$D85)</f>
        <v>0</v>
      </c>
      <c r="I308" s="6">
        <f>SUMPRODUCT($AE$262:$AG$262,$B85:$D85)</f>
        <v>0</v>
      </c>
      <c r="J308" s="6">
        <f>SUMPRODUCT($AI$262:$AK$262,$B85:$D85)</f>
        <v>0</v>
      </c>
      <c r="K308" s="10"/>
    </row>
    <row r="309" spans="1:11">
      <c r="A309" s="11" t="s">
        <v>191</v>
      </c>
      <c r="B309" s="6">
        <f>SUMPRODUCT($C$263:$E$263,$B86:$D86)</f>
        <v>0</v>
      </c>
      <c r="C309" s="6">
        <f>SUMPRODUCT($G$263:$I$263,$B86:$D86)</f>
        <v>0</v>
      </c>
      <c r="D309" s="6">
        <f>SUMPRODUCT($K$263:$M$263,$B86:$D86)</f>
        <v>0</v>
      </c>
      <c r="E309" s="6">
        <f>SUMPRODUCT($O$263:$Q$263,$B86:$D86)</f>
        <v>0</v>
      </c>
      <c r="F309" s="6">
        <f>SUMPRODUCT($S$263:$U$263,$B86:$D86)</f>
        <v>0</v>
      </c>
      <c r="G309" s="6">
        <f>SUMPRODUCT($W$263:$Y$263,$B86:$D86)</f>
        <v>0</v>
      </c>
      <c r="H309" s="6">
        <f>SUMPRODUCT($AA$263:$AC$263,$B86:$D86)</f>
        <v>0</v>
      </c>
      <c r="I309" s="6">
        <f>SUMPRODUCT($AE$263:$AG$263,$B86:$D86)</f>
        <v>0</v>
      </c>
      <c r="J309" s="6">
        <f>SUMPRODUCT($AI$263:$AK$263,$B86:$D86)</f>
        <v>0</v>
      </c>
      <c r="K309" s="10"/>
    </row>
    <row r="310" spans="1:11">
      <c r="A310" s="11" t="s">
        <v>178</v>
      </c>
      <c r="B310" s="6">
        <f>SUMPRODUCT($C$264:$E$264,$B87:$D87)</f>
        <v>0</v>
      </c>
      <c r="C310" s="6">
        <f>SUMPRODUCT($G$264:$I$264,$B87:$D87)</f>
        <v>0</v>
      </c>
      <c r="D310" s="6">
        <f>SUMPRODUCT($K$264:$M$264,$B87:$D87)</f>
        <v>0</v>
      </c>
      <c r="E310" s="6">
        <f>SUMPRODUCT($O$264:$Q$264,$B87:$D87)</f>
        <v>0</v>
      </c>
      <c r="F310" s="6">
        <f>SUMPRODUCT($S$264:$U$264,$B87:$D87)</f>
        <v>0</v>
      </c>
      <c r="G310" s="6">
        <f>SUMPRODUCT($W$264:$Y$264,$B87:$D87)</f>
        <v>0</v>
      </c>
      <c r="H310" s="6">
        <f>SUMPRODUCT($AA$264:$AC$264,$B87:$D87)</f>
        <v>0</v>
      </c>
      <c r="I310" s="6">
        <f>SUMPRODUCT($AE$264:$AG$264,$B87:$D87)</f>
        <v>0</v>
      </c>
      <c r="J310" s="6">
        <f>SUMPRODUCT($AI$264:$AK$264,$B87:$D87)</f>
        <v>0</v>
      </c>
      <c r="K310" s="10"/>
    </row>
    <row r="311" spans="1:11">
      <c r="A311" s="11" t="s">
        <v>179</v>
      </c>
      <c r="B311" s="6">
        <f>SUMPRODUCT($C$265:$E$265,$B88:$D88)</f>
        <v>0</v>
      </c>
      <c r="C311" s="6">
        <f>SUMPRODUCT($G$265:$I$265,$B88:$D88)</f>
        <v>0</v>
      </c>
      <c r="D311" s="6">
        <f>SUMPRODUCT($K$265:$M$265,$B88:$D88)</f>
        <v>0</v>
      </c>
      <c r="E311" s="6">
        <f>SUMPRODUCT($O$265:$Q$265,$B88:$D88)</f>
        <v>0</v>
      </c>
      <c r="F311" s="6">
        <f>SUMPRODUCT($S$265:$U$265,$B88:$D88)</f>
        <v>0</v>
      </c>
      <c r="G311" s="6">
        <f>SUMPRODUCT($W$265:$Y$265,$B88:$D88)</f>
        <v>0</v>
      </c>
      <c r="H311" s="6">
        <f>SUMPRODUCT($AA$265:$AC$265,$B88:$D88)</f>
        <v>0</v>
      </c>
      <c r="I311" s="6">
        <f>SUMPRODUCT($AE$265:$AG$265,$B88:$D88)</f>
        <v>0</v>
      </c>
      <c r="J311" s="6">
        <f>SUMPRODUCT($AI$265:$AK$265,$B88:$D88)</f>
        <v>0</v>
      </c>
      <c r="K311" s="10"/>
    </row>
    <row r="312" spans="1:11">
      <c r="A312" s="11" t="s">
        <v>192</v>
      </c>
      <c r="B312" s="6">
        <f>SUMPRODUCT($C$266:$E$266,$B89:$D89)</f>
        <v>0</v>
      </c>
      <c r="C312" s="6">
        <f>SUMPRODUCT($G$266:$I$266,$B89:$D89)</f>
        <v>0</v>
      </c>
      <c r="D312" s="6">
        <f>SUMPRODUCT($K$266:$M$266,$B89:$D89)</f>
        <v>0</v>
      </c>
      <c r="E312" s="6">
        <f>SUMPRODUCT($O$266:$Q$266,$B89:$D89)</f>
        <v>0</v>
      </c>
      <c r="F312" s="6">
        <f>SUMPRODUCT($S$266:$U$266,$B89:$D89)</f>
        <v>0</v>
      </c>
      <c r="G312" s="6">
        <f>SUMPRODUCT($W$266:$Y$266,$B89:$D89)</f>
        <v>0</v>
      </c>
      <c r="H312" s="6">
        <f>SUMPRODUCT($AA$266:$AC$266,$B89:$D89)</f>
        <v>0</v>
      </c>
      <c r="I312" s="6">
        <f>SUMPRODUCT($AE$266:$AG$266,$B89:$D89)</f>
        <v>0</v>
      </c>
      <c r="J312" s="6">
        <f>SUMPRODUCT($AI$266:$AK$266,$B89:$D89)</f>
        <v>0</v>
      </c>
      <c r="K312" s="10"/>
    </row>
    <row r="313" spans="1:11">
      <c r="A313" s="11" t="s">
        <v>183</v>
      </c>
      <c r="B313" s="6">
        <f>SUMPRODUCT($C$267:$E$267,$B90:$D90)</f>
        <v>0</v>
      </c>
      <c r="C313" s="6">
        <f>SUMPRODUCT($G$267:$I$267,$B90:$D90)</f>
        <v>0</v>
      </c>
      <c r="D313" s="6">
        <f>SUMPRODUCT($K$267:$M$267,$B90:$D90)</f>
        <v>0</v>
      </c>
      <c r="E313" s="6">
        <f>SUMPRODUCT($O$267:$Q$267,$B90:$D90)</f>
        <v>0</v>
      </c>
      <c r="F313" s="6">
        <f>SUMPRODUCT($S$267:$U$267,$B90:$D90)</f>
        <v>0</v>
      </c>
      <c r="G313" s="6">
        <f>SUMPRODUCT($W$267:$Y$267,$B90:$D90)</f>
        <v>0</v>
      </c>
      <c r="H313" s="6">
        <f>SUMPRODUCT($AA$267:$AC$267,$B90:$D90)</f>
        <v>0</v>
      </c>
      <c r="I313" s="6">
        <f>SUMPRODUCT($AE$267:$AG$267,$B90:$D90)</f>
        <v>0</v>
      </c>
      <c r="J313" s="6">
        <f>SUMPRODUCT($AI$267:$AK$267,$B90:$D90)</f>
        <v>0</v>
      </c>
      <c r="K313" s="10"/>
    </row>
    <row r="314" spans="1:11">
      <c r="A314" s="11" t="s">
        <v>185</v>
      </c>
      <c r="B314" s="6">
        <f>SUMPRODUCT($C$268:$E$268,$B91:$D91)</f>
        <v>0</v>
      </c>
      <c r="C314" s="6">
        <f>SUMPRODUCT($G$268:$I$268,$B91:$D91)</f>
        <v>0</v>
      </c>
      <c r="D314" s="6">
        <f>SUMPRODUCT($K$268:$M$268,$B91:$D91)</f>
        <v>0</v>
      </c>
      <c r="E314" s="6">
        <f>SUMPRODUCT($O$268:$Q$268,$B91:$D91)</f>
        <v>0</v>
      </c>
      <c r="F314" s="6">
        <f>SUMPRODUCT($S$268:$U$268,$B91:$D91)</f>
        <v>0</v>
      </c>
      <c r="G314" s="6">
        <f>SUMPRODUCT($W$268:$Y$268,$B91:$D91)</f>
        <v>0</v>
      </c>
      <c r="H314" s="6">
        <f>SUMPRODUCT($AA$268:$AC$268,$B91:$D91)</f>
        <v>0</v>
      </c>
      <c r="I314" s="6">
        <f>SUMPRODUCT($AE$268:$AG$268,$B91:$D91)</f>
        <v>0</v>
      </c>
      <c r="J314" s="6">
        <f>SUMPRODUCT($AI$268:$AK$268,$B91:$D91)</f>
        <v>0</v>
      </c>
      <c r="K314" s="10"/>
    </row>
    <row r="315" spans="1:11">
      <c r="A315" s="11" t="s">
        <v>197</v>
      </c>
      <c r="B315" s="6">
        <f>SUMPRODUCT($C$269:$E$269,$B92:$D92)</f>
        <v>0</v>
      </c>
      <c r="C315" s="6">
        <f>SUMPRODUCT($G$269:$I$269,$B92:$D92)</f>
        <v>0</v>
      </c>
      <c r="D315" s="6">
        <f>SUMPRODUCT($K$269:$M$269,$B92:$D92)</f>
        <v>0</v>
      </c>
      <c r="E315" s="6">
        <f>SUMPRODUCT($O$269:$Q$269,$B92:$D92)</f>
        <v>0</v>
      </c>
      <c r="F315" s="6">
        <f>SUMPRODUCT($S$269:$U$269,$B92:$D92)</f>
        <v>0</v>
      </c>
      <c r="G315" s="6">
        <f>SUMPRODUCT($W$269:$Y$269,$B92:$D92)</f>
        <v>0</v>
      </c>
      <c r="H315" s="6">
        <f>SUMPRODUCT($AA$269:$AC$269,$B92:$D92)</f>
        <v>0</v>
      </c>
      <c r="I315" s="6">
        <f>SUMPRODUCT($AE$269:$AG$269,$B92:$D92)</f>
        <v>0</v>
      </c>
      <c r="J315" s="6">
        <f>SUMPRODUCT($AI$269:$AK$269,$B92:$D92)</f>
        <v>0</v>
      </c>
      <c r="K315" s="10"/>
    </row>
    <row r="316" spans="1:11">
      <c r="A316" s="11" t="s">
        <v>198</v>
      </c>
      <c r="B316" s="6">
        <f>SUMPRODUCT($C$270:$E$270,$B93:$D93)</f>
        <v>0</v>
      </c>
      <c r="C316" s="6">
        <f>SUMPRODUCT($G$270:$I$270,$B93:$D93)</f>
        <v>0</v>
      </c>
      <c r="D316" s="6">
        <f>SUMPRODUCT($K$270:$M$270,$B93:$D93)</f>
        <v>0</v>
      </c>
      <c r="E316" s="6">
        <f>SUMPRODUCT($O$270:$Q$270,$B93:$D93)</f>
        <v>0</v>
      </c>
      <c r="F316" s="6">
        <f>SUMPRODUCT($S$270:$U$270,$B93:$D93)</f>
        <v>0</v>
      </c>
      <c r="G316" s="6">
        <f>SUMPRODUCT($W$270:$Y$270,$B93:$D93)</f>
        <v>0</v>
      </c>
      <c r="H316" s="6">
        <f>SUMPRODUCT($AA$270:$AC$270,$B93:$D93)</f>
        <v>0</v>
      </c>
      <c r="I316" s="6">
        <f>SUMPRODUCT($AE$270:$AG$270,$B93:$D93)</f>
        <v>0</v>
      </c>
      <c r="J316" s="6">
        <f>SUMPRODUCT($AI$270:$AK$270,$B93:$D93)</f>
        <v>0</v>
      </c>
      <c r="K316" s="10"/>
    </row>
    <row r="317" spans="1:11">
      <c r="A317" s="11" t="s">
        <v>199</v>
      </c>
      <c r="B317" s="6">
        <f>SUMPRODUCT($C$271:$E$271,$B94:$D94)</f>
        <v>0</v>
      </c>
      <c r="C317" s="6">
        <f>SUMPRODUCT($G$271:$I$271,$B94:$D94)</f>
        <v>0</v>
      </c>
      <c r="D317" s="6">
        <f>SUMPRODUCT($K$271:$M$271,$B94:$D94)</f>
        <v>0</v>
      </c>
      <c r="E317" s="6">
        <f>SUMPRODUCT($O$271:$Q$271,$B94:$D94)</f>
        <v>0</v>
      </c>
      <c r="F317" s="6">
        <f>SUMPRODUCT($S$271:$U$271,$B94:$D94)</f>
        <v>0</v>
      </c>
      <c r="G317" s="6">
        <f>SUMPRODUCT($W$271:$Y$271,$B94:$D94)</f>
        <v>0</v>
      </c>
      <c r="H317" s="6">
        <f>SUMPRODUCT($AA$271:$AC$271,$B94:$D94)</f>
        <v>0</v>
      </c>
      <c r="I317" s="6">
        <f>SUMPRODUCT($AE$271:$AG$271,$B94:$D94)</f>
        <v>0</v>
      </c>
      <c r="J317" s="6">
        <f>SUMPRODUCT($AI$271:$AK$271,$B94:$D94)</f>
        <v>0</v>
      </c>
      <c r="K317" s="10"/>
    </row>
    <row r="318" spans="1:11">
      <c r="A318" s="11" t="s">
        <v>200</v>
      </c>
      <c r="B318" s="6">
        <f>SUMPRODUCT($C$272:$E$272,$B95:$D95)</f>
        <v>0</v>
      </c>
      <c r="C318" s="6">
        <f>SUMPRODUCT($G$272:$I$272,$B95:$D95)</f>
        <v>0</v>
      </c>
      <c r="D318" s="6">
        <f>SUMPRODUCT($K$272:$M$272,$B95:$D95)</f>
        <v>0</v>
      </c>
      <c r="E318" s="6">
        <f>SUMPRODUCT($O$272:$Q$272,$B95:$D95)</f>
        <v>0</v>
      </c>
      <c r="F318" s="6">
        <f>SUMPRODUCT($S$272:$U$272,$B95:$D95)</f>
        <v>0</v>
      </c>
      <c r="G318" s="6">
        <f>SUMPRODUCT($W$272:$Y$272,$B95:$D95)</f>
        <v>0</v>
      </c>
      <c r="H318" s="6">
        <f>SUMPRODUCT($AA$272:$AC$272,$B95:$D95)</f>
        <v>0</v>
      </c>
      <c r="I318" s="6">
        <f>SUMPRODUCT($AE$272:$AG$272,$B95:$D95)</f>
        <v>0</v>
      </c>
      <c r="J318" s="6">
        <f>SUMPRODUCT($AI$272:$AK$272,$B95:$D95)</f>
        <v>0</v>
      </c>
      <c r="K318" s="10"/>
    </row>
    <row r="320" spans="1:11">
      <c r="A320" s="1" t="s">
        <v>643</v>
      </c>
    </row>
    <row r="321" spans="1:11">
      <c r="A321" s="2" t="s">
        <v>367</v>
      </c>
    </row>
    <row r="322" spans="1:11">
      <c r="A322" s="12" t="s">
        <v>639</v>
      </c>
    </row>
    <row r="323" spans="1:11">
      <c r="A323" s="12" t="s">
        <v>644</v>
      </c>
    </row>
    <row r="324" spans="1:11">
      <c r="A324" s="2" t="s">
        <v>380</v>
      </c>
    </row>
    <row r="326" spans="1:11">
      <c r="B326" s="3" t="s">
        <v>140</v>
      </c>
      <c r="C326" s="3" t="s">
        <v>141</v>
      </c>
      <c r="D326" s="3" t="s">
        <v>142</v>
      </c>
      <c r="E326" s="3" t="s">
        <v>143</v>
      </c>
      <c r="F326" s="3" t="s">
        <v>144</v>
      </c>
      <c r="G326" s="3" t="s">
        <v>149</v>
      </c>
      <c r="H326" s="3" t="s">
        <v>145</v>
      </c>
      <c r="I326" s="3" t="s">
        <v>146</v>
      </c>
      <c r="J326" s="3" t="s">
        <v>147</v>
      </c>
    </row>
    <row r="327" spans="1:11">
      <c r="A327" s="11" t="s">
        <v>178</v>
      </c>
      <c r="B327" s="6">
        <f>SUMPRODUCT($C$264:$E$264,$B100:$D100)</f>
        <v>0</v>
      </c>
      <c r="C327" s="6">
        <f>SUMPRODUCT($G$264:$I$264,$B100:$D100)</f>
        <v>0</v>
      </c>
      <c r="D327" s="6">
        <f>SUMPRODUCT($K$264:$M$264,$B100:$D100)</f>
        <v>0</v>
      </c>
      <c r="E327" s="6">
        <f>SUMPRODUCT($O$264:$Q$264,$B100:$D100)</f>
        <v>0</v>
      </c>
      <c r="F327" s="6">
        <f>SUMPRODUCT($S$264:$U$264,$B100:$D100)</f>
        <v>0</v>
      </c>
      <c r="G327" s="6">
        <f>SUMPRODUCT($W$264:$Y$264,$B100:$D100)</f>
        <v>0</v>
      </c>
      <c r="H327" s="6">
        <f>SUMPRODUCT($AA$264:$AC$264,$B100:$D100)</f>
        <v>0</v>
      </c>
      <c r="I327" s="6">
        <f>SUMPRODUCT($AE$264:$AG$264,$B100:$D100)</f>
        <v>0</v>
      </c>
      <c r="J327" s="6">
        <f>SUMPRODUCT($AI$264:$AK$264,$B100:$D100)</f>
        <v>0</v>
      </c>
      <c r="K327" s="10"/>
    </row>
    <row r="328" spans="1:11">
      <c r="A328" s="11" t="s">
        <v>179</v>
      </c>
      <c r="B328" s="6">
        <f>SUMPRODUCT($C$265:$E$265,$B101:$D101)</f>
        <v>0</v>
      </c>
      <c r="C328" s="6">
        <f>SUMPRODUCT($G$265:$I$265,$B101:$D101)</f>
        <v>0</v>
      </c>
      <c r="D328" s="6">
        <f>SUMPRODUCT($K$265:$M$265,$B101:$D101)</f>
        <v>0</v>
      </c>
      <c r="E328" s="6">
        <f>SUMPRODUCT($O$265:$Q$265,$B101:$D101)</f>
        <v>0</v>
      </c>
      <c r="F328" s="6">
        <f>SUMPRODUCT($S$265:$U$265,$B101:$D101)</f>
        <v>0</v>
      </c>
      <c r="G328" s="6">
        <f>SUMPRODUCT($W$265:$Y$265,$B101:$D101)</f>
        <v>0</v>
      </c>
      <c r="H328" s="6">
        <f>SUMPRODUCT($AA$265:$AC$265,$B101:$D101)</f>
        <v>0</v>
      </c>
      <c r="I328" s="6">
        <f>SUMPRODUCT($AE$265:$AG$265,$B101:$D101)</f>
        <v>0</v>
      </c>
      <c r="J328" s="6">
        <f>SUMPRODUCT($AI$265:$AK$265,$B101:$D101)</f>
        <v>0</v>
      </c>
      <c r="K328" s="10"/>
    </row>
    <row r="329" spans="1:11">
      <c r="A329" s="11" t="s">
        <v>192</v>
      </c>
      <c r="B329" s="6">
        <f>SUMPRODUCT($C$266:$E$266,$B102:$D102)</f>
        <v>0</v>
      </c>
      <c r="C329" s="6">
        <f>SUMPRODUCT($G$266:$I$266,$B102:$D102)</f>
        <v>0</v>
      </c>
      <c r="D329" s="6">
        <f>SUMPRODUCT($K$266:$M$266,$B102:$D102)</f>
        <v>0</v>
      </c>
      <c r="E329" s="6">
        <f>SUMPRODUCT($O$266:$Q$266,$B102:$D102)</f>
        <v>0</v>
      </c>
      <c r="F329" s="6">
        <f>SUMPRODUCT($S$266:$U$266,$B102:$D102)</f>
        <v>0</v>
      </c>
      <c r="G329" s="6">
        <f>SUMPRODUCT($W$266:$Y$266,$B102:$D102)</f>
        <v>0</v>
      </c>
      <c r="H329" s="6">
        <f>SUMPRODUCT($AA$266:$AC$266,$B102:$D102)</f>
        <v>0</v>
      </c>
      <c r="I329" s="6">
        <f>SUMPRODUCT($AE$266:$AG$266,$B102:$D102)</f>
        <v>0</v>
      </c>
      <c r="J329" s="6">
        <f>SUMPRODUCT($AI$266:$AK$266,$B102:$D102)</f>
        <v>0</v>
      </c>
      <c r="K329" s="10"/>
    </row>
    <row r="330" spans="1:11">
      <c r="A330" s="11" t="s">
        <v>183</v>
      </c>
      <c r="B330" s="6">
        <f>SUMPRODUCT($C$267:$E$267,$B103:$D103)</f>
        <v>0</v>
      </c>
      <c r="C330" s="6">
        <f>SUMPRODUCT($G$267:$I$267,$B103:$D103)</f>
        <v>0</v>
      </c>
      <c r="D330" s="6">
        <f>SUMPRODUCT($K$267:$M$267,$B103:$D103)</f>
        <v>0</v>
      </c>
      <c r="E330" s="6">
        <f>SUMPRODUCT($O$267:$Q$267,$B103:$D103)</f>
        <v>0</v>
      </c>
      <c r="F330" s="6">
        <f>SUMPRODUCT($S$267:$U$267,$B103:$D103)</f>
        <v>0</v>
      </c>
      <c r="G330" s="6">
        <f>SUMPRODUCT($W$267:$Y$267,$B103:$D103)</f>
        <v>0</v>
      </c>
      <c r="H330" s="6">
        <f>SUMPRODUCT($AA$267:$AC$267,$B103:$D103)</f>
        <v>0</v>
      </c>
      <c r="I330" s="6">
        <f>SUMPRODUCT($AE$267:$AG$267,$B103:$D103)</f>
        <v>0</v>
      </c>
      <c r="J330" s="6">
        <f>SUMPRODUCT($AI$267:$AK$267,$B103:$D103)</f>
        <v>0</v>
      </c>
      <c r="K330" s="10"/>
    </row>
    <row r="331" spans="1:11">
      <c r="A331" s="11" t="s">
        <v>185</v>
      </c>
      <c r="B331" s="6">
        <f>SUMPRODUCT($C$268:$E$268,$B104:$D104)</f>
        <v>0</v>
      </c>
      <c r="C331" s="6">
        <f>SUMPRODUCT($G$268:$I$268,$B104:$D104)</f>
        <v>0</v>
      </c>
      <c r="D331" s="6">
        <f>SUMPRODUCT($K$268:$M$268,$B104:$D104)</f>
        <v>0</v>
      </c>
      <c r="E331" s="6">
        <f>SUMPRODUCT($O$268:$Q$268,$B104:$D104)</f>
        <v>0</v>
      </c>
      <c r="F331" s="6">
        <f>SUMPRODUCT($S$268:$U$268,$B104:$D104)</f>
        <v>0</v>
      </c>
      <c r="G331" s="6">
        <f>SUMPRODUCT($W$268:$Y$268,$B104:$D104)</f>
        <v>0</v>
      </c>
      <c r="H331" s="6">
        <f>SUMPRODUCT($AA$268:$AC$268,$B104:$D104)</f>
        <v>0</v>
      </c>
      <c r="I331" s="6">
        <f>SUMPRODUCT($AE$268:$AG$268,$B104:$D104)</f>
        <v>0</v>
      </c>
      <c r="J331" s="6">
        <f>SUMPRODUCT($AI$268:$AK$268,$B104:$D104)</f>
        <v>0</v>
      </c>
      <c r="K331" s="10"/>
    </row>
    <row r="332" spans="1:11">
      <c r="A332" s="11" t="s">
        <v>197</v>
      </c>
      <c r="B332" s="6">
        <f>SUMPRODUCT($C$269:$E$269,$B105:$D105)</f>
        <v>0</v>
      </c>
      <c r="C332" s="6">
        <f>SUMPRODUCT($G$269:$I$269,$B105:$D105)</f>
        <v>0</v>
      </c>
      <c r="D332" s="6">
        <f>SUMPRODUCT($K$269:$M$269,$B105:$D105)</f>
        <v>0</v>
      </c>
      <c r="E332" s="6">
        <f>SUMPRODUCT($O$269:$Q$269,$B105:$D105)</f>
        <v>0</v>
      </c>
      <c r="F332" s="6">
        <f>SUMPRODUCT($S$269:$U$269,$B105:$D105)</f>
        <v>0</v>
      </c>
      <c r="G332" s="6">
        <f>SUMPRODUCT($W$269:$Y$269,$B105:$D105)</f>
        <v>0</v>
      </c>
      <c r="H332" s="6">
        <f>SUMPRODUCT($AA$269:$AC$269,$B105:$D105)</f>
        <v>0</v>
      </c>
      <c r="I332" s="6">
        <f>SUMPRODUCT($AE$269:$AG$269,$B105:$D105)</f>
        <v>0</v>
      </c>
      <c r="J332" s="6">
        <f>SUMPRODUCT($AI$269:$AK$269,$B105:$D105)</f>
        <v>0</v>
      </c>
      <c r="K332" s="10"/>
    </row>
    <row r="333" spans="1:11">
      <c r="A333" s="11" t="s">
        <v>198</v>
      </c>
      <c r="B333" s="6">
        <f>SUMPRODUCT($C$270:$E$270,$B106:$D106)</f>
        <v>0</v>
      </c>
      <c r="C333" s="6">
        <f>SUMPRODUCT($G$270:$I$270,$B106:$D106)</f>
        <v>0</v>
      </c>
      <c r="D333" s="6">
        <f>SUMPRODUCT($K$270:$M$270,$B106:$D106)</f>
        <v>0</v>
      </c>
      <c r="E333" s="6">
        <f>SUMPRODUCT($O$270:$Q$270,$B106:$D106)</f>
        <v>0</v>
      </c>
      <c r="F333" s="6">
        <f>SUMPRODUCT($S$270:$U$270,$B106:$D106)</f>
        <v>0</v>
      </c>
      <c r="G333" s="6">
        <f>SUMPRODUCT($W$270:$Y$270,$B106:$D106)</f>
        <v>0</v>
      </c>
      <c r="H333" s="6">
        <f>SUMPRODUCT($AA$270:$AC$270,$B106:$D106)</f>
        <v>0</v>
      </c>
      <c r="I333" s="6">
        <f>SUMPRODUCT($AE$270:$AG$270,$B106:$D106)</f>
        <v>0</v>
      </c>
      <c r="J333" s="6">
        <f>SUMPRODUCT($AI$270:$AK$270,$B106:$D106)</f>
        <v>0</v>
      </c>
      <c r="K333" s="10"/>
    </row>
    <row r="334" spans="1:11">
      <c r="A334" s="11" t="s">
        <v>199</v>
      </c>
      <c r="B334" s="6">
        <f>SUMPRODUCT($C$271:$E$271,$B107:$D107)</f>
        <v>0</v>
      </c>
      <c r="C334" s="6">
        <f>SUMPRODUCT($G$271:$I$271,$B107:$D107)</f>
        <v>0</v>
      </c>
      <c r="D334" s="6">
        <f>SUMPRODUCT($K$271:$M$271,$B107:$D107)</f>
        <v>0</v>
      </c>
      <c r="E334" s="6">
        <f>SUMPRODUCT($O$271:$Q$271,$B107:$D107)</f>
        <v>0</v>
      </c>
      <c r="F334" s="6">
        <f>SUMPRODUCT($S$271:$U$271,$B107:$D107)</f>
        <v>0</v>
      </c>
      <c r="G334" s="6">
        <f>SUMPRODUCT($W$271:$Y$271,$B107:$D107)</f>
        <v>0</v>
      </c>
      <c r="H334" s="6">
        <f>SUMPRODUCT($AA$271:$AC$271,$B107:$D107)</f>
        <v>0</v>
      </c>
      <c r="I334" s="6">
        <f>SUMPRODUCT($AE$271:$AG$271,$B107:$D107)</f>
        <v>0</v>
      </c>
      <c r="J334" s="6">
        <f>SUMPRODUCT($AI$271:$AK$271,$B107:$D107)</f>
        <v>0</v>
      </c>
      <c r="K334" s="10"/>
    </row>
    <row r="335" spans="1:11">
      <c r="A335" s="11" t="s">
        <v>200</v>
      </c>
      <c r="B335" s="6">
        <f>SUMPRODUCT($C$272:$E$272,$B108:$D108)</f>
        <v>0</v>
      </c>
      <c r="C335" s="6">
        <f>SUMPRODUCT($G$272:$I$272,$B108:$D108)</f>
        <v>0</v>
      </c>
      <c r="D335" s="6">
        <f>SUMPRODUCT($K$272:$M$272,$B108:$D108)</f>
        <v>0</v>
      </c>
      <c r="E335" s="6">
        <f>SUMPRODUCT($O$272:$Q$272,$B108:$D108)</f>
        <v>0</v>
      </c>
      <c r="F335" s="6">
        <f>SUMPRODUCT($S$272:$U$272,$B108:$D108)</f>
        <v>0</v>
      </c>
      <c r="G335" s="6">
        <f>SUMPRODUCT($W$272:$Y$272,$B108:$D108)</f>
        <v>0</v>
      </c>
      <c r="H335" s="6">
        <f>SUMPRODUCT($AA$272:$AC$272,$B108:$D108)</f>
        <v>0</v>
      </c>
      <c r="I335" s="6">
        <f>SUMPRODUCT($AE$272:$AG$272,$B108:$D108)</f>
        <v>0</v>
      </c>
      <c r="J335" s="6">
        <f>SUMPRODUCT($AI$272:$AK$272,$B108:$D108)</f>
        <v>0</v>
      </c>
      <c r="K335" s="10"/>
    </row>
    <row r="337" spans="1:6">
      <c r="A337" s="1" t="s">
        <v>645</v>
      </c>
    </row>
    <row r="338" spans="1:6">
      <c r="A338" s="2" t="s">
        <v>367</v>
      </c>
    </row>
    <row r="339" spans="1:6">
      <c r="A339" s="12" t="s">
        <v>646</v>
      </c>
    </row>
    <row r="340" spans="1:6">
      <c r="A340" s="12" t="s">
        <v>558</v>
      </c>
    </row>
    <row r="341" spans="1:6">
      <c r="A341" s="12" t="s">
        <v>647</v>
      </c>
    </row>
    <row r="342" spans="1:6">
      <c r="A342" s="26" t="s">
        <v>370</v>
      </c>
      <c r="B342" s="26" t="s">
        <v>501</v>
      </c>
      <c r="C342" s="26" t="s">
        <v>500</v>
      </c>
      <c r="D342" s="26"/>
      <c r="E342" s="26"/>
    </row>
    <row r="343" spans="1:6">
      <c r="A343" s="26" t="s">
        <v>373</v>
      </c>
      <c r="B343" s="26" t="s">
        <v>551</v>
      </c>
      <c r="C343" s="26" t="s">
        <v>560</v>
      </c>
      <c r="D343" s="26"/>
      <c r="E343" s="26"/>
    </row>
    <row r="345" spans="1:6">
      <c r="C345" s="25" t="s">
        <v>648</v>
      </c>
      <c r="D345" s="25"/>
      <c r="E345" s="25"/>
    </row>
    <row r="346" spans="1:6">
      <c r="B346" s="3" t="s">
        <v>561</v>
      </c>
      <c r="C346" s="3" t="s">
        <v>340</v>
      </c>
      <c r="D346" s="3" t="s">
        <v>341</v>
      </c>
      <c r="E346" s="3" t="s">
        <v>337</v>
      </c>
    </row>
    <row r="347" spans="1:6">
      <c r="A347" s="11" t="s">
        <v>649</v>
      </c>
      <c r="B347" s="32">
        <f>SUM('Input'!$B351:$D351)</f>
        <v>0</v>
      </c>
      <c r="C347" s="32">
        <f>'Input'!B351*24*'Input'!$F58/$B347</f>
        <v>0</v>
      </c>
      <c r="D347" s="32">
        <f>'Input'!C351*24*'Input'!$F58/$B347</f>
        <v>0</v>
      </c>
      <c r="E347" s="32">
        <f>'Input'!D351*24*'Input'!$F58/$B347</f>
        <v>0</v>
      </c>
      <c r="F347" s="10"/>
    </row>
    <row r="349" spans="1:6">
      <c r="A349" s="1" t="s">
        <v>650</v>
      </c>
    </row>
    <row r="350" spans="1:6">
      <c r="A350" s="2" t="s">
        <v>367</v>
      </c>
    </row>
    <row r="351" spans="1:6">
      <c r="A351" s="12" t="s">
        <v>651</v>
      </c>
    </row>
    <row r="352" spans="1:6">
      <c r="A352" s="12" t="s">
        <v>652</v>
      </c>
    </row>
    <row r="353" spans="1:6">
      <c r="A353" s="12" t="s">
        <v>653</v>
      </c>
    </row>
    <row r="354" spans="1:6">
      <c r="A354" s="12" t="s">
        <v>568</v>
      </c>
    </row>
    <row r="355" spans="1:6">
      <c r="A355" s="26" t="s">
        <v>370</v>
      </c>
      <c r="B355" s="26" t="s">
        <v>501</v>
      </c>
      <c r="C355" s="26" t="s">
        <v>500</v>
      </c>
      <c r="D355" s="26"/>
      <c r="E355" s="26"/>
    </row>
    <row r="356" spans="1:6">
      <c r="A356" s="26" t="s">
        <v>373</v>
      </c>
      <c r="B356" s="26" t="s">
        <v>551</v>
      </c>
      <c r="C356" s="26" t="s">
        <v>569</v>
      </c>
      <c r="D356" s="26"/>
      <c r="E356" s="26"/>
    </row>
    <row r="358" spans="1:6">
      <c r="C358" s="25" t="s">
        <v>654</v>
      </c>
      <c r="D358" s="25"/>
      <c r="E358" s="25"/>
    </row>
    <row r="359" spans="1:6">
      <c r="B359" s="3" t="s">
        <v>570</v>
      </c>
      <c r="C359" s="3" t="s">
        <v>340</v>
      </c>
      <c r="D359" s="3" t="s">
        <v>341</v>
      </c>
      <c r="E359" s="3" t="s">
        <v>337</v>
      </c>
    </row>
    <row r="360" spans="1:6">
      <c r="A360" s="11" t="s">
        <v>218</v>
      </c>
      <c r="B360" s="29">
        <f>SUM('Input'!$B341:$D341)</f>
        <v>0</v>
      </c>
      <c r="C360" s="29">
        <f>IF($B360,'Input'!B341/$B360,C$347/'Input'!$F$58/24)</f>
        <v>0</v>
      </c>
      <c r="D360" s="29">
        <f>IF($B360,'Input'!C341/$B360,D$347/'Input'!$F$58/24)</f>
        <v>0</v>
      </c>
      <c r="E360" s="29">
        <f>IF($B360,'Input'!D341/$B360,E$347/'Input'!$F$58/24)</f>
        <v>0</v>
      </c>
      <c r="F360" s="10"/>
    </row>
    <row r="361" spans="1:6">
      <c r="A361" s="11" t="s">
        <v>219</v>
      </c>
      <c r="B361" s="29">
        <f>SUM('Input'!$B342:$D342)</f>
        <v>0</v>
      </c>
      <c r="C361" s="29">
        <f>IF($B361,'Input'!B342/$B361,C$347/'Input'!$F$58/24)</f>
        <v>0</v>
      </c>
      <c r="D361" s="29">
        <f>IF($B361,'Input'!C342/$B361,D$347/'Input'!$F$58/24)</f>
        <v>0</v>
      </c>
      <c r="E361" s="29">
        <f>IF($B361,'Input'!D342/$B361,E$347/'Input'!$F$58/24)</f>
        <v>0</v>
      </c>
      <c r="F361" s="10"/>
    </row>
    <row r="362" spans="1:6">
      <c r="A362" s="11" t="s">
        <v>220</v>
      </c>
      <c r="B362" s="29">
        <f>SUM('Input'!$B343:$D343)</f>
        <v>0</v>
      </c>
      <c r="C362" s="29">
        <f>IF($B362,'Input'!B343/$B362,C$347/'Input'!$F$58/24)</f>
        <v>0</v>
      </c>
      <c r="D362" s="29">
        <f>IF($B362,'Input'!C343/$B362,D$347/'Input'!$F$58/24)</f>
        <v>0</v>
      </c>
      <c r="E362" s="29">
        <f>IF($B362,'Input'!D343/$B362,E$347/'Input'!$F$58/24)</f>
        <v>0</v>
      </c>
      <c r="F362" s="10"/>
    </row>
    <row r="363" spans="1:6">
      <c r="A363" s="11" t="s">
        <v>221</v>
      </c>
      <c r="B363" s="29">
        <f>SUM('Input'!$B344:$D344)</f>
        <v>0</v>
      </c>
      <c r="C363" s="29">
        <f>IF($B363,'Input'!B344/$B363,C$347/'Input'!$F$58/24)</f>
        <v>0</v>
      </c>
      <c r="D363" s="29">
        <f>IF($B363,'Input'!C344/$B363,D$347/'Input'!$F$58/24)</f>
        <v>0</v>
      </c>
      <c r="E363" s="29">
        <f>IF($B363,'Input'!D344/$B363,E$347/'Input'!$F$58/24)</f>
        <v>0</v>
      </c>
      <c r="F363" s="10"/>
    </row>
    <row r="365" spans="1:6">
      <c r="A365" s="1" t="s">
        <v>655</v>
      </c>
    </row>
    <row r="366" spans="1:6">
      <c r="A366" s="2" t="s">
        <v>367</v>
      </c>
    </row>
    <row r="367" spans="1:6">
      <c r="A367" s="12" t="s">
        <v>656</v>
      </c>
    </row>
    <row r="368" spans="1:6">
      <c r="A368" s="2" t="s">
        <v>657</v>
      </c>
    </row>
    <row r="369" spans="1:5">
      <c r="A369" s="2" t="s">
        <v>385</v>
      </c>
    </row>
    <row r="371" spans="1:5">
      <c r="B371" s="3" t="s">
        <v>340</v>
      </c>
      <c r="C371" s="3" t="s">
        <v>341</v>
      </c>
      <c r="D371" s="3" t="s">
        <v>337</v>
      </c>
    </row>
    <row r="372" spans="1:5">
      <c r="A372" s="11" t="s">
        <v>218</v>
      </c>
      <c r="B372" s="31">
        <f>C$360</f>
        <v>0</v>
      </c>
      <c r="C372" s="31">
        <f>D$360</f>
        <v>0</v>
      </c>
      <c r="D372" s="31">
        <f>E$360</f>
        <v>0</v>
      </c>
      <c r="E372" s="10"/>
    </row>
    <row r="373" spans="1:5">
      <c r="A373" s="11" t="s">
        <v>219</v>
      </c>
      <c r="B373" s="31">
        <f>C$361</f>
        <v>0</v>
      </c>
      <c r="C373" s="31">
        <f>D$361</f>
        <v>0</v>
      </c>
      <c r="D373" s="31">
        <f>E$361</f>
        <v>0</v>
      </c>
      <c r="E373" s="10"/>
    </row>
    <row r="374" spans="1:5">
      <c r="A374" s="11" t="s">
        <v>220</v>
      </c>
      <c r="B374" s="31">
        <f>C$362</f>
        <v>0</v>
      </c>
      <c r="C374" s="31">
        <f>D$362</f>
        <v>0</v>
      </c>
      <c r="D374" s="31">
        <f>E$362</f>
        <v>0</v>
      </c>
      <c r="E374" s="10"/>
    </row>
    <row r="375" spans="1:5">
      <c r="A375" s="11" t="s">
        <v>221</v>
      </c>
      <c r="B375" s="31">
        <f>C$363</f>
        <v>0</v>
      </c>
      <c r="C375" s="31">
        <f>D$363</f>
        <v>0</v>
      </c>
      <c r="D375" s="31">
        <f>E$363</f>
        <v>0</v>
      </c>
      <c r="E375" s="10"/>
    </row>
    <row r="376" spans="1:5">
      <c r="A376" s="11" t="s">
        <v>222</v>
      </c>
      <c r="B376" s="30">
        <v>1</v>
      </c>
      <c r="C376" s="30">
        <v>0</v>
      </c>
      <c r="D376" s="30">
        <v>0</v>
      </c>
      <c r="E376" s="10"/>
    </row>
    <row r="378" spans="1:5">
      <c r="A378" s="1" t="s">
        <v>658</v>
      </c>
    </row>
    <row r="380" spans="1:5">
      <c r="B380" s="3" t="s">
        <v>340</v>
      </c>
      <c r="C380" s="3" t="s">
        <v>341</v>
      </c>
      <c r="D380" s="3" t="s">
        <v>337</v>
      </c>
    </row>
    <row r="381" spans="1:5">
      <c r="A381" s="11" t="s">
        <v>222</v>
      </c>
      <c r="B381" s="30">
        <v>0</v>
      </c>
      <c r="C381" s="30">
        <v>1</v>
      </c>
      <c r="D381" s="30">
        <v>0</v>
      </c>
      <c r="E381" s="10"/>
    </row>
    <row r="383" spans="1:5">
      <c r="A383" s="1" t="s">
        <v>659</v>
      </c>
    </row>
    <row r="385" spans="1:5">
      <c r="B385" s="3" t="s">
        <v>340</v>
      </c>
      <c r="C385" s="3" t="s">
        <v>341</v>
      </c>
      <c r="D385" s="3" t="s">
        <v>337</v>
      </c>
    </row>
    <row r="386" spans="1:5">
      <c r="A386" s="11" t="s">
        <v>222</v>
      </c>
      <c r="B386" s="30">
        <v>0</v>
      </c>
      <c r="C386" s="30">
        <v>0</v>
      </c>
      <c r="D386" s="30">
        <v>1</v>
      </c>
      <c r="E386" s="10"/>
    </row>
    <row r="388" spans="1:5">
      <c r="A388" s="1" t="s">
        <v>660</v>
      </c>
    </row>
    <row r="389" spans="1:5">
      <c r="A389" s="2" t="s">
        <v>367</v>
      </c>
    </row>
    <row r="390" spans="1:5">
      <c r="A390" s="12" t="s">
        <v>590</v>
      </c>
    </row>
    <row r="391" spans="1:5">
      <c r="A391" s="12" t="s">
        <v>591</v>
      </c>
    </row>
    <row r="392" spans="1:5">
      <c r="A392" s="12" t="s">
        <v>661</v>
      </c>
    </row>
    <row r="393" spans="1:5">
      <c r="A393" s="12" t="s">
        <v>662</v>
      </c>
    </row>
    <row r="394" spans="1:5">
      <c r="A394" s="12" t="s">
        <v>663</v>
      </c>
    </row>
    <row r="395" spans="1:5">
      <c r="A395" s="12" t="s">
        <v>664</v>
      </c>
    </row>
    <row r="396" spans="1:5">
      <c r="A396" s="26" t="s">
        <v>370</v>
      </c>
      <c r="B396" s="26" t="s">
        <v>500</v>
      </c>
      <c r="C396" s="26"/>
      <c r="D396" s="26"/>
      <c r="E396" s="26" t="s">
        <v>500</v>
      </c>
    </row>
    <row r="397" spans="1:5">
      <c r="A397" s="26" t="s">
        <v>373</v>
      </c>
      <c r="B397" s="26" t="s">
        <v>665</v>
      </c>
      <c r="C397" s="26"/>
      <c r="D397" s="26"/>
      <c r="E397" s="26" t="s">
        <v>666</v>
      </c>
    </row>
    <row r="399" spans="1:5">
      <c r="B399" s="25" t="s">
        <v>667</v>
      </c>
      <c r="C399" s="25"/>
      <c r="D399" s="25"/>
    </row>
    <row r="400" spans="1:5">
      <c r="B400" s="3" t="s">
        <v>340</v>
      </c>
      <c r="C400" s="3" t="s">
        <v>341</v>
      </c>
      <c r="D400" s="3" t="s">
        <v>337</v>
      </c>
      <c r="E400" s="3" t="s">
        <v>668</v>
      </c>
    </row>
    <row r="401" spans="1:6">
      <c r="A401" s="11" t="s">
        <v>218</v>
      </c>
      <c r="B401" s="29">
        <f>IF($B$130&gt;0,('Loads'!$B$336*B$372)/$B$130,0)</f>
        <v>0</v>
      </c>
      <c r="C401" s="29">
        <f>IF($B$130&gt;0,('Loads'!$B$336*C$372)/$B$130,0)</f>
        <v>0</v>
      </c>
      <c r="D401" s="29">
        <f>IF($B$130&gt;0,('Loads'!$B$336*D$372)/$B$130,0)</f>
        <v>0</v>
      </c>
      <c r="E401" s="6">
        <f>IF($C$347&gt;0,$B401*'Input'!$F$58*24/$C$347,0)</f>
        <v>0</v>
      </c>
      <c r="F401" s="10"/>
    </row>
    <row r="402" spans="1:6">
      <c r="A402" s="11" t="s">
        <v>219</v>
      </c>
      <c r="B402" s="29">
        <f>IF($B$131&gt;0,('Loads'!$B$337*B$373)/$B$131,0)</f>
        <v>0</v>
      </c>
      <c r="C402" s="29">
        <f>IF($B$131&gt;0,('Loads'!$B$337*C$373)/$B$131,0)</f>
        <v>0</v>
      </c>
      <c r="D402" s="29">
        <f>IF($B$131&gt;0,('Loads'!$B$337*D$373)/$B$131,0)</f>
        <v>0</v>
      </c>
      <c r="E402" s="6">
        <f>IF($C$347&gt;0,$B402*'Input'!$F$58*24/$C$347,0)</f>
        <v>0</v>
      </c>
      <c r="F402" s="10"/>
    </row>
    <row r="403" spans="1:6">
      <c r="A403" s="11" t="s">
        <v>220</v>
      </c>
      <c r="B403" s="29">
        <f>IF($B$132&gt;0,('Loads'!$B$338*B$374)/$B$132,0)</f>
        <v>0</v>
      </c>
      <c r="C403" s="29">
        <f>IF($B$132&gt;0,('Loads'!$B$338*C$374)/$B$132,0)</f>
        <v>0</v>
      </c>
      <c r="D403" s="29">
        <f>IF($B$132&gt;0,('Loads'!$B$338*D$374)/$B$132,0)</f>
        <v>0</v>
      </c>
      <c r="E403" s="6">
        <f>IF($C$347&gt;0,$B403*'Input'!$F$58*24/$C$347,0)</f>
        <v>0</v>
      </c>
      <c r="F403" s="10"/>
    </row>
    <row r="404" spans="1:6">
      <c r="A404" s="11" t="s">
        <v>221</v>
      </c>
      <c r="B404" s="29">
        <f>IF($B$133&gt;0,('Loads'!$B$339*B$375)/$B$133,0)</f>
        <v>0</v>
      </c>
      <c r="C404" s="29">
        <f>IF($B$133&gt;0,('Loads'!$B$339*C$375)/$B$133,0)</f>
        <v>0</v>
      </c>
      <c r="D404" s="29">
        <f>IF($B$133&gt;0,('Loads'!$B$339*D$375)/$B$133,0)</f>
        <v>0</v>
      </c>
      <c r="E404" s="6">
        <f>IF($C$347&gt;0,$B404*'Input'!$F$58*24/$C$347,0)</f>
        <v>0</v>
      </c>
      <c r="F404" s="10"/>
    </row>
    <row r="406" spans="1:6">
      <c r="A406" s="1" t="s">
        <v>669</v>
      </c>
    </row>
    <row r="407" spans="1:6">
      <c r="A407" s="2" t="s">
        <v>367</v>
      </c>
    </row>
    <row r="408" spans="1:6">
      <c r="A408" s="12" t="s">
        <v>590</v>
      </c>
    </row>
    <row r="409" spans="1:6">
      <c r="A409" s="12" t="s">
        <v>591</v>
      </c>
    </row>
    <row r="410" spans="1:6">
      <c r="A410" s="12" t="s">
        <v>661</v>
      </c>
    </row>
    <row r="411" spans="1:6">
      <c r="A411" s="12" t="s">
        <v>593</v>
      </c>
    </row>
    <row r="412" spans="1:6">
      <c r="A412" s="12" t="s">
        <v>670</v>
      </c>
    </row>
    <row r="413" spans="1:6">
      <c r="A413" s="12" t="s">
        <v>603</v>
      </c>
    </row>
    <row r="414" spans="1:6">
      <c r="A414" s="12" t="s">
        <v>671</v>
      </c>
    </row>
    <row r="415" spans="1:6">
      <c r="A415" s="12" t="s">
        <v>672</v>
      </c>
    </row>
    <row r="416" spans="1:6">
      <c r="A416" s="12" t="s">
        <v>673</v>
      </c>
    </row>
    <row r="417" spans="1:6">
      <c r="A417" s="12" t="s">
        <v>607</v>
      </c>
    </row>
    <row r="418" spans="1:6">
      <c r="A418" s="26" t="s">
        <v>370</v>
      </c>
      <c r="B418" s="26" t="s">
        <v>500</v>
      </c>
      <c r="C418" s="26"/>
      <c r="D418" s="26"/>
      <c r="E418" s="26" t="s">
        <v>500</v>
      </c>
    </row>
    <row r="419" spans="1:6">
      <c r="A419" s="26" t="s">
        <v>373</v>
      </c>
      <c r="B419" s="26" t="s">
        <v>608</v>
      </c>
      <c r="C419" s="26"/>
      <c r="D419" s="26"/>
      <c r="E419" s="26" t="s">
        <v>609</v>
      </c>
    </row>
    <row r="421" spans="1:6">
      <c r="B421" s="25" t="s">
        <v>674</v>
      </c>
      <c r="C421" s="25"/>
      <c r="D421" s="25"/>
    </row>
    <row r="422" spans="1:6">
      <c r="B422" s="3" t="s">
        <v>340</v>
      </c>
      <c r="C422" s="3" t="s">
        <v>341</v>
      </c>
      <c r="D422" s="3" t="s">
        <v>337</v>
      </c>
      <c r="E422" s="3" t="s">
        <v>675</v>
      </c>
    </row>
    <row r="423" spans="1:6">
      <c r="A423" s="11" t="s">
        <v>222</v>
      </c>
      <c r="B423" s="29">
        <f>IF($B$134&gt;0,('Loads'!$B$340*B$376+'Loads'!$C$340*B$381+'Loads'!$D$340*B$386)/$B$134,0)</f>
        <v>0</v>
      </c>
      <c r="C423" s="29">
        <f>IF($B$134&gt;0,('Loads'!$B$340*C$376+'Loads'!$C$340*C$381+'Loads'!$D$340*C$386)/$B$134,0)</f>
        <v>0</v>
      </c>
      <c r="D423" s="29">
        <f>IF($B$134&gt;0,('Loads'!$B$340*D$376+'Loads'!$C$340*D$381+'Loads'!$D$340*D$386)/$B$134,0)</f>
        <v>0</v>
      </c>
      <c r="E423" s="6">
        <f>IF($C$347&gt;0,$B423*'Input'!$F$58*24/$C$347,0)</f>
        <v>0</v>
      </c>
      <c r="F423" s="10"/>
    </row>
    <row r="425" spans="1:6">
      <c r="A425" s="1" t="s">
        <v>676</v>
      </c>
    </row>
    <row r="426" spans="1:6">
      <c r="A426" s="2" t="s">
        <v>367</v>
      </c>
    </row>
    <row r="427" spans="1:6">
      <c r="A427" s="12" t="s">
        <v>677</v>
      </c>
    </row>
    <row r="428" spans="1:6">
      <c r="A428" s="12" t="s">
        <v>678</v>
      </c>
    </row>
    <row r="429" spans="1:6">
      <c r="A429" s="12" t="s">
        <v>679</v>
      </c>
    </row>
    <row r="430" spans="1:6">
      <c r="A430" s="12" t="s">
        <v>680</v>
      </c>
    </row>
    <row r="431" spans="1:6">
      <c r="A431" s="12" t="s">
        <v>681</v>
      </c>
    </row>
    <row r="432" spans="1:6">
      <c r="A432" s="12" t="s">
        <v>682</v>
      </c>
    </row>
    <row r="433" spans="1:5">
      <c r="A433" s="26" t="s">
        <v>370</v>
      </c>
      <c r="B433" s="26" t="s">
        <v>534</v>
      </c>
      <c r="C433" s="26" t="s">
        <v>500</v>
      </c>
      <c r="D433" s="26" t="s">
        <v>500</v>
      </c>
    </row>
    <row r="434" spans="1:5">
      <c r="A434" s="26" t="s">
        <v>373</v>
      </c>
      <c r="B434" s="26" t="s">
        <v>617</v>
      </c>
      <c r="C434" s="26" t="s">
        <v>683</v>
      </c>
      <c r="D434" s="26" t="s">
        <v>684</v>
      </c>
    </row>
    <row r="436" spans="1:5">
      <c r="B436" s="3" t="s">
        <v>685</v>
      </c>
      <c r="C436" s="3" t="s">
        <v>686</v>
      </c>
      <c r="D436" s="3" t="s">
        <v>687</v>
      </c>
    </row>
    <row r="437" spans="1:5">
      <c r="A437" s="11" t="s">
        <v>218</v>
      </c>
      <c r="B437" s="7">
        <f>E$401</f>
        <v>0</v>
      </c>
      <c r="C437" s="17">
        <f>B437*$B$130/24/'Input'!$F$58*1000</f>
        <v>0</v>
      </c>
      <c r="D437" s="17">
        <f>'Loads'!B$56*B$130/24/'Input'!F$58*1000</f>
        <v>0</v>
      </c>
      <c r="E437" s="10"/>
    </row>
    <row r="438" spans="1:5">
      <c r="A438" s="11" t="s">
        <v>219</v>
      </c>
      <c r="B438" s="7">
        <f>E$402</f>
        <v>0</v>
      </c>
      <c r="C438" s="17">
        <f>B438*$B$131/24/'Input'!$F$58*1000</f>
        <v>0</v>
      </c>
      <c r="D438" s="17">
        <f>'Loads'!B$57*B$131/24/'Input'!F$58*1000</f>
        <v>0</v>
      </c>
      <c r="E438" s="10"/>
    </row>
    <row r="439" spans="1:5">
      <c r="A439" s="11" t="s">
        <v>220</v>
      </c>
      <c r="B439" s="7">
        <f>E$403</f>
        <v>0</v>
      </c>
      <c r="C439" s="17">
        <f>B439*$B$132/24/'Input'!$F$58*1000</f>
        <v>0</v>
      </c>
      <c r="D439" s="17">
        <f>'Loads'!B$58*B$132/24/'Input'!F$58*1000</f>
        <v>0</v>
      </c>
      <c r="E439" s="10"/>
    </row>
    <row r="440" spans="1:5">
      <c r="A440" s="11" t="s">
        <v>221</v>
      </c>
      <c r="B440" s="7">
        <f>E$404</f>
        <v>0</v>
      </c>
      <c r="C440" s="17">
        <f>B440*$B$133/24/'Input'!$F$58*1000</f>
        <v>0</v>
      </c>
      <c r="D440" s="17">
        <f>'Loads'!B$59*B$133/24/'Input'!F$58*1000</f>
        <v>0</v>
      </c>
      <c r="E440" s="10"/>
    </row>
    <row r="441" spans="1:5">
      <c r="A441" s="11" t="s">
        <v>222</v>
      </c>
      <c r="B441" s="7">
        <f>E$423</f>
        <v>0</v>
      </c>
      <c r="C441" s="17">
        <f>B441*$B$134/24/'Input'!$F$58*1000</f>
        <v>0</v>
      </c>
      <c r="D441" s="17">
        <f>'Loads'!B$60*B$134/24/'Input'!F$58*1000</f>
        <v>0</v>
      </c>
      <c r="E441" s="10"/>
    </row>
    <row r="443" spans="1:5">
      <c r="A443" s="1" t="s">
        <v>688</v>
      </c>
    </row>
    <row r="445" spans="1:5">
      <c r="B445" s="3" t="s">
        <v>689</v>
      </c>
    </row>
    <row r="446" spans="1:5">
      <c r="A446" s="11" t="s">
        <v>218</v>
      </c>
      <c r="B446" s="28">
        <v>1</v>
      </c>
      <c r="C446" s="10"/>
    </row>
    <row r="447" spans="1:5">
      <c r="A447" s="11" t="s">
        <v>219</v>
      </c>
      <c r="B447" s="28">
        <v>1</v>
      </c>
      <c r="C447" s="10"/>
    </row>
    <row r="448" spans="1:5">
      <c r="A448" s="11" t="s">
        <v>220</v>
      </c>
      <c r="B448" s="28">
        <v>1</v>
      </c>
      <c r="C448" s="10"/>
    </row>
    <row r="449" spans="1:3">
      <c r="A449" s="11" t="s">
        <v>221</v>
      </c>
      <c r="B449" s="28">
        <v>1</v>
      </c>
      <c r="C449" s="10"/>
    </row>
    <row r="450" spans="1:3">
      <c r="A450" s="11" t="s">
        <v>222</v>
      </c>
      <c r="B450" s="28">
        <v>1</v>
      </c>
      <c r="C450" s="10"/>
    </row>
    <row r="452" spans="1:3">
      <c r="A452" s="1" t="s">
        <v>690</v>
      </c>
    </row>
    <row r="453" spans="1:3">
      <c r="A453" s="2" t="s">
        <v>367</v>
      </c>
    </row>
    <row r="454" spans="1:3">
      <c r="A454" s="12" t="s">
        <v>691</v>
      </c>
    </row>
    <row r="455" spans="1:3">
      <c r="A455" s="12" t="s">
        <v>692</v>
      </c>
    </row>
    <row r="456" spans="1:3">
      <c r="A456" s="2" t="s">
        <v>380</v>
      </c>
    </row>
    <row r="458" spans="1:3">
      <c r="B458" s="3" t="s">
        <v>689</v>
      </c>
    </row>
    <row r="459" spans="1:3">
      <c r="A459" s="11" t="s">
        <v>340</v>
      </c>
      <c r="B459" s="17">
        <f>SUMPRODUCT(B$446:B$450,$C$437:$C$441)</f>
        <v>0</v>
      </c>
      <c r="C459" s="10"/>
    </row>
    <row r="461" spans="1:3">
      <c r="A461" s="1" t="s">
        <v>693</v>
      </c>
    </row>
    <row r="462" spans="1:3">
      <c r="A462" s="2" t="s">
        <v>367</v>
      </c>
    </row>
    <row r="463" spans="1:3">
      <c r="A463" s="12" t="s">
        <v>691</v>
      </c>
    </row>
    <row r="464" spans="1:3">
      <c r="A464" s="12" t="s">
        <v>694</v>
      </c>
    </row>
    <row r="465" spans="1:3">
      <c r="A465" s="2" t="s">
        <v>380</v>
      </c>
    </row>
    <row r="467" spans="1:3">
      <c r="B467" s="3" t="s">
        <v>689</v>
      </c>
    </row>
    <row r="468" spans="1:3">
      <c r="A468" s="11" t="s">
        <v>695</v>
      </c>
      <c r="B468" s="17">
        <f>SUMPRODUCT(B$446:B$450,$D$437:$D$441)</f>
        <v>0</v>
      </c>
      <c r="C468" s="10"/>
    </row>
    <row r="470" spans="1:3">
      <c r="A470" s="1" t="s">
        <v>696</v>
      </c>
    </row>
    <row r="471" spans="1:3">
      <c r="A471" s="2" t="s">
        <v>367</v>
      </c>
    </row>
    <row r="472" spans="1:3">
      <c r="A472" s="12" t="s">
        <v>697</v>
      </c>
    </row>
    <row r="473" spans="1:3">
      <c r="A473" s="12" t="s">
        <v>698</v>
      </c>
    </row>
    <row r="474" spans="1:3">
      <c r="A474" s="2" t="s">
        <v>699</v>
      </c>
    </row>
    <row r="476" spans="1:3">
      <c r="B476" s="3" t="s">
        <v>689</v>
      </c>
    </row>
    <row r="477" spans="1:3">
      <c r="A477" s="11" t="s">
        <v>700</v>
      </c>
      <c r="B477" s="6">
        <f>IF(B$459,B468/B$459,0)</f>
        <v>0</v>
      </c>
      <c r="C477" s="10"/>
    </row>
    <row r="479" spans="1:3">
      <c r="A479" s="1" t="s">
        <v>701</v>
      </c>
    </row>
    <row r="480" spans="1:3">
      <c r="A480" s="2" t="s">
        <v>367</v>
      </c>
    </row>
    <row r="481" spans="1:3">
      <c r="A481" s="12" t="s">
        <v>691</v>
      </c>
    </row>
    <row r="482" spans="1:3">
      <c r="A482" s="12" t="s">
        <v>702</v>
      </c>
    </row>
    <row r="483" spans="1:3">
      <c r="A483" s="2" t="s">
        <v>380</v>
      </c>
    </row>
    <row r="485" spans="1:3">
      <c r="B485" s="3" t="s">
        <v>703</v>
      </c>
    </row>
    <row r="486" spans="1:3">
      <c r="A486" s="11" t="s">
        <v>218</v>
      </c>
      <c r="B486" s="6">
        <f>$B446*$B$477</f>
        <v>0</v>
      </c>
      <c r="C486" s="10"/>
    </row>
    <row r="487" spans="1:3">
      <c r="A487" s="11" t="s">
        <v>219</v>
      </c>
      <c r="B487" s="6">
        <f>$B447*$B$477</f>
        <v>0</v>
      </c>
      <c r="C487" s="10"/>
    </row>
    <row r="488" spans="1:3">
      <c r="A488" s="11" t="s">
        <v>220</v>
      </c>
      <c r="B488" s="6">
        <f>$B448*$B$477</f>
        <v>0</v>
      </c>
      <c r="C488" s="10"/>
    </row>
    <row r="489" spans="1:3">
      <c r="A489" s="11" t="s">
        <v>221</v>
      </c>
      <c r="B489" s="6">
        <f>$B449*$B$477</f>
        <v>0</v>
      </c>
      <c r="C489" s="10"/>
    </row>
    <row r="490" spans="1:3">
      <c r="A490" s="11" t="s">
        <v>222</v>
      </c>
      <c r="B490" s="6">
        <f>$B450*$B$477</f>
        <v>0</v>
      </c>
      <c r="C490" s="10"/>
    </row>
    <row r="492" spans="1:3">
      <c r="A492" s="1" t="s">
        <v>704</v>
      </c>
    </row>
    <row r="493" spans="1:3">
      <c r="A493" s="2" t="s">
        <v>367</v>
      </c>
    </row>
    <row r="494" spans="1:3">
      <c r="A494" s="12" t="s">
        <v>630</v>
      </c>
    </row>
    <row r="495" spans="1:3">
      <c r="A495" s="12" t="s">
        <v>705</v>
      </c>
    </row>
    <row r="496" spans="1:3">
      <c r="A496" s="12" t="s">
        <v>420</v>
      </c>
    </row>
    <row r="497" spans="1:8">
      <c r="A497" s="12" t="s">
        <v>706</v>
      </c>
    </row>
    <row r="498" spans="1:8">
      <c r="A498" s="12" t="s">
        <v>707</v>
      </c>
    </row>
    <row r="499" spans="1:8">
      <c r="A499" s="12" t="s">
        <v>708</v>
      </c>
    </row>
    <row r="500" spans="1:8">
      <c r="A500" s="12" t="s">
        <v>709</v>
      </c>
    </row>
    <row r="501" spans="1:8">
      <c r="A501" s="12" t="s">
        <v>672</v>
      </c>
    </row>
    <row r="502" spans="1:8">
      <c r="A502" s="12" t="s">
        <v>710</v>
      </c>
    </row>
    <row r="503" spans="1:8">
      <c r="A503" s="12" t="s">
        <v>711</v>
      </c>
    </row>
    <row r="504" spans="1:8">
      <c r="A504" s="26" t="s">
        <v>370</v>
      </c>
      <c r="B504" s="26" t="s">
        <v>429</v>
      </c>
      <c r="C504" s="26" t="s">
        <v>429</v>
      </c>
      <c r="D504" s="26" t="s">
        <v>429</v>
      </c>
      <c r="E504" s="26" t="s">
        <v>500</v>
      </c>
      <c r="F504" s="26" t="s">
        <v>500</v>
      </c>
      <c r="G504" s="26" t="s">
        <v>500</v>
      </c>
    </row>
    <row r="505" spans="1:8">
      <c r="A505" s="26" t="s">
        <v>373</v>
      </c>
      <c r="B505" s="26" t="s">
        <v>431</v>
      </c>
      <c r="C505" s="26" t="s">
        <v>431</v>
      </c>
      <c r="D505" s="26" t="s">
        <v>431</v>
      </c>
      <c r="E505" s="26" t="s">
        <v>712</v>
      </c>
      <c r="F505" s="26" t="s">
        <v>713</v>
      </c>
      <c r="G505" s="26" t="s">
        <v>714</v>
      </c>
    </row>
    <row r="507" spans="1:8">
      <c r="B507" s="3" t="s">
        <v>715</v>
      </c>
      <c r="C507" s="3" t="s">
        <v>716</v>
      </c>
      <c r="D507" s="3" t="s">
        <v>717</v>
      </c>
      <c r="E507" s="3" t="s">
        <v>718</v>
      </c>
      <c r="F507" s="3" t="s">
        <v>719</v>
      </c>
      <c r="G507" s="3" t="s">
        <v>350</v>
      </c>
    </row>
    <row r="508" spans="1:8">
      <c r="A508" s="11" t="s">
        <v>140</v>
      </c>
      <c r="B508" s="31">
        <f>$C230</f>
        <v>0</v>
      </c>
      <c r="C508" s="31">
        <f>$D230</f>
        <v>0</v>
      </c>
      <c r="D508" s="31">
        <f>$E230</f>
        <v>0</v>
      </c>
      <c r="E508" s="6">
        <f>C508*24*'Input'!$F$58/$D$13</f>
        <v>0</v>
      </c>
      <c r="F508" s="29">
        <f>IF('Input'!$E365,$C508+$B508-'Input'!$E365,$E508*$D$347/'Input'!$F$58/24)</f>
        <v>0</v>
      </c>
      <c r="G508" s="29">
        <f>1-$F508-$D508</f>
        <v>0</v>
      </c>
      <c r="H508" s="10"/>
    </row>
    <row r="509" spans="1:8">
      <c r="A509" s="11" t="s">
        <v>141</v>
      </c>
      <c r="B509" s="31">
        <f>$C231</f>
        <v>0</v>
      </c>
      <c r="C509" s="31">
        <f>$D231</f>
        <v>0</v>
      </c>
      <c r="D509" s="31">
        <f>$E231</f>
        <v>0</v>
      </c>
      <c r="E509" s="6">
        <f>C509*24*'Input'!$F$58/$D$13</f>
        <v>0</v>
      </c>
      <c r="F509" s="29">
        <f>IF('Input'!$E366,$C509+$B509-'Input'!$E366,$E509*$D$347/'Input'!$F$58/24)</f>
        <v>0</v>
      </c>
      <c r="G509" s="29">
        <f>1-$F509-$D509</f>
        <v>0</v>
      </c>
      <c r="H509" s="10"/>
    </row>
    <row r="510" spans="1:8">
      <c r="A510" s="11" t="s">
        <v>142</v>
      </c>
      <c r="B510" s="31">
        <f>$C232</f>
        <v>0</v>
      </c>
      <c r="C510" s="31">
        <f>$D232</f>
        <v>0</v>
      </c>
      <c r="D510" s="31">
        <f>$E232</f>
        <v>0</v>
      </c>
      <c r="E510" s="6">
        <f>C510*24*'Input'!$F$58/$D$13</f>
        <v>0</v>
      </c>
      <c r="F510" s="29">
        <f>IF('Input'!$E367,$C510+$B510-'Input'!$E367,$E510*$D$347/'Input'!$F$58/24)</f>
        <v>0</v>
      </c>
      <c r="G510" s="29">
        <f>1-$F510-$D510</f>
        <v>0</v>
      </c>
      <c r="H510" s="10"/>
    </row>
    <row r="511" spans="1:8">
      <c r="A511" s="11" t="s">
        <v>143</v>
      </c>
      <c r="B511" s="31">
        <f>$C233</f>
        <v>0</v>
      </c>
      <c r="C511" s="31">
        <f>$D233</f>
        <v>0</v>
      </c>
      <c r="D511" s="31">
        <f>$E233</f>
        <v>0</v>
      </c>
      <c r="E511" s="6">
        <f>C511*24*'Input'!$F$58/$D$13</f>
        <v>0</v>
      </c>
      <c r="F511" s="29">
        <f>IF('Input'!$E368,$C511+$B511-'Input'!$E368,$E511*$D$347/'Input'!$F$58/24)</f>
        <v>0</v>
      </c>
      <c r="G511" s="29">
        <f>1-$F511-$D511</f>
        <v>0</v>
      </c>
      <c r="H511" s="10"/>
    </row>
    <row r="512" spans="1:8">
      <c r="A512" s="11" t="s">
        <v>144</v>
      </c>
      <c r="B512" s="31">
        <f>$C234</f>
        <v>0</v>
      </c>
      <c r="C512" s="31">
        <f>$D234</f>
        <v>0</v>
      </c>
      <c r="D512" s="31">
        <f>$E234</f>
        <v>0</v>
      </c>
      <c r="E512" s="6">
        <f>C512*24*'Input'!$F$58/$D$13</f>
        <v>0</v>
      </c>
      <c r="F512" s="29">
        <f>IF('Input'!$E369,$C512+$B512-'Input'!$E369,$E512*$D$347/'Input'!$F$58/24)</f>
        <v>0</v>
      </c>
      <c r="G512" s="29">
        <f>1-$F512-$D512</f>
        <v>0</v>
      </c>
      <c r="H512" s="10"/>
    </row>
    <row r="513" spans="1:8">
      <c r="A513" s="11" t="s">
        <v>149</v>
      </c>
      <c r="B513" s="31">
        <f>$C235</f>
        <v>0</v>
      </c>
      <c r="C513" s="31">
        <f>$D235</f>
        <v>0</v>
      </c>
      <c r="D513" s="31">
        <f>$E235</f>
        <v>0</v>
      </c>
      <c r="E513" s="6">
        <f>C513*24*'Input'!$F$58/$D$13</f>
        <v>0</v>
      </c>
      <c r="F513" s="29">
        <f>IF('Input'!$E370,$C513+$B513-'Input'!$E370,$E513*$D$347/'Input'!$F$58/24)</f>
        <v>0</v>
      </c>
      <c r="G513" s="29">
        <f>1-$F513-$D513</f>
        <v>0</v>
      </c>
      <c r="H513" s="10"/>
    </row>
    <row r="514" spans="1:8">
      <c r="A514" s="11" t="s">
        <v>145</v>
      </c>
      <c r="B514" s="31">
        <f>$C236</f>
        <v>0</v>
      </c>
      <c r="C514" s="31">
        <f>$D236</f>
        <v>0</v>
      </c>
      <c r="D514" s="31">
        <f>$E236</f>
        <v>0</v>
      </c>
      <c r="E514" s="6">
        <f>C514*24*'Input'!$F$58/$D$13</f>
        <v>0</v>
      </c>
      <c r="F514" s="29">
        <f>IF('Input'!$E371,$C514+$B514-'Input'!$E371,$E514*$D$347/'Input'!$F$58/24)</f>
        <v>0</v>
      </c>
      <c r="G514" s="29">
        <f>1-$F514-$D514</f>
        <v>0</v>
      </c>
      <c r="H514" s="10"/>
    </row>
    <row r="515" spans="1:8">
      <c r="A515" s="11" t="s">
        <v>146</v>
      </c>
      <c r="B515" s="31">
        <f>$C237</f>
        <v>0</v>
      </c>
      <c r="C515" s="31">
        <f>$D237</f>
        <v>0</v>
      </c>
      <c r="D515" s="31">
        <f>$E237</f>
        <v>0</v>
      </c>
      <c r="E515" s="6">
        <f>C515*24*'Input'!$F$58/$D$13</f>
        <v>0</v>
      </c>
      <c r="F515" s="29">
        <f>IF('Input'!$E372,$C515+$B515-'Input'!$E372,$E515*$D$347/'Input'!$F$58/24)</f>
        <v>0</v>
      </c>
      <c r="G515" s="29">
        <f>1-$F515-$D515</f>
        <v>0</v>
      </c>
      <c r="H515" s="10"/>
    </row>
    <row r="516" spans="1:8">
      <c r="A516" s="11" t="s">
        <v>147</v>
      </c>
      <c r="B516" s="31">
        <f>$C238</f>
        <v>0</v>
      </c>
      <c r="C516" s="31">
        <f>$D238</f>
        <v>0</v>
      </c>
      <c r="D516" s="31">
        <f>$E238</f>
        <v>0</v>
      </c>
      <c r="E516" s="6">
        <f>C516*24*'Input'!$F$58/$D$13</f>
        <v>0</v>
      </c>
      <c r="F516" s="29">
        <f>IF('Input'!$E373,$C516+$B516-'Input'!$E373,$E516*$D$347/'Input'!$F$58/24)</f>
        <v>0</v>
      </c>
      <c r="G516" s="29">
        <f>1-$F516-$D516</f>
        <v>0</v>
      </c>
      <c r="H516" s="10"/>
    </row>
    <row r="518" spans="1:8">
      <c r="A518" s="1" t="s">
        <v>720</v>
      </c>
    </row>
    <row r="519" spans="1:8">
      <c r="A519" s="2" t="s">
        <v>367</v>
      </c>
    </row>
    <row r="520" spans="1:8">
      <c r="A520" s="12" t="s">
        <v>721</v>
      </c>
    </row>
    <row r="521" spans="1:8">
      <c r="A521" s="12" t="s">
        <v>722</v>
      </c>
    </row>
    <row r="522" spans="1:8">
      <c r="A522" s="12" t="s">
        <v>723</v>
      </c>
    </row>
    <row r="523" spans="1:8">
      <c r="A523" s="2" t="s">
        <v>410</v>
      </c>
    </row>
    <row r="525" spans="1:8">
      <c r="B525" s="3" t="s">
        <v>340</v>
      </c>
      <c r="C525" s="3" t="s">
        <v>341</v>
      </c>
      <c r="D525" s="3" t="s">
        <v>337</v>
      </c>
    </row>
    <row r="526" spans="1:8">
      <c r="A526" s="11" t="s">
        <v>140</v>
      </c>
      <c r="B526" s="31">
        <f>$G$508</f>
        <v>0</v>
      </c>
      <c r="C526" s="31">
        <f>$F$508</f>
        <v>0</v>
      </c>
      <c r="D526" s="31">
        <f>$D$508</f>
        <v>0</v>
      </c>
      <c r="E526" s="10"/>
    </row>
    <row r="527" spans="1:8">
      <c r="A527" s="11" t="s">
        <v>141</v>
      </c>
      <c r="B527" s="31">
        <f>$G$509</f>
        <v>0</v>
      </c>
      <c r="C527" s="31">
        <f>$F$509</f>
        <v>0</v>
      </c>
      <c r="D527" s="31">
        <f>$D$509</f>
        <v>0</v>
      </c>
      <c r="E527" s="10"/>
    </row>
    <row r="528" spans="1:8">
      <c r="A528" s="11" t="s">
        <v>142</v>
      </c>
      <c r="B528" s="31">
        <f>$G$510</f>
        <v>0</v>
      </c>
      <c r="C528" s="31">
        <f>$F$510</f>
        <v>0</v>
      </c>
      <c r="D528" s="31">
        <f>$D$510</f>
        <v>0</v>
      </c>
      <c r="E528" s="10"/>
    </row>
    <row r="529" spans="1:38">
      <c r="A529" s="11" t="s">
        <v>143</v>
      </c>
      <c r="B529" s="31">
        <f>$G$511</f>
        <v>0</v>
      </c>
      <c r="C529" s="31">
        <f>$F$511</f>
        <v>0</v>
      </c>
      <c r="D529" s="31">
        <f>$D$511</f>
        <v>0</v>
      </c>
      <c r="E529" s="10"/>
    </row>
    <row r="530" spans="1:38">
      <c r="A530" s="11" t="s">
        <v>144</v>
      </c>
      <c r="B530" s="31">
        <f>$G$512</f>
        <v>0</v>
      </c>
      <c r="C530" s="31">
        <f>$F$512</f>
        <v>0</v>
      </c>
      <c r="D530" s="31">
        <f>$D$512</f>
        <v>0</v>
      </c>
      <c r="E530" s="10"/>
    </row>
    <row r="531" spans="1:38">
      <c r="A531" s="11" t="s">
        <v>149</v>
      </c>
      <c r="B531" s="31">
        <f>$G$513</f>
        <v>0</v>
      </c>
      <c r="C531" s="31">
        <f>$F$513</f>
        <v>0</v>
      </c>
      <c r="D531" s="31">
        <f>$D$513</f>
        <v>0</v>
      </c>
      <c r="E531" s="10"/>
    </row>
    <row r="532" spans="1:38">
      <c r="A532" s="11" t="s">
        <v>145</v>
      </c>
      <c r="B532" s="31">
        <f>$G$514</f>
        <v>0</v>
      </c>
      <c r="C532" s="31">
        <f>$F$514</f>
        <v>0</v>
      </c>
      <c r="D532" s="31">
        <f>$D$514</f>
        <v>0</v>
      </c>
      <c r="E532" s="10"/>
    </row>
    <row r="533" spans="1:38">
      <c r="A533" s="11" t="s">
        <v>146</v>
      </c>
      <c r="B533" s="31">
        <f>$G$515</f>
        <v>0</v>
      </c>
      <c r="C533" s="31">
        <f>$F$515</f>
        <v>0</v>
      </c>
      <c r="D533" s="31">
        <f>$D$515</f>
        <v>0</v>
      </c>
      <c r="E533" s="10"/>
    </row>
    <row r="534" spans="1:38">
      <c r="A534" s="11" t="s">
        <v>147</v>
      </c>
      <c r="B534" s="31">
        <f>$G$516</f>
        <v>0</v>
      </c>
      <c r="C534" s="31">
        <f>$F$516</f>
        <v>0</v>
      </c>
      <c r="D534" s="31">
        <f>$D$516</f>
        <v>0</v>
      </c>
      <c r="E534" s="10"/>
    </row>
    <row r="536" spans="1:38">
      <c r="A536" s="1" t="s">
        <v>724</v>
      </c>
    </row>
    <row r="537" spans="1:38">
      <c r="A537" s="2" t="s">
        <v>367</v>
      </c>
    </row>
    <row r="538" spans="1:38">
      <c r="A538" s="12" t="s">
        <v>725</v>
      </c>
    </row>
    <row r="539" spans="1:38">
      <c r="A539" s="2" t="s">
        <v>631</v>
      </c>
    </row>
    <row r="541" spans="1:38">
      <c r="B541" s="22" t="s">
        <v>140</v>
      </c>
      <c r="C541" s="3" t="s">
        <v>340</v>
      </c>
      <c r="D541" s="3" t="s">
        <v>341</v>
      </c>
      <c r="E541" s="3" t="s">
        <v>337</v>
      </c>
      <c r="F541" s="22" t="s">
        <v>141</v>
      </c>
      <c r="G541" s="3" t="s">
        <v>340</v>
      </c>
      <c r="H541" s="3" t="s">
        <v>341</v>
      </c>
      <c r="I541" s="3" t="s">
        <v>337</v>
      </c>
      <c r="J541" s="22" t="s">
        <v>142</v>
      </c>
      <c r="K541" s="3" t="s">
        <v>340</v>
      </c>
      <c r="L541" s="3" t="s">
        <v>341</v>
      </c>
      <c r="M541" s="3" t="s">
        <v>337</v>
      </c>
      <c r="N541" s="22" t="s">
        <v>143</v>
      </c>
      <c r="O541" s="3" t="s">
        <v>340</v>
      </c>
      <c r="P541" s="3" t="s">
        <v>341</v>
      </c>
      <c r="Q541" s="3" t="s">
        <v>337</v>
      </c>
      <c r="R541" s="22" t="s">
        <v>144</v>
      </c>
      <c r="S541" s="3" t="s">
        <v>340</v>
      </c>
      <c r="T541" s="3" t="s">
        <v>341</v>
      </c>
      <c r="U541" s="3" t="s">
        <v>337</v>
      </c>
      <c r="V541" s="22" t="s">
        <v>149</v>
      </c>
      <c r="W541" s="3" t="s">
        <v>340</v>
      </c>
      <c r="X541" s="3" t="s">
        <v>341</v>
      </c>
      <c r="Y541" s="3" t="s">
        <v>337</v>
      </c>
      <c r="Z541" s="22" t="s">
        <v>145</v>
      </c>
      <c r="AA541" s="3" t="s">
        <v>340</v>
      </c>
      <c r="AB541" s="3" t="s">
        <v>341</v>
      </c>
      <c r="AC541" s="3" t="s">
        <v>337</v>
      </c>
      <c r="AD541" s="22" t="s">
        <v>146</v>
      </c>
      <c r="AE541" s="3" t="s">
        <v>340</v>
      </c>
      <c r="AF541" s="3" t="s">
        <v>341</v>
      </c>
      <c r="AG541" s="3" t="s">
        <v>337</v>
      </c>
      <c r="AH541" s="22" t="s">
        <v>147</v>
      </c>
      <c r="AI541" s="3" t="s">
        <v>340</v>
      </c>
      <c r="AJ541" s="3" t="s">
        <v>341</v>
      </c>
      <c r="AK541" s="3" t="s">
        <v>337</v>
      </c>
    </row>
    <row r="542" spans="1:38">
      <c r="A542" s="11" t="s">
        <v>632</v>
      </c>
      <c r="C542" s="31">
        <f>B$526</f>
        <v>0</v>
      </c>
      <c r="D542" s="31">
        <f>C$526</f>
        <v>0</v>
      </c>
      <c r="E542" s="31">
        <f>D$526</f>
        <v>0</v>
      </c>
      <c r="G542" s="31">
        <f>B$527</f>
        <v>0</v>
      </c>
      <c r="H542" s="31">
        <f>C$527</f>
        <v>0</v>
      </c>
      <c r="I542" s="31">
        <f>D$527</f>
        <v>0</v>
      </c>
      <c r="K542" s="31">
        <f>B$528</f>
        <v>0</v>
      </c>
      <c r="L542" s="31">
        <f>C$528</f>
        <v>0</v>
      </c>
      <c r="M542" s="31">
        <f>D$528</f>
        <v>0</v>
      </c>
      <c r="O542" s="31">
        <f>B$529</f>
        <v>0</v>
      </c>
      <c r="P542" s="31">
        <f>C$529</f>
        <v>0</v>
      </c>
      <c r="Q542" s="31">
        <f>D$529</f>
        <v>0</v>
      </c>
      <c r="S542" s="31">
        <f>B$530</f>
        <v>0</v>
      </c>
      <c r="T542" s="31">
        <f>C$530</f>
        <v>0</v>
      </c>
      <c r="U542" s="31">
        <f>D$530</f>
        <v>0</v>
      </c>
      <c r="W542" s="31">
        <f>B$531</f>
        <v>0</v>
      </c>
      <c r="X542" s="31">
        <f>C$531</f>
        <v>0</v>
      </c>
      <c r="Y542" s="31">
        <f>D$531</f>
        <v>0</v>
      </c>
      <c r="AA542" s="31">
        <f>B$532</f>
        <v>0</v>
      </c>
      <c r="AB542" s="31">
        <f>C$532</f>
        <v>0</v>
      </c>
      <c r="AC542" s="31">
        <f>D$532</f>
        <v>0</v>
      </c>
      <c r="AE542" s="31">
        <f>B$533</f>
        <v>0</v>
      </c>
      <c r="AF542" s="31">
        <f>C$533</f>
        <v>0</v>
      </c>
      <c r="AG542" s="31">
        <f>D$533</f>
        <v>0</v>
      </c>
      <c r="AI542" s="31">
        <f>B$534</f>
        <v>0</v>
      </c>
      <c r="AJ542" s="31">
        <f>C$534</f>
        <v>0</v>
      </c>
      <c r="AK542" s="31">
        <f>D$534</f>
        <v>0</v>
      </c>
      <c r="AL542" s="10"/>
    </row>
    <row r="544" spans="1:38">
      <c r="A544" s="1" t="s">
        <v>726</v>
      </c>
    </row>
    <row r="545" spans="1:38">
      <c r="A545" s="2" t="s">
        <v>367</v>
      </c>
    </row>
    <row r="546" spans="1:38">
      <c r="A546" s="12" t="s">
        <v>727</v>
      </c>
    </row>
    <row r="547" spans="1:38">
      <c r="A547" s="12" t="s">
        <v>728</v>
      </c>
    </row>
    <row r="548" spans="1:38">
      <c r="A548" s="12" t="s">
        <v>729</v>
      </c>
    </row>
    <row r="549" spans="1:38">
      <c r="A549" s="12" t="s">
        <v>568</v>
      </c>
    </row>
    <row r="550" spans="1:38">
      <c r="A550" s="2" t="s">
        <v>637</v>
      </c>
    </row>
    <row r="552" spans="1:38">
      <c r="B552" s="22" t="s">
        <v>140</v>
      </c>
      <c r="C552" s="3" t="s">
        <v>340</v>
      </c>
      <c r="D552" s="3" t="s">
        <v>341</v>
      </c>
      <c r="E552" s="3" t="s">
        <v>337</v>
      </c>
      <c r="F552" s="22" t="s">
        <v>141</v>
      </c>
      <c r="G552" s="3" t="s">
        <v>340</v>
      </c>
      <c r="H552" s="3" t="s">
        <v>341</v>
      </c>
      <c r="I552" s="3" t="s">
        <v>337</v>
      </c>
      <c r="J552" s="22" t="s">
        <v>142</v>
      </c>
      <c r="K552" s="3" t="s">
        <v>340</v>
      </c>
      <c r="L552" s="3" t="s">
        <v>341</v>
      </c>
      <c r="M552" s="3" t="s">
        <v>337</v>
      </c>
      <c r="N552" s="22" t="s">
        <v>143</v>
      </c>
      <c r="O552" s="3" t="s">
        <v>340</v>
      </c>
      <c r="P552" s="3" t="s">
        <v>341</v>
      </c>
      <c r="Q552" s="3" t="s">
        <v>337</v>
      </c>
      <c r="R552" s="22" t="s">
        <v>144</v>
      </c>
      <c r="S552" s="3" t="s">
        <v>340</v>
      </c>
      <c r="T552" s="3" t="s">
        <v>341</v>
      </c>
      <c r="U552" s="3" t="s">
        <v>337</v>
      </c>
      <c r="V552" s="22" t="s">
        <v>149</v>
      </c>
      <c r="W552" s="3" t="s">
        <v>340</v>
      </c>
      <c r="X552" s="3" t="s">
        <v>341</v>
      </c>
      <c r="Y552" s="3" t="s">
        <v>337</v>
      </c>
      <c r="Z552" s="22" t="s">
        <v>145</v>
      </c>
      <c r="AA552" s="3" t="s">
        <v>340</v>
      </c>
      <c r="AB552" s="3" t="s">
        <v>341</v>
      </c>
      <c r="AC552" s="3" t="s">
        <v>337</v>
      </c>
      <c r="AD552" s="22" t="s">
        <v>146</v>
      </c>
      <c r="AE552" s="3" t="s">
        <v>340</v>
      </c>
      <c r="AF552" s="3" t="s">
        <v>341</v>
      </c>
      <c r="AG552" s="3" t="s">
        <v>337</v>
      </c>
      <c r="AH552" s="22" t="s">
        <v>147</v>
      </c>
      <c r="AI552" s="3" t="s">
        <v>340</v>
      </c>
      <c r="AJ552" s="3" t="s">
        <v>341</v>
      </c>
      <c r="AK552" s="3" t="s">
        <v>337</v>
      </c>
    </row>
    <row r="553" spans="1:38">
      <c r="A553" s="11" t="s">
        <v>218</v>
      </c>
      <c r="C553" s="6">
        <f>IF(C$347&gt;0,$B486*C$542*24*'Input'!$F$58/C$347,0)</f>
        <v>0</v>
      </c>
      <c r="D553" s="6">
        <f>IF(D$347&gt;0,$B486*D$542*24*'Input'!$F$58/D$347,0)</f>
        <v>0</v>
      </c>
      <c r="E553" s="6">
        <f>IF(E$347&gt;0,$B486*E$542*24*'Input'!$F$58/E$347,0)</f>
        <v>0</v>
      </c>
      <c r="G553" s="6">
        <f>IF(C$347&gt;0,$B486*G$542*24*'Input'!$F$58/C$347,0)</f>
        <v>0</v>
      </c>
      <c r="H553" s="6">
        <f>IF(D$347&gt;0,$B486*H$542*24*'Input'!$F$58/D$347,0)</f>
        <v>0</v>
      </c>
      <c r="I553" s="6">
        <f>IF(E$347&gt;0,$B486*I$542*24*'Input'!$F$58/E$347,0)</f>
        <v>0</v>
      </c>
      <c r="K553" s="6">
        <f>IF(C$347&gt;0,$B486*K$542*24*'Input'!$F$58/C$347,0)</f>
        <v>0</v>
      </c>
      <c r="L553" s="6">
        <f>IF(D$347&gt;0,$B486*L$542*24*'Input'!$F$58/D$347,0)</f>
        <v>0</v>
      </c>
      <c r="M553" s="6">
        <f>IF(E$347&gt;0,$B486*M$542*24*'Input'!$F$58/E$347,0)</f>
        <v>0</v>
      </c>
      <c r="O553" s="6">
        <f>IF(C$347&gt;0,$B486*O$542*24*'Input'!$F$58/C$347,0)</f>
        <v>0</v>
      </c>
      <c r="P553" s="6">
        <f>IF(D$347&gt;0,$B486*P$542*24*'Input'!$F$58/D$347,0)</f>
        <v>0</v>
      </c>
      <c r="Q553" s="6">
        <f>IF(E$347&gt;0,$B486*Q$542*24*'Input'!$F$58/E$347,0)</f>
        <v>0</v>
      </c>
      <c r="S553" s="6">
        <f>IF(C$347&gt;0,$B486*S$542*24*'Input'!$F$58/C$347,0)</f>
        <v>0</v>
      </c>
      <c r="T553" s="6">
        <f>IF(D$347&gt;0,$B486*T$542*24*'Input'!$F$58/D$347,0)</f>
        <v>0</v>
      </c>
      <c r="U553" s="6">
        <f>IF(E$347&gt;0,$B486*U$542*24*'Input'!$F$58/E$347,0)</f>
        <v>0</v>
      </c>
      <c r="W553" s="6">
        <f>IF(C$347&gt;0,$B486*W$542*24*'Input'!$F$58/C$347,0)</f>
        <v>0</v>
      </c>
      <c r="X553" s="6">
        <f>IF(D$347&gt;0,$B486*X$542*24*'Input'!$F$58/D$347,0)</f>
        <v>0</v>
      </c>
      <c r="Y553" s="6">
        <f>IF(E$347&gt;0,$B486*Y$542*24*'Input'!$F$58/E$347,0)</f>
        <v>0</v>
      </c>
      <c r="AA553" s="6">
        <f>IF(C$347&gt;0,$B486*AA$542*24*'Input'!$F$58/C$347,0)</f>
        <v>0</v>
      </c>
      <c r="AB553" s="6">
        <f>IF(D$347&gt;0,$B486*AB$542*24*'Input'!$F$58/D$347,0)</f>
        <v>0</v>
      </c>
      <c r="AC553" s="6">
        <f>IF(E$347&gt;0,$B486*AC$542*24*'Input'!$F$58/E$347,0)</f>
        <v>0</v>
      </c>
      <c r="AE553" s="6">
        <f>IF(C$347&gt;0,$B486*AE$542*24*'Input'!$F$58/C$347,0)</f>
        <v>0</v>
      </c>
      <c r="AF553" s="6">
        <f>IF(D$347&gt;0,$B486*AF$542*24*'Input'!$F$58/D$347,0)</f>
        <v>0</v>
      </c>
      <c r="AG553" s="6">
        <f>IF(E$347&gt;0,$B486*AG$542*24*'Input'!$F$58/E$347,0)</f>
        <v>0</v>
      </c>
      <c r="AI553" s="6">
        <f>IF(C$347&gt;0,$B486*AI$542*24*'Input'!$F$58/C$347,0)</f>
        <v>0</v>
      </c>
      <c r="AJ553" s="6">
        <f>IF(D$347&gt;0,$B486*AJ$542*24*'Input'!$F$58/D$347,0)</f>
        <v>0</v>
      </c>
      <c r="AK553" s="6">
        <f>IF(E$347&gt;0,$B486*AK$542*24*'Input'!$F$58/E$347,0)</f>
        <v>0</v>
      </c>
      <c r="AL553" s="10"/>
    </row>
    <row r="554" spans="1:38">
      <c r="A554" s="11" t="s">
        <v>219</v>
      </c>
      <c r="C554" s="6">
        <f>IF(C$347&gt;0,$B487*C$542*24*'Input'!$F$58/C$347,0)</f>
        <v>0</v>
      </c>
      <c r="D554" s="6">
        <f>IF(D$347&gt;0,$B487*D$542*24*'Input'!$F$58/D$347,0)</f>
        <v>0</v>
      </c>
      <c r="E554" s="6">
        <f>IF(E$347&gt;0,$B487*E$542*24*'Input'!$F$58/E$347,0)</f>
        <v>0</v>
      </c>
      <c r="G554" s="6">
        <f>IF(C$347&gt;0,$B487*G$542*24*'Input'!$F$58/C$347,0)</f>
        <v>0</v>
      </c>
      <c r="H554" s="6">
        <f>IF(D$347&gt;0,$B487*H$542*24*'Input'!$F$58/D$347,0)</f>
        <v>0</v>
      </c>
      <c r="I554" s="6">
        <f>IF(E$347&gt;0,$B487*I$542*24*'Input'!$F$58/E$347,0)</f>
        <v>0</v>
      </c>
      <c r="K554" s="6">
        <f>IF(C$347&gt;0,$B487*K$542*24*'Input'!$F$58/C$347,0)</f>
        <v>0</v>
      </c>
      <c r="L554" s="6">
        <f>IF(D$347&gt;0,$B487*L$542*24*'Input'!$F$58/D$347,0)</f>
        <v>0</v>
      </c>
      <c r="M554" s="6">
        <f>IF(E$347&gt;0,$B487*M$542*24*'Input'!$F$58/E$347,0)</f>
        <v>0</v>
      </c>
      <c r="O554" s="6">
        <f>IF(C$347&gt;0,$B487*O$542*24*'Input'!$F$58/C$347,0)</f>
        <v>0</v>
      </c>
      <c r="P554" s="6">
        <f>IF(D$347&gt;0,$B487*P$542*24*'Input'!$F$58/D$347,0)</f>
        <v>0</v>
      </c>
      <c r="Q554" s="6">
        <f>IF(E$347&gt;0,$B487*Q$542*24*'Input'!$F$58/E$347,0)</f>
        <v>0</v>
      </c>
      <c r="S554" s="6">
        <f>IF(C$347&gt;0,$B487*S$542*24*'Input'!$F$58/C$347,0)</f>
        <v>0</v>
      </c>
      <c r="T554" s="6">
        <f>IF(D$347&gt;0,$B487*T$542*24*'Input'!$F$58/D$347,0)</f>
        <v>0</v>
      </c>
      <c r="U554" s="6">
        <f>IF(E$347&gt;0,$B487*U$542*24*'Input'!$F$58/E$347,0)</f>
        <v>0</v>
      </c>
      <c r="W554" s="6">
        <f>IF(C$347&gt;0,$B487*W$542*24*'Input'!$F$58/C$347,0)</f>
        <v>0</v>
      </c>
      <c r="X554" s="6">
        <f>IF(D$347&gt;0,$B487*X$542*24*'Input'!$F$58/D$347,0)</f>
        <v>0</v>
      </c>
      <c r="Y554" s="6">
        <f>IF(E$347&gt;0,$B487*Y$542*24*'Input'!$F$58/E$347,0)</f>
        <v>0</v>
      </c>
      <c r="AA554" s="6">
        <f>IF(C$347&gt;0,$B487*AA$542*24*'Input'!$F$58/C$347,0)</f>
        <v>0</v>
      </c>
      <c r="AB554" s="6">
        <f>IF(D$347&gt;0,$B487*AB$542*24*'Input'!$F$58/D$347,0)</f>
        <v>0</v>
      </c>
      <c r="AC554" s="6">
        <f>IF(E$347&gt;0,$B487*AC$542*24*'Input'!$F$58/E$347,0)</f>
        <v>0</v>
      </c>
      <c r="AE554" s="6">
        <f>IF(C$347&gt;0,$B487*AE$542*24*'Input'!$F$58/C$347,0)</f>
        <v>0</v>
      </c>
      <c r="AF554" s="6">
        <f>IF(D$347&gt;0,$B487*AF$542*24*'Input'!$F$58/D$347,0)</f>
        <v>0</v>
      </c>
      <c r="AG554" s="6">
        <f>IF(E$347&gt;0,$B487*AG$542*24*'Input'!$F$58/E$347,0)</f>
        <v>0</v>
      </c>
      <c r="AI554" s="6">
        <f>IF(C$347&gt;0,$B487*AI$542*24*'Input'!$F$58/C$347,0)</f>
        <v>0</v>
      </c>
      <c r="AJ554" s="6">
        <f>IF(D$347&gt;0,$B487*AJ$542*24*'Input'!$F$58/D$347,0)</f>
        <v>0</v>
      </c>
      <c r="AK554" s="6">
        <f>IF(E$347&gt;0,$B487*AK$542*24*'Input'!$F$58/E$347,0)</f>
        <v>0</v>
      </c>
      <c r="AL554" s="10"/>
    </row>
    <row r="555" spans="1:38">
      <c r="A555" s="11" t="s">
        <v>220</v>
      </c>
      <c r="C555" s="6">
        <f>IF(C$347&gt;0,$B488*C$542*24*'Input'!$F$58/C$347,0)</f>
        <v>0</v>
      </c>
      <c r="D555" s="6">
        <f>IF(D$347&gt;0,$B488*D$542*24*'Input'!$F$58/D$347,0)</f>
        <v>0</v>
      </c>
      <c r="E555" s="6">
        <f>IF(E$347&gt;0,$B488*E$542*24*'Input'!$F$58/E$347,0)</f>
        <v>0</v>
      </c>
      <c r="G555" s="6">
        <f>IF(C$347&gt;0,$B488*G$542*24*'Input'!$F$58/C$347,0)</f>
        <v>0</v>
      </c>
      <c r="H555" s="6">
        <f>IF(D$347&gt;0,$B488*H$542*24*'Input'!$F$58/D$347,0)</f>
        <v>0</v>
      </c>
      <c r="I555" s="6">
        <f>IF(E$347&gt;0,$B488*I$542*24*'Input'!$F$58/E$347,0)</f>
        <v>0</v>
      </c>
      <c r="K555" s="6">
        <f>IF(C$347&gt;0,$B488*K$542*24*'Input'!$F$58/C$347,0)</f>
        <v>0</v>
      </c>
      <c r="L555" s="6">
        <f>IF(D$347&gt;0,$B488*L$542*24*'Input'!$F$58/D$347,0)</f>
        <v>0</v>
      </c>
      <c r="M555" s="6">
        <f>IF(E$347&gt;0,$B488*M$542*24*'Input'!$F$58/E$347,0)</f>
        <v>0</v>
      </c>
      <c r="O555" s="6">
        <f>IF(C$347&gt;0,$B488*O$542*24*'Input'!$F$58/C$347,0)</f>
        <v>0</v>
      </c>
      <c r="P555" s="6">
        <f>IF(D$347&gt;0,$B488*P$542*24*'Input'!$F$58/D$347,0)</f>
        <v>0</v>
      </c>
      <c r="Q555" s="6">
        <f>IF(E$347&gt;0,$B488*Q$542*24*'Input'!$F$58/E$347,0)</f>
        <v>0</v>
      </c>
      <c r="S555" s="6">
        <f>IF(C$347&gt;0,$B488*S$542*24*'Input'!$F$58/C$347,0)</f>
        <v>0</v>
      </c>
      <c r="T555" s="6">
        <f>IF(D$347&gt;0,$B488*T$542*24*'Input'!$F$58/D$347,0)</f>
        <v>0</v>
      </c>
      <c r="U555" s="6">
        <f>IF(E$347&gt;0,$B488*U$542*24*'Input'!$F$58/E$347,0)</f>
        <v>0</v>
      </c>
      <c r="W555" s="6">
        <f>IF(C$347&gt;0,$B488*W$542*24*'Input'!$F$58/C$347,0)</f>
        <v>0</v>
      </c>
      <c r="X555" s="6">
        <f>IF(D$347&gt;0,$B488*X$542*24*'Input'!$F$58/D$347,0)</f>
        <v>0</v>
      </c>
      <c r="Y555" s="6">
        <f>IF(E$347&gt;0,$B488*Y$542*24*'Input'!$F$58/E$347,0)</f>
        <v>0</v>
      </c>
      <c r="AA555" s="6">
        <f>IF(C$347&gt;0,$B488*AA$542*24*'Input'!$F$58/C$347,0)</f>
        <v>0</v>
      </c>
      <c r="AB555" s="6">
        <f>IF(D$347&gt;0,$B488*AB$542*24*'Input'!$F$58/D$347,0)</f>
        <v>0</v>
      </c>
      <c r="AC555" s="6">
        <f>IF(E$347&gt;0,$B488*AC$542*24*'Input'!$F$58/E$347,0)</f>
        <v>0</v>
      </c>
      <c r="AE555" s="6">
        <f>IF(C$347&gt;0,$B488*AE$542*24*'Input'!$F$58/C$347,0)</f>
        <v>0</v>
      </c>
      <c r="AF555" s="6">
        <f>IF(D$347&gt;0,$B488*AF$542*24*'Input'!$F$58/D$347,0)</f>
        <v>0</v>
      </c>
      <c r="AG555" s="6">
        <f>IF(E$347&gt;0,$B488*AG$542*24*'Input'!$F$58/E$347,0)</f>
        <v>0</v>
      </c>
      <c r="AI555" s="6">
        <f>IF(C$347&gt;0,$B488*AI$542*24*'Input'!$F$58/C$347,0)</f>
        <v>0</v>
      </c>
      <c r="AJ555" s="6">
        <f>IF(D$347&gt;0,$B488*AJ$542*24*'Input'!$F$58/D$347,0)</f>
        <v>0</v>
      </c>
      <c r="AK555" s="6">
        <f>IF(E$347&gt;0,$B488*AK$542*24*'Input'!$F$58/E$347,0)</f>
        <v>0</v>
      </c>
      <c r="AL555" s="10"/>
    </row>
    <row r="556" spans="1:38">
      <c r="A556" s="11" t="s">
        <v>221</v>
      </c>
      <c r="C556" s="6">
        <f>IF(C$347&gt;0,$B489*C$542*24*'Input'!$F$58/C$347,0)</f>
        <v>0</v>
      </c>
      <c r="D556" s="6">
        <f>IF(D$347&gt;0,$B489*D$542*24*'Input'!$F$58/D$347,0)</f>
        <v>0</v>
      </c>
      <c r="E556" s="6">
        <f>IF(E$347&gt;0,$B489*E$542*24*'Input'!$F$58/E$347,0)</f>
        <v>0</v>
      </c>
      <c r="G556" s="6">
        <f>IF(C$347&gt;0,$B489*G$542*24*'Input'!$F$58/C$347,0)</f>
        <v>0</v>
      </c>
      <c r="H556" s="6">
        <f>IF(D$347&gt;0,$B489*H$542*24*'Input'!$F$58/D$347,0)</f>
        <v>0</v>
      </c>
      <c r="I556" s="6">
        <f>IF(E$347&gt;0,$B489*I$542*24*'Input'!$F$58/E$347,0)</f>
        <v>0</v>
      </c>
      <c r="K556" s="6">
        <f>IF(C$347&gt;0,$B489*K$542*24*'Input'!$F$58/C$347,0)</f>
        <v>0</v>
      </c>
      <c r="L556" s="6">
        <f>IF(D$347&gt;0,$B489*L$542*24*'Input'!$F$58/D$347,0)</f>
        <v>0</v>
      </c>
      <c r="M556" s="6">
        <f>IF(E$347&gt;0,$B489*M$542*24*'Input'!$F$58/E$347,0)</f>
        <v>0</v>
      </c>
      <c r="O556" s="6">
        <f>IF(C$347&gt;0,$B489*O$542*24*'Input'!$F$58/C$347,0)</f>
        <v>0</v>
      </c>
      <c r="P556" s="6">
        <f>IF(D$347&gt;0,$B489*P$542*24*'Input'!$F$58/D$347,0)</f>
        <v>0</v>
      </c>
      <c r="Q556" s="6">
        <f>IF(E$347&gt;0,$B489*Q$542*24*'Input'!$F$58/E$347,0)</f>
        <v>0</v>
      </c>
      <c r="S556" s="6">
        <f>IF(C$347&gt;0,$B489*S$542*24*'Input'!$F$58/C$347,0)</f>
        <v>0</v>
      </c>
      <c r="T556" s="6">
        <f>IF(D$347&gt;0,$B489*T$542*24*'Input'!$F$58/D$347,0)</f>
        <v>0</v>
      </c>
      <c r="U556" s="6">
        <f>IF(E$347&gt;0,$B489*U$542*24*'Input'!$F$58/E$347,0)</f>
        <v>0</v>
      </c>
      <c r="W556" s="6">
        <f>IF(C$347&gt;0,$B489*W$542*24*'Input'!$F$58/C$347,0)</f>
        <v>0</v>
      </c>
      <c r="X556" s="6">
        <f>IF(D$347&gt;0,$B489*X$542*24*'Input'!$F$58/D$347,0)</f>
        <v>0</v>
      </c>
      <c r="Y556" s="6">
        <f>IF(E$347&gt;0,$B489*Y$542*24*'Input'!$F$58/E$347,0)</f>
        <v>0</v>
      </c>
      <c r="AA556" s="6">
        <f>IF(C$347&gt;0,$B489*AA$542*24*'Input'!$F$58/C$347,0)</f>
        <v>0</v>
      </c>
      <c r="AB556" s="6">
        <f>IF(D$347&gt;0,$B489*AB$542*24*'Input'!$F$58/D$347,0)</f>
        <v>0</v>
      </c>
      <c r="AC556" s="6">
        <f>IF(E$347&gt;0,$B489*AC$542*24*'Input'!$F$58/E$347,0)</f>
        <v>0</v>
      </c>
      <c r="AE556" s="6">
        <f>IF(C$347&gt;0,$B489*AE$542*24*'Input'!$F$58/C$347,0)</f>
        <v>0</v>
      </c>
      <c r="AF556" s="6">
        <f>IF(D$347&gt;0,$B489*AF$542*24*'Input'!$F$58/D$347,0)</f>
        <v>0</v>
      </c>
      <c r="AG556" s="6">
        <f>IF(E$347&gt;0,$B489*AG$542*24*'Input'!$F$58/E$347,0)</f>
        <v>0</v>
      </c>
      <c r="AI556" s="6">
        <f>IF(C$347&gt;0,$B489*AI$542*24*'Input'!$F$58/C$347,0)</f>
        <v>0</v>
      </c>
      <c r="AJ556" s="6">
        <f>IF(D$347&gt;0,$B489*AJ$542*24*'Input'!$F$58/D$347,0)</f>
        <v>0</v>
      </c>
      <c r="AK556" s="6">
        <f>IF(E$347&gt;0,$B489*AK$542*24*'Input'!$F$58/E$347,0)</f>
        <v>0</v>
      </c>
      <c r="AL556" s="10"/>
    </row>
    <row r="557" spans="1:38">
      <c r="A557" s="11" t="s">
        <v>222</v>
      </c>
      <c r="C557" s="6">
        <f>IF(C$347&gt;0,$B490*C$542*24*'Input'!$F$58/C$347,0)</f>
        <v>0</v>
      </c>
      <c r="D557" s="6">
        <f>IF(D$347&gt;0,$B490*D$542*24*'Input'!$F$58/D$347,0)</f>
        <v>0</v>
      </c>
      <c r="E557" s="6">
        <f>IF(E$347&gt;0,$B490*E$542*24*'Input'!$F$58/E$347,0)</f>
        <v>0</v>
      </c>
      <c r="G557" s="6">
        <f>IF(C$347&gt;0,$B490*G$542*24*'Input'!$F$58/C$347,0)</f>
        <v>0</v>
      </c>
      <c r="H557" s="6">
        <f>IF(D$347&gt;0,$B490*H$542*24*'Input'!$F$58/D$347,0)</f>
        <v>0</v>
      </c>
      <c r="I557" s="6">
        <f>IF(E$347&gt;0,$B490*I$542*24*'Input'!$F$58/E$347,0)</f>
        <v>0</v>
      </c>
      <c r="K557" s="6">
        <f>IF(C$347&gt;0,$B490*K$542*24*'Input'!$F$58/C$347,0)</f>
        <v>0</v>
      </c>
      <c r="L557" s="6">
        <f>IF(D$347&gt;0,$B490*L$542*24*'Input'!$F$58/D$347,0)</f>
        <v>0</v>
      </c>
      <c r="M557" s="6">
        <f>IF(E$347&gt;0,$B490*M$542*24*'Input'!$F$58/E$347,0)</f>
        <v>0</v>
      </c>
      <c r="O557" s="6">
        <f>IF(C$347&gt;0,$B490*O$542*24*'Input'!$F$58/C$347,0)</f>
        <v>0</v>
      </c>
      <c r="P557" s="6">
        <f>IF(D$347&gt;0,$B490*P$542*24*'Input'!$F$58/D$347,0)</f>
        <v>0</v>
      </c>
      <c r="Q557" s="6">
        <f>IF(E$347&gt;0,$B490*Q$542*24*'Input'!$F$58/E$347,0)</f>
        <v>0</v>
      </c>
      <c r="S557" s="6">
        <f>IF(C$347&gt;0,$B490*S$542*24*'Input'!$F$58/C$347,0)</f>
        <v>0</v>
      </c>
      <c r="T557" s="6">
        <f>IF(D$347&gt;0,$B490*T$542*24*'Input'!$F$58/D$347,0)</f>
        <v>0</v>
      </c>
      <c r="U557" s="6">
        <f>IF(E$347&gt;0,$B490*U$542*24*'Input'!$F$58/E$347,0)</f>
        <v>0</v>
      </c>
      <c r="W557" s="6">
        <f>IF(C$347&gt;0,$B490*W$542*24*'Input'!$F$58/C$347,0)</f>
        <v>0</v>
      </c>
      <c r="X557" s="6">
        <f>IF(D$347&gt;0,$B490*X$542*24*'Input'!$F$58/D$347,0)</f>
        <v>0</v>
      </c>
      <c r="Y557" s="6">
        <f>IF(E$347&gt;0,$B490*Y$542*24*'Input'!$F$58/E$347,0)</f>
        <v>0</v>
      </c>
      <c r="AA557" s="6">
        <f>IF(C$347&gt;0,$B490*AA$542*24*'Input'!$F$58/C$347,0)</f>
        <v>0</v>
      </c>
      <c r="AB557" s="6">
        <f>IF(D$347&gt;0,$B490*AB$542*24*'Input'!$F$58/D$347,0)</f>
        <v>0</v>
      </c>
      <c r="AC557" s="6">
        <f>IF(E$347&gt;0,$B490*AC$542*24*'Input'!$F$58/E$347,0)</f>
        <v>0</v>
      </c>
      <c r="AE557" s="6">
        <f>IF(C$347&gt;0,$B490*AE$542*24*'Input'!$F$58/C$347,0)</f>
        <v>0</v>
      </c>
      <c r="AF557" s="6">
        <f>IF(D$347&gt;0,$B490*AF$542*24*'Input'!$F$58/D$347,0)</f>
        <v>0</v>
      </c>
      <c r="AG557" s="6">
        <f>IF(E$347&gt;0,$B490*AG$542*24*'Input'!$F$58/E$347,0)</f>
        <v>0</v>
      </c>
      <c r="AI557" s="6">
        <f>IF(C$347&gt;0,$B490*AI$542*24*'Input'!$F$58/C$347,0)</f>
        <v>0</v>
      </c>
      <c r="AJ557" s="6">
        <f>IF(D$347&gt;0,$B490*AJ$542*24*'Input'!$F$58/D$347,0)</f>
        <v>0</v>
      </c>
      <c r="AK557" s="6">
        <f>IF(E$347&gt;0,$B490*AK$542*24*'Input'!$F$58/E$347,0)</f>
        <v>0</v>
      </c>
      <c r="AL557" s="10"/>
    </row>
    <row r="559" spans="1:38">
      <c r="A559" s="1" t="s">
        <v>730</v>
      </c>
    </row>
    <row r="560" spans="1:38">
      <c r="A560" s="2" t="s">
        <v>367</v>
      </c>
    </row>
    <row r="561" spans="1:11">
      <c r="A561" s="12" t="s">
        <v>731</v>
      </c>
    </row>
    <row r="562" spans="1:11">
      <c r="A562" s="12" t="s">
        <v>732</v>
      </c>
    </row>
    <row r="563" spans="1:11">
      <c r="A563" s="2" t="s">
        <v>380</v>
      </c>
    </row>
    <row r="565" spans="1:11">
      <c r="B565" s="3" t="s">
        <v>140</v>
      </c>
      <c r="C565" s="3" t="s">
        <v>141</v>
      </c>
      <c r="D565" s="3" t="s">
        <v>142</v>
      </c>
      <c r="E565" s="3" t="s">
        <v>143</v>
      </c>
      <c r="F565" s="3" t="s">
        <v>144</v>
      </c>
      <c r="G565" s="3" t="s">
        <v>149</v>
      </c>
      <c r="H565" s="3" t="s">
        <v>145</v>
      </c>
      <c r="I565" s="3" t="s">
        <v>146</v>
      </c>
      <c r="J565" s="3" t="s">
        <v>147</v>
      </c>
    </row>
    <row r="566" spans="1:11">
      <c r="A566" s="11" t="s">
        <v>218</v>
      </c>
      <c r="B566" s="6">
        <f>SUMPRODUCT($C553:$E553,$B372:$D372)</f>
        <v>0</v>
      </c>
      <c r="C566" s="6">
        <f>SUMPRODUCT($G553:$I553,$B372:$D372)</f>
        <v>0</v>
      </c>
      <c r="D566" s="6">
        <f>SUMPRODUCT($K553:$M553,$B372:$D372)</f>
        <v>0</v>
      </c>
      <c r="E566" s="6">
        <f>SUMPRODUCT($O553:$Q553,$B372:$D372)</f>
        <v>0</v>
      </c>
      <c r="F566" s="6">
        <f>SUMPRODUCT($S553:$U553,$B372:$D372)</f>
        <v>0</v>
      </c>
      <c r="G566" s="6">
        <f>SUMPRODUCT($W553:$Y553,$B372:$D372)</f>
        <v>0</v>
      </c>
      <c r="H566" s="6">
        <f>SUMPRODUCT($AA553:$AC553,$B372:$D372)</f>
        <v>0</v>
      </c>
      <c r="I566" s="6">
        <f>SUMPRODUCT($AE553:$AG553,$B372:$D372)</f>
        <v>0</v>
      </c>
      <c r="J566" s="6">
        <f>SUMPRODUCT($AI553:$AK553,$B372:$D372)</f>
        <v>0</v>
      </c>
      <c r="K566" s="10"/>
    </row>
    <row r="567" spans="1:11">
      <c r="A567" s="11" t="s">
        <v>219</v>
      </c>
      <c r="B567" s="6">
        <f>SUMPRODUCT($C554:$E554,$B373:$D373)</f>
        <v>0</v>
      </c>
      <c r="C567" s="6">
        <f>SUMPRODUCT($G554:$I554,$B373:$D373)</f>
        <v>0</v>
      </c>
      <c r="D567" s="6">
        <f>SUMPRODUCT($K554:$M554,$B373:$D373)</f>
        <v>0</v>
      </c>
      <c r="E567" s="6">
        <f>SUMPRODUCT($O554:$Q554,$B373:$D373)</f>
        <v>0</v>
      </c>
      <c r="F567" s="6">
        <f>SUMPRODUCT($S554:$U554,$B373:$D373)</f>
        <v>0</v>
      </c>
      <c r="G567" s="6">
        <f>SUMPRODUCT($W554:$Y554,$B373:$D373)</f>
        <v>0</v>
      </c>
      <c r="H567" s="6">
        <f>SUMPRODUCT($AA554:$AC554,$B373:$D373)</f>
        <v>0</v>
      </c>
      <c r="I567" s="6">
        <f>SUMPRODUCT($AE554:$AG554,$B373:$D373)</f>
        <v>0</v>
      </c>
      <c r="J567" s="6">
        <f>SUMPRODUCT($AI554:$AK554,$B373:$D373)</f>
        <v>0</v>
      </c>
      <c r="K567" s="10"/>
    </row>
    <row r="568" spans="1:11">
      <c r="A568" s="11" t="s">
        <v>220</v>
      </c>
      <c r="B568" s="6">
        <f>SUMPRODUCT($C555:$E555,$B374:$D374)</f>
        <v>0</v>
      </c>
      <c r="C568" s="6">
        <f>SUMPRODUCT($G555:$I555,$B374:$D374)</f>
        <v>0</v>
      </c>
      <c r="D568" s="6">
        <f>SUMPRODUCT($K555:$M555,$B374:$D374)</f>
        <v>0</v>
      </c>
      <c r="E568" s="6">
        <f>SUMPRODUCT($O555:$Q555,$B374:$D374)</f>
        <v>0</v>
      </c>
      <c r="F568" s="6">
        <f>SUMPRODUCT($S555:$U555,$B374:$D374)</f>
        <v>0</v>
      </c>
      <c r="G568" s="6">
        <f>SUMPRODUCT($W555:$Y555,$B374:$D374)</f>
        <v>0</v>
      </c>
      <c r="H568" s="6">
        <f>SUMPRODUCT($AA555:$AC555,$B374:$D374)</f>
        <v>0</v>
      </c>
      <c r="I568" s="6">
        <f>SUMPRODUCT($AE555:$AG555,$B374:$D374)</f>
        <v>0</v>
      </c>
      <c r="J568" s="6">
        <f>SUMPRODUCT($AI555:$AK555,$B374:$D374)</f>
        <v>0</v>
      </c>
      <c r="K568" s="10"/>
    </row>
    <row r="569" spans="1:11">
      <c r="A569" s="11" t="s">
        <v>221</v>
      </c>
      <c r="B569" s="6">
        <f>SUMPRODUCT($C556:$E556,$B375:$D375)</f>
        <v>0</v>
      </c>
      <c r="C569" s="6">
        <f>SUMPRODUCT($G556:$I556,$B375:$D375)</f>
        <v>0</v>
      </c>
      <c r="D569" s="6">
        <f>SUMPRODUCT($K556:$M556,$B375:$D375)</f>
        <v>0</v>
      </c>
      <c r="E569" s="6">
        <f>SUMPRODUCT($O556:$Q556,$B375:$D375)</f>
        <v>0</v>
      </c>
      <c r="F569" s="6">
        <f>SUMPRODUCT($S556:$U556,$B375:$D375)</f>
        <v>0</v>
      </c>
      <c r="G569" s="6">
        <f>SUMPRODUCT($W556:$Y556,$B375:$D375)</f>
        <v>0</v>
      </c>
      <c r="H569" s="6">
        <f>SUMPRODUCT($AA556:$AC556,$B375:$D375)</f>
        <v>0</v>
      </c>
      <c r="I569" s="6">
        <f>SUMPRODUCT($AE556:$AG556,$B375:$D375)</f>
        <v>0</v>
      </c>
      <c r="J569" s="6">
        <f>SUMPRODUCT($AI556:$AK556,$B375:$D375)</f>
        <v>0</v>
      </c>
      <c r="K569" s="10"/>
    </row>
    <row r="570" spans="1:11">
      <c r="A570" s="11" t="s">
        <v>222</v>
      </c>
      <c r="B570" s="6">
        <f>SUMPRODUCT($C557:$E557,$B376:$D376)</f>
        <v>0</v>
      </c>
      <c r="C570" s="6">
        <f>SUMPRODUCT($G557:$I557,$B376:$D376)</f>
        <v>0</v>
      </c>
      <c r="D570" s="6">
        <f>SUMPRODUCT($K557:$M557,$B376:$D376)</f>
        <v>0</v>
      </c>
      <c r="E570" s="6">
        <f>SUMPRODUCT($O557:$Q557,$B376:$D376)</f>
        <v>0</v>
      </c>
      <c r="F570" s="6">
        <f>SUMPRODUCT($S557:$U557,$B376:$D376)</f>
        <v>0</v>
      </c>
      <c r="G570" s="6">
        <f>SUMPRODUCT($W557:$Y557,$B376:$D376)</f>
        <v>0</v>
      </c>
      <c r="H570" s="6">
        <f>SUMPRODUCT($AA557:$AC557,$B376:$D376)</f>
        <v>0</v>
      </c>
      <c r="I570" s="6">
        <f>SUMPRODUCT($AE557:$AG557,$B376:$D376)</f>
        <v>0</v>
      </c>
      <c r="J570" s="6">
        <f>SUMPRODUCT($AI557:$AK557,$B376:$D376)</f>
        <v>0</v>
      </c>
      <c r="K570" s="10"/>
    </row>
    <row r="572" spans="1:11">
      <c r="A572" s="1" t="s">
        <v>733</v>
      </c>
    </row>
    <row r="573" spans="1:11">
      <c r="A573" s="2" t="s">
        <v>367</v>
      </c>
    </row>
    <row r="574" spans="1:11">
      <c r="A574" s="12" t="s">
        <v>731</v>
      </c>
    </row>
    <row r="575" spans="1:11">
      <c r="A575" s="12" t="s">
        <v>734</v>
      </c>
    </row>
    <row r="576" spans="1:11">
      <c r="A576" s="2" t="s">
        <v>380</v>
      </c>
    </row>
    <row r="578" spans="1:11">
      <c r="B578" s="3" t="s">
        <v>140</v>
      </c>
      <c r="C578" s="3" t="s">
        <v>141</v>
      </c>
      <c r="D578" s="3" t="s">
        <v>142</v>
      </c>
      <c r="E578" s="3" t="s">
        <v>143</v>
      </c>
      <c r="F578" s="3" t="s">
        <v>144</v>
      </c>
      <c r="G578" s="3" t="s">
        <v>149</v>
      </c>
      <c r="H578" s="3" t="s">
        <v>145</v>
      </c>
      <c r="I578" s="3" t="s">
        <v>146</v>
      </c>
      <c r="J578" s="3" t="s">
        <v>147</v>
      </c>
    </row>
    <row r="579" spans="1:11">
      <c r="A579" s="11" t="s">
        <v>222</v>
      </c>
      <c r="B579" s="6">
        <f>SUMPRODUCT($C$557:$E$557,$B381:$D381)</f>
        <v>0</v>
      </c>
      <c r="C579" s="6">
        <f>SUMPRODUCT($G$557:$I$557,$B381:$D381)</f>
        <v>0</v>
      </c>
      <c r="D579" s="6">
        <f>SUMPRODUCT($K$557:$M$557,$B381:$D381)</f>
        <v>0</v>
      </c>
      <c r="E579" s="6">
        <f>SUMPRODUCT($O$557:$Q$557,$B381:$D381)</f>
        <v>0</v>
      </c>
      <c r="F579" s="6">
        <f>SUMPRODUCT($S$557:$U$557,$B381:$D381)</f>
        <v>0</v>
      </c>
      <c r="G579" s="6">
        <f>SUMPRODUCT($W$557:$Y$557,$B381:$D381)</f>
        <v>0</v>
      </c>
      <c r="H579" s="6">
        <f>SUMPRODUCT($AA$557:$AC$557,$B381:$D381)</f>
        <v>0</v>
      </c>
      <c r="I579" s="6">
        <f>SUMPRODUCT($AE$557:$AG$557,$B381:$D381)</f>
        <v>0</v>
      </c>
      <c r="J579" s="6">
        <f>SUMPRODUCT($AI$557:$AK$557,$B381:$D381)</f>
        <v>0</v>
      </c>
      <c r="K579" s="10"/>
    </row>
    <row r="581" spans="1:11">
      <c r="A581" s="1" t="s">
        <v>735</v>
      </c>
    </row>
    <row r="582" spans="1:11">
      <c r="A582" s="2" t="s">
        <v>367</v>
      </c>
    </row>
    <row r="583" spans="1:11">
      <c r="A583" s="12" t="s">
        <v>731</v>
      </c>
    </row>
    <row r="584" spans="1:11">
      <c r="A584" s="12" t="s">
        <v>736</v>
      </c>
    </row>
    <row r="585" spans="1:11">
      <c r="A585" s="2" t="s">
        <v>380</v>
      </c>
    </row>
    <row r="587" spans="1:11">
      <c r="B587" s="3" t="s">
        <v>140</v>
      </c>
      <c r="C587" s="3" t="s">
        <v>141</v>
      </c>
      <c r="D587" s="3" t="s">
        <v>142</v>
      </c>
      <c r="E587" s="3" t="s">
        <v>143</v>
      </c>
      <c r="F587" s="3" t="s">
        <v>144</v>
      </c>
      <c r="G587" s="3" t="s">
        <v>149</v>
      </c>
      <c r="H587" s="3" t="s">
        <v>145</v>
      </c>
      <c r="I587" s="3" t="s">
        <v>146</v>
      </c>
      <c r="J587" s="3" t="s">
        <v>147</v>
      </c>
    </row>
    <row r="588" spans="1:11">
      <c r="A588" s="11" t="s">
        <v>222</v>
      </c>
      <c r="B588" s="6">
        <f>SUMPRODUCT($C$557:$E$557,$B386:$D386)</f>
        <v>0</v>
      </c>
      <c r="C588" s="6">
        <f>SUMPRODUCT($G$557:$I$557,$B386:$D386)</f>
        <v>0</v>
      </c>
      <c r="D588" s="6">
        <f>SUMPRODUCT($K$557:$M$557,$B386:$D386)</f>
        <v>0</v>
      </c>
      <c r="E588" s="6">
        <f>SUMPRODUCT($O$557:$Q$557,$B386:$D386)</f>
        <v>0</v>
      </c>
      <c r="F588" s="6">
        <f>SUMPRODUCT($S$557:$U$557,$B386:$D386)</f>
        <v>0</v>
      </c>
      <c r="G588" s="6">
        <f>SUMPRODUCT($W$557:$Y$557,$B386:$D386)</f>
        <v>0</v>
      </c>
      <c r="H588" s="6">
        <f>SUMPRODUCT($AA$557:$AC$557,$B386:$D386)</f>
        <v>0</v>
      </c>
      <c r="I588" s="6">
        <f>SUMPRODUCT($AE$557:$AG$557,$B386:$D386)</f>
        <v>0</v>
      </c>
      <c r="J588" s="6">
        <f>SUMPRODUCT($AI$557:$AK$557,$B386:$D386)</f>
        <v>0</v>
      </c>
      <c r="K588" s="10"/>
    </row>
    <row r="590" spans="1:11">
      <c r="A590" s="1" t="s">
        <v>737</v>
      </c>
    </row>
    <row r="591" spans="1:11">
      <c r="A591" s="2" t="s">
        <v>367</v>
      </c>
    </row>
    <row r="592" spans="1:11">
      <c r="A592" s="12" t="s">
        <v>738</v>
      </c>
    </row>
    <row r="593" spans="1:11">
      <c r="A593" s="12" t="s">
        <v>739</v>
      </c>
    </row>
    <row r="594" spans="1:11">
      <c r="A594" s="2" t="s">
        <v>385</v>
      </c>
    </row>
    <row r="596" spans="1:11">
      <c r="B596" s="3" t="s">
        <v>140</v>
      </c>
      <c r="C596" s="3" t="s">
        <v>141</v>
      </c>
      <c r="D596" s="3" t="s">
        <v>142</v>
      </c>
      <c r="E596" s="3" t="s">
        <v>143</v>
      </c>
      <c r="F596" s="3" t="s">
        <v>144</v>
      </c>
      <c r="G596" s="3" t="s">
        <v>149</v>
      </c>
      <c r="H596" s="3" t="s">
        <v>145</v>
      </c>
      <c r="I596" s="3" t="s">
        <v>146</v>
      </c>
      <c r="J596" s="3" t="s">
        <v>147</v>
      </c>
    </row>
    <row r="597" spans="1:11">
      <c r="A597" s="11" t="s">
        <v>173</v>
      </c>
      <c r="B597" s="7">
        <f>$B$281</f>
        <v>0</v>
      </c>
      <c r="C597" s="7">
        <f>$C$281</f>
        <v>0</v>
      </c>
      <c r="D597" s="7">
        <f>$D$281</f>
        <v>0</v>
      </c>
      <c r="E597" s="7">
        <f>$E$281</f>
        <v>0</v>
      </c>
      <c r="F597" s="7">
        <f>$F$281</f>
        <v>0</v>
      </c>
      <c r="G597" s="7">
        <f>$G$281</f>
        <v>0</v>
      </c>
      <c r="H597" s="7">
        <f>$H$281</f>
        <v>0</v>
      </c>
      <c r="I597" s="7">
        <f>$I$281</f>
        <v>0</v>
      </c>
      <c r="J597" s="7">
        <f>$J$281</f>
        <v>0</v>
      </c>
      <c r="K597" s="10"/>
    </row>
    <row r="598" spans="1:11">
      <c r="A598" s="11" t="s">
        <v>216</v>
      </c>
      <c r="B598" s="7">
        <f>$B$282</f>
        <v>0</v>
      </c>
      <c r="C598" s="7">
        <f>$C$282</f>
        <v>0</v>
      </c>
      <c r="D598" s="7">
        <f>$D$282</f>
        <v>0</v>
      </c>
      <c r="E598" s="7">
        <f>$E$282</f>
        <v>0</v>
      </c>
      <c r="F598" s="7">
        <f>$F$282</f>
        <v>0</v>
      </c>
      <c r="G598" s="7">
        <f>$G$282</f>
        <v>0</v>
      </c>
      <c r="H598" s="7">
        <f>$H$282</f>
        <v>0</v>
      </c>
      <c r="I598" s="7">
        <f>$I$282</f>
        <v>0</v>
      </c>
      <c r="J598" s="7">
        <f>$J$282</f>
        <v>0</v>
      </c>
      <c r="K598" s="10"/>
    </row>
    <row r="599" spans="1:11">
      <c r="A599" s="11" t="s">
        <v>175</v>
      </c>
      <c r="B599" s="7">
        <f>$B$283</f>
        <v>0</v>
      </c>
      <c r="C599" s="7">
        <f>$C$283</f>
        <v>0</v>
      </c>
      <c r="D599" s="7">
        <f>$D$283</f>
        <v>0</v>
      </c>
      <c r="E599" s="7">
        <f>$E$283</f>
        <v>0</v>
      </c>
      <c r="F599" s="7">
        <f>$F$283</f>
        <v>0</v>
      </c>
      <c r="G599" s="7">
        <f>$G$283</f>
        <v>0</v>
      </c>
      <c r="H599" s="7">
        <f>$H$283</f>
        <v>0</v>
      </c>
      <c r="I599" s="7">
        <f>$I$283</f>
        <v>0</v>
      </c>
      <c r="J599" s="7">
        <f>$J$283</f>
        <v>0</v>
      </c>
      <c r="K599" s="10"/>
    </row>
    <row r="600" spans="1:11">
      <c r="A600" s="11" t="s">
        <v>217</v>
      </c>
      <c r="B600" s="7">
        <f>$B$284</f>
        <v>0</v>
      </c>
      <c r="C600" s="7">
        <f>$C$284</f>
        <v>0</v>
      </c>
      <c r="D600" s="7">
        <f>$D$284</f>
        <v>0</v>
      </c>
      <c r="E600" s="7">
        <f>$E$284</f>
        <v>0</v>
      </c>
      <c r="F600" s="7">
        <f>$F$284</f>
        <v>0</v>
      </c>
      <c r="G600" s="7">
        <f>$G$284</f>
        <v>0</v>
      </c>
      <c r="H600" s="7">
        <f>$H$284</f>
        <v>0</v>
      </c>
      <c r="I600" s="7">
        <f>$I$284</f>
        <v>0</v>
      </c>
      <c r="J600" s="7">
        <f>$J$284</f>
        <v>0</v>
      </c>
      <c r="K600" s="10"/>
    </row>
    <row r="601" spans="1:11">
      <c r="A601" s="11" t="s">
        <v>176</v>
      </c>
      <c r="B601" s="7">
        <f>$B$285</f>
        <v>0</v>
      </c>
      <c r="C601" s="7">
        <f>$C$285</f>
        <v>0</v>
      </c>
      <c r="D601" s="7">
        <f>$D$285</f>
        <v>0</v>
      </c>
      <c r="E601" s="7">
        <f>$E$285</f>
        <v>0</v>
      </c>
      <c r="F601" s="7">
        <f>$F$285</f>
        <v>0</v>
      </c>
      <c r="G601" s="7">
        <f>$G$285</f>
        <v>0</v>
      </c>
      <c r="H601" s="7">
        <f>$H$285</f>
        <v>0</v>
      </c>
      <c r="I601" s="7">
        <f>$I$285</f>
        <v>0</v>
      </c>
      <c r="J601" s="7">
        <f>$J$285</f>
        <v>0</v>
      </c>
      <c r="K601" s="10"/>
    </row>
    <row r="602" spans="1:11">
      <c r="A602" s="11" t="s">
        <v>177</v>
      </c>
      <c r="B602" s="7">
        <f>$B$286</f>
        <v>0</v>
      </c>
      <c r="C602" s="7">
        <f>$C$286</f>
        <v>0</v>
      </c>
      <c r="D602" s="7">
        <f>$D$286</f>
        <v>0</v>
      </c>
      <c r="E602" s="7">
        <f>$E$286</f>
        <v>0</v>
      </c>
      <c r="F602" s="7">
        <f>$F$286</f>
        <v>0</v>
      </c>
      <c r="G602" s="7">
        <f>$G$286</f>
        <v>0</v>
      </c>
      <c r="H602" s="7">
        <f>$H$286</f>
        <v>0</v>
      </c>
      <c r="I602" s="7">
        <f>$I$286</f>
        <v>0</v>
      </c>
      <c r="J602" s="7">
        <f>$J$286</f>
        <v>0</v>
      </c>
      <c r="K602" s="10"/>
    </row>
    <row r="603" spans="1:11">
      <c r="A603" s="11" t="s">
        <v>191</v>
      </c>
      <c r="B603" s="7">
        <f>$B$287</f>
        <v>0</v>
      </c>
      <c r="C603" s="7">
        <f>$C$287</f>
        <v>0</v>
      </c>
      <c r="D603" s="7">
        <f>$D$287</f>
        <v>0</v>
      </c>
      <c r="E603" s="7">
        <f>$E$287</f>
        <v>0</v>
      </c>
      <c r="F603" s="7">
        <f>$F$287</f>
        <v>0</v>
      </c>
      <c r="G603" s="7">
        <f>$G$287</f>
        <v>0</v>
      </c>
      <c r="H603" s="7">
        <f>$H$287</f>
        <v>0</v>
      </c>
      <c r="I603" s="7">
        <f>$I$287</f>
        <v>0</v>
      </c>
      <c r="J603" s="7">
        <f>$J$287</f>
        <v>0</v>
      </c>
      <c r="K603" s="10"/>
    </row>
    <row r="604" spans="1:11">
      <c r="A604" s="11" t="s">
        <v>178</v>
      </c>
      <c r="B604" s="7">
        <f>$B$288</f>
        <v>0</v>
      </c>
      <c r="C604" s="7">
        <f>$C$288</f>
        <v>0</v>
      </c>
      <c r="D604" s="7">
        <f>$D$288</f>
        <v>0</v>
      </c>
      <c r="E604" s="7">
        <f>$E$288</f>
        <v>0</v>
      </c>
      <c r="F604" s="7">
        <f>$F$288</f>
        <v>0</v>
      </c>
      <c r="G604" s="7">
        <f>$G$288</f>
        <v>0</v>
      </c>
      <c r="H604" s="7">
        <f>$H$288</f>
        <v>0</v>
      </c>
      <c r="I604" s="7">
        <f>$I$288</f>
        <v>0</v>
      </c>
      <c r="J604" s="7">
        <f>$J$288</f>
        <v>0</v>
      </c>
      <c r="K604" s="10"/>
    </row>
    <row r="605" spans="1:11">
      <c r="A605" s="11" t="s">
        <v>179</v>
      </c>
      <c r="B605" s="7">
        <f>$B$289</f>
        <v>0</v>
      </c>
      <c r="C605" s="7">
        <f>$C$289</f>
        <v>0</v>
      </c>
      <c r="D605" s="7">
        <f>$D$289</f>
        <v>0</v>
      </c>
      <c r="E605" s="7">
        <f>$E$289</f>
        <v>0</v>
      </c>
      <c r="F605" s="7">
        <f>$F$289</f>
        <v>0</v>
      </c>
      <c r="G605" s="7">
        <f>$G$289</f>
        <v>0</v>
      </c>
      <c r="H605" s="7">
        <f>$H$289</f>
        <v>0</v>
      </c>
      <c r="I605" s="7">
        <f>$I$289</f>
        <v>0</v>
      </c>
      <c r="J605" s="7">
        <f>$J$289</f>
        <v>0</v>
      </c>
      <c r="K605" s="10"/>
    </row>
    <row r="606" spans="1:11">
      <c r="A606" s="11" t="s">
        <v>192</v>
      </c>
      <c r="B606" s="7">
        <f>$B$290</f>
        <v>0</v>
      </c>
      <c r="C606" s="7">
        <f>$C$290</f>
        <v>0</v>
      </c>
      <c r="D606" s="7">
        <f>$D$290</f>
        <v>0</v>
      </c>
      <c r="E606" s="7">
        <f>$E$290</f>
        <v>0</v>
      </c>
      <c r="F606" s="7">
        <f>$F$290</f>
        <v>0</v>
      </c>
      <c r="G606" s="7">
        <f>$G$290</f>
        <v>0</v>
      </c>
      <c r="H606" s="7">
        <f>$H$290</f>
        <v>0</v>
      </c>
      <c r="I606" s="7">
        <f>$I$290</f>
        <v>0</v>
      </c>
      <c r="J606" s="7">
        <f>$J$290</f>
        <v>0</v>
      </c>
      <c r="K606" s="10"/>
    </row>
    <row r="607" spans="1:11">
      <c r="A607" s="11" t="s">
        <v>183</v>
      </c>
      <c r="B607" s="7">
        <f>$B$291</f>
        <v>0</v>
      </c>
      <c r="C607" s="7">
        <f>$C$291</f>
        <v>0</v>
      </c>
      <c r="D607" s="7">
        <f>$D$291</f>
        <v>0</v>
      </c>
      <c r="E607" s="7">
        <f>$E$291</f>
        <v>0</v>
      </c>
      <c r="F607" s="7">
        <f>$F$291</f>
        <v>0</v>
      </c>
      <c r="G607" s="7">
        <f>$G$291</f>
        <v>0</v>
      </c>
      <c r="H607" s="7">
        <f>$H$291</f>
        <v>0</v>
      </c>
      <c r="I607" s="7">
        <f>$I$291</f>
        <v>0</v>
      </c>
      <c r="J607" s="7">
        <f>$J$291</f>
        <v>0</v>
      </c>
      <c r="K607" s="10"/>
    </row>
    <row r="608" spans="1:11">
      <c r="A608" s="11" t="s">
        <v>185</v>
      </c>
      <c r="B608" s="7">
        <f>$B$292</f>
        <v>0</v>
      </c>
      <c r="C608" s="7">
        <f>$C$292</f>
        <v>0</v>
      </c>
      <c r="D608" s="7">
        <f>$D$292</f>
        <v>0</v>
      </c>
      <c r="E608" s="7">
        <f>$E$292</f>
        <v>0</v>
      </c>
      <c r="F608" s="7">
        <f>$F$292</f>
        <v>0</v>
      </c>
      <c r="G608" s="7">
        <f>$G$292</f>
        <v>0</v>
      </c>
      <c r="H608" s="7">
        <f>$H$292</f>
        <v>0</v>
      </c>
      <c r="I608" s="7">
        <f>$I$292</f>
        <v>0</v>
      </c>
      <c r="J608" s="7">
        <f>$J$292</f>
        <v>0</v>
      </c>
      <c r="K608" s="10"/>
    </row>
    <row r="609" spans="1:11">
      <c r="A609" s="11" t="s">
        <v>197</v>
      </c>
      <c r="B609" s="7">
        <f>$B$293</f>
        <v>0</v>
      </c>
      <c r="C609" s="7">
        <f>$C$293</f>
        <v>0</v>
      </c>
      <c r="D609" s="7">
        <f>$D$293</f>
        <v>0</v>
      </c>
      <c r="E609" s="7">
        <f>$E$293</f>
        <v>0</v>
      </c>
      <c r="F609" s="7">
        <f>$F$293</f>
        <v>0</v>
      </c>
      <c r="G609" s="7">
        <f>$G$293</f>
        <v>0</v>
      </c>
      <c r="H609" s="7">
        <f>$H$293</f>
        <v>0</v>
      </c>
      <c r="I609" s="7">
        <f>$I$293</f>
        <v>0</v>
      </c>
      <c r="J609" s="7">
        <f>$J$293</f>
        <v>0</v>
      </c>
      <c r="K609" s="10"/>
    </row>
    <row r="610" spans="1:11">
      <c r="A610" s="11" t="s">
        <v>198</v>
      </c>
      <c r="B610" s="7">
        <f>$B$294</f>
        <v>0</v>
      </c>
      <c r="C610" s="7">
        <f>$C$294</f>
        <v>0</v>
      </c>
      <c r="D610" s="7">
        <f>$D$294</f>
        <v>0</v>
      </c>
      <c r="E610" s="7">
        <f>$E$294</f>
        <v>0</v>
      </c>
      <c r="F610" s="7">
        <f>$F$294</f>
        <v>0</v>
      </c>
      <c r="G610" s="7">
        <f>$G$294</f>
        <v>0</v>
      </c>
      <c r="H610" s="7">
        <f>$H$294</f>
        <v>0</v>
      </c>
      <c r="I610" s="7">
        <f>$I$294</f>
        <v>0</v>
      </c>
      <c r="J610" s="7">
        <f>$J$294</f>
        <v>0</v>
      </c>
      <c r="K610" s="10"/>
    </row>
    <row r="611" spans="1:11">
      <c r="A611" s="11" t="s">
        <v>199</v>
      </c>
      <c r="B611" s="7">
        <f>$B$295</f>
        <v>0</v>
      </c>
      <c r="C611" s="7">
        <f>$C$295</f>
        <v>0</v>
      </c>
      <c r="D611" s="7">
        <f>$D$295</f>
        <v>0</v>
      </c>
      <c r="E611" s="7">
        <f>$E$295</f>
        <v>0</v>
      </c>
      <c r="F611" s="7">
        <f>$F$295</f>
        <v>0</v>
      </c>
      <c r="G611" s="7">
        <f>$G$295</f>
        <v>0</v>
      </c>
      <c r="H611" s="7">
        <f>$H$295</f>
        <v>0</v>
      </c>
      <c r="I611" s="7">
        <f>$I$295</f>
        <v>0</v>
      </c>
      <c r="J611" s="7">
        <f>$J$295</f>
        <v>0</v>
      </c>
      <c r="K611" s="10"/>
    </row>
    <row r="612" spans="1:11">
      <c r="A612" s="11" t="s">
        <v>200</v>
      </c>
      <c r="B612" s="7">
        <f>$B$296</f>
        <v>0</v>
      </c>
      <c r="C612" s="7">
        <f>$C$296</f>
        <v>0</v>
      </c>
      <c r="D612" s="7">
        <f>$D$296</f>
        <v>0</v>
      </c>
      <c r="E612" s="7">
        <f>$E$296</f>
        <v>0</v>
      </c>
      <c r="F612" s="7">
        <f>$F$296</f>
        <v>0</v>
      </c>
      <c r="G612" s="7">
        <f>$G$296</f>
        <v>0</v>
      </c>
      <c r="H612" s="7">
        <f>$H$296</f>
        <v>0</v>
      </c>
      <c r="I612" s="7">
        <f>$I$296</f>
        <v>0</v>
      </c>
      <c r="J612" s="7">
        <f>$J$296</f>
        <v>0</v>
      </c>
      <c r="K612" s="10"/>
    </row>
    <row r="613" spans="1:11">
      <c r="A613" s="11" t="s">
        <v>218</v>
      </c>
      <c r="B613" s="7">
        <f>$B$566</f>
        <v>0</v>
      </c>
      <c r="C613" s="7">
        <f>$C$566</f>
        <v>0</v>
      </c>
      <c r="D613" s="7">
        <f>$D$566</f>
        <v>0</v>
      </c>
      <c r="E613" s="7">
        <f>$E$566</f>
        <v>0</v>
      </c>
      <c r="F613" s="7">
        <f>$F$566</f>
        <v>0</v>
      </c>
      <c r="G613" s="7">
        <f>$G$566</f>
        <v>0</v>
      </c>
      <c r="H613" s="7">
        <f>$H$566</f>
        <v>0</v>
      </c>
      <c r="I613" s="7">
        <f>$I$566</f>
        <v>0</v>
      </c>
      <c r="J613" s="7">
        <f>$J$566</f>
        <v>0</v>
      </c>
      <c r="K613" s="10"/>
    </row>
    <row r="614" spans="1:11">
      <c r="A614" s="11" t="s">
        <v>219</v>
      </c>
      <c r="B614" s="7">
        <f>$B$567</f>
        <v>0</v>
      </c>
      <c r="C614" s="7">
        <f>$C$567</f>
        <v>0</v>
      </c>
      <c r="D614" s="7">
        <f>$D$567</f>
        <v>0</v>
      </c>
      <c r="E614" s="7">
        <f>$E$567</f>
        <v>0</v>
      </c>
      <c r="F614" s="7">
        <f>$F$567</f>
        <v>0</v>
      </c>
      <c r="G614" s="7">
        <f>$G$567</f>
        <v>0</v>
      </c>
      <c r="H614" s="7">
        <f>$H$567</f>
        <v>0</v>
      </c>
      <c r="I614" s="7">
        <f>$I$567</f>
        <v>0</v>
      </c>
      <c r="J614" s="7">
        <f>$J$567</f>
        <v>0</v>
      </c>
      <c r="K614" s="10"/>
    </row>
    <row r="615" spans="1:11">
      <c r="A615" s="11" t="s">
        <v>220</v>
      </c>
      <c r="B615" s="7">
        <f>$B$568</f>
        <v>0</v>
      </c>
      <c r="C615" s="7">
        <f>$C$568</f>
        <v>0</v>
      </c>
      <c r="D615" s="7">
        <f>$D$568</f>
        <v>0</v>
      </c>
      <c r="E615" s="7">
        <f>$E$568</f>
        <v>0</v>
      </c>
      <c r="F615" s="7">
        <f>$F$568</f>
        <v>0</v>
      </c>
      <c r="G615" s="7">
        <f>$G$568</f>
        <v>0</v>
      </c>
      <c r="H615" s="7">
        <f>$H$568</f>
        <v>0</v>
      </c>
      <c r="I615" s="7">
        <f>$I$568</f>
        <v>0</v>
      </c>
      <c r="J615" s="7">
        <f>$J$568</f>
        <v>0</v>
      </c>
      <c r="K615" s="10"/>
    </row>
    <row r="616" spans="1:11">
      <c r="A616" s="11" t="s">
        <v>221</v>
      </c>
      <c r="B616" s="7">
        <f>$B$569</f>
        <v>0</v>
      </c>
      <c r="C616" s="7">
        <f>$C$569</f>
        <v>0</v>
      </c>
      <c r="D616" s="7">
        <f>$D$569</f>
        <v>0</v>
      </c>
      <c r="E616" s="7">
        <f>$E$569</f>
        <v>0</v>
      </c>
      <c r="F616" s="7">
        <f>$F$569</f>
        <v>0</v>
      </c>
      <c r="G616" s="7">
        <f>$G$569</f>
        <v>0</v>
      </c>
      <c r="H616" s="7">
        <f>$H$569</f>
        <v>0</v>
      </c>
      <c r="I616" s="7">
        <f>$I$569</f>
        <v>0</v>
      </c>
      <c r="J616" s="7">
        <f>$J$569</f>
        <v>0</v>
      </c>
      <c r="K616" s="10"/>
    </row>
    <row r="617" spans="1:11">
      <c r="A617" s="11" t="s">
        <v>222</v>
      </c>
      <c r="B617" s="7">
        <f>$B$570</f>
        <v>0</v>
      </c>
      <c r="C617" s="7">
        <f>$C$570</f>
        <v>0</v>
      </c>
      <c r="D617" s="7">
        <f>$D$570</f>
        <v>0</v>
      </c>
      <c r="E617" s="7">
        <f>$E$570</f>
        <v>0</v>
      </c>
      <c r="F617" s="7">
        <f>$F$570</f>
        <v>0</v>
      </c>
      <c r="G617" s="7">
        <f>$G$570</f>
        <v>0</v>
      </c>
      <c r="H617" s="7">
        <f>$H$570</f>
        <v>0</v>
      </c>
      <c r="I617" s="7">
        <f>$I$570</f>
        <v>0</v>
      </c>
      <c r="J617" s="7">
        <f>$J$570</f>
        <v>0</v>
      </c>
      <c r="K617" s="10"/>
    </row>
    <row r="619" spans="1:11">
      <c r="A619" s="1" t="s">
        <v>740</v>
      </c>
    </row>
    <row r="620" spans="1:11">
      <c r="A620" s="2" t="s">
        <v>367</v>
      </c>
    </row>
    <row r="621" spans="1:11">
      <c r="A621" s="12" t="s">
        <v>741</v>
      </c>
    </row>
    <row r="622" spans="1:11">
      <c r="A622" s="12" t="s">
        <v>742</v>
      </c>
    </row>
    <row r="623" spans="1:11">
      <c r="A623" s="2" t="s">
        <v>385</v>
      </c>
    </row>
    <row r="625" spans="1:11">
      <c r="B625" s="3" t="s">
        <v>140</v>
      </c>
      <c r="C625" s="3" t="s">
        <v>141</v>
      </c>
      <c r="D625" s="3" t="s">
        <v>142</v>
      </c>
      <c r="E625" s="3" t="s">
        <v>143</v>
      </c>
      <c r="F625" s="3" t="s">
        <v>144</v>
      </c>
      <c r="G625" s="3" t="s">
        <v>149</v>
      </c>
      <c r="H625" s="3" t="s">
        <v>145</v>
      </c>
      <c r="I625" s="3" t="s">
        <v>146</v>
      </c>
      <c r="J625" s="3" t="s">
        <v>147</v>
      </c>
    </row>
    <row r="626" spans="1:11">
      <c r="A626" s="11" t="s">
        <v>173</v>
      </c>
      <c r="B626" s="7">
        <f>$B$305</f>
        <v>0</v>
      </c>
      <c r="C626" s="7">
        <f>$C$305</f>
        <v>0</v>
      </c>
      <c r="D626" s="7">
        <f>$D$305</f>
        <v>0</v>
      </c>
      <c r="E626" s="7">
        <f>$E$305</f>
        <v>0</v>
      </c>
      <c r="F626" s="7">
        <f>$F$305</f>
        <v>0</v>
      </c>
      <c r="G626" s="7">
        <f>$G$305</f>
        <v>0</v>
      </c>
      <c r="H626" s="7">
        <f>$H$305</f>
        <v>0</v>
      </c>
      <c r="I626" s="7">
        <f>$I$305</f>
        <v>0</v>
      </c>
      <c r="J626" s="7">
        <f>$J$305</f>
        <v>0</v>
      </c>
      <c r="K626" s="10"/>
    </row>
    <row r="627" spans="1:11">
      <c r="A627" s="11" t="s">
        <v>175</v>
      </c>
      <c r="B627" s="7">
        <f>$B$306</f>
        <v>0</v>
      </c>
      <c r="C627" s="7">
        <f>$C$306</f>
        <v>0</v>
      </c>
      <c r="D627" s="7">
        <f>$D$306</f>
        <v>0</v>
      </c>
      <c r="E627" s="7">
        <f>$E$306</f>
        <v>0</v>
      </c>
      <c r="F627" s="7">
        <f>$F$306</f>
        <v>0</v>
      </c>
      <c r="G627" s="7">
        <f>$G$306</f>
        <v>0</v>
      </c>
      <c r="H627" s="7">
        <f>$H$306</f>
        <v>0</v>
      </c>
      <c r="I627" s="7">
        <f>$I$306</f>
        <v>0</v>
      </c>
      <c r="J627" s="7">
        <f>$J$306</f>
        <v>0</v>
      </c>
      <c r="K627" s="10"/>
    </row>
    <row r="628" spans="1:11">
      <c r="A628" s="11" t="s">
        <v>176</v>
      </c>
      <c r="B628" s="7">
        <f>$B$307</f>
        <v>0</v>
      </c>
      <c r="C628" s="7">
        <f>$C$307</f>
        <v>0</v>
      </c>
      <c r="D628" s="7">
        <f>$D$307</f>
        <v>0</v>
      </c>
      <c r="E628" s="7">
        <f>$E$307</f>
        <v>0</v>
      </c>
      <c r="F628" s="7">
        <f>$F$307</f>
        <v>0</v>
      </c>
      <c r="G628" s="7">
        <f>$G$307</f>
        <v>0</v>
      </c>
      <c r="H628" s="7">
        <f>$H$307</f>
        <v>0</v>
      </c>
      <c r="I628" s="7">
        <f>$I$307</f>
        <v>0</v>
      </c>
      <c r="J628" s="7">
        <f>$J$307</f>
        <v>0</v>
      </c>
      <c r="K628" s="10"/>
    </row>
    <row r="629" spans="1:11">
      <c r="A629" s="11" t="s">
        <v>177</v>
      </c>
      <c r="B629" s="7">
        <f>$B$308</f>
        <v>0</v>
      </c>
      <c r="C629" s="7">
        <f>$C$308</f>
        <v>0</v>
      </c>
      <c r="D629" s="7">
        <f>$D$308</f>
        <v>0</v>
      </c>
      <c r="E629" s="7">
        <f>$E$308</f>
        <v>0</v>
      </c>
      <c r="F629" s="7">
        <f>$F$308</f>
        <v>0</v>
      </c>
      <c r="G629" s="7">
        <f>$G$308</f>
        <v>0</v>
      </c>
      <c r="H629" s="7">
        <f>$H$308</f>
        <v>0</v>
      </c>
      <c r="I629" s="7">
        <f>$I$308</f>
        <v>0</v>
      </c>
      <c r="J629" s="7">
        <f>$J$308</f>
        <v>0</v>
      </c>
      <c r="K629" s="10"/>
    </row>
    <row r="630" spans="1:11">
      <c r="A630" s="11" t="s">
        <v>191</v>
      </c>
      <c r="B630" s="7">
        <f>$B$309</f>
        <v>0</v>
      </c>
      <c r="C630" s="7">
        <f>$C$309</f>
        <v>0</v>
      </c>
      <c r="D630" s="7">
        <f>$D$309</f>
        <v>0</v>
      </c>
      <c r="E630" s="7">
        <f>$E$309</f>
        <v>0</v>
      </c>
      <c r="F630" s="7">
        <f>$F$309</f>
        <v>0</v>
      </c>
      <c r="G630" s="7">
        <f>$G$309</f>
        <v>0</v>
      </c>
      <c r="H630" s="7">
        <f>$H$309</f>
        <v>0</v>
      </c>
      <c r="I630" s="7">
        <f>$I$309</f>
        <v>0</v>
      </c>
      <c r="J630" s="7">
        <f>$J$309</f>
        <v>0</v>
      </c>
      <c r="K630" s="10"/>
    </row>
    <row r="631" spans="1:11">
      <c r="A631" s="11" t="s">
        <v>178</v>
      </c>
      <c r="B631" s="7">
        <f>$B$310</f>
        <v>0</v>
      </c>
      <c r="C631" s="7">
        <f>$C$310</f>
        <v>0</v>
      </c>
      <c r="D631" s="7">
        <f>$D$310</f>
        <v>0</v>
      </c>
      <c r="E631" s="7">
        <f>$E$310</f>
        <v>0</v>
      </c>
      <c r="F631" s="7">
        <f>$F$310</f>
        <v>0</v>
      </c>
      <c r="G631" s="7">
        <f>$G$310</f>
        <v>0</v>
      </c>
      <c r="H631" s="7">
        <f>$H$310</f>
        <v>0</v>
      </c>
      <c r="I631" s="7">
        <f>$I$310</f>
        <v>0</v>
      </c>
      <c r="J631" s="7">
        <f>$J$310</f>
        <v>0</v>
      </c>
      <c r="K631" s="10"/>
    </row>
    <row r="632" spans="1:11">
      <c r="A632" s="11" t="s">
        <v>179</v>
      </c>
      <c r="B632" s="7">
        <f>$B$311</f>
        <v>0</v>
      </c>
      <c r="C632" s="7">
        <f>$C$311</f>
        <v>0</v>
      </c>
      <c r="D632" s="7">
        <f>$D$311</f>
        <v>0</v>
      </c>
      <c r="E632" s="7">
        <f>$E$311</f>
        <v>0</v>
      </c>
      <c r="F632" s="7">
        <f>$F$311</f>
        <v>0</v>
      </c>
      <c r="G632" s="7">
        <f>$G$311</f>
        <v>0</v>
      </c>
      <c r="H632" s="7">
        <f>$H$311</f>
        <v>0</v>
      </c>
      <c r="I632" s="7">
        <f>$I$311</f>
        <v>0</v>
      </c>
      <c r="J632" s="7">
        <f>$J$311</f>
        <v>0</v>
      </c>
      <c r="K632" s="10"/>
    </row>
    <row r="633" spans="1:11">
      <c r="A633" s="11" t="s">
        <v>192</v>
      </c>
      <c r="B633" s="7">
        <f>$B$312</f>
        <v>0</v>
      </c>
      <c r="C633" s="7">
        <f>$C$312</f>
        <v>0</v>
      </c>
      <c r="D633" s="7">
        <f>$D$312</f>
        <v>0</v>
      </c>
      <c r="E633" s="7">
        <f>$E$312</f>
        <v>0</v>
      </c>
      <c r="F633" s="7">
        <f>$F$312</f>
        <v>0</v>
      </c>
      <c r="G633" s="7">
        <f>$G$312</f>
        <v>0</v>
      </c>
      <c r="H633" s="7">
        <f>$H$312</f>
        <v>0</v>
      </c>
      <c r="I633" s="7">
        <f>$I$312</f>
        <v>0</v>
      </c>
      <c r="J633" s="7">
        <f>$J$312</f>
        <v>0</v>
      </c>
      <c r="K633" s="10"/>
    </row>
    <row r="634" spans="1:11">
      <c r="A634" s="11" t="s">
        <v>183</v>
      </c>
      <c r="B634" s="7">
        <f>$B$313</f>
        <v>0</v>
      </c>
      <c r="C634" s="7">
        <f>$C$313</f>
        <v>0</v>
      </c>
      <c r="D634" s="7">
        <f>$D$313</f>
        <v>0</v>
      </c>
      <c r="E634" s="7">
        <f>$E$313</f>
        <v>0</v>
      </c>
      <c r="F634" s="7">
        <f>$F$313</f>
        <v>0</v>
      </c>
      <c r="G634" s="7">
        <f>$G$313</f>
        <v>0</v>
      </c>
      <c r="H634" s="7">
        <f>$H$313</f>
        <v>0</v>
      </c>
      <c r="I634" s="7">
        <f>$I$313</f>
        <v>0</v>
      </c>
      <c r="J634" s="7">
        <f>$J$313</f>
        <v>0</v>
      </c>
      <c r="K634" s="10"/>
    </row>
    <row r="635" spans="1:11">
      <c r="A635" s="11" t="s">
        <v>185</v>
      </c>
      <c r="B635" s="7">
        <f>$B$314</f>
        <v>0</v>
      </c>
      <c r="C635" s="7">
        <f>$C$314</f>
        <v>0</v>
      </c>
      <c r="D635" s="7">
        <f>$D$314</f>
        <v>0</v>
      </c>
      <c r="E635" s="7">
        <f>$E$314</f>
        <v>0</v>
      </c>
      <c r="F635" s="7">
        <f>$F$314</f>
        <v>0</v>
      </c>
      <c r="G635" s="7">
        <f>$G$314</f>
        <v>0</v>
      </c>
      <c r="H635" s="7">
        <f>$H$314</f>
        <v>0</v>
      </c>
      <c r="I635" s="7">
        <f>$I$314</f>
        <v>0</v>
      </c>
      <c r="J635" s="7">
        <f>$J$314</f>
        <v>0</v>
      </c>
      <c r="K635" s="10"/>
    </row>
    <row r="636" spans="1:11">
      <c r="A636" s="11" t="s">
        <v>197</v>
      </c>
      <c r="B636" s="7">
        <f>$B$315</f>
        <v>0</v>
      </c>
      <c r="C636" s="7">
        <f>$C$315</f>
        <v>0</v>
      </c>
      <c r="D636" s="7">
        <f>$D$315</f>
        <v>0</v>
      </c>
      <c r="E636" s="7">
        <f>$E$315</f>
        <v>0</v>
      </c>
      <c r="F636" s="7">
        <f>$F$315</f>
        <v>0</v>
      </c>
      <c r="G636" s="7">
        <f>$G$315</f>
        <v>0</v>
      </c>
      <c r="H636" s="7">
        <f>$H$315</f>
        <v>0</v>
      </c>
      <c r="I636" s="7">
        <f>$I$315</f>
        <v>0</v>
      </c>
      <c r="J636" s="7">
        <f>$J$315</f>
        <v>0</v>
      </c>
      <c r="K636" s="10"/>
    </row>
    <row r="637" spans="1:11">
      <c r="A637" s="11" t="s">
        <v>198</v>
      </c>
      <c r="B637" s="7">
        <f>$B$316</f>
        <v>0</v>
      </c>
      <c r="C637" s="7">
        <f>$C$316</f>
        <v>0</v>
      </c>
      <c r="D637" s="7">
        <f>$D$316</f>
        <v>0</v>
      </c>
      <c r="E637" s="7">
        <f>$E$316</f>
        <v>0</v>
      </c>
      <c r="F637" s="7">
        <f>$F$316</f>
        <v>0</v>
      </c>
      <c r="G637" s="7">
        <f>$G$316</f>
        <v>0</v>
      </c>
      <c r="H637" s="7">
        <f>$H$316</f>
        <v>0</v>
      </c>
      <c r="I637" s="7">
        <f>$I$316</f>
        <v>0</v>
      </c>
      <c r="J637" s="7">
        <f>$J$316</f>
        <v>0</v>
      </c>
      <c r="K637" s="10"/>
    </row>
    <row r="638" spans="1:11">
      <c r="A638" s="11" t="s">
        <v>199</v>
      </c>
      <c r="B638" s="7">
        <f>$B$317</f>
        <v>0</v>
      </c>
      <c r="C638" s="7">
        <f>$C$317</f>
        <v>0</v>
      </c>
      <c r="D638" s="7">
        <f>$D$317</f>
        <v>0</v>
      </c>
      <c r="E638" s="7">
        <f>$E$317</f>
        <v>0</v>
      </c>
      <c r="F638" s="7">
        <f>$F$317</f>
        <v>0</v>
      </c>
      <c r="G638" s="7">
        <f>$G$317</f>
        <v>0</v>
      </c>
      <c r="H638" s="7">
        <f>$H$317</f>
        <v>0</v>
      </c>
      <c r="I638" s="7">
        <f>$I$317</f>
        <v>0</v>
      </c>
      <c r="J638" s="7">
        <f>$J$317</f>
        <v>0</v>
      </c>
      <c r="K638" s="10"/>
    </row>
    <row r="639" spans="1:11">
      <c r="A639" s="11" t="s">
        <v>200</v>
      </c>
      <c r="B639" s="7">
        <f>$B$318</f>
        <v>0</v>
      </c>
      <c r="C639" s="7">
        <f>$C$318</f>
        <v>0</v>
      </c>
      <c r="D639" s="7">
        <f>$D$318</f>
        <v>0</v>
      </c>
      <c r="E639" s="7">
        <f>$E$318</f>
        <v>0</v>
      </c>
      <c r="F639" s="7">
        <f>$F$318</f>
        <v>0</v>
      </c>
      <c r="G639" s="7">
        <f>$G$318</f>
        <v>0</v>
      </c>
      <c r="H639" s="7">
        <f>$H$318</f>
        <v>0</v>
      </c>
      <c r="I639" s="7">
        <f>$I$318</f>
        <v>0</v>
      </c>
      <c r="J639" s="7">
        <f>$J$318</f>
        <v>0</v>
      </c>
      <c r="K639" s="10"/>
    </row>
    <row r="640" spans="1:11">
      <c r="A640" s="11" t="s">
        <v>222</v>
      </c>
      <c r="B640" s="7">
        <f>$B$579</f>
        <v>0</v>
      </c>
      <c r="C640" s="7">
        <f>$C$579</f>
        <v>0</v>
      </c>
      <c r="D640" s="7">
        <f>$D$579</f>
        <v>0</v>
      </c>
      <c r="E640" s="7">
        <f>$E$579</f>
        <v>0</v>
      </c>
      <c r="F640" s="7">
        <f>$F$579</f>
        <v>0</v>
      </c>
      <c r="G640" s="7">
        <f>$G$579</f>
        <v>0</v>
      </c>
      <c r="H640" s="7">
        <f>$H$579</f>
        <v>0</v>
      </c>
      <c r="I640" s="7">
        <f>$I$579</f>
        <v>0</v>
      </c>
      <c r="J640" s="7">
        <f>$J$579</f>
        <v>0</v>
      </c>
      <c r="K640" s="10"/>
    </row>
    <row r="642" spans="1:11">
      <c r="A642" s="1" t="s">
        <v>743</v>
      </c>
    </row>
    <row r="643" spans="1:11">
      <c r="A643" s="2" t="s">
        <v>367</v>
      </c>
    </row>
    <row r="644" spans="1:11">
      <c r="A644" s="12" t="s">
        <v>744</v>
      </c>
    </row>
    <row r="645" spans="1:11">
      <c r="A645" s="12" t="s">
        <v>745</v>
      </c>
    </row>
    <row r="646" spans="1:11">
      <c r="A646" s="2" t="s">
        <v>385</v>
      </c>
    </row>
    <row r="648" spans="1:11">
      <c r="B648" s="3" t="s">
        <v>140</v>
      </c>
      <c r="C648" s="3" t="s">
        <v>141</v>
      </c>
      <c r="D648" s="3" t="s">
        <v>142</v>
      </c>
      <c r="E648" s="3" t="s">
        <v>143</v>
      </c>
      <c r="F648" s="3" t="s">
        <v>144</v>
      </c>
      <c r="G648" s="3" t="s">
        <v>149</v>
      </c>
      <c r="H648" s="3" t="s">
        <v>145</v>
      </c>
      <c r="I648" s="3" t="s">
        <v>146</v>
      </c>
      <c r="J648" s="3" t="s">
        <v>147</v>
      </c>
    </row>
    <row r="649" spans="1:11">
      <c r="A649" s="11" t="s">
        <v>178</v>
      </c>
      <c r="B649" s="7">
        <f>$B$327</f>
        <v>0</v>
      </c>
      <c r="C649" s="7">
        <f>$C$327</f>
        <v>0</v>
      </c>
      <c r="D649" s="7">
        <f>$D$327</f>
        <v>0</v>
      </c>
      <c r="E649" s="7">
        <f>$E$327</f>
        <v>0</v>
      </c>
      <c r="F649" s="7">
        <f>$F$327</f>
        <v>0</v>
      </c>
      <c r="G649" s="7">
        <f>$G$327</f>
        <v>0</v>
      </c>
      <c r="H649" s="7">
        <f>$H$327</f>
        <v>0</v>
      </c>
      <c r="I649" s="7">
        <f>$I$327</f>
        <v>0</v>
      </c>
      <c r="J649" s="7">
        <f>$J$327</f>
        <v>0</v>
      </c>
      <c r="K649" s="10"/>
    </row>
    <row r="650" spans="1:11">
      <c r="A650" s="11" t="s">
        <v>179</v>
      </c>
      <c r="B650" s="7">
        <f>$B$328</f>
        <v>0</v>
      </c>
      <c r="C650" s="7">
        <f>$C$328</f>
        <v>0</v>
      </c>
      <c r="D650" s="7">
        <f>$D$328</f>
        <v>0</v>
      </c>
      <c r="E650" s="7">
        <f>$E$328</f>
        <v>0</v>
      </c>
      <c r="F650" s="7">
        <f>$F$328</f>
        <v>0</v>
      </c>
      <c r="G650" s="7">
        <f>$G$328</f>
        <v>0</v>
      </c>
      <c r="H650" s="7">
        <f>$H$328</f>
        <v>0</v>
      </c>
      <c r="I650" s="7">
        <f>$I$328</f>
        <v>0</v>
      </c>
      <c r="J650" s="7">
        <f>$J$328</f>
        <v>0</v>
      </c>
      <c r="K650" s="10"/>
    </row>
    <row r="651" spans="1:11">
      <c r="A651" s="11" t="s">
        <v>192</v>
      </c>
      <c r="B651" s="7">
        <f>$B$329</f>
        <v>0</v>
      </c>
      <c r="C651" s="7">
        <f>$C$329</f>
        <v>0</v>
      </c>
      <c r="D651" s="7">
        <f>$D$329</f>
        <v>0</v>
      </c>
      <c r="E651" s="7">
        <f>$E$329</f>
        <v>0</v>
      </c>
      <c r="F651" s="7">
        <f>$F$329</f>
        <v>0</v>
      </c>
      <c r="G651" s="7">
        <f>$G$329</f>
        <v>0</v>
      </c>
      <c r="H651" s="7">
        <f>$H$329</f>
        <v>0</v>
      </c>
      <c r="I651" s="7">
        <f>$I$329</f>
        <v>0</v>
      </c>
      <c r="J651" s="7">
        <f>$J$329</f>
        <v>0</v>
      </c>
      <c r="K651" s="10"/>
    </row>
    <row r="652" spans="1:11">
      <c r="A652" s="11" t="s">
        <v>183</v>
      </c>
      <c r="B652" s="7">
        <f>$B$330</f>
        <v>0</v>
      </c>
      <c r="C652" s="7">
        <f>$C$330</f>
        <v>0</v>
      </c>
      <c r="D652" s="7">
        <f>$D$330</f>
        <v>0</v>
      </c>
      <c r="E652" s="7">
        <f>$E$330</f>
        <v>0</v>
      </c>
      <c r="F652" s="7">
        <f>$F$330</f>
        <v>0</v>
      </c>
      <c r="G652" s="7">
        <f>$G$330</f>
        <v>0</v>
      </c>
      <c r="H652" s="7">
        <f>$H$330</f>
        <v>0</v>
      </c>
      <c r="I652" s="7">
        <f>$I$330</f>
        <v>0</v>
      </c>
      <c r="J652" s="7">
        <f>$J$330</f>
        <v>0</v>
      </c>
      <c r="K652" s="10"/>
    </row>
    <row r="653" spans="1:11">
      <c r="A653" s="11" t="s">
        <v>185</v>
      </c>
      <c r="B653" s="7">
        <f>$B$331</f>
        <v>0</v>
      </c>
      <c r="C653" s="7">
        <f>$C$331</f>
        <v>0</v>
      </c>
      <c r="D653" s="7">
        <f>$D$331</f>
        <v>0</v>
      </c>
      <c r="E653" s="7">
        <f>$E$331</f>
        <v>0</v>
      </c>
      <c r="F653" s="7">
        <f>$F$331</f>
        <v>0</v>
      </c>
      <c r="G653" s="7">
        <f>$G$331</f>
        <v>0</v>
      </c>
      <c r="H653" s="7">
        <f>$H$331</f>
        <v>0</v>
      </c>
      <c r="I653" s="7">
        <f>$I$331</f>
        <v>0</v>
      </c>
      <c r="J653" s="7">
        <f>$J$331</f>
        <v>0</v>
      </c>
      <c r="K653" s="10"/>
    </row>
    <row r="654" spans="1:11">
      <c r="A654" s="11" t="s">
        <v>197</v>
      </c>
      <c r="B654" s="7">
        <f>$B$332</f>
        <v>0</v>
      </c>
      <c r="C654" s="7">
        <f>$C$332</f>
        <v>0</v>
      </c>
      <c r="D654" s="7">
        <f>$D$332</f>
        <v>0</v>
      </c>
      <c r="E654" s="7">
        <f>$E$332</f>
        <v>0</v>
      </c>
      <c r="F654" s="7">
        <f>$F$332</f>
        <v>0</v>
      </c>
      <c r="G654" s="7">
        <f>$G$332</f>
        <v>0</v>
      </c>
      <c r="H654" s="7">
        <f>$H$332</f>
        <v>0</v>
      </c>
      <c r="I654" s="7">
        <f>$I$332</f>
        <v>0</v>
      </c>
      <c r="J654" s="7">
        <f>$J$332</f>
        <v>0</v>
      </c>
      <c r="K654" s="10"/>
    </row>
    <row r="655" spans="1:11">
      <c r="A655" s="11" t="s">
        <v>198</v>
      </c>
      <c r="B655" s="7">
        <f>$B$333</f>
        <v>0</v>
      </c>
      <c r="C655" s="7">
        <f>$C$333</f>
        <v>0</v>
      </c>
      <c r="D655" s="7">
        <f>$D$333</f>
        <v>0</v>
      </c>
      <c r="E655" s="7">
        <f>$E$333</f>
        <v>0</v>
      </c>
      <c r="F655" s="7">
        <f>$F$333</f>
        <v>0</v>
      </c>
      <c r="G655" s="7">
        <f>$G$333</f>
        <v>0</v>
      </c>
      <c r="H655" s="7">
        <f>$H$333</f>
        <v>0</v>
      </c>
      <c r="I655" s="7">
        <f>$I$333</f>
        <v>0</v>
      </c>
      <c r="J655" s="7">
        <f>$J$333</f>
        <v>0</v>
      </c>
      <c r="K655" s="10"/>
    </row>
    <row r="656" spans="1:11">
      <c r="A656" s="11" t="s">
        <v>199</v>
      </c>
      <c r="B656" s="7">
        <f>$B$334</f>
        <v>0</v>
      </c>
      <c r="C656" s="7">
        <f>$C$334</f>
        <v>0</v>
      </c>
      <c r="D656" s="7">
        <f>$D$334</f>
        <v>0</v>
      </c>
      <c r="E656" s="7">
        <f>$E$334</f>
        <v>0</v>
      </c>
      <c r="F656" s="7">
        <f>$F$334</f>
        <v>0</v>
      </c>
      <c r="G656" s="7">
        <f>$G$334</f>
        <v>0</v>
      </c>
      <c r="H656" s="7">
        <f>$H$334</f>
        <v>0</v>
      </c>
      <c r="I656" s="7">
        <f>$I$334</f>
        <v>0</v>
      </c>
      <c r="J656" s="7">
        <f>$J$334</f>
        <v>0</v>
      </c>
      <c r="K656" s="10"/>
    </row>
    <row r="657" spans="1:11">
      <c r="A657" s="11" t="s">
        <v>200</v>
      </c>
      <c r="B657" s="7">
        <f>$B$335</f>
        <v>0</v>
      </c>
      <c r="C657" s="7">
        <f>$C$335</f>
        <v>0</v>
      </c>
      <c r="D657" s="7">
        <f>$D$335</f>
        <v>0</v>
      </c>
      <c r="E657" s="7">
        <f>$E$335</f>
        <v>0</v>
      </c>
      <c r="F657" s="7">
        <f>$F$335</f>
        <v>0</v>
      </c>
      <c r="G657" s="7">
        <f>$G$335</f>
        <v>0</v>
      </c>
      <c r="H657" s="7">
        <f>$H$335</f>
        <v>0</v>
      </c>
      <c r="I657" s="7">
        <f>$I$335</f>
        <v>0</v>
      </c>
      <c r="J657" s="7">
        <f>$J$335</f>
        <v>0</v>
      </c>
      <c r="K657" s="10"/>
    </row>
    <row r="658" spans="1:11">
      <c r="A658" s="11" t="s">
        <v>222</v>
      </c>
      <c r="B658" s="7">
        <f>$B$588</f>
        <v>0</v>
      </c>
      <c r="C658" s="7">
        <f>$C$588</f>
        <v>0</v>
      </c>
      <c r="D658" s="7">
        <f>$D$588</f>
        <v>0</v>
      </c>
      <c r="E658" s="7">
        <f>$E$588</f>
        <v>0</v>
      </c>
      <c r="F658" s="7">
        <f>$F$588</f>
        <v>0</v>
      </c>
      <c r="G658" s="7">
        <f>$G$588</f>
        <v>0</v>
      </c>
      <c r="H658" s="7">
        <f>$H$588</f>
        <v>0</v>
      </c>
      <c r="I658" s="7">
        <f>$I$588</f>
        <v>0</v>
      </c>
      <c r="J658" s="7">
        <f>$J$588</f>
        <v>0</v>
      </c>
      <c r="K658" s="10"/>
    </row>
  </sheetData>
  <sheetProtection sheet="1" objects="1" scenarios="1"/>
  <hyperlinks>
    <hyperlink ref="A5" location="'Input'!B357" display="x1 = 1068. Typical annual hours by distribution time band"/>
    <hyperlink ref="A6" location="'Input'!F57" display="x2 = 1010. Days in the charging year (in Financial and general assumptions)"/>
    <hyperlink ref="A7" location="'Multi'!B12" display="x3 = Total hours in the year according to time band hours input data (in Adjust annual hours by distribution time band to match days in year)"/>
    <hyperlink ref="A17" location="'Input'!B320" display="x1 = 1061. Average split of rate 1 units by distribution time band"/>
    <hyperlink ref="A18" location="'Multi'!B25" display="x2 = Total split (in Normalisation of split of rate 1 units by time band)"/>
    <hyperlink ref="A19" location="'Multi'!C12" display="x3 = 2401. Annual hours by distribution time band (reconciled to days in year) (in Adjust annual hours by distribution time band to match days in year)"/>
    <hyperlink ref="A20" location="'Input'!F57" display="x4 = 1010. Days in the charging year (in Financial and general assumptions)"/>
    <hyperlink ref="A36" location="'Multi'!C25" display="x1 = 2402. Normalised split of rate 1 units by distribution time band (in Normalisation of split of rate 1 units by time band)"/>
    <hyperlink ref="A60" location="'Input'!B331" display="x1 = 1062. Average split of rate 2 units by distribution time band"/>
    <hyperlink ref="A61" location="'Multi'!B68" display="x2 = Total split (in Normalisation of split of rate 2 units by time band)"/>
    <hyperlink ref="A62" location="'Multi'!C12" display="x3 = 2401. Annual hours by distribution time band (reconciled to days in year) (in Adjust annual hours by distribution time band to match days in year)"/>
    <hyperlink ref="A63" location="'Input'!F57" display="x4 = 1010. Days in the charging year (in Financial and general assumptions)"/>
    <hyperlink ref="A77" location="'Multi'!C68" display="x1 = 2404. Normalised split of rate 2 units by distribution time band (in Normalisation of split of rate 2 units by time band)"/>
    <hyperlink ref="A112" location="'Loads'!B323" display="x1 = 2305. Rate 1 units (MWh) (in Equivalent volume for each end user)"/>
    <hyperlink ref="A113" location="'Loads'!C323" display="x2 = 2305. Rate 2 units (MWh) (in Equivalent volume for each end user)"/>
    <hyperlink ref="A114" location="'Loads'!D323" display="x3 = 2305. Rate 3 units (MWh) (in Equivalent volume for each end user)"/>
    <hyperlink ref="A152" location="'Multi'!B117" display="x1 = 2407. All units (MWh)"/>
    <hyperlink ref="A153" location="'Loads'!B323" display="x2 = 2305. Rate 1 units (MWh) (in Equivalent volume for each end user)"/>
    <hyperlink ref="A154" location="'Multi'!B40" display="x3 = 2403. Split of rate 1 units between distribution time bands"/>
    <hyperlink ref="A155" location="'Loads'!C323" display="x4 = 2305. Rate 2 units (MWh) (in Equivalent volume for each end user)"/>
    <hyperlink ref="A156" location="'Multi'!B81" display="x5 = 2405. Split of rate 2 units between distribution time bands"/>
    <hyperlink ref="A157" location="'Multi'!C12" display="x6 = 2401. Annual hours by distribution time band (reconciled to days in year) (in Adjust annual hours by distribution time band to match days in year)"/>
    <hyperlink ref="A158" location="'Multi'!B164" display="x7 = Use of distribution time bands by units in demand forecast for two-rate tariffs (in Calculation of implied load coefficients for two-rate users)"/>
    <hyperlink ref="A159" location="'Input'!F57" display="x8 = 1010. Days in the charging year (in Financial and general assumptions)"/>
    <hyperlink ref="A173" location="'Multi'!B117" display="x1 = 2407. All units (MWh)"/>
    <hyperlink ref="A174" location="'Loads'!B323" display="x2 = 2305. Rate 1 units (MWh) (in Equivalent volume for each end user)"/>
    <hyperlink ref="A175" location="'Multi'!B40" display="x3 = 2403. Split of rate 1 units between distribution time bands"/>
    <hyperlink ref="A176" location="'Loads'!C323" display="x4 = 2305. Rate 2 units (MWh) (in Equivalent volume for each end user)"/>
    <hyperlink ref="A177" location="'Multi'!B81" display="x5 = 2405. Split of rate 2 units between distribution time bands"/>
    <hyperlink ref="A178" location="'Loads'!D323" display="x6 = 2305. Rate 3 units (MWh) (in Equivalent volume for each end user)"/>
    <hyperlink ref="A179" location="'Multi'!B99" display="x7 = 2406. Split of rate 3 units between distribution time bands (default)"/>
    <hyperlink ref="A180" location="'Multi'!C12" display="x8 = 2401. Annual hours by distribution time band (reconciled to days in year) (in Adjust annual hours by distribution time band to match days in year)"/>
    <hyperlink ref="A181" location="'Multi'!B187" display="x9 = Use of distribution time bands by units in demand forecast for three-rate tariffs (in Calculation of implied load coefficients for three-rate users)"/>
    <hyperlink ref="A182" location="'Input'!F57" display="x10 = 1010. Days in the charging year (in Financial and general assumptions)"/>
    <hyperlink ref="A194" location="'Multi'!E164" display="x1 = 2408. First-time-band load coefficient for two-rate tariffs (in Calculation of implied load coefficients for two-rate users)"/>
    <hyperlink ref="A195" location="'Multi'!E187" display="x2 = 2409. First-time-band load coefficient for three-rate tariffs (in Calculation of implied load coefficients for three-rate users)"/>
    <hyperlink ref="A196" location="'Multi'!B201" display="x3 = First-time-band load coefficient (in Calculation of adjusted time band load coefficients)"/>
    <hyperlink ref="A197" location="'Loads'!B43" display="x4 = 2302. Load coefficient"/>
    <hyperlink ref="A221" location="'Input'!B364" display="x1 = 1069. Red, amber and green peaking probabilities (in Peaking probabilities by network level)"/>
    <hyperlink ref="A222" location="'Multi'!B229" display="x2 = Total probability (should be 100%) (in Normalisation of peaking probabilities)"/>
    <hyperlink ref="A223" location="'Input'!B357" display="x3 = 1068. Typical annual hours by distribution time band"/>
    <hyperlink ref="A224" location="'Multi'!B12" display="x4 = 2401. Total hours in the year according to time band hours input data (in Adjust annual hours by distribution time band to match days in year)"/>
    <hyperlink ref="A242" location="'Multi'!C229" display="x1 = 2411. Normalised peaking probabilities (in Normalisation of peaking probabilities)"/>
    <hyperlink ref="A250" location="'Multi'!C12" display="x1 = 2401. Annual hours by distribution time band (reconciled to days in year) (in Adjust annual hours by distribution time band to match days in year)"/>
    <hyperlink ref="A251" location="'Multi'!C201" display="x2 = 2410. Load coefficient correction factor (kW at peak in band / band average kW) (in Calculation of adjusted time band load coefficients)"/>
    <hyperlink ref="A252" location="'Multi'!B245" display="x3 = 2412. Peaking probabilities by network level (reshaped)"/>
    <hyperlink ref="A253" location="'Input'!F57" display="x4 = 1010. Days in the charging year (in Financial and general assumptions)"/>
    <hyperlink ref="A276" location="'Multi'!B256" display="x1 = 2413. Pseudo load coefficient by time band and network level"/>
    <hyperlink ref="A277" location="'Multi'!B40" display="x2 = 2403. Split of rate 1 units between distribution time bands"/>
    <hyperlink ref="A300" location="'Multi'!B256" display="x1 = 2413. Pseudo load coefficient by time band and network level"/>
    <hyperlink ref="A301" location="'Multi'!B81" display="x2 = 2405. Split of rate 2 units between distribution time bands"/>
    <hyperlink ref="A322" location="'Multi'!B256" display="x1 = 2413. Pseudo load coefficient by time band and network level"/>
    <hyperlink ref="A323" location="'Multi'!B99" display="x2 = 2406. Split of rate 3 units between distribution time bands (default)"/>
    <hyperlink ref="A339" location="'Input'!B350" display="x1 = 1066. Typical annual hours by special distribution time band"/>
    <hyperlink ref="A340" location="'Input'!F57" display="x2 = 1010. Days in the charging year (in Financial and general assumptions)"/>
    <hyperlink ref="A341" location="'Multi'!B346" display="x3 = Total hours in the year according to special time band hours input data (in Adjust annual hours by special distribution time band to match days in year)"/>
    <hyperlink ref="A351" location="'Input'!B340" display="x1 = 1064. Average split of rate 1 units by special distribution time band"/>
    <hyperlink ref="A352" location="'Multi'!B359" display="x2 = Total split (in Normalisation of split of rate 1 units by special time band)"/>
    <hyperlink ref="A353" location="'Multi'!C346" display="x3 = 2417. Annual hours by special distribution time band (reconciled to days in year) (in Adjust annual hours by special distribution time band to match days in year)"/>
    <hyperlink ref="A354" location="'Input'!F57" display="x4 = 1010. Days in the charging year (in Financial and general assumptions)"/>
    <hyperlink ref="A367" location="'Multi'!C359" display="x1 = 2418. Normalised split of rate 1 units by special distribution time band (in Normalisation of split of rate 1 units by special time band)"/>
    <hyperlink ref="A390" location="'Multi'!B117" display="x1 = 2407. All units (MWh)"/>
    <hyperlink ref="A391" location="'Loads'!B323" display="x2 = 2305. Rate 1 units (MWh) (in Equivalent volume for each end user)"/>
    <hyperlink ref="A392" location="'Multi'!B371" display="x3 = 2419. Split of rate 1 units between special distribution time bands"/>
    <hyperlink ref="A393" location="'Multi'!C346" display="x4 = 2417. Annual hours by special distribution time band (reconciled to days in year) (in Adjust annual hours by special distribution time band to match days in year)"/>
    <hyperlink ref="A394" location="'Multi'!B400" display="x5 = Use of special distribution time bands by units in demand forecast for one-rate tariffs (in Calculation of implied special load coefficients for one-rate users)"/>
    <hyperlink ref="A395" location="'Input'!F57" display="x6 = 1010. Days in the charging year (in Financial and general assumptions)"/>
    <hyperlink ref="A408" location="'Multi'!B117" display="x1 = 2407. All units (MWh)"/>
    <hyperlink ref="A409" location="'Loads'!B323" display="x2 = 2305. Rate 1 units (MWh) (in Equivalent volume for each end user)"/>
    <hyperlink ref="A410" location="'Multi'!B371" display="x3 = 2419. Split of rate 1 units between special distribution time bands"/>
    <hyperlink ref="A411" location="'Loads'!C323" display="x4 = 2305. Rate 2 units (MWh) (in Equivalent volume for each end user)"/>
    <hyperlink ref="A412" location="'Multi'!B380" display="x5 = 2420. Split of rate 2 units between special distribution time bands (default)"/>
    <hyperlink ref="A413" location="'Loads'!D323" display="x6 = 2305. Rate 3 units (MWh) (in Equivalent volume for each end user)"/>
    <hyperlink ref="A414" location="'Multi'!B385" display="x7 = 2421. Split of rate 3 units between special distribution time bands (default)"/>
    <hyperlink ref="A415" location="'Multi'!C346" display="x8 = 2417. Annual hours by special distribution time band (reconciled to days in year) (in Adjust annual hours by special distribution time band to match days in year)"/>
    <hyperlink ref="A416" location="'Multi'!B422" display="x9 = Use of special distribution time bands by units in demand forecast for three-rate tariffs (in Calculation of implied special load coefficients for three-rate users)"/>
    <hyperlink ref="A417" location="'Input'!F57" display="x10 = 1010. Days in the charging year (in Financial and general assumptions)"/>
    <hyperlink ref="A427" location="'Multi'!E400" display="x1 = 2422. First-time-band special load coefficient for one-rate tariffs (in Calculation of implied special load coefficients for one-rate users)"/>
    <hyperlink ref="A428" location="'Multi'!E422" display="x2 = 2423. First-time-band special load coefficient for three-rate tariffs (in Calculation of implied special load coefficients for three-rate users)"/>
    <hyperlink ref="A429" location="'Multi'!B436" display="x3 = First-time-band special load coefficient (in Estimated contributions to peak demand)"/>
    <hyperlink ref="A430" location="'Multi'!B117" display="x4 = 2407. All units (MWh)"/>
    <hyperlink ref="A431" location="'Input'!F57" display="x5 = 1010. Days in the charging year (in Financial and general assumptions)"/>
    <hyperlink ref="A432" location="'Loads'!B43" display="x6 = 2302. Load coefficient"/>
    <hyperlink ref="A454" location="'Multi'!B445" display="x1 = 2425. Mapping of tariffs to tariff groups for coincidence adjustment factor"/>
    <hyperlink ref="A455" location="'Multi'!C436" display="x2 = 2424. Contribution to first-band peak kW (in Estimated contributions to peak demand)"/>
    <hyperlink ref="A463" location="'Multi'!B445" display="x1 = 2425. Mapping of tariffs to tariff groups for coincidence adjustment factor"/>
    <hyperlink ref="A464" location="'Multi'!D436" display="x2 = 2424. Contribution to system-peak-time kW (in Estimated contributions to peak demand)"/>
    <hyperlink ref="A472" location="'Multi'!B458" display="x1 = 2426. Group contribution to first-band peak kW"/>
    <hyperlink ref="A473" location="'Multi'!B467" display="x2 = 2427. Group contribution to system-peak-time kW"/>
    <hyperlink ref="A481" location="'Multi'!B445" display="x1 = 2425. Mapping of tariffs to tariff groups for coincidence adjustment factor"/>
    <hyperlink ref="A482" location="'Multi'!B476" display="x2 = 2428. Load coefficient correction factor for each group"/>
    <hyperlink ref="A494" location="'Multi'!C229" display="x1 = 2411. Normalised peaking probabilities (in Normalisation of peaking probabilities)"/>
    <hyperlink ref="A495" location="'Multi'!C507" display="x2 = Amber peaking probabilities (in Calculation of special peaking probabilities)"/>
    <hyperlink ref="A496" location="'Input'!F57" display="x3 = 1010. Days in the charging year (in Financial and general assumptions)"/>
    <hyperlink ref="A497" location="'Multi'!C12" display="x4 = 2401. Annual hours by distribution time band (reconciled to days in year) (in Adjust annual hours by distribution time band to match days in year)"/>
    <hyperlink ref="A498" location="'Input'!E364" display="x5 = 1069. Black peaking probabilities (in Peaking probabilities by network level)"/>
    <hyperlink ref="A499" location="'Multi'!B507" display="x6 = Red peaking probabilities (in Calculation of special peaking probabilities)"/>
    <hyperlink ref="A500" location="'Multi'!E507" display="x7 = Amber peaking rates (in Calculation of special peaking probabilities)"/>
    <hyperlink ref="A501" location="'Multi'!C346" display="x8 = 2417. Annual hours by special distribution time band (reconciled to days in year) (in Adjust annual hours by special distribution time band to match days in year)"/>
    <hyperlink ref="A502" location="'Multi'!F507" display="x9 = Yellow peaking probabilities (in Calculation of special peaking probabilities)"/>
    <hyperlink ref="A503" location="'Multi'!D507" display="x10 = Green peaking probabilities (in Calculation of special peaking probabilities)"/>
    <hyperlink ref="A520" location="'Multi'!D507" display="x1 = 2430. Green peaking probabilities (in Calculation of special peaking probabilities)"/>
    <hyperlink ref="A521" location="'Multi'!F507" display="x2 = 2430. Yellow peaking probabilities (in Calculation of special peaking probabilities)"/>
    <hyperlink ref="A522" location="'Multi'!G507" display="x3 = 2430. Black peaking probabilities (in Calculation of special peaking probabilities)"/>
    <hyperlink ref="A538" location="'Multi'!B525" display="x1 = 2431. Special peaking probabilities by network level"/>
    <hyperlink ref="A546" location="'Multi'!C346" display="x1 = 2417. Annual hours by special distribution time band (reconciled to days in year) (in Adjust annual hours by special distribution time band to match days in year)"/>
    <hyperlink ref="A547" location="'Multi'!B485" display="x2 = 2429. Load coefficient correction factor (based on group)"/>
    <hyperlink ref="A548" location="'Multi'!B541" display="x3 = 2432. Special peaking probabilities by network level (reshaped)"/>
    <hyperlink ref="A549" location="'Input'!F57" display="x4 = 1010. Days in the charging year (in Financial and general assumptions)"/>
    <hyperlink ref="A561" location="'Multi'!B552" display="x1 = 2433. Pseudo load coefficient by time band and network level"/>
    <hyperlink ref="A562" location="'Multi'!B371" display="x2 = 2419. Split of rate 1 units between special distribution time bands"/>
    <hyperlink ref="A574" location="'Multi'!B552" display="x1 = 2433. Pseudo load coefficient by time band and network level"/>
    <hyperlink ref="A575" location="'Multi'!B380" display="x2 = 2420. Split of rate 2 units between special distribution time bands (default)"/>
    <hyperlink ref="A583" location="'Multi'!B552" display="x1 = 2433. Pseudo load coefficient by time band and network level"/>
    <hyperlink ref="A584" location="'Multi'!B385" display="x2 = 2421. Split of rate 3 units between special distribution time bands (default)"/>
    <hyperlink ref="A592" location="'Multi'!B280" display="x1 = 2414. Unit rate 1 pseudo load coefficient by network level"/>
    <hyperlink ref="A593" location="'Multi'!B565" display="x2 = 2434. Unit rate 1 pseudo load coefficient by network level (special)"/>
    <hyperlink ref="A621" location="'Multi'!B304" display="x1 = 2415. Unit rate 2 pseudo load coefficient by network level"/>
    <hyperlink ref="A622" location="'Multi'!B578" display="x2 = 2435. Unit rate 2 pseudo load coefficient by network level (special)"/>
    <hyperlink ref="A644" location="'Multi'!B326" display="x1 = 2416. Unit rate 3 pseudo load coefficient by network level"/>
    <hyperlink ref="A645" location="'Multi'!B587" display="x2 = 2436. Unit rate 3 pseudo load coefficient by network level (special)"/>
  </hyperlinks>
  <pageMargins left="0.7" right="0.7" top="0.75" bottom="0.75" header="0.3" footer="0.3"/>
  <pageSetup fitToHeight="0" orientation="landscape"/>
  <headerFooter>
    <oddHeader>&amp;L&amp;A&amp;Cr6409&amp;R&amp;P of &amp;N</oddHeader>
    <oddFooter>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14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1">
      <c r="A1" s="1">
        <f>"Forecast simultaneous maximum load"&amp;" for "&amp;'Input'!B7&amp;" in "&amp;'Input'!C7&amp;" ("&amp;'Input'!D7&amp;")"</f>
        <v>0</v>
      </c>
    </row>
    <row r="3" spans="1:11">
      <c r="A3" s="1" t="s">
        <v>746</v>
      </c>
    </row>
    <row r="4" spans="1:11">
      <c r="A4" s="2" t="s">
        <v>367</v>
      </c>
    </row>
    <row r="5" spans="1:11">
      <c r="A5" s="12" t="s">
        <v>584</v>
      </c>
    </row>
    <row r="6" spans="1:11">
      <c r="A6" s="12" t="s">
        <v>747</v>
      </c>
    </row>
    <row r="7" spans="1:11">
      <c r="A7" s="12" t="s">
        <v>748</v>
      </c>
    </row>
    <row r="8" spans="1:11">
      <c r="A8" s="12" t="s">
        <v>568</v>
      </c>
    </row>
    <row r="9" spans="1:11">
      <c r="A9" s="2" t="s">
        <v>749</v>
      </c>
    </row>
    <row r="11" spans="1:11">
      <c r="B11" s="3" t="s">
        <v>140</v>
      </c>
      <c r="C11" s="3" t="s">
        <v>141</v>
      </c>
      <c r="D11" s="3" t="s">
        <v>142</v>
      </c>
      <c r="E11" s="3" t="s">
        <v>143</v>
      </c>
      <c r="F11" s="3" t="s">
        <v>144</v>
      </c>
      <c r="G11" s="3" t="s">
        <v>149</v>
      </c>
      <c r="H11" s="3" t="s">
        <v>145</v>
      </c>
      <c r="I11" s="3" t="s">
        <v>146</v>
      </c>
      <c r="J11" s="3" t="s">
        <v>147</v>
      </c>
    </row>
    <row r="12" spans="1:11">
      <c r="A12" s="11" t="s">
        <v>216</v>
      </c>
      <c r="B12" s="17">
        <f>('Loads'!$B$326*'Multi'!B$598)*'LAFs'!B$255/(24*'Input'!$F$58)*1000</f>
        <v>0</v>
      </c>
      <c r="C12" s="17">
        <f>('Loads'!$B$326*'Multi'!C$598)*'LAFs'!C$255/(24*'Input'!$F$58)*1000</f>
        <v>0</v>
      </c>
      <c r="D12" s="17">
        <f>('Loads'!$B$326*'Multi'!D$598)*'LAFs'!D$255/(24*'Input'!$F$58)*1000</f>
        <v>0</v>
      </c>
      <c r="E12" s="17">
        <f>('Loads'!$B$326*'Multi'!E$598)*'LAFs'!E$255/(24*'Input'!$F$58)*1000</f>
        <v>0</v>
      </c>
      <c r="F12" s="17">
        <f>('Loads'!$B$326*'Multi'!F$598)*'LAFs'!F$255/(24*'Input'!$F$58)*1000</f>
        <v>0</v>
      </c>
      <c r="G12" s="17">
        <f>('Loads'!$B$326*'Multi'!G$598)*'LAFs'!G$255/(24*'Input'!$F$58)*1000</f>
        <v>0</v>
      </c>
      <c r="H12" s="17">
        <f>('Loads'!$B$326*'Multi'!H$598)*'LAFs'!H$255/(24*'Input'!$F$58)*1000</f>
        <v>0</v>
      </c>
      <c r="I12" s="17">
        <f>('Loads'!$B$326*'Multi'!I$598)*'LAFs'!I$255/(24*'Input'!$F$58)*1000</f>
        <v>0</v>
      </c>
      <c r="J12" s="17">
        <f>('Loads'!$B$326*'Multi'!J$598)*'LAFs'!J$255/(24*'Input'!$F$58)*1000</f>
        <v>0</v>
      </c>
      <c r="K12" s="10"/>
    </row>
    <row r="13" spans="1:11">
      <c r="A13" s="11" t="s">
        <v>217</v>
      </c>
      <c r="B13" s="17">
        <f>('Loads'!$B$329*'Multi'!B$600)*'LAFs'!B$258/(24*'Input'!$F$58)*1000</f>
        <v>0</v>
      </c>
      <c r="C13" s="17">
        <f>('Loads'!$B$329*'Multi'!C$600)*'LAFs'!C$258/(24*'Input'!$F$58)*1000</f>
        <v>0</v>
      </c>
      <c r="D13" s="17">
        <f>('Loads'!$B$329*'Multi'!D$600)*'LAFs'!D$258/(24*'Input'!$F$58)*1000</f>
        <v>0</v>
      </c>
      <c r="E13" s="17">
        <f>('Loads'!$B$329*'Multi'!E$600)*'LAFs'!E$258/(24*'Input'!$F$58)*1000</f>
        <v>0</v>
      </c>
      <c r="F13" s="17">
        <f>('Loads'!$B$329*'Multi'!F$600)*'LAFs'!F$258/(24*'Input'!$F$58)*1000</f>
        <v>0</v>
      </c>
      <c r="G13" s="17">
        <f>('Loads'!$B$329*'Multi'!G$600)*'LAFs'!G$258/(24*'Input'!$F$58)*1000</f>
        <v>0</v>
      </c>
      <c r="H13" s="17">
        <f>('Loads'!$B$329*'Multi'!H$600)*'LAFs'!H$258/(24*'Input'!$F$58)*1000</f>
        <v>0</v>
      </c>
      <c r="I13" s="17">
        <f>('Loads'!$B$329*'Multi'!I$600)*'LAFs'!I$258/(24*'Input'!$F$58)*1000</f>
        <v>0</v>
      </c>
      <c r="J13" s="17">
        <f>('Loads'!$B$329*'Multi'!J$600)*'LAFs'!J$258/(24*'Input'!$F$58)*1000</f>
        <v>0</v>
      </c>
      <c r="K13" s="10"/>
    </row>
    <row r="14" spans="1:11">
      <c r="A14" s="11" t="s">
        <v>218</v>
      </c>
      <c r="B14" s="17">
        <f>('Loads'!$B$336*'Multi'!B$613)*'LAFs'!B$265/(24*'Input'!$F$58)*1000</f>
        <v>0</v>
      </c>
      <c r="C14" s="17">
        <f>('Loads'!$B$336*'Multi'!C$613)*'LAFs'!C$265/(24*'Input'!$F$58)*1000</f>
        <v>0</v>
      </c>
      <c r="D14" s="17">
        <f>('Loads'!$B$336*'Multi'!D$613)*'LAFs'!D$265/(24*'Input'!$F$58)*1000</f>
        <v>0</v>
      </c>
      <c r="E14" s="17">
        <f>('Loads'!$B$336*'Multi'!E$613)*'LAFs'!E$265/(24*'Input'!$F$58)*1000</f>
        <v>0</v>
      </c>
      <c r="F14" s="17">
        <f>('Loads'!$B$336*'Multi'!F$613)*'LAFs'!F$265/(24*'Input'!$F$58)*1000</f>
        <v>0</v>
      </c>
      <c r="G14" s="17">
        <f>('Loads'!$B$336*'Multi'!G$613)*'LAFs'!G$265/(24*'Input'!$F$58)*1000</f>
        <v>0</v>
      </c>
      <c r="H14" s="17">
        <f>('Loads'!$B$336*'Multi'!H$613)*'LAFs'!H$265/(24*'Input'!$F$58)*1000</f>
        <v>0</v>
      </c>
      <c r="I14" s="17">
        <f>('Loads'!$B$336*'Multi'!I$613)*'LAFs'!I$265/(24*'Input'!$F$58)*1000</f>
        <v>0</v>
      </c>
      <c r="J14" s="17">
        <f>('Loads'!$B$336*'Multi'!J$613)*'LAFs'!J$265/(24*'Input'!$F$58)*1000</f>
        <v>0</v>
      </c>
      <c r="K14" s="10"/>
    </row>
    <row r="15" spans="1:11">
      <c r="A15" s="11" t="s">
        <v>219</v>
      </c>
      <c r="B15" s="17">
        <f>('Loads'!$B$337*'Multi'!B$614)*'LAFs'!B$266/(24*'Input'!$F$58)*1000</f>
        <v>0</v>
      </c>
      <c r="C15" s="17">
        <f>('Loads'!$B$337*'Multi'!C$614)*'LAFs'!C$266/(24*'Input'!$F$58)*1000</f>
        <v>0</v>
      </c>
      <c r="D15" s="17">
        <f>('Loads'!$B$337*'Multi'!D$614)*'LAFs'!D$266/(24*'Input'!$F$58)*1000</f>
        <v>0</v>
      </c>
      <c r="E15" s="17">
        <f>('Loads'!$B$337*'Multi'!E$614)*'LAFs'!E$266/(24*'Input'!$F$58)*1000</f>
        <v>0</v>
      </c>
      <c r="F15" s="17">
        <f>('Loads'!$B$337*'Multi'!F$614)*'LAFs'!F$266/(24*'Input'!$F$58)*1000</f>
        <v>0</v>
      </c>
      <c r="G15" s="17">
        <f>('Loads'!$B$337*'Multi'!G$614)*'LAFs'!G$266/(24*'Input'!$F$58)*1000</f>
        <v>0</v>
      </c>
      <c r="H15" s="17">
        <f>('Loads'!$B$337*'Multi'!H$614)*'LAFs'!H$266/(24*'Input'!$F$58)*1000</f>
        <v>0</v>
      </c>
      <c r="I15" s="17">
        <f>('Loads'!$B$337*'Multi'!I$614)*'LAFs'!I$266/(24*'Input'!$F$58)*1000</f>
        <v>0</v>
      </c>
      <c r="J15" s="17">
        <f>('Loads'!$B$337*'Multi'!J$614)*'LAFs'!J$266/(24*'Input'!$F$58)*1000</f>
        <v>0</v>
      </c>
      <c r="K15" s="10"/>
    </row>
    <row r="16" spans="1:11">
      <c r="A16" s="11" t="s">
        <v>220</v>
      </c>
      <c r="B16" s="17">
        <f>('Loads'!$B$338*'Multi'!B$615)*'LAFs'!B$267/(24*'Input'!$F$58)*1000</f>
        <v>0</v>
      </c>
      <c r="C16" s="17">
        <f>('Loads'!$B$338*'Multi'!C$615)*'LAFs'!C$267/(24*'Input'!$F$58)*1000</f>
        <v>0</v>
      </c>
      <c r="D16" s="17">
        <f>('Loads'!$B$338*'Multi'!D$615)*'LAFs'!D$267/(24*'Input'!$F$58)*1000</f>
        <v>0</v>
      </c>
      <c r="E16" s="17">
        <f>('Loads'!$B$338*'Multi'!E$615)*'LAFs'!E$267/(24*'Input'!$F$58)*1000</f>
        <v>0</v>
      </c>
      <c r="F16" s="17">
        <f>('Loads'!$B$338*'Multi'!F$615)*'LAFs'!F$267/(24*'Input'!$F$58)*1000</f>
        <v>0</v>
      </c>
      <c r="G16" s="17">
        <f>('Loads'!$B$338*'Multi'!G$615)*'LAFs'!G$267/(24*'Input'!$F$58)*1000</f>
        <v>0</v>
      </c>
      <c r="H16" s="17">
        <f>('Loads'!$B$338*'Multi'!H$615)*'LAFs'!H$267/(24*'Input'!$F$58)*1000</f>
        <v>0</v>
      </c>
      <c r="I16" s="17">
        <f>('Loads'!$B$338*'Multi'!I$615)*'LAFs'!I$267/(24*'Input'!$F$58)*1000</f>
        <v>0</v>
      </c>
      <c r="J16" s="17">
        <f>('Loads'!$B$338*'Multi'!J$615)*'LAFs'!J$267/(24*'Input'!$F$58)*1000</f>
        <v>0</v>
      </c>
      <c r="K16" s="10"/>
    </row>
    <row r="17" spans="1:11">
      <c r="A17" s="11" t="s">
        <v>221</v>
      </c>
      <c r="B17" s="17">
        <f>('Loads'!$B$339*'Multi'!B$616)*'LAFs'!B$268/(24*'Input'!$F$58)*1000</f>
        <v>0</v>
      </c>
      <c r="C17" s="17">
        <f>('Loads'!$B$339*'Multi'!C$616)*'LAFs'!C$268/(24*'Input'!$F$58)*1000</f>
        <v>0</v>
      </c>
      <c r="D17" s="17">
        <f>('Loads'!$B$339*'Multi'!D$616)*'LAFs'!D$268/(24*'Input'!$F$58)*1000</f>
        <v>0</v>
      </c>
      <c r="E17" s="17">
        <f>('Loads'!$B$339*'Multi'!E$616)*'LAFs'!E$268/(24*'Input'!$F$58)*1000</f>
        <v>0</v>
      </c>
      <c r="F17" s="17">
        <f>('Loads'!$B$339*'Multi'!F$616)*'LAFs'!F$268/(24*'Input'!$F$58)*1000</f>
        <v>0</v>
      </c>
      <c r="G17" s="17">
        <f>('Loads'!$B$339*'Multi'!G$616)*'LAFs'!G$268/(24*'Input'!$F$58)*1000</f>
        <v>0</v>
      </c>
      <c r="H17" s="17">
        <f>('Loads'!$B$339*'Multi'!H$616)*'LAFs'!H$268/(24*'Input'!$F$58)*1000</f>
        <v>0</v>
      </c>
      <c r="I17" s="17">
        <f>('Loads'!$B$339*'Multi'!I$616)*'LAFs'!I$268/(24*'Input'!$F$58)*1000</f>
        <v>0</v>
      </c>
      <c r="J17" s="17">
        <f>('Loads'!$B$339*'Multi'!J$616)*'LAFs'!J$268/(24*'Input'!$F$58)*1000</f>
        <v>0</v>
      </c>
      <c r="K17" s="10"/>
    </row>
    <row r="19" spans="1:11">
      <c r="A19" s="1" t="s">
        <v>750</v>
      </c>
    </row>
    <row r="20" spans="1:11">
      <c r="A20" s="2" t="s">
        <v>367</v>
      </c>
    </row>
    <row r="21" spans="1:11">
      <c r="A21" s="12" t="s">
        <v>584</v>
      </c>
    </row>
    <row r="22" spans="1:11">
      <c r="A22" s="12" t="s">
        <v>747</v>
      </c>
    </row>
    <row r="23" spans="1:11">
      <c r="A23" s="12" t="s">
        <v>751</v>
      </c>
    </row>
    <row r="24" spans="1:11">
      <c r="A24" s="12" t="s">
        <v>752</v>
      </c>
    </row>
    <row r="25" spans="1:11">
      <c r="A25" s="12" t="s">
        <v>753</v>
      </c>
    </row>
    <row r="26" spans="1:11">
      <c r="A26" s="12" t="s">
        <v>664</v>
      </c>
    </row>
    <row r="27" spans="1:11">
      <c r="A27" s="2" t="s">
        <v>754</v>
      </c>
    </row>
    <row r="29" spans="1:11">
      <c r="B29" s="3" t="s">
        <v>140</v>
      </c>
      <c r="C29" s="3" t="s">
        <v>141</v>
      </c>
      <c r="D29" s="3" t="s">
        <v>142</v>
      </c>
      <c r="E29" s="3" t="s">
        <v>143</v>
      </c>
      <c r="F29" s="3" t="s">
        <v>144</v>
      </c>
      <c r="G29" s="3" t="s">
        <v>149</v>
      </c>
      <c r="H29" s="3" t="s">
        <v>145</v>
      </c>
      <c r="I29" s="3" t="s">
        <v>146</v>
      </c>
      <c r="J29" s="3" t="s">
        <v>147</v>
      </c>
    </row>
    <row r="30" spans="1:11">
      <c r="A30" s="11" t="s">
        <v>173</v>
      </c>
      <c r="B30" s="17">
        <f>('Loads'!$B$325*'Multi'!B$597+'Loads'!$C$325*'Multi'!B$626)*'LAFs'!B$254/(24*'Input'!$F$58)*1000</f>
        <v>0</v>
      </c>
      <c r="C30" s="17">
        <f>('Loads'!$B$325*'Multi'!C$597+'Loads'!$C$325*'Multi'!C$626)*'LAFs'!C$254/(24*'Input'!$F$58)*1000</f>
        <v>0</v>
      </c>
      <c r="D30" s="17">
        <f>('Loads'!$B$325*'Multi'!D$597+'Loads'!$C$325*'Multi'!D$626)*'LAFs'!D$254/(24*'Input'!$F$58)*1000</f>
        <v>0</v>
      </c>
      <c r="E30" s="17">
        <f>('Loads'!$B$325*'Multi'!E$597+'Loads'!$C$325*'Multi'!E$626)*'LAFs'!E$254/(24*'Input'!$F$58)*1000</f>
        <v>0</v>
      </c>
      <c r="F30" s="17">
        <f>('Loads'!$B$325*'Multi'!F$597+'Loads'!$C$325*'Multi'!F$626)*'LAFs'!F$254/(24*'Input'!$F$58)*1000</f>
        <v>0</v>
      </c>
      <c r="G30" s="17">
        <f>('Loads'!$B$325*'Multi'!G$597+'Loads'!$C$325*'Multi'!G$626)*'LAFs'!G$254/(24*'Input'!$F$58)*1000</f>
        <v>0</v>
      </c>
      <c r="H30" s="17">
        <f>('Loads'!$B$325*'Multi'!H$597+'Loads'!$C$325*'Multi'!H$626)*'LAFs'!H$254/(24*'Input'!$F$58)*1000</f>
        <v>0</v>
      </c>
      <c r="I30" s="17">
        <f>('Loads'!$B$325*'Multi'!I$597+'Loads'!$C$325*'Multi'!I$626)*'LAFs'!I$254/(24*'Input'!$F$58)*1000</f>
        <v>0</v>
      </c>
      <c r="J30" s="17">
        <f>('Loads'!$B$325*'Multi'!J$597+'Loads'!$C$325*'Multi'!J$626)*'LAFs'!J$254/(24*'Input'!$F$58)*1000</f>
        <v>0</v>
      </c>
      <c r="K30" s="10"/>
    </row>
    <row r="31" spans="1:11">
      <c r="A31" s="11" t="s">
        <v>175</v>
      </c>
      <c r="B31" s="17">
        <f>('Loads'!$B$328*'Multi'!B$599+'Loads'!$C$328*'Multi'!B$627)*'LAFs'!B$257/(24*'Input'!$F$58)*1000</f>
        <v>0</v>
      </c>
      <c r="C31" s="17">
        <f>('Loads'!$B$328*'Multi'!C$599+'Loads'!$C$328*'Multi'!C$627)*'LAFs'!C$257/(24*'Input'!$F$58)*1000</f>
        <v>0</v>
      </c>
      <c r="D31" s="17">
        <f>('Loads'!$B$328*'Multi'!D$599+'Loads'!$C$328*'Multi'!D$627)*'LAFs'!D$257/(24*'Input'!$F$58)*1000</f>
        <v>0</v>
      </c>
      <c r="E31" s="17">
        <f>('Loads'!$B$328*'Multi'!E$599+'Loads'!$C$328*'Multi'!E$627)*'LAFs'!E$257/(24*'Input'!$F$58)*1000</f>
        <v>0</v>
      </c>
      <c r="F31" s="17">
        <f>('Loads'!$B$328*'Multi'!F$599+'Loads'!$C$328*'Multi'!F$627)*'LAFs'!F$257/(24*'Input'!$F$58)*1000</f>
        <v>0</v>
      </c>
      <c r="G31" s="17">
        <f>('Loads'!$B$328*'Multi'!G$599+'Loads'!$C$328*'Multi'!G$627)*'LAFs'!G$257/(24*'Input'!$F$58)*1000</f>
        <v>0</v>
      </c>
      <c r="H31" s="17">
        <f>('Loads'!$B$328*'Multi'!H$599+'Loads'!$C$328*'Multi'!H$627)*'LAFs'!H$257/(24*'Input'!$F$58)*1000</f>
        <v>0</v>
      </c>
      <c r="I31" s="17">
        <f>('Loads'!$B$328*'Multi'!I$599+'Loads'!$C$328*'Multi'!I$627)*'LAFs'!I$257/(24*'Input'!$F$58)*1000</f>
        <v>0</v>
      </c>
      <c r="J31" s="17">
        <f>('Loads'!$B$328*'Multi'!J$599+'Loads'!$C$328*'Multi'!J$627)*'LAFs'!J$257/(24*'Input'!$F$58)*1000</f>
        <v>0</v>
      </c>
      <c r="K31" s="10"/>
    </row>
    <row r="32" spans="1:11">
      <c r="A32" s="11" t="s">
        <v>176</v>
      </c>
      <c r="B32" s="17">
        <f>('Loads'!$B$330*'Multi'!B$601+'Loads'!$C$330*'Multi'!B$628)*'LAFs'!B$259/(24*'Input'!$F$58)*1000</f>
        <v>0</v>
      </c>
      <c r="C32" s="17">
        <f>('Loads'!$B$330*'Multi'!C$601+'Loads'!$C$330*'Multi'!C$628)*'LAFs'!C$259/(24*'Input'!$F$58)*1000</f>
        <v>0</v>
      </c>
      <c r="D32" s="17">
        <f>('Loads'!$B$330*'Multi'!D$601+'Loads'!$C$330*'Multi'!D$628)*'LAFs'!D$259/(24*'Input'!$F$58)*1000</f>
        <v>0</v>
      </c>
      <c r="E32" s="17">
        <f>('Loads'!$B$330*'Multi'!E$601+'Loads'!$C$330*'Multi'!E$628)*'LAFs'!E$259/(24*'Input'!$F$58)*1000</f>
        <v>0</v>
      </c>
      <c r="F32" s="17">
        <f>('Loads'!$B$330*'Multi'!F$601+'Loads'!$C$330*'Multi'!F$628)*'LAFs'!F$259/(24*'Input'!$F$58)*1000</f>
        <v>0</v>
      </c>
      <c r="G32" s="17">
        <f>('Loads'!$B$330*'Multi'!G$601+'Loads'!$C$330*'Multi'!G$628)*'LAFs'!G$259/(24*'Input'!$F$58)*1000</f>
        <v>0</v>
      </c>
      <c r="H32" s="17">
        <f>('Loads'!$B$330*'Multi'!H$601+'Loads'!$C$330*'Multi'!H$628)*'LAFs'!H$259/(24*'Input'!$F$58)*1000</f>
        <v>0</v>
      </c>
      <c r="I32" s="17">
        <f>('Loads'!$B$330*'Multi'!I$601+'Loads'!$C$330*'Multi'!I$628)*'LAFs'!I$259/(24*'Input'!$F$58)*1000</f>
        <v>0</v>
      </c>
      <c r="J32" s="17">
        <f>('Loads'!$B$330*'Multi'!J$601+'Loads'!$C$330*'Multi'!J$628)*'LAFs'!J$259/(24*'Input'!$F$58)*1000</f>
        <v>0</v>
      </c>
      <c r="K32" s="10"/>
    </row>
    <row r="33" spans="1:11">
      <c r="A33" s="11" t="s">
        <v>177</v>
      </c>
      <c r="B33" s="17">
        <f>('Loads'!$B$331*'Multi'!B$602+'Loads'!$C$331*'Multi'!B$629)*'LAFs'!B$260/(24*'Input'!$F$58)*1000</f>
        <v>0</v>
      </c>
      <c r="C33" s="17">
        <f>('Loads'!$B$331*'Multi'!C$602+'Loads'!$C$331*'Multi'!C$629)*'LAFs'!C$260/(24*'Input'!$F$58)*1000</f>
        <v>0</v>
      </c>
      <c r="D33" s="17">
        <f>('Loads'!$B$331*'Multi'!D$602+'Loads'!$C$331*'Multi'!D$629)*'LAFs'!D$260/(24*'Input'!$F$58)*1000</f>
        <v>0</v>
      </c>
      <c r="E33" s="17">
        <f>('Loads'!$B$331*'Multi'!E$602+'Loads'!$C$331*'Multi'!E$629)*'LAFs'!E$260/(24*'Input'!$F$58)*1000</f>
        <v>0</v>
      </c>
      <c r="F33" s="17">
        <f>('Loads'!$B$331*'Multi'!F$602+'Loads'!$C$331*'Multi'!F$629)*'LAFs'!F$260/(24*'Input'!$F$58)*1000</f>
        <v>0</v>
      </c>
      <c r="G33" s="17">
        <f>('Loads'!$B$331*'Multi'!G$602+'Loads'!$C$331*'Multi'!G$629)*'LAFs'!G$260/(24*'Input'!$F$58)*1000</f>
        <v>0</v>
      </c>
      <c r="H33" s="17">
        <f>('Loads'!$B$331*'Multi'!H$602+'Loads'!$C$331*'Multi'!H$629)*'LAFs'!H$260/(24*'Input'!$F$58)*1000</f>
        <v>0</v>
      </c>
      <c r="I33" s="17">
        <f>('Loads'!$B$331*'Multi'!I$602+'Loads'!$C$331*'Multi'!I$629)*'LAFs'!I$260/(24*'Input'!$F$58)*1000</f>
        <v>0</v>
      </c>
      <c r="J33" s="17">
        <f>('Loads'!$B$331*'Multi'!J$602+'Loads'!$C$331*'Multi'!J$629)*'LAFs'!J$260/(24*'Input'!$F$58)*1000</f>
        <v>0</v>
      </c>
      <c r="K33" s="10"/>
    </row>
    <row r="34" spans="1:11">
      <c r="A34" s="11" t="s">
        <v>191</v>
      </c>
      <c r="B34" s="17">
        <f>('Loads'!$B$332*'Multi'!B$603+'Loads'!$C$332*'Multi'!B$630)*'LAFs'!B$261/(24*'Input'!$F$58)*1000</f>
        <v>0</v>
      </c>
      <c r="C34" s="17">
        <f>('Loads'!$B$332*'Multi'!C$603+'Loads'!$C$332*'Multi'!C$630)*'LAFs'!C$261/(24*'Input'!$F$58)*1000</f>
        <v>0</v>
      </c>
      <c r="D34" s="17">
        <f>('Loads'!$B$332*'Multi'!D$603+'Loads'!$C$332*'Multi'!D$630)*'LAFs'!D$261/(24*'Input'!$F$58)*1000</f>
        <v>0</v>
      </c>
      <c r="E34" s="17">
        <f>('Loads'!$B$332*'Multi'!E$603+'Loads'!$C$332*'Multi'!E$630)*'LAFs'!E$261/(24*'Input'!$F$58)*1000</f>
        <v>0</v>
      </c>
      <c r="F34" s="17">
        <f>('Loads'!$B$332*'Multi'!F$603+'Loads'!$C$332*'Multi'!F$630)*'LAFs'!F$261/(24*'Input'!$F$58)*1000</f>
        <v>0</v>
      </c>
      <c r="G34" s="17">
        <f>('Loads'!$B$332*'Multi'!G$603+'Loads'!$C$332*'Multi'!G$630)*'LAFs'!G$261/(24*'Input'!$F$58)*1000</f>
        <v>0</v>
      </c>
      <c r="H34" s="17">
        <f>('Loads'!$B$332*'Multi'!H$603+'Loads'!$C$332*'Multi'!H$630)*'LAFs'!H$261/(24*'Input'!$F$58)*1000</f>
        <v>0</v>
      </c>
      <c r="I34" s="17">
        <f>('Loads'!$B$332*'Multi'!I$603+'Loads'!$C$332*'Multi'!I$630)*'LAFs'!I$261/(24*'Input'!$F$58)*1000</f>
        <v>0</v>
      </c>
      <c r="J34" s="17">
        <f>('Loads'!$B$332*'Multi'!J$603+'Loads'!$C$332*'Multi'!J$630)*'LAFs'!J$261/(24*'Input'!$F$58)*1000</f>
        <v>0</v>
      </c>
      <c r="K34" s="10"/>
    </row>
    <row r="36" spans="1:11">
      <c r="A36" s="1" t="s">
        <v>755</v>
      </c>
    </row>
    <row r="37" spans="1:11">
      <c r="A37" s="2" t="s">
        <v>367</v>
      </c>
    </row>
    <row r="38" spans="1:11">
      <c r="A38" s="12" t="s">
        <v>584</v>
      </c>
    </row>
    <row r="39" spans="1:11">
      <c r="A39" s="12" t="s">
        <v>747</v>
      </c>
    </row>
    <row r="40" spans="1:11">
      <c r="A40" s="12" t="s">
        <v>751</v>
      </c>
    </row>
    <row r="41" spans="1:11">
      <c r="A41" s="12" t="s">
        <v>752</v>
      </c>
    </row>
    <row r="42" spans="1:11">
      <c r="A42" s="12" t="s">
        <v>756</v>
      </c>
    </row>
    <row r="43" spans="1:11">
      <c r="A43" s="12" t="s">
        <v>757</v>
      </c>
    </row>
    <row r="44" spans="1:11">
      <c r="A44" s="12" t="s">
        <v>758</v>
      </c>
    </row>
    <row r="45" spans="1:11">
      <c r="A45" s="12" t="s">
        <v>597</v>
      </c>
    </row>
    <row r="46" spans="1:11">
      <c r="A46" s="2" t="s">
        <v>759</v>
      </c>
    </row>
    <row r="48" spans="1:11">
      <c r="B48" s="3" t="s">
        <v>140</v>
      </c>
      <c r="C48" s="3" t="s">
        <v>141</v>
      </c>
      <c r="D48" s="3" t="s">
        <v>142</v>
      </c>
      <c r="E48" s="3" t="s">
        <v>143</v>
      </c>
      <c r="F48" s="3" t="s">
        <v>144</v>
      </c>
      <c r="G48" s="3" t="s">
        <v>149</v>
      </c>
      <c r="H48" s="3" t="s">
        <v>145</v>
      </c>
      <c r="I48" s="3" t="s">
        <v>146</v>
      </c>
      <c r="J48" s="3" t="s">
        <v>147</v>
      </c>
    </row>
    <row r="49" spans="1:11">
      <c r="A49" s="11" t="s">
        <v>178</v>
      </c>
      <c r="B49" s="17">
        <f>('Loads'!$B$333*'Multi'!B$604+'Loads'!$C$333*'Multi'!B$631+'Loads'!$D$333*'Multi'!B$649)*'LAFs'!B$262/(24*'Input'!$F$58)*1000</f>
        <v>0</v>
      </c>
      <c r="C49" s="17">
        <f>('Loads'!$B$333*'Multi'!C$604+'Loads'!$C$333*'Multi'!C$631+'Loads'!$D$333*'Multi'!C$649)*'LAFs'!C$262/(24*'Input'!$F$58)*1000</f>
        <v>0</v>
      </c>
      <c r="D49" s="17">
        <f>('Loads'!$B$333*'Multi'!D$604+'Loads'!$C$333*'Multi'!D$631+'Loads'!$D$333*'Multi'!D$649)*'LAFs'!D$262/(24*'Input'!$F$58)*1000</f>
        <v>0</v>
      </c>
      <c r="E49" s="17">
        <f>('Loads'!$B$333*'Multi'!E$604+'Loads'!$C$333*'Multi'!E$631+'Loads'!$D$333*'Multi'!E$649)*'LAFs'!E$262/(24*'Input'!$F$58)*1000</f>
        <v>0</v>
      </c>
      <c r="F49" s="17">
        <f>('Loads'!$B$333*'Multi'!F$604+'Loads'!$C$333*'Multi'!F$631+'Loads'!$D$333*'Multi'!F$649)*'LAFs'!F$262/(24*'Input'!$F$58)*1000</f>
        <v>0</v>
      </c>
      <c r="G49" s="17">
        <f>('Loads'!$B$333*'Multi'!G$604+'Loads'!$C$333*'Multi'!G$631+'Loads'!$D$333*'Multi'!G$649)*'LAFs'!G$262/(24*'Input'!$F$58)*1000</f>
        <v>0</v>
      </c>
      <c r="H49" s="17">
        <f>('Loads'!$B$333*'Multi'!H$604+'Loads'!$C$333*'Multi'!H$631+'Loads'!$D$333*'Multi'!H$649)*'LAFs'!H$262/(24*'Input'!$F$58)*1000</f>
        <v>0</v>
      </c>
      <c r="I49" s="17">
        <f>('Loads'!$B$333*'Multi'!I$604+'Loads'!$C$333*'Multi'!I$631+'Loads'!$D$333*'Multi'!I$649)*'LAFs'!I$262/(24*'Input'!$F$58)*1000</f>
        <v>0</v>
      </c>
      <c r="J49" s="17">
        <f>('Loads'!$B$333*'Multi'!J$604+'Loads'!$C$333*'Multi'!J$631+'Loads'!$D$333*'Multi'!J$649)*'LAFs'!J$262/(24*'Input'!$F$58)*1000</f>
        <v>0</v>
      </c>
      <c r="K49" s="10"/>
    </row>
    <row r="50" spans="1:11">
      <c r="A50" s="11" t="s">
        <v>179</v>
      </c>
      <c r="B50" s="17">
        <f>('Loads'!$B$334*'Multi'!B$605+'Loads'!$C$334*'Multi'!B$632+'Loads'!$D$334*'Multi'!B$650)*'LAFs'!B$263/(24*'Input'!$F$58)*1000</f>
        <v>0</v>
      </c>
      <c r="C50" s="17">
        <f>('Loads'!$B$334*'Multi'!C$605+'Loads'!$C$334*'Multi'!C$632+'Loads'!$D$334*'Multi'!C$650)*'LAFs'!C$263/(24*'Input'!$F$58)*1000</f>
        <v>0</v>
      </c>
      <c r="D50" s="17">
        <f>('Loads'!$B$334*'Multi'!D$605+'Loads'!$C$334*'Multi'!D$632+'Loads'!$D$334*'Multi'!D$650)*'LAFs'!D$263/(24*'Input'!$F$58)*1000</f>
        <v>0</v>
      </c>
      <c r="E50" s="17">
        <f>('Loads'!$B$334*'Multi'!E$605+'Loads'!$C$334*'Multi'!E$632+'Loads'!$D$334*'Multi'!E$650)*'LAFs'!E$263/(24*'Input'!$F$58)*1000</f>
        <v>0</v>
      </c>
      <c r="F50" s="17">
        <f>('Loads'!$B$334*'Multi'!F$605+'Loads'!$C$334*'Multi'!F$632+'Loads'!$D$334*'Multi'!F$650)*'LAFs'!F$263/(24*'Input'!$F$58)*1000</f>
        <v>0</v>
      </c>
      <c r="G50" s="17">
        <f>('Loads'!$B$334*'Multi'!G$605+'Loads'!$C$334*'Multi'!G$632+'Loads'!$D$334*'Multi'!G$650)*'LAFs'!G$263/(24*'Input'!$F$58)*1000</f>
        <v>0</v>
      </c>
      <c r="H50" s="17">
        <f>('Loads'!$B$334*'Multi'!H$605+'Loads'!$C$334*'Multi'!H$632+'Loads'!$D$334*'Multi'!H$650)*'LAFs'!H$263/(24*'Input'!$F$58)*1000</f>
        <v>0</v>
      </c>
      <c r="I50" s="17">
        <f>('Loads'!$B$334*'Multi'!I$605+'Loads'!$C$334*'Multi'!I$632+'Loads'!$D$334*'Multi'!I$650)*'LAFs'!I$263/(24*'Input'!$F$58)*1000</f>
        <v>0</v>
      </c>
      <c r="J50" s="17">
        <f>('Loads'!$B$334*'Multi'!J$605+'Loads'!$C$334*'Multi'!J$632+'Loads'!$D$334*'Multi'!J$650)*'LAFs'!J$263/(24*'Input'!$F$58)*1000</f>
        <v>0</v>
      </c>
      <c r="K50" s="10"/>
    </row>
    <row r="51" spans="1:11">
      <c r="A51" s="11" t="s">
        <v>192</v>
      </c>
      <c r="B51" s="17">
        <f>('Loads'!$B$335*'Multi'!B$606+'Loads'!$C$335*'Multi'!B$633+'Loads'!$D$335*'Multi'!B$651)*'LAFs'!B$264/(24*'Input'!$F$58)*1000</f>
        <v>0</v>
      </c>
      <c r="C51" s="17">
        <f>('Loads'!$B$335*'Multi'!C$606+'Loads'!$C$335*'Multi'!C$633+'Loads'!$D$335*'Multi'!C$651)*'LAFs'!C$264/(24*'Input'!$F$58)*1000</f>
        <v>0</v>
      </c>
      <c r="D51" s="17">
        <f>('Loads'!$B$335*'Multi'!D$606+'Loads'!$C$335*'Multi'!D$633+'Loads'!$D$335*'Multi'!D$651)*'LAFs'!D$264/(24*'Input'!$F$58)*1000</f>
        <v>0</v>
      </c>
      <c r="E51" s="17">
        <f>('Loads'!$B$335*'Multi'!E$606+'Loads'!$C$335*'Multi'!E$633+'Loads'!$D$335*'Multi'!E$651)*'LAFs'!E$264/(24*'Input'!$F$58)*1000</f>
        <v>0</v>
      </c>
      <c r="F51" s="17">
        <f>('Loads'!$B$335*'Multi'!F$606+'Loads'!$C$335*'Multi'!F$633+'Loads'!$D$335*'Multi'!F$651)*'LAFs'!F$264/(24*'Input'!$F$58)*1000</f>
        <v>0</v>
      </c>
      <c r="G51" s="17">
        <f>('Loads'!$B$335*'Multi'!G$606+'Loads'!$C$335*'Multi'!G$633+'Loads'!$D$335*'Multi'!G$651)*'LAFs'!G$264/(24*'Input'!$F$58)*1000</f>
        <v>0</v>
      </c>
      <c r="H51" s="17">
        <f>('Loads'!$B$335*'Multi'!H$606+'Loads'!$C$335*'Multi'!H$633+'Loads'!$D$335*'Multi'!H$651)*'LAFs'!H$264/(24*'Input'!$F$58)*1000</f>
        <v>0</v>
      </c>
      <c r="I51" s="17">
        <f>('Loads'!$B$335*'Multi'!I$606+'Loads'!$C$335*'Multi'!I$633+'Loads'!$D$335*'Multi'!I$651)*'LAFs'!I$264/(24*'Input'!$F$58)*1000</f>
        <v>0</v>
      </c>
      <c r="J51" s="17">
        <f>('Loads'!$B$335*'Multi'!J$606+'Loads'!$C$335*'Multi'!J$633+'Loads'!$D$335*'Multi'!J$651)*'LAFs'!J$264/(24*'Input'!$F$58)*1000</f>
        <v>0</v>
      </c>
      <c r="K51" s="10"/>
    </row>
    <row r="52" spans="1:11">
      <c r="A52" s="11" t="s">
        <v>183</v>
      </c>
      <c r="B52" s="17">
        <f>('Loads'!$B$344*'Multi'!B$607+'Loads'!$C$344*'Multi'!B$634+'Loads'!$D$344*'Multi'!B$652)*'LAFs'!B$273/(24*'Input'!$F$58)*1000</f>
        <v>0</v>
      </c>
      <c r="C52" s="17">
        <f>('Loads'!$B$344*'Multi'!C$607+'Loads'!$C$344*'Multi'!C$634+'Loads'!$D$344*'Multi'!C$652)*'LAFs'!C$273/(24*'Input'!$F$58)*1000</f>
        <v>0</v>
      </c>
      <c r="D52" s="17">
        <f>('Loads'!$B$344*'Multi'!D$607+'Loads'!$C$344*'Multi'!D$634+'Loads'!$D$344*'Multi'!D$652)*'LAFs'!D$273/(24*'Input'!$F$58)*1000</f>
        <v>0</v>
      </c>
      <c r="E52" s="17">
        <f>('Loads'!$B$344*'Multi'!E$607+'Loads'!$C$344*'Multi'!E$634+'Loads'!$D$344*'Multi'!E$652)*'LAFs'!E$273/(24*'Input'!$F$58)*1000</f>
        <v>0</v>
      </c>
      <c r="F52" s="17">
        <f>('Loads'!$B$344*'Multi'!F$607+'Loads'!$C$344*'Multi'!F$634+'Loads'!$D$344*'Multi'!F$652)*'LAFs'!F$273/(24*'Input'!$F$58)*1000</f>
        <v>0</v>
      </c>
      <c r="G52" s="17">
        <f>('Loads'!$B$344*'Multi'!G$607+'Loads'!$C$344*'Multi'!G$634+'Loads'!$D$344*'Multi'!G$652)*'LAFs'!G$273/(24*'Input'!$F$58)*1000</f>
        <v>0</v>
      </c>
      <c r="H52" s="17">
        <f>('Loads'!$B$344*'Multi'!H$607+'Loads'!$C$344*'Multi'!H$634+'Loads'!$D$344*'Multi'!H$652)*'LAFs'!H$273/(24*'Input'!$F$58)*1000</f>
        <v>0</v>
      </c>
      <c r="I52" s="17">
        <f>('Loads'!$B$344*'Multi'!I$607+'Loads'!$C$344*'Multi'!I$634+'Loads'!$D$344*'Multi'!I$652)*'LAFs'!I$273/(24*'Input'!$F$58)*1000</f>
        <v>0</v>
      </c>
      <c r="J52" s="17">
        <f>('Loads'!$B$344*'Multi'!J$607+'Loads'!$C$344*'Multi'!J$634+'Loads'!$D$344*'Multi'!J$652)*'LAFs'!J$273/(24*'Input'!$F$58)*1000</f>
        <v>0</v>
      </c>
      <c r="K52" s="10"/>
    </row>
    <row r="53" spans="1:11">
      <c r="A53" s="11" t="s">
        <v>185</v>
      </c>
      <c r="B53" s="17">
        <f>('Loads'!$B$346*'Multi'!B$608+'Loads'!$C$346*'Multi'!B$635+'Loads'!$D$346*'Multi'!B$653)*'LAFs'!B$275/(24*'Input'!$F$58)*1000</f>
        <v>0</v>
      </c>
      <c r="C53" s="17">
        <f>('Loads'!$B$346*'Multi'!C$608+'Loads'!$C$346*'Multi'!C$635+'Loads'!$D$346*'Multi'!C$653)*'LAFs'!C$275/(24*'Input'!$F$58)*1000</f>
        <v>0</v>
      </c>
      <c r="D53" s="17">
        <f>('Loads'!$B$346*'Multi'!D$608+'Loads'!$C$346*'Multi'!D$635+'Loads'!$D$346*'Multi'!D$653)*'LAFs'!D$275/(24*'Input'!$F$58)*1000</f>
        <v>0</v>
      </c>
      <c r="E53" s="17">
        <f>('Loads'!$B$346*'Multi'!E$608+'Loads'!$C$346*'Multi'!E$635+'Loads'!$D$346*'Multi'!E$653)*'LAFs'!E$275/(24*'Input'!$F$58)*1000</f>
        <v>0</v>
      </c>
      <c r="F53" s="17">
        <f>('Loads'!$B$346*'Multi'!F$608+'Loads'!$C$346*'Multi'!F$635+'Loads'!$D$346*'Multi'!F$653)*'LAFs'!F$275/(24*'Input'!$F$58)*1000</f>
        <v>0</v>
      </c>
      <c r="G53" s="17">
        <f>('Loads'!$B$346*'Multi'!G$608+'Loads'!$C$346*'Multi'!G$635+'Loads'!$D$346*'Multi'!G$653)*'LAFs'!G$275/(24*'Input'!$F$58)*1000</f>
        <v>0</v>
      </c>
      <c r="H53" s="17">
        <f>('Loads'!$B$346*'Multi'!H$608+'Loads'!$C$346*'Multi'!H$635+'Loads'!$D$346*'Multi'!H$653)*'LAFs'!H$275/(24*'Input'!$F$58)*1000</f>
        <v>0</v>
      </c>
      <c r="I53" s="17">
        <f>('Loads'!$B$346*'Multi'!I$608+'Loads'!$C$346*'Multi'!I$635+'Loads'!$D$346*'Multi'!I$653)*'LAFs'!I$275/(24*'Input'!$F$58)*1000</f>
        <v>0</v>
      </c>
      <c r="J53" s="17">
        <f>('Loads'!$B$346*'Multi'!J$608+'Loads'!$C$346*'Multi'!J$635+'Loads'!$D$346*'Multi'!J$653)*'LAFs'!J$275/(24*'Input'!$F$58)*1000</f>
        <v>0</v>
      </c>
      <c r="K53" s="10"/>
    </row>
    <row r="54" spans="1:11">
      <c r="A54" s="11" t="s">
        <v>197</v>
      </c>
      <c r="B54" s="17">
        <f>('Loads'!$B$351*'Multi'!B$609+'Loads'!$C$351*'Multi'!B$636+'Loads'!$D$351*'Multi'!B$654)*'LAFs'!B$280/(24*'Input'!$F$58)*1000</f>
        <v>0</v>
      </c>
      <c r="C54" s="17">
        <f>('Loads'!$B$351*'Multi'!C$609+'Loads'!$C$351*'Multi'!C$636+'Loads'!$D$351*'Multi'!C$654)*'LAFs'!C$280/(24*'Input'!$F$58)*1000</f>
        <v>0</v>
      </c>
      <c r="D54" s="17">
        <f>('Loads'!$B$351*'Multi'!D$609+'Loads'!$C$351*'Multi'!D$636+'Loads'!$D$351*'Multi'!D$654)*'LAFs'!D$280/(24*'Input'!$F$58)*1000</f>
        <v>0</v>
      </c>
      <c r="E54" s="17">
        <f>('Loads'!$B$351*'Multi'!E$609+'Loads'!$C$351*'Multi'!E$636+'Loads'!$D$351*'Multi'!E$654)*'LAFs'!E$280/(24*'Input'!$F$58)*1000</f>
        <v>0</v>
      </c>
      <c r="F54" s="17">
        <f>('Loads'!$B$351*'Multi'!F$609+'Loads'!$C$351*'Multi'!F$636+'Loads'!$D$351*'Multi'!F$654)*'LAFs'!F$280/(24*'Input'!$F$58)*1000</f>
        <v>0</v>
      </c>
      <c r="G54" s="17">
        <f>('Loads'!$B$351*'Multi'!G$609+'Loads'!$C$351*'Multi'!G$636+'Loads'!$D$351*'Multi'!G$654)*'LAFs'!G$280/(24*'Input'!$F$58)*1000</f>
        <v>0</v>
      </c>
      <c r="H54" s="17">
        <f>('Loads'!$B$351*'Multi'!H$609+'Loads'!$C$351*'Multi'!H$636+'Loads'!$D$351*'Multi'!H$654)*'LAFs'!H$280/(24*'Input'!$F$58)*1000</f>
        <v>0</v>
      </c>
      <c r="I54" s="17">
        <f>('Loads'!$B$351*'Multi'!I$609+'Loads'!$C$351*'Multi'!I$636+'Loads'!$D$351*'Multi'!I$654)*'LAFs'!I$280/(24*'Input'!$F$58)*1000</f>
        <v>0</v>
      </c>
      <c r="J54" s="17">
        <f>('Loads'!$B$351*'Multi'!J$609+'Loads'!$C$351*'Multi'!J$636+'Loads'!$D$351*'Multi'!J$654)*'LAFs'!J$280/(24*'Input'!$F$58)*1000</f>
        <v>0</v>
      </c>
      <c r="K54" s="10"/>
    </row>
    <row r="55" spans="1:11">
      <c r="A55" s="11" t="s">
        <v>198</v>
      </c>
      <c r="B55" s="17">
        <f>('Loads'!$B$352*'Multi'!B$610+'Loads'!$C$352*'Multi'!B$637+'Loads'!$D$352*'Multi'!B$655)*'LAFs'!B$281/(24*'Input'!$F$58)*1000</f>
        <v>0</v>
      </c>
      <c r="C55" s="17">
        <f>('Loads'!$B$352*'Multi'!C$610+'Loads'!$C$352*'Multi'!C$637+'Loads'!$D$352*'Multi'!C$655)*'LAFs'!C$281/(24*'Input'!$F$58)*1000</f>
        <v>0</v>
      </c>
      <c r="D55" s="17">
        <f>('Loads'!$B$352*'Multi'!D$610+'Loads'!$C$352*'Multi'!D$637+'Loads'!$D$352*'Multi'!D$655)*'LAFs'!D$281/(24*'Input'!$F$58)*1000</f>
        <v>0</v>
      </c>
      <c r="E55" s="17">
        <f>('Loads'!$B$352*'Multi'!E$610+'Loads'!$C$352*'Multi'!E$637+'Loads'!$D$352*'Multi'!E$655)*'LAFs'!E$281/(24*'Input'!$F$58)*1000</f>
        <v>0</v>
      </c>
      <c r="F55" s="17">
        <f>('Loads'!$B$352*'Multi'!F$610+'Loads'!$C$352*'Multi'!F$637+'Loads'!$D$352*'Multi'!F$655)*'LAFs'!F$281/(24*'Input'!$F$58)*1000</f>
        <v>0</v>
      </c>
      <c r="G55" s="17">
        <f>('Loads'!$B$352*'Multi'!G$610+'Loads'!$C$352*'Multi'!G$637+'Loads'!$D$352*'Multi'!G$655)*'LAFs'!G$281/(24*'Input'!$F$58)*1000</f>
        <v>0</v>
      </c>
      <c r="H55" s="17">
        <f>('Loads'!$B$352*'Multi'!H$610+'Loads'!$C$352*'Multi'!H$637+'Loads'!$D$352*'Multi'!H$655)*'LAFs'!H$281/(24*'Input'!$F$58)*1000</f>
        <v>0</v>
      </c>
      <c r="I55" s="17">
        <f>('Loads'!$B$352*'Multi'!I$610+'Loads'!$C$352*'Multi'!I$637+'Loads'!$D$352*'Multi'!I$655)*'LAFs'!I$281/(24*'Input'!$F$58)*1000</f>
        <v>0</v>
      </c>
      <c r="J55" s="17">
        <f>('Loads'!$B$352*'Multi'!J$610+'Loads'!$C$352*'Multi'!J$637+'Loads'!$D$352*'Multi'!J$655)*'LAFs'!J$281/(24*'Input'!$F$58)*1000</f>
        <v>0</v>
      </c>
      <c r="K55" s="10"/>
    </row>
    <row r="56" spans="1:11">
      <c r="A56" s="11" t="s">
        <v>199</v>
      </c>
      <c r="B56" s="17">
        <f>('Loads'!$B$353*'Multi'!B$611+'Loads'!$C$353*'Multi'!B$638+'Loads'!$D$353*'Multi'!B$656)*'LAFs'!B$282/(24*'Input'!$F$58)*1000</f>
        <v>0</v>
      </c>
      <c r="C56" s="17">
        <f>('Loads'!$B$353*'Multi'!C$611+'Loads'!$C$353*'Multi'!C$638+'Loads'!$D$353*'Multi'!C$656)*'LAFs'!C$282/(24*'Input'!$F$58)*1000</f>
        <v>0</v>
      </c>
      <c r="D56" s="17">
        <f>('Loads'!$B$353*'Multi'!D$611+'Loads'!$C$353*'Multi'!D$638+'Loads'!$D$353*'Multi'!D$656)*'LAFs'!D$282/(24*'Input'!$F$58)*1000</f>
        <v>0</v>
      </c>
      <c r="E56" s="17">
        <f>('Loads'!$B$353*'Multi'!E$611+'Loads'!$C$353*'Multi'!E$638+'Loads'!$D$353*'Multi'!E$656)*'LAFs'!E$282/(24*'Input'!$F$58)*1000</f>
        <v>0</v>
      </c>
      <c r="F56" s="17">
        <f>('Loads'!$B$353*'Multi'!F$611+'Loads'!$C$353*'Multi'!F$638+'Loads'!$D$353*'Multi'!F$656)*'LAFs'!F$282/(24*'Input'!$F$58)*1000</f>
        <v>0</v>
      </c>
      <c r="G56" s="17">
        <f>('Loads'!$B$353*'Multi'!G$611+'Loads'!$C$353*'Multi'!G$638+'Loads'!$D$353*'Multi'!G$656)*'LAFs'!G$282/(24*'Input'!$F$58)*1000</f>
        <v>0</v>
      </c>
      <c r="H56" s="17">
        <f>('Loads'!$B$353*'Multi'!H$611+'Loads'!$C$353*'Multi'!H$638+'Loads'!$D$353*'Multi'!H$656)*'LAFs'!H$282/(24*'Input'!$F$58)*1000</f>
        <v>0</v>
      </c>
      <c r="I56" s="17">
        <f>('Loads'!$B$353*'Multi'!I$611+'Loads'!$C$353*'Multi'!I$638+'Loads'!$D$353*'Multi'!I$656)*'LAFs'!I$282/(24*'Input'!$F$58)*1000</f>
        <v>0</v>
      </c>
      <c r="J56" s="17">
        <f>('Loads'!$B$353*'Multi'!J$611+'Loads'!$C$353*'Multi'!J$638+'Loads'!$D$353*'Multi'!J$656)*'LAFs'!J$282/(24*'Input'!$F$58)*1000</f>
        <v>0</v>
      </c>
      <c r="K56" s="10"/>
    </row>
    <row r="57" spans="1:11">
      <c r="A57" s="11" t="s">
        <v>200</v>
      </c>
      <c r="B57" s="17">
        <f>('Loads'!$B$354*'Multi'!B$612+'Loads'!$C$354*'Multi'!B$639+'Loads'!$D$354*'Multi'!B$657)*'LAFs'!B$283/(24*'Input'!$F$58)*1000</f>
        <v>0</v>
      </c>
      <c r="C57" s="17">
        <f>('Loads'!$B$354*'Multi'!C$612+'Loads'!$C$354*'Multi'!C$639+'Loads'!$D$354*'Multi'!C$657)*'LAFs'!C$283/(24*'Input'!$F$58)*1000</f>
        <v>0</v>
      </c>
      <c r="D57" s="17">
        <f>('Loads'!$B$354*'Multi'!D$612+'Loads'!$C$354*'Multi'!D$639+'Loads'!$D$354*'Multi'!D$657)*'LAFs'!D$283/(24*'Input'!$F$58)*1000</f>
        <v>0</v>
      </c>
      <c r="E57" s="17">
        <f>('Loads'!$B$354*'Multi'!E$612+'Loads'!$C$354*'Multi'!E$639+'Loads'!$D$354*'Multi'!E$657)*'LAFs'!E$283/(24*'Input'!$F$58)*1000</f>
        <v>0</v>
      </c>
      <c r="F57" s="17">
        <f>('Loads'!$B$354*'Multi'!F$612+'Loads'!$C$354*'Multi'!F$639+'Loads'!$D$354*'Multi'!F$657)*'LAFs'!F$283/(24*'Input'!$F$58)*1000</f>
        <v>0</v>
      </c>
      <c r="G57" s="17">
        <f>('Loads'!$B$354*'Multi'!G$612+'Loads'!$C$354*'Multi'!G$639+'Loads'!$D$354*'Multi'!G$657)*'LAFs'!G$283/(24*'Input'!$F$58)*1000</f>
        <v>0</v>
      </c>
      <c r="H57" s="17">
        <f>('Loads'!$B$354*'Multi'!H$612+'Loads'!$C$354*'Multi'!H$639+'Loads'!$D$354*'Multi'!H$657)*'LAFs'!H$283/(24*'Input'!$F$58)*1000</f>
        <v>0</v>
      </c>
      <c r="I57" s="17">
        <f>('Loads'!$B$354*'Multi'!I$612+'Loads'!$C$354*'Multi'!I$639+'Loads'!$D$354*'Multi'!I$657)*'LAFs'!I$283/(24*'Input'!$F$58)*1000</f>
        <v>0</v>
      </c>
      <c r="J57" s="17">
        <f>('Loads'!$B$354*'Multi'!J$612+'Loads'!$C$354*'Multi'!J$639+'Loads'!$D$354*'Multi'!J$657)*'LAFs'!J$283/(24*'Input'!$F$58)*1000</f>
        <v>0</v>
      </c>
      <c r="K57" s="10"/>
    </row>
    <row r="58" spans="1:11">
      <c r="A58" s="11" t="s">
        <v>222</v>
      </c>
      <c r="B58" s="17">
        <f>('Loads'!$B$340*'Multi'!B$617+'Loads'!$C$340*'Multi'!B$640+'Loads'!$D$340*'Multi'!B$658)*'LAFs'!B$269/(24*'Input'!$F$58)*1000</f>
        <v>0</v>
      </c>
      <c r="C58" s="17">
        <f>('Loads'!$B$340*'Multi'!C$617+'Loads'!$C$340*'Multi'!C$640+'Loads'!$D$340*'Multi'!C$658)*'LAFs'!C$269/(24*'Input'!$F$58)*1000</f>
        <v>0</v>
      </c>
      <c r="D58" s="17">
        <f>('Loads'!$B$340*'Multi'!D$617+'Loads'!$C$340*'Multi'!D$640+'Loads'!$D$340*'Multi'!D$658)*'LAFs'!D$269/(24*'Input'!$F$58)*1000</f>
        <v>0</v>
      </c>
      <c r="E58" s="17">
        <f>('Loads'!$B$340*'Multi'!E$617+'Loads'!$C$340*'Multi'!E$640+'Loads'!$D$340*'Multi'!E$658)*'LAFs'!E$269/(24*'Input'!$F$58)*1000</f>
        <v>0</v>
      </c>
      <c r="F58" s="17">
        <f>('Loads'!$B$340*'Multi'!F$617+'Loads'!$C$340*'Multi'!F$640+'Loads'!$D$340*'Multi'!F$658)*'LAFs'!F$269/(24*'Input'!$F$58)*1000</f>
        <v>0</v>
      </c>
      <c r="G58" s="17">
        <f>('Loads'!$B$340*'Multi'!G$617+'Loads'!$C$340*'Multi'!G$640+'Loads'!$D$340*'Multi'!G$658)*'LAFs'!G$269/(24*'Input'!$F$58)*1000</f>
        <v>0</v>
      </c>
      <c r="H58" s="17">
        <f>('Loads'!$B$340*'Multi'!H$617+'Loads'!$C$340*'Multi'!H$640+'Loads'!$D$340*'Multi'!H$658)*'LAFs'!H$269/(24*'Input'!$F$58)*1000</f>
        <v>0</v>
      </c>
      <c r="I58" s="17">
        <f>('Loads'!$B$340*'Multi'!I$617+'Loads'!$C$340*'Multi'!I$640+'Loads'!$D$340*'Multi'!I$658)*'LAFs'!I$269/(24*'Input'!$F$58)*1000</f>
        <v>0</v>
      </c>
      <c r="J58" s="17">
        <f>('Loads'!$B$340*'Multi'!J$617+'Loads'!$C$340*'Multi'!J$640+'Loads'!$D$340*'Multi'!J$658)*'LAFs'!J$269/(24*'Input'!$F$58)*1000</f>
        <v>0</v>
      </c>
      <c r="K58" s="10"/>
    </row>
    <row r="60" spans="1:11">
      <c r="A60" s="1" t="s">
        <v>760</v>
      </c>
    </row>
    <row r="61" spans="1:11">
      <c r="A61" s="2" t="s">
        <v>367</v>
      </c>
    </row>
    <row r="62" spans="1:11">
      <c r="A62" s="12" t="s">
        <v>590</v>
      </c>
    </row>
    <row r="63" spans="1:11">
      <c r="A63" s="12" t="s">
        <v>761</v>
      </c>
    </row>
    <row r="64" spans="1:11">
      <c r="A64" s="12" t="s">
        <v>748</v>
      </c>
    </row>
    <row r="65" spans="1:11">
      <c r="A65" s="12" t="s">
        <v>568</v>
      </c>
    </row>
    <row r="66" spans="1:11">
      <c r="A66" s="2" t="s">
        <v>762</v>
      </c>
    </row>
    <row r="68" spans="1:11">
      <c r="B68" s="3" t="s">
        <v>140</v>
      </c>
      <c r="C68" s="3" t="s">
        <v>141</v>
      </c>
      <c r="D68" s="3" t="s">
        <v>142</v>
      </c>
      <c r="E68" s="3" t="s">
        <v>143</v>
      </c>
      <c r="F68" s="3" t="s">
        <v>144</v>
      </c>
      <c r="G68" s="3" t="s">
        <v>149</v>
      </c>
      <c r="H68" s="3" t="s">
        <v>145</v>
      </c>
      <c r="I68" s="3" t="s">
        <v>146</v>
      </c>
      <c r="J68" s="3" t="s">
        <v>147</v>
      </c>
    </row>
    <row r="69" spans="1:11">
      <c r="A69" s="11" t="s">
        <v>172</v>
      </c>
      <c r="B69" s="17">
        <f>'Multi'!$B118*'Loads'!$B44*'LAFs'!B253/(24*'Input'!$F$58)*1000</f>
        <v>0</v>
      </c>
      <c r="C69" s="17">
        <f>'Multi'!$B118*'Loads'!$B44*'LAFs'!C253/(24*'Input'!$F$58)*1000</f>
        <v>0</v>
      </c>
      <c r="D69" s="17">
        <f>'Multi'!$B118*'Loads'!$B44*'LAFs'!D253/(24*'Input'!$F$58)*1000</f>
        <v>0</v>
      </c>
      <c r="E69" s="17">
        <f>'Multi'!$B118*'Loads'!$B44*'LAFs'!E253/(24*'Input'!$F$58)*1000</f>
        <v>0</v>
      </c>
      <c r="F69" s="17">
        <f>'Multi'!$B118*'Loads'!$B44*'LAFs'!F253/(24*'Input'!$F$58)*1000</f>
        <v>0</v>
      </c>
      <c r="G69" s="17">
        <f>'Multi'!$B118*'Loads'!$B44*'LAFs'!G253/(24*'Input'!$F$58)*1000</f>
        <v>0</v>
      </c>
      <c r="H69" s="17">
        <f>'Multi'!$B118*'Loads'!$B44*'LAFs'!H253/(24*'Input'!$F$58)*1000</f>
        <v>0</v>
      </c>
      <c r="I69" s="17">
        <f>'Multi'!$B118*'Loads'!$B44*'LAFs'!I253/(24*'Input'!$F$58)*1000</f>
        <v>0</v>
      </c>
      <c r="J69" s="17">
        <f>'Multi'!$B118*'Loads'!$B44*'LAFs'!J253/(24*'Input'!$F$58)*1000</f>
        <v>0</v>
      </c>
      <c r="K69" s="10"/>
    </row>
    <row r="70" spans="1:11">
      <c r="A70" s="11" t="s">
        <v>173</v>
      </c>
      <c r="B70" s="17">
        <f>'Multi'!$B119*'Loads'!$B45*'LAFs'!B254/(24*'Input'!$F$58)*1000</f>
        <v>0</v>
      </c>
      <c r="C70" s="17">
        <f>'Multi'!$B119*'Loads'!$B45*'LAFs'!C254/(24*'Input'!$F$58)*1000</f>
        <v>0</v>
      </c>
      <c r="D70" s="17">
        <f>'Multi'!$B119*'Loads'!$B45*'LAFs'!D254/(24*'Input'!$F$58)*1000</f>
        <v>0</v>
      </c>
      <c r="E70" s="17">
        <f>'Multi'!$B119*'Loads'!$B45*'LAFs'!E254/(24*'Input'!$F$58)*1000</f>
        <v>0</v>
      </c>
      <c r="F70" s="17">
        <f>'Multi'!$B119*'Loads'!$B45*'LAFs'!F254/(24*'Input'!$F$58)*1000</f>
        <v>0</v>
      </c>
      <c r="G70" s="17">
        <f>'Multi'!$B119*'Loads'!$B45*'LAFs'!G254/(24*'Input'!$F$58)*1000</f>
        <v>0</v>
      </c>
      <c r="H70" s="17">
        <f>'Multi'!$B119*'Loads'!$B45*'LAFs'!H254/(24*'Input'!$F$58)*1000</f>
        <v>0</v>
      </c>
      <c r="I70" s="17">
        <f>'Multi'!$B119*'Loads'!$B45*'LAFs'!I254/(24*'Input'!$F$58)*1000</f>
        <v>0</v>
      </c>
      <c r="J70" s="17">
        <f>'Multi'!$B119*'Loads'!$B45*'LAFs'!J254/(24*'Input'!$F$58)*1000</f>
        <v>0</v>
      </c>
      <c r="K70" s="10"/>
    </row>
    <row r="71" spans="1:11">
      <c r="A71" s="11" t="s">
        <v>216</v>
      </c>
      <c r="B71" s="17">
        <f>'Multi'!$B120*'Loads'!$B46*'LAFs'!B255/(24*'Input'!$F$58)*1000</f>
        <v>0</v>
      </c>
      <c r="C71" s="17">
        <f>'Multi'!$B120*'Loads'!$B46*'LAFs'!C255/(24*'Input'!$F$58)*1000</f>
        <v>0</v>
      </c>
      <c r="D71" s="17">
        <f>'Multi'!$B120*'Loads'!$B46*'LAFs'!D255/(24*'Input'!$F$58)*1000</f>
        <v>0</v>
      </c>
      <c r="E71" s="17">
        <f>'Multi'!$B120*'Loads'!$B46*'LAFs'!E255/(24*'Input'!$F$58)*1000</f>
        <v>0</v>
      </c>
      <c r="F71" s="17">
        <f>'Multi'!$B120*'Loads'!$B46*'LAFs'!F255/(24*'Input'!$F$58)*1000</f>
        <v>0</v>
      </c>
      <c r="G71" s="17">
        <f>'Multi'!$B120*'Loads'!$B46*'LAFs'!G255/(24*'Input'!$F$58)*1000</f>
        <v>0</v>
      </c>
      <c r="H71" s="17">
        <f>'Multi'!$B120*'Loads'!$B46*'LAFs'!H255/(24*'Input'!$F$58)*1000</f>
        <v>0</v>
      </c>
      <c r="I71" s="17">
        <f>'Multi'!$B120*'Loads'!$B46*'LAFs'!I255/(24*'Input'!$F$58)*1000</f>
        <v>0</v>
      </c>
      <c r="J71" s="17">
        <f>'Multi'!$B120*'Loads'!$B46*'LAFs'!J255/(24*'Input'!$F$58)*1000</f>
        <v>0</v>
      </c>
      <c r="K71" s="10"/>
    </row>
    <row r="72" spans="1:11">
      <c r="A72" s="11" t="s">
        <v>174</v>
      </c>
      <c r="B72" s="17">
        <f>'Multi'!$B121*'Loads'!$B47*'LAFs'!B256/(24*'Input'!$F$58)*1000</f>
        <v>0</v>
      </c>
      <c r="C72" s="17">
        <f>'Multi'!$B121*'Loads'!$B47*'LAFs'!C256/(24*'Input'!$F$58)*1000</f>
        <v>0</v>
      </c>
      <c r="D72" s="17">
        <f>'Multi'!$B121*'Loads'!$B47*'LAFs'!D256/(24*'Input'!$F$58)*1000</f>
        <v>0</v>
      </c>
      <c r="E72" s="17">
        <f>'Multi'!$B121*'Loads'!$B47*'LAFs'!E256/(24*'Input'!$F$58)*1000</f>
        <v>0</v>
      </c>
      <c r="F72" s="17">
        <f>'Multi'!$B121*'Loads'!$B47*'LAFs'!F256/(24*'Input'!$F$58)*1000</f>
        <v>0</v>
      </c>
      <c r="G72" s="17">
        <f>'Multi'!$B121*'Loads'!$B47*'LAFs'!G256/(24*'Input'!$F$58)*1000</f>
        <v>0</v>
      </c>
      <c r="H72" s="17">
        <f>'Multi'!$B121*'Loads'!$B47*'LAFs'!H256/(24*'Input'!$F$58)*1000</f>
        <v>0</v>
      </c>
      <c r="I72" s="17">
        <f>'Multi'!$B121*'Loads'!$B47*'LAFs'!I256/(24*'Input'!$F$58)*1000</f>
        <v>0</v>
      </c>
      <c r="J72" s="17">
        <f>'Multi'!$B121*'Loads'!$B47*'LAFs'!J256/(24*'Input'!$F$58)*1000</f>
        <v>0</v>
      </c>
      <c r="K72" s="10"/>
    </row>
    <row r="73" spans="1:11">
      <c r="A73" s="11" t="s">
        <v>175</v>
      </c>
      <c r="B73" s="17">
        <f>'Multi'!$B122*'Loads'!$B48*'LAFs'!B257/(24*'Input'!$F$58)*1000</f>
        <v>0</v>
      </c>
      <c r="C73" s="17">
        <f>'Multi'!$B122*'Loads'!$B48*'LAFs'!C257/(24*'Input'!$F$58)*1000</f>
        <v>0</v>
      </c>
      <c r="D73" s="17">
        <f>'Multi'!$B122*'Loads'!$B48*'LAFs'!D257/(24*'Input'!$F$58)*1000</f>
        <v>0</v>
      </c>
      <c r="E73" s="17">
        <f>'Multi'!$B122*'Loads'!$B48*'LAFs'!E257/(24*'Input'!$F$58)*1000</f>
        <v>0</v>
      </c>
      <c r="F73" s="17">
        <f>'Multi'!$B122*'Loads'!$B48*'LAFs'!F257/(24*'Input'!$F$58)*1000</f>
        <v>0</v>
      </c>
      <c r="G73" s="17">
        <f>'Multi'!$B122*'Loads'!$B48*'LAFs'!G257/(24*'Input'!$F$58)*1000</f>
        <v>0</v>
      </c>
      <c r="H73" s="17">
        <f>'Multi'!$B122*'Loads'!$B48*'LAFs'!H257/(24*'Input'!$F$58)*1000</f>
        <v>0</v>
      </c>
      <c r="I73" s="17">
        <f>'Multi'!$B122*'Loads'!$B48*'LAFs'!I257/(24*'Input'!$F$58)*1000</f>
        <v>0</v>
      </c>
      <c r="J73" s="17">
        <f>'Multi'!$B122*'Loads'!$B48*'LAFs'!J257/(24*'Input'!$F$58)*1000</f>
        <v>0</v>
      </c>
      <c r="K73" s="10"/>
    </row>
    <row r="74" spans="1:11">
      <c r="A74" s="11" t="s">
        <v>217</v>
      </c>
      <c r="B74" s="17">
        <f>'Multi'!$B123*'Loads'!$B49*'LAFs'!B258/(24*'Input'!$F$58)*1000</f>
        <v>0</v>
      </c>
      <c r="C74" s="17">
        <f>'Multi'!$B123*'Loads'!$B49*'LAFs'!C258/(24*'Input'!$F$58)*1000</f>
        <v>0</v>
      </c>
      <c r="D74" s="17">
        <f>'Multi'!$B123*'Loads'!$B49*'LAFs'!D258/(24*'Input'!$F$58)*1000</f>
        <v>0</v>
      </c>
      <c r="E74" s="17">
        <f>'Multi'!$B123*'Loads'!$B49*'LAFs'!E258/(24*'Input'!$F$58)*1000</f>
        <v>0</v>
      </c>
      <c r="F74" s="17">
        <f>'Multi'!$B123*'Loads'!$B49*'LAFs'!F258/(24*'Input'!$F$58)*1000</f>
        <v>0</v>
      </c>
      <c r="G74" s="17">
        <f>'Multi'!$B123*'Loads'!$B49*'LAFs'!G258/(24*'Input'!$F$58)*1000</f>
        <v>0</v>
      </c>
      <c r="H74" s="17">
        <f>'Multi'!$B123*'Loads'!$B49*'LAFs'!H258/(24*'Input'!$F$58)*1000</f>
        <v>0</v>
      </c>
      <c r="I74" s="17">
        <f>'Multi'!$B123*'Loads'!$B49*'LAFs'!I258/(24*'Input'!$F$58)*1000</f>
        <v>0</v>
      </c>
      <c r="J74" s="17">
        <f>'Multi'!$B123*'Loads'!$B49*'LAFs'!J258/(24*'Input'!$F$58)*1000</f>
        <v>0</v>
      </c>
      <c r="K74" s="10"/>
    </row>
    <row r="75" spans="1:11">
      <c r="A75" s="11" t="s">
        <v>176</v>
      </c>
      <c r="B75" s="17">
        <f>'Multi'!$B124*'Loads'!$B50*'LAFs'!B259/(24*'Input'!$F$58)*1000</f>
        <v>0</v>
      </c>
      <c r="C75" s="17">
        <f>'Multi'!$B124*'Loads'!$B50*'LAFs'!C259/(24*'Input'!$F$58)*1000</f>
        <v>0</v>
      </c>
      <c r="D75" s="17">
        <f>'Multi'!$B124*'Loads'!$B50*'LAFs'!D259/(24*'Input'!$F$58)*1000</f>
        <v>0</v>
      </c>
      <c r="E75" s="17">
        <f>'Multi'!$B124*'Loads'!$B50*'LAFs'!E259/(24*'Input'!$F$58)*1000</f>
        <v>0</v>
      </c>
      <c r="F75" s="17">
        <f>'Multi'!$B124*'Loads'!$B50*'LAFs'!F259/(24*'Input'!$F$58)*1000</f>
        <v>0</v>
      </c>
      <c r="G75" s="17">
        <f>'Multi'!$B124*'Loads'!$B50*'LAFs'!G259/(24*'Input'!$F$58)*1000</f>
        <v>0</v>
      </c>
      <c r="H75" s="17">
        <f>'Multi'!$B124*'Loads'!$B50*'LAFs'!H259/(24*'Input'!$F$58)*1000</f>
        <v>0</v>
      </c>
      <c r="I75" s="17">
        <f>'Multi'!$B124*'Loads'!$B50*'LAFs'!I259/(24*'Input'!$F$58)*1000</f>
        <v>0</v>
      </c>
      <c r="J75" s="17">
        <f>'Multi'!$B124*'Loads'!$B50*'LAFs'!J259/(24*'Input'!$F$58)*1000</f>
        <v>0</v>
      </c>
      <c r="K75" s="10"/>
    </row>
    <row r="76" spans="1:11">
      <c r="A76" s="11" t="s">
        <v>177</v>
      </c>
      <c r="B76" s="17">
        <f>'Multi'!$B125*'Loads'!$B51*'LAFs'!B260/(24*'Input'!$F$58)*1000</f>
        <v>0</v>
      </c>
      <c r="C76" s="17">
        <f>'Multi'!$B125*'Loads'!$B51*'LAFs'!C260/(24*'Input'!$F$58)*1000</f>
        <v>0</v>
      </c>
      <c r="D76" s="17">
        <f>'Multi'!$B125*'Loads'!$B51*'LAFs'!D260/(24*'Input'!$F$58)*1000</f>
        <v>0</v>
      </c>
      <c r="E76" s="17">
        <f>'Multi'!$B125*'Loads'!$B51*'LAFs'!E260/(24*'Input'!$F$58)*1000</f>
        <v>0</v>
      </c>
      <c r="F76" s="17">
        <f>'Multi'!$B125*'Loads'!$B51*'LAFs'!F260/(24*'Input'!$F$58)*1000</f>
        <v>0</v>
      </c>
      <c r="G76" s="17">
        <f>'Multi'!$B125*'Loads'!$B51*'LAFs'!G260/(24*'Input'!$F$58)*1000</f>
        <v>0</v>
      </c>
      <c r="H76" s="17">
        <f>'Multi'!$B125*'Loads'!$B51*'LAFs'!H260/(24*'Input'!$F$58)*1000</f>
        <v>0</v>
      </c>
      <c r="I76" s="17">
        <f>'Multi'!$B125*'Loads'!$B51*'LAFs'!I260/(24*'Input'!$F$58)*1000</f>
        <v>0</v>
      </c>
      <c r="J76" s="17">
        <f>'Multi'!$B125*'Loads'!$B51*'LAFs'!J260/(24*'Input'!$F$58)*1000</f>
        <v>0</v>
      </c>
      <c r="K76" s="10"/>
    </row>
    <row r="77" spans="1:11">
      <c r="A77" s="11" t="s">
        <v>191</v>
      </c>
      <c r="B77" s="17">
        <f>'Multi'!$B126*'Loads'!$B52*'LAFs'!B261/(24*'Input'!$F$58)*1000</f>
        <v>0</v>
      </c>
      <c r="C77" s="17">
        <f>'Multi'!$B126*'Loads'!$B52*'LAFs'!C261/(24*'Input'!$F$58)*1000</f>
        <v>0</v>
      </c>
      <c r="D77" s="17">
        <f>'Multi'!$B126*'Loads'!$B52*'LAFs'!D261/(24*'Input'!$F$58)*1000</f>
        <v>0</v>
      </c>
      <c r="E77" s="17">
        <f>'Multi'!$B126*'Loads'!$B52*'LAFs'!E261/(24*'Input'!$F$58)*1000</f>
        <v>0</v>
      </c>
      <c r="F77" s="17">
        <f>'Multi'!$B126*'Loads'!$B52*'LAFs'!F261/(24*'Input'!$F$58)*1000</f>
        <v>0</v>
      </c>
      <c r="G77" s="17">
        <f>'Multi'!$B126*'Loads'!$B52*'LAFs'!G261/(24*'Input'!$F$58)*1000</f>
        <v>0</v>
      </c>
      <c r="H77" s="17">
        <f>'Multi'!$B126*'Loads'!$B52*'LAFs'!H261/(24*'Input'!$F$58)*1000</f>
        <v>0</v>
      </c>
      <c r="I77" s="17">
        <f>'Multi'!$B126*'Loads'!$B52*'LAFs'!I261/(24*'Input'!$F$58)*1000</f>
        <v>0</v>
      </c>
      <c r="J77" s="17">
        <f>'Multi'!$B126*'Loads'!$B52*'LAFs'!J261/(24*'Input'!$F$58)*1000</f>
        <v>0</v>
      </c>
      <c r="K77" s="10"/>
    </row>
    <row r="78" spans="1:11">
      <c r="A78" s="11" t="s">
        <v>178</v>
      </c>
      <c r="B78" s="17">
        <f>'Multi'!$B127*'Loads'!$B53*'LAFs'!B262/(24*'Input'!$F$58)*1000</f>
        <v>0</v>
      </c>
      <c r="C78" s="17">
        <f>'Multi'!$B127*'Loads'!$B53*'LAFs'!C262/(24*'Input'!$F$58)*1000</f>
        <v>0</v>
      </c>
      <c r="D78" s="17">
        <f>'Multi'!$B127*'Loads'!$B53*'LAFs'!D262/(24*'Input'!$F$58)*1000</f>
        <v>0</v>
      </c>
      <c r="E78" s="17">
        <f>'Multi'!$B127*'Loads'!$B53*'LAFs'!E262/(24*'Input'!$F$58)*1000</f>
        <v>0</v>
      </c>
      <c r="F78" s="17">
        <f>'Multi'!$B127*'Loads'!$B53*'LAFs'!F262/(24*'Input'!$F$58)*1000</f>
        <v>0</v>
      </c>
      <c r="G78" s="17">
        <f>'Multi'!$B127*'Loads'!$B53*'LAFs'!G262/(24*'Input'!$F$58)*1000</f>
        <v>0</v>
      </c>
      <c r="H78" s="17">
        <f>'Multi'!$B127*'Loads'!$B53*'LAFs'!H262/(24*'Input'!$F$58)*1000</f>
        <v>0</v>
      </c>
      <c r="I78" s="17">
        <f>'Multi'!$B127*'Loads'!$B53*'LAFs'!I262/(24*'Input'!$F$58)*1000</f>
        <v>0</v>
      </c>
      <c r="J78" s="17">
        <f>'Multi'!$B127*'Loads'!$B53*'LAFs'!J262/(24*'Input'!$F$58)*1000</f>
        <v>0</v>
      </c>
      <c r="K78" s="10"/>
    </row>
    <row r="79" spans="1:11">
      <c r="A79" s="11" t="s">
        <v>179</v>
      </c>
      <c r="B79" s="17">
        <f>'Multi'!$B128*'Loads'!$B54*'LAFs'!B263/(24*'Input'!$F$58)*1000</f>
        <v>0</v>
      </c>
      <c r="C79" s="17">
        <f>'Multi'!$B128*'Loads'!$B54*'LAFs'!C263/(24*'Input'!$F$58)*1000</f>
        <v>0</v>
      </c>
      <c r="D79" s="17">
        <f>'Multi'!$B128*'Loads'!$B54*'LAFs'!D263/(24*'Input'!$F$58)*1000</f>
        <v>0</v>
      </c>
      <c r="E79" s="17">
        <f>'Multi'!$B128*'Loads'!$B54*'LAFs'!E263/(24*'Input'!$F$58)*1000</f>
        <v>0</v>
      </c>
      <c r="F79" s="17">
        <f>'Multi'!$B128*'Loads'!$B54*'LAFs'!F263/(24*'Input'!$F$58)*1000</f>
        <v>0</v>
      </c>
      <c r="G79" s="17">
        <f>'Multi'!$B128*'Loads'!$B54*'LAFs'!G263/(24*'Input'!$F$58)*1000</f>
        <v>0</v>
      </c>
      <c r="H79" s="17">
        <f>'Multi'!$B128*'Loads'!$B54*'LAFs'!H263/(24*'Input'!$F$58)*1000</f>
        <v>0</v>
      </c>
      <c r="I79" s="17">
        <f>'Multi'!$B128*'Loads'!$B54*'LAFs'!I263/(24*'Input'!$F$58)*1000</f>
        <v>0</v>
      </c>
      <c r="J79" s="17">
        <f>'Multi'!$B128*'Loads'!$B54*'LAFs'!J263/(24*'Input'!$F$58)*1000</f>
        <v>0</v>
      </c>
      <c r="K79" s="10"/>
    </row>
    <row r="80" spans="1:11">
      <c r="A80" s="11" t="s">
        <v>192</v>
      </c>
      <c r="B80" s="17">
        <f>'Multi'!$B129*'Loads'!$B55*'LAFs'!B264/(24*'Input'!$F$58)*1000</f>
        <v>0</v>
      </c>
      <c r="C80" s="17">
        <f>'Multi'!$B129*'Loads'!$B55*'LAFs'!C264/(24*'Input'!$F$58)*1000</f>
        <v>0</v>
      </c>
      <c r="D80" s="17">
        <f>'Multi'!$B129*'Loads'!$B55*'LAFs'!D264/(24*'Input'!$F$58)*1000</f>
        <v>0</v>
      </c>
      <c r="E80" s="17">
        <f>'Multi'!$B129*'Loads'!$B55*'LAFs'!E264/(24*'Input'!$F$58)*1000</f>
        <v>0</v>
      </c>
      <c r="F80" s="17">
        <f>'Multi'!$B129*'Loads'!$B55*'LAFs'!F264/(24*'Input'!$F$58)*1000</f>
        <v>0</v>
      </c>
      <c r="G80" s="17">
        <f>'Multi'!$B129*'Loads'!$B55*'LAFs'!G264/(24*'Input'!$F$58)*1000</f>
        <v>0</v>
      </c>
      <c r="H80" s="17">
        <f>'Multi'!$B129*'Loads'!$B55*'LAFs'!H264/(24*'Input'!$F$58)*1000</f>
        <v>0</v>
      </c>
      <c r="I80" s="17">
        <f>'Multi'!$B129*'Loads'!$B55*'LAFs'!I264/(24*'Input'!$F$58)*1000</f>
        <v>0</v>
      </c>
      <c r="J80" s="17">
        <f>'Multi'!$B129*'Loads'!$B55*'LAFs'!J264/(24*'Input'!$F$58)*1000</f>
        <v>0</v>
      </c>
      <c r="K80" s="10"/>
    </row>
    <row r="81" spans="1:11">
      <c r="A81" s="11" t="s">
        <v>218</v>
      </c>
      <c r="B81" s="17">
        <f>'Multi'!$B130*'Loads'!$B56*'LAFs'!B265/(24*'Input'!$F$58)*1000</f>
        <v>0</v>
      </c>
      <c r="C81" s="17">
        <f>'Multi'!$B130*'Loads'!$B56*'LAFs'!C265/(24*'Input'!$F$58)*1000</f>
        <v>0</v>
      </c>
      <c r="D81" s="17">
        <f>'Multi'!$B130*'Loads'!$B56*'LAFs'!D265/(24*'Input'!$F$58)*1000</f>
        <v>0</v>
      </c>
      <c r="E81" s="17">
        <f>'Multi'!$B130*'Loads'!$B56*'LAFs'!E265/(24*'Input'!$F$58)*1000</f>
        <v>0</v>
      </c>
      <c r="F81" s="17">
        <f>'Multi'!$B130*'Loads'!$B56*'LAFs'!F265/(24*'Input'!$F$58)*1000</f>
        <v>0</v>
      </c>
      <c r="G81" s="17">
        <f>'Multi'!$B130*'Loads'!$B56*'LAFs'!G265/(24*'Input'!$F$58)*1000</f>
        <v>0</v>
      </c>
      <c r="H81" s="17">
        <f>'Multi'!$B130*'Loads'!$B56*'LAFs'!H265/(24*'Input'!$F$58)*1000</f>
        <v>0</v>
      </c>
      <c r="I81" s="17">
        <f>'Multi'!$B130*'Loads'!$B56*'LAFs'!I265/(24*'Input'!$F$58)*1000</f>
        <v>0</v>
      </c>
      <c r="J81" s="17">
        <f>'Multi'!$B130*'Loads'!$B56*'LAFs'!J265/(24*'Input'!$F$58)*1000</f>
        <v>0</v>
      </c>
      <c r="K81" s="10"/>
    </row>
    <row r="82" spans="1:11">
      <c r="A82" s="11" t="s">
        <v>219</v>
      </c>
      <c r="B82" s="17">
        <f>'Multi'!$B131*'Loads'!$B57*'LAFs'!B266/(24*'Input'!$F$58)*1000</f>
        <v>0</v>
      </c>
      <c r="C82" s="17">
        <f>'Multi'!$B131*'Loads'!$B57*'LAFs'!C266/(24*'Input'!$F$58)*1000</f>
        <v>0</v>
      </c>
      <c r="D82" s="17">
        <f>'Multi'!$B131*'Loads'!$B57*'LAFs'!D266/(24*'Input'!$F$58)*1000</f>
        <v>0</v>
      </c>
      <c r="E82" s="17">
        <f>'Multi'!$B131*'Loads'!$B57*'LAFs'!E266/(24*'Input'!$F$58)*1000</f>
        <v>0</v>
      </c>
      <c r="F82" s="17">
        <f>'Multi'!$B131*'Loads'!$B57*'LAFs'!F266/(24*'Input'!$F$58)*1000</f>
        <v>0</v>
      </c>
      <c r="G82" s="17">
        <f>'Multi'!$B131*'Loads'!$B57*'LAFs'!G266/(24*'Input'!$F$58)*1000</f>
        <v>0</v>
      </c>
      <c r="H82" s="17">
        <f>'Multi'!$B131*'Loads'!$B57*'LAFs'!H266/(24*'Input'!$F$58)*1000</f>
        <v>0</v>
      </c>
      <c r="I82" s="17">
        <f>'Multi'!$B131*'Loads'!$B57*'LAFs'!I266/(24*'Input'!$F$58)*1000</f>
        <v>0</v>
      </c>
      <c r="J82" s="17">
        <f>'Multi'!$B131*'Loads'!$B57*'LAFs'!J266/(24*'Input'!$F$58)*1000</f>
        <v>0</v>
      </c>
      <c r="K82" s="10"/>
    </row>
    <row r="83" spans="1:11">
      <c r="A83" s="11" t="s">
        <v>220</v>
      </c>
      <c r="B83" s="17">
        <f>'Multi'!$B132*'Loads'!$B58*'LAFs'!B267/(24*'Input'!$F$58)*1000</f>
        <v>0</v>
      </c>
      <c r="C83" s="17">
        <f>'Multi'!$B132*'Loads'!$B58*'LAFs'!C267/(24*'Input'!$F$58)*1000</f>
        <v>0</v>
      </c>
      <c r="D83" s="17">
        <f>'Multi'!$B132*'Loads'!$B58*'LAFs'!D267/(24*'Input'!$F$58)*1000</f>
        <v>0</v>
      </c>
      <c r="E83" s="17">
        <f>'Multi'!$B132*'Loads'!$B58*'LAFs'!E267/(24*'Input'!$F$58)*1000</f>
        <v>0</v>
      </c>
      <c r="F83" s="17">
        <f>'Multi'!$B132*'Loads'!$B58*'LAFs'!F267/(24*'Input'!$F$58)*1000</f>
        <v>0</v>
      </c>
      <c r="G83" s="17">
        <f>'Multi'!$B132*'Loads'!$B58*'LAFs'!G267/(24*'Input'!$F$58)*1000</f>
        <v>0</v>
      </c>
      <c r="H83" s="17">
        <f>'Multi'!$B132*'Loads'!$B58*'LAFs'!H267/(24*'Input'!$F$58)*1000</f>
        <v>0</v>
      </c>
      <c r="I83" s="17">
        <f>'Multi'!$B132*'Loads'!$B58*'LAFs'!I267/(24*'Input'!$F$58)*1000</f>
        <v>0</v>
      </c>
      <c r="J83" s="17">
        <f>'Multi'!$B132*'Loads'!$B58*'LAFs'!J267/(24*'Input'!$F$58)*1000</f>
        <v>0</v>
      </c>
      <c r="K83" s="10"/>
    </row>
    <row r="84" spans="1:11">
      <c r="A84" s="11" t="s">
        <v>221</v>
      </c>
      <c r="B84" s="17">
        <f>'Multi'!$B133*'Loads'!$B59*'LAFs'!B268/(24*'Input'!$F$58)*1000</f>
        <v>0</v>
      </c>
      <c r="C84" s="17">
        <f>'Multi'!$B133*'Loads'!$B59*'LAFs'!C268/(24*'Input'!$F$58)*1000</f>
        <v>0</v>
      </c>
      <c r="D84" s="17">
        <f>'Multi'!$B133*'Loads'!$B59*'LAFs'!D268/(24*'Input'!$F$58)*1000</f>
        <v>0</v>
      </c>
      <c r="E84" s="17">
        <f>'Multi'!$B133*'Loads'!$B59*'LAFs'!E268/(24*'Input'!$F$58)*1000</f>
        <v>0</v>
      </c>
      <c r="F84" s="17">
        <f>'Multi'!$B133*'Loads'!$B59*'LAFs'!F268/(24*'Input'!$F$58)*1000</f>
        <v>0</v>
      </c>
      <c r="G84" s="17">
        <f>'Multi'!$B133*'Loads'!$B59*'LAFs'!G268/(24*'Input'!$F$58)*1000</f>
        <v>0</v>
      </c>
      <c r="H84" s="17">
        <f>'Multi'!$B133*'Loads'!$B59*'LAFs'!H268/(24*'Input'!$F$58)*1000</f>
        <v>0</v>
      </c>
      <c r="I84" s="17">
        <f>'Multi'!$B133*'Loads'!$B59*'LAFs'!I268/(24*'Input'!$F$58)*1000</f>
        <v>0</v>
      </c>
      <c r="J84" s="17">
        <f>'Multi'!$B133*'Loads'!$B59*'LAFs'!J268/(24*'Input'!$F$58)*1000</f>
        <v>0</v>
      </c>
      <c r="K84" s="10"/>
    </row>
    <row r="85" spans="1:11">
      <c r="A85" s="11" t="s">
        <v>222</v>
      </c>
      <c r="B85" s="17">
        <f>'Multi'!$B134*'Loads'!$B60*'LAFs'!B269/(24*'Input'!$F$58)*1000</f>
        <v>0</v>
      </c>
      <c r="C85" s="17">
        <f>'Multi'!$B134*'Loads'!$B60*'LAFs'!C269/(24*'Input'!$F$58)*1000</f>
        <v>0</v>
      </c>
      <c r="D85" s="17">
        <f>'Multi'!$B134*'Loads'!$B60*'LAFs'!D269/(24*'Input'!$F$58)*1000</f>
        <v>0</v>
      </c>
      <c r="E85" s="17">
        <f>'Multi'!$B134*'Loads'!$B60*'LAFs'!E269/(24*'Input'!$F$58)*1000</f>
        <v>0</v>
      </c>
      <c r="F85" s="17">
        <f>'Multi'!$B134*'Loads'!$B60*'LAFs'!F269/(24*'Input'!$F$58)*1000</f>
        <v>0</v>
      </c>
      <c r="G85" s="17">
        <f>'Multi'!$B134*'Loads'!$B60*'LAFs'!G269/(24*'Input'!$F$58)*1000</f>
        <v>0</v>
      </c>
      <c r="H85" s="17">
        <f>'Multi'!$B134*'Loads'!$B60*'LAFs'!H269/(24*'Input'!$F$58)*1000</f>
        <v>0</v>
      </c>
      <c r="I85" s="17">
        <f>'Multi'!$B134*'Loads'!$B60*'LAFs'!I269/(24*'Input'!$F$58)*1000</f>
        <v>0</v>
      </c>
      <c r="J85" s="17">
        <f>'Multi'!$B134*'Loads'!$B60*'LAFs'!J269/(24*'Input'!$F$58)*1000</f>
        <v>0</v>
      </c>
      <c r="K85" s="10"/>
    </row>
    <row r="86" spans="1:11">
      <c r="A86" s="11" t="s">
        <v>180</v>
      </c>
      <c r="B86" s="17">
        <f>'Multi'!$B135*'Loads'!$B61*'LAFs'!B270/(24*'Input'!$F$58)*1000</f>
        <v>0</v>
      </c>
      <c r="C86" s="17">
        <f>'Multi'!$B135*'Loads'!$B61*'LAFs'!C270/(24*'Input'!$F$58)*1000</f>
        <v>0</v>
      </c>
      <c r="D86" s="17">
        <f>'Multi'!$B135*'Loads'!$B61*'LAFs'!D270/(24*'Input'!$F$58)*1000</f>
        <v>0</v>
      </c>
      <c r="E86" s="17">
        <f>'Multi'!$B135*'Loads'!$B61*'LAFs'!E270/(24*'Input'!$F$58)*1000</f>
        <v>0</v>
      </c>
      <c r="F86" s="17">
        <f>'Multi'!$B135*'Loads'!$B61*'LAFs'!F270/(24*'Input'!$F$58)*1000</f>
        <v>0</v>
      </c>
      <c r="G86" s="17">
        <f>'Multi'!$B135*'Loads'!$B61*'LAFs'!G270/(24*'Input'!$F$58)*1000</f>
        <v>0</v>
      </c>
      <c r="H86" s="17">
        <f>'Multi'!$B135*'Loads'!$B61*'LAFs'!H270/(24*'Input'!$F$58)*1000</f>
        <v>0</v>
      </c>
      <c r="I86" s="17">
        <f>'Multi'!$B135*'Loads'!$B61*'LAFs'!I270/(24*'Input'!$F$58)*1000</f>
        <v>0</v>
      </c>
      <c r="J86" s="17">
        <f>'Multi'!$B135*'Loads'!$B61*'LAFs'!J270/(24*'Input'!$F$58)*1000</f>
        <v>0</v>
      </c>
      <c r="K86" s="10"/>
    </row>
    <row r="87" spans="1:11">
      <c r="A87" s="11" t="s">
        <v>181</v>
      </c>
      <c r="B87" s="17">
        <f>'Multi'!$B136*'Loads'!$B62*'LAFs'!B271/(24*'Input'!$F$58)*1000</f>
        <v>0</v>
      </c>
      <c r="C87" s="17">
        <f>'Multi'!$B136*'Loads'!$B62*'LAFs'!C271/(24*'Input'!$F$58)*1000</f>
        <v>0</v>
      </c>
      <c r="D87" s="17">
        <f>'Multi'!$B136*'Loads'!$B62*'LAFs'!D271/(24*'Input'!$F$58)*1000</f>
        <v>0</v>
      </c>
      <c r="E87" s="17">
        <f>'Multi'!$B136*'Loads'!$B62*'LAFs'!E271/(24*'Input'!$F$58)*1000</f>
        <v>0</v>
      </c>
      <c r="F87" s="17">
        <f>'Multi'!$B136*'Loads'!$B62*'LAFs'!F271/(24*'Input'!$F$58)*1000</f>
        <v>0</v>
      </c>
      <c r="G87" s="17">
        <f>'Multi'!$B136*'Loads'!$B62*'LAFs'!G271/(24*'Input'!$F$58)*1000</f>
        <v>0</v>
      </c>
      <c r="H87" s="17">
        <f>'Multi'!$B136*'Loads'!$B62*'LAFs'!H271/(24*'Input'!$F$58)*1000</f>
        <v>0</v>
      </c>
      <c r="I87" s="17">
        <f>'Multi'!$B136*'Loads'!$B62*'LAFs'!I271/(24*'Input'!$F$58)*1000</f>
        <v>0</v>
      </c>
      <c r="J87" s="17">
        <f>'Multi'!$B136*'Loads'!$B62*'LAFs'!J271/(24*'Input'!$F$58)*1000</f>
        <v>0</v>
      </c>
      <c r="K87" s="10"/>
    </row>
    <row r="88" spans="1:11">
      <c r="A88" s="11" t="s">
        <v>182</v>
      </c>
      <c r="B88" s="17">
        <f>'Multi'!$B137*'Loads'!$B63*'LAFs'!B272/(24*'Input'!$F$58)*1000</f>
        <v>0</v>
      </c>
      <c r="C88" s="17">
        <f>'Multi'!$B137*'Loads'!$B63*'LAFs'!C272/(24*'Input'!$F$58)*1000</f>
        <v>0</v>
      </c>
      <c r="D88" s="17">
        <f>'Multi'!$B137*'Loads'!$B63*'LAFs'!D272/(24*'Input'!$F$58)*1000</f>
        <v>0</v>
      </c>
      <c r="E88" s="17">
        <f>'Multi'!$B137*'Loads'!$B63*'LAFs'!E272/(24*'Input'!$F$58)*1000</f>
        <v>0</v>
      </c>
      <c r="F88" s="17">
        <f>'Multi'!$B137*'Loads'!$B63*'LAFs'!F272/(24*'Input'!$F$58)*1000</f>
        <v>0</v>
      </c>
      <c r="G88" s="17">
        <f>'Multi'!$B137*'Loads'!$B63*'LAFs'!G272/(24*'Input'!$F$58)*1000</f>
        <v>0</v>
      </c>
      <c r="H88" s="17">
        <f>'Multi'!$B137*'Loads'!$B63*'LAFs'!H272/(24*'Input'!$F$58)*1000</f>
        <v>0</v>
      </c>
      <c r="I88" s="17">
        <f>'Multi'!$B137*'Loads'!$B63*'LAFs'!I272/(24*'Input'!$F$58)*1000</f>
        <v>0</v>
      </c>
      <c r="J88" s="17">
        <f>'Multi'!$B137*'Loads'!$B63*'LAFs'!J272/(24*'Input'!$F$58)*1000</f>
        <v>0</v>
      </c>
      <c r="K88" s="10"/>
    </row>
    <row r="89" spans="1:11">
      <c r="A89" s="11" t="s">
        <v>183</v>
      </c>
      <c r="B89" s="17">
        <f>'Multi'!$B138*'Loads'!$B64*'LAFs'!B273/(24*'Input'!$F$58)*1000</f>
        <v>0</v>
      </c>
      <c r="C89" s="17">
        <f>'Multi'!$B138*'Loads'!$B64*'LAFs'!C273/(24*'Input'!$F$58)*1000</f>
        <v>0</v>
      </c>
      <c r="D89" s="17">
        <f>'Multi'!$B138*'Loads'!$B64*'LAFs'!D273/(24*'Input'!$F$58)*1000</f>
        <v>0</v>
      </c>
      <c r="E89" s="17">
        <f>'Multi'!$B138*'Loads'!$B64*'LAFs'!E273/(24*'Input'!$F$58)*1000</f>
        <v>0</v>
      </c>
      <c r="F89" s="17">
        <f>'Multi'!$B138*'Loads'!$B64*'LAFs'!F273/(24*'Input'!$F$58)*1000</f>
        <v>0</v>
      </c>
      <c r="G89" s="17">
        <f>'Multi'!$B138*'Loads'!$B64*'LAFs'!G273/(24*'Input'!$F$58)*1000</f>
        <v>0</v>
      </c>
      <c r="H89" s="17">
        <f>'Multi'!$B138*'Loads'!$B64*'LAFs'!H273/(24*'Input'!$F$58)*1000</f>
        <v>0</v>
      </c>
      <c r="I89" s="17">
        <f>'Multi'!$B138*'Loads'!$B64*'LAFs'!I273/(24*'Input'!$F$58)*1000</f>
        <v>0</v>
      </c>
      <c r="J89" s="17">
        <f>'Multi'!$B138*'Loads'!$B64*'LAFs'!J273/(24*'Input'!$F$58)*1000</f>
        <v>0</v>
      </c>
      <c r="K89" s="10"/>
    </row>
    <row r="90" spans="1:11">
      <c r="A90" s="11" t="s">
        <v>184</v>
      </c>
      <c r="B90" s="17">
        <f>'Multi'!$B139*'Loads'!$B65*'LAFs'!B274/(24*'Input'!$F$58)*1000</f>
        <v>0</v>
      </c>
      <c r="C90" s="17">
        <f>'Multi'!$B139*'Loads'!$B65*'LAFs'!C274/(24*'Input'!$F$58)*1000</f>
        <v>0</v>
      </c>
      <c r="D90" s="17">
        <f>'Multi'!$B139*'Loads'!$B65*'LAFs'!D274/(24*'Input'!$F$58)*1000</f>
        <v>0</v>
      </c>
      <c r="E90" s="17">
        <f>'Multi'!$B139*'Loads'!$B65*'LAFs'!E274/(24*'Input'!$F$58)*1000</f>
        <v>0</v>
      </c>
      <c r="F90" s="17">
        <f>'Multi'!$B139*'Loads'!$B65*'LAFs'!F274/(24*'Input'!$F$58)*1000</f>
        <v>0</v>
      </c>
      <c r="G90" s="17">
        <f>'Multi'!$B139*'Loads'!$B65*'LAFs'!G274/(24*'Input'!$F$58)*1000</f>
        <v>0</v>
      </c>
      <c r="H90" s="17">
        <f>'Multi'!$B139*'Loads'!$B65*'LAFs'!H274/(24*'Input'!$F$58)*1000</f>
        <v>0</v>
      </c>
      <c r="I90" s="17">
        <f>'Multi'!$B139*'Loads'!$B65*'LAFs'!I274/(24*'Input'!$F$58)*1000</f>
        <v>0</v>
      </c>
      <c r="J90" s="17">
        <f>'Multi'!$B139*'Loads'!$B65*'LAFs'!J274/(24*'Input'!$F$58)*1000</f>
        <v>0</v>
      </c>
      <c r="K90" s="10"/>
    </row>
    <row r="91" spans="1:11">
      <c r="A91" s="11" t="s">
        <v>185</v>
      </c>
      <c r="B91" s="17">
        <f>'Multi'!$B140*'Loads'!$B66*'LAFs'!B275/(24*'Input'!$F$58)*1000</f>
        <v>0</v>
      </c>
      <c r="C91" s="17">
        <f>'Multi'!$B140*'Loads'!$B66*'LAFs'!C275/(24*'Input'!$F$58)*1000</f>
        <v>0</v>
      </c>
      <c r="D91" s="17">
        <f>'Multi'!$B140*'Loads'!$B66*'LAFs'!D275/(24*'Input'!$F$58)*1000</f>
        <v>0</v>
      </c>
      <c r="E91" s="17">
        <f>'Multi'!$B140*'Loads'!$B66*'LAFs'!E275/(24*'Input'!$F$58)*1000</f>
        <v>0</v>
      </c>
      <c r="F91" s="17">
        <f>'Multi'!$B140*'Loads'!$B66*'LAFs'!F275/(24*'Input'!$F$58)*1000</f>
        <v>0</v>
      </c>
      <c r="G91" s="17">
        <f>'Multi'!$B140*'Loads'!$B66*'LAFs'!G275/(24*'Input'!$F$58)*1000</f>
        <v>0</v>
      </c>
      <c r="H91" s="17">
        <f>'Multi'!$B140*'Loads'!$B66*'LAFs'!H275/(24*'Input'!$F$58)*1000</f>
        <v>0</v>
      </c>
      <c r="I91" s="17">
        <f>'Multi'!$B140*'Loads'!$B66*'LAFs'!I275/(24*'Input'!$F$58)*1000</f>
        <v>0</v>
      </c>
      <c r="J91" s="17">
        <f>'Multi'!$B140*'Loads'!$B66*'LAFs'!J275/(24*'Input'!$F$58)*1000</f>
        <v>0</v>
      </c>
      <c r="K91" s="10"/>
    </row>
    <row r="92" spans="1:11">
      <c r="A92" s="11" t="s">
        <v>193</v>
      </c>
      <c r="B92" s="17">
        <f>'Multi'!$B141*'Loads'!$B67*'LAFs'!B276/(24*'Input'!$F$58)*1000</f>
        <v>0</v>
      </c>
      <c r="C92" s="17">
        <f>'Multi'!$B141*'Loads'!$B67*'LAFs'!C276/(24*'Input'!$F$58)*1000</f>
        <v>0</v>
      </c>
      <c r="D92" s="17">
        <f>'Multi'!$B141*'Loads'!$B67*'LAFs'!D276/(24*'Input'!$F$58)*1000</f>
        <v>0</v>
      </c>
      <c r="E92" s="17">
        <f>'Multi'!$B141*'Loads'!$B67*'LAFs'!E276/(24*'Input'!$F$58)*1000</f>
        <v>0</v>
      </c>
      <c r="F92" s="17">
        <f>'Multi'!$B141*'Loads'!$B67*'LAFs'!F276/(24*'Input'!$F$58)*1000</f>
        <v>0</v>
      </c>
      <c r="G92" s="17">
        <f>'Multi'!$B141*'Loads'!$B67*'LAFs'!G276/(24*'Input'!$F$58)*1000</f>
        <v>0</v>
      </c>
      <c r="H92" s="17">
        <f>'Multi'!$B141*'Loads'!$B67*'LAFs'!H276/(24*'Input'!$F$58)*1000</f>
        <v>0</v>
      </c>
      <c r="I92" s="17">
        <f>'Multi'!$B141*'Loads'!$B67*'LAFs'!I276/(24*'Input'!$F$58)*1000</f>
        <v>0</v>
      </c>
      <c r="J92" s="17">
        <f>'Multi'!$B141*'Loads'!$B67*'LAFs'!J276/(24*'Input'!$F$58)*1000</f>
        <v>0</v>
      </c>
      <c r="K92" s="10"/>
    </row>
    <row r="93" spans="1:11">
      <c r="A93" s="11" t="s">
        <v>194</v>
      </c>
      <c r="B93" s="17">
        <f>'Multi'!$B142*'Loads'!$B68*'LAFs'!B277/(24*'Input'!$F$58)*1000</f>
        <v>0</v>
      </c>
      <c r="C93" s="17">
        <f>'Multi'!$B142*'Loads'!$B68*'LAFs'!C277/(24*'Input'!$F$58)*1000</f>
        <v>0</v>
      </c>
      <c r="D93" s="17">
        <f>'Multi'!$B142*'Loads'!$B68*'LAFs'!D277/(24*'Input'!$F$58)*1000</f>
        <v>0</v>
      </c>
      <c r="E93" s="17">
        <f>'Multi'!$B142*'Loads'!$B68*'LAFs'!E277/(24*'Input'!$F$58)*1000</f>
        <v>0</v>
      </c>
      <c r="F93" s="17">
        <f>'Multi'!$B142*'Loads'!$B68*'LAFs'!F277/(24*'Input'!$F$58)*1000</f>
        <v>0</v>
      </c>
      <c r="G93" s="17">
        <f>'Multi'!$B142*'Loads'!$B68*'LAFs'!G277/(24*'Input'!$F$58)*1000</f>
        <v>0</v>
      </c>
      <c r="H93" s="17">
        <f>'Multi'!$B142*'Loads'!$B68*'LAFs'!H277/(24*'Input'!$F$58)*1000</f>
        <v>0</v>
      </c>
      <c r="I93" s="17">
        <f>'Multi'!$B142*'Loads'!$B68*'LAFs'!I277/(24*'Input'!$F$58)*1000</f>
        <v>0</v>
      </c>
      <c r="J93" s="17">
        <f>'Multi'!$B142*'Loads'!$B68*'LAFs'!J277/(24*'Input'!$F$58)*1000</f>
        <v>0</v>
      </c>
      <c r="K93" s="10"/>
    </row>
    <row r="94" spans="1:11">
      <c r="A94" s="11" t="s">
        <v>195</v>
      </c>
      <c r="B94" s="17">
        <f>'Multi'!$B143*'Loads'!$B69*'LAFs'!B278/(24*'Input'!$F$58)*1000</f>
        <v>0</v>
      </c>
      <c r="C94" s="17">
        <f>'Multi'!$B143*'Loads'!$B69*'LAFs'!C278/(24*'Input'!$F$58)*1000</f>
        <v>0</v>
      </c>
      <c r="D94" s="17">
        <f>'Multi'!$B143*'Loads'!$B69*'LAFs'!D278/(24*'Input'!$F$58)*1000</f>
        <v>0</v>
      </c>
      <c r="E94" s="17">
        <f>'Multi'!$B143*'Loads'!$B69*'LAFs'!E278/(24*'Input'!$F$58)*1000</f>
        <v>0</v>
      </c>
      <c r="F94" s="17">
        <f>'Multi'!$B143*'Loads'!$B69*'LAFs'!F278/(24*'Input'!$F$58)*1000</f>
        <v>0</v>
      </c>
      <c r="G94" s="17">
        <f>'Multi'!$B143*'Loads'!$B69*'LAFs'!G278/(24*'Input'!$F$58)*1000</f>
        <v>0</v>
      </c>
      <c r="H94" s="17">
        <f>'Multi'!$B143*'Loads'!$B69*'LAFs'!H278/(24*'Input'!$F$58)*1000</f>
        <v>0</v>
      </c>
      <c r="I94" s="17">
        <f>'Multi'!$B143*'Loads'!$B69*'LAFs'!I278/(24*'Input'!$F$58)*1000</f>
        <v>0</v>
      </c>
      <c r="J94" s="17">
        <f>'Multi'!$B143*'Loads'!$B69*'LAFs'!J278/(24*'Input'!$F$58)*1000</f>
        <v>0</v>
      </c>
      <c r="K94" s="10"/>
    </row>
    <row r="95" spans="1:11">
      <c r="A95" s="11" t="s">
        <v>196</v>
      </c>
      <c r="B95" s="17">
        <f>'Multi'!$B144*'Loads'!$B70*'LAFs'!B279/(24*'Input'!$F$58)*1000</f>
        <v>0</v>
      </c>
      <c r="C95" s="17">
        <f>'Multi'!$B144*'Loads'!$B70*'LAFs'!C279/(24*'Input'!$F$58)*1000</f>
        <v>0</v>
      </c>
      <c r="D95" s="17">
        <f>'Multi'!$B144*'Loads'!$B70*'LAFs'!D279/(24*'Input'!$F$58)*1000</f>
        <v>0</v>
      </c>
      <c r="E95" s="17">
        <f>'Multi'!$B144*'Loads'!$B70*'LAFs'!E279/(24*'Input'!$F$58)*1000</f>
        <v>0</v>
      </c>
      <c r="F95" s="17">
        <f>'Multi'!$B144*'Loads'!$B70*'LAFs'!F279/(24*'Input'!$F$58)*1000</f>
        <v>0</v>
      </c>
      <c r="G95" s="17">
        <f>'Multi'!$B144*'Loads'!$B70*'LAFs'!G279/(24*'Input'!$F$58)*1000</f>
        <v>0</v>
      </c>
      <c r="H95" s="17">
        <f>'Multi'!$B144*'Loads'!$B70*'LAFs'!H279/(24*'Input'!$F$58)*1000</f>
        <v>0</v>
      </c>
      <c r="I95" s="17">
        <f>'Multi'!$B144*'Loads'!$B70*'LAFs'!I279/(24*'Input'!$F$58)*1000</f>
        <v>0</v>
      </c>
      <c r="J95" s="17">
        <f>'Multi'!$B144*'Loads'!$B70*'LAFs'!J279/(24*'Input'!$F$58)*1000</f>
        <v>0</v>
      </c>
      <c r="K95" s="10"/>
    </row>
    <row r="96" spans="1:11">
      <c r="A96" s="11" t="s">
        <v>197</v>
      </c>
      <c r="B96" s="17">
        <f>'Multi'!$B145*'Loads'!$B71*'LAFs'!B280/(24*'Input'!$F$58)*1000</f>
        <v>0</v>
      </c>
      <c r="C96" s="17">
        <f>'Multi'!$B145*'Loads'!$B71*'LAFs'!C280/(24*'Input'!$F$58)*1000</f>
        <v>0</v>
      </c>
      <c r="D96" s="17">
        <f>'Multi'!$B145*'Loads'!$B71*'LAFs'!D280/(24*'Input'!$F$58)*1000</f>
        <v>0</v>
      </c>
      <c r="E96" s="17">
        <f>'Multi'!$B145*'Loads'!$B71*'LAFs'!E280/(24*'Input'!$F$58)*1000</f>
        <v>0</v>
      </c>
      <c r="F96" s="17">
        <f>'Multi'!$B145*'Loads'!$B71*'LAFs'!F280/(24*'Input'!$F$58)*1000</f>
        <v>0</v>
      </c>
      <c r="G96" s="17">
        <f>'Multi'!$B145*'Loads'!$B71*'LAFs'!G280/(24*'Input'!$F$58)*1000</f>
        <v>0</v>
      </c>
      <c r="H96" s="17">
        <f>'Multi'!$B145*'Loads'!$B71*'LAFs'!H280/(24*'Input'!$F$58)*1000</f>
        <v>0</v>
      </c>
      <c r="I96" s="17">
        <f>'Multi'!$B145*'Loads'!$B71*'LAFs'!I280/(24*'Input'!$F$58)*1000</f>
        <v>0</v>
      </c>
      <c r="J96" s="17">
        <f>'Multi'!$B145*'Loads'!$B71*'LAFs'!J280/(24*'Input'!$F$58)*1000</f>
        <v>0</v>
      </c>
      <c r="K96" s="10"/>
    </row>
    <row r="97" spans="1:11">
      <c r="A97" s="11" t="s">
        <v>198</v>
      </c>
      <c r="B97" s="17">
        <f>'Multi'!$B146*'Loads'!$B72*'LAFs'!B281/(24*'Input'!$F$58)*1000</f>
        <v>0</v>
      </c>
      <c r="C97" s="17">
        <f>'Multi'!$B146*'Loads'!$B72*'LAFs'!C281/(24*'Input'!$F$58)*1000</f>
        <v>0</v>
      </c>
      <c r="D97" s="17">
        <f>'Multi'!$B146*'Loads'!$B72*'LAFs'!D281/(24*'Input'!$F$58)*1000</f>
        <v>0</v>
      </c>
      <c r="E97" s="17">
        <f>'Multi'!$B146*'Loads'!$B72*'LAFs'!E281/(24*'Input'!$F$58)*1000</f>
        <v>0</v>
      </c>
      <c r="F97" s="17">
        <f>'Multi'!$B146*'Loads'!$B72*'LAFs'!F281/(24*'Input'!$F$58)*1000</f>
        <v>0</v>
      </c>
      <c r="G97" s="17">
        <f>'Multi'!$B146*'Loads'!$B72*'LAFs'!G281/(24*'Input'!$F$58)*1000</f>
        <v>0</v>
      </c>
      <c r="H97" s="17">
        <f>'Multi'!$B146*'Loads'!$B72*'LAFs'!H281/(24*'Input'!$F$58)*1000</f>
        <v>0</v>
      </c>
      <c r="I97" s="17">
        <f>'Multi'!$B146*'Loads'!$B72*'LAFs'!I281/(24*'Input'!$F$58)*1000</f>
        <v>0</v>
      </c>
      <c r="J97" s="17">
        <f>'Multi'!$B146*'Loads'!$B72*'LAFs'!J281/(24*'Input'!$F$58)*1000</f>
        <v>0</v>
      </c>
      <c r="K97" s="10"/>
    </row>
    <row r="98" spans="1:11">
      <c r="A98" s="11" t="s">
        <v>199</v>
      </c>
      <c r="B98" s="17">
        <f>'Multi'!$B147*'Loads'!$B73*'LAFs'!B282/(24*'Input'!$F$58)*1000</f>
        <v>0</v>
      </c>
      <c r="C98" s="17">
        <f>'Multi'!$B147*'Loads'!$B73*'LAFs'!C282/(24*'Input'!$F$58)*1000</f>
        <v>0</v>
      </c>
      <c r="D98" s="17">
        <f>'Multi'!$B147*'Loads'!$B73*'LAFs'!D282/(24*'Input'!$F$58)*1000</f>
        <v>0</v>
      </c>
      <c r="E98" s="17">
        <f>'Multi'!$B147*'Loads'!$B73*'LAFs'!E282/(24*'Input'!$F$58)*1000</f>
        <v>0</v>
      </c>
      <c r="F98" s="17">
        <f>'Multi'!$B147*'Loads'!$B73*'LAFs'!F282/(24*'Input'!$F$58)*1000</f>
        <v>0</v>
      </c>
      <c r="G98" s="17">
        <f>'Multi'!$B147*'Loads'!$B73*'LAFs'!G282/(24*'Input'!$F$58)*1000</f>
        <v>0</v>
      </c>
      <c r="H98" s="17">
        <f>'Multi'!$B147*'Loads'!$B73*'LAFs'!H282/(24*'Input'!$F$58)*1000</f>
        <v>0</v>
      </c>
      <c r="I98" s="17">
        <f>'Multi'!$B147*'Loads'!$B73*'LAFs'!I282/(24*'Input'!$F$58)*1000</f>
        <v>0</v>
      </c>
      <c r="J98" s="17">
        <f>'Multi'!$B147*'Loads'!$B73*'LAFs'!J282/(24*'Input'!$F$58)*1000</f>
        <v>0</v>
      </c>
      <c r="K98" s="10"/>
    </row>
    <row r="99" spans="1:11">
      <c r="A99" s="11" t="s">
        <v>200</v>
      </c>
      <c r="B99" s="17">
        <f>'Multi'!$B148*'Loads'!$B74*'LAFs'!B283/(24*'Input'!$F$58)*1000</f>
        <v>0</v>
      </c>
      <c r="C99" s="17">
        <f>'Multi'!$B148*'Loads'!$B74*'LAFs'!C283/(24*'Input'!$F$58)*1000</f>
        <v>0</v>
      </c>
      <c r="D99" s="17">
        <f>'Multi'!$B148*'Loads'!$B74*'LAFs'!D283/(24*'Input'!$F$58)*1000</f>
        <v>0</v>
      </c>
      <c r="E99" s="17">
        <f>'Multi'!$B148*'Loads'!$B74*'LAFs'!E283/(24*'Input'!$F$58)*1000</f>
        <v>0</v>
      </c>
      <c r="F99" s="17">
        <f>'Multi'!$B148*'Loads'!$B74*'LAFs'!F283/(24*'Input'!$F$58)*1000</f>
        <v>0</v>
      </c>
      <c r="G99" s="17">
        <f>'Multi'!$B148*'Loads'!$B74*'LAFs'!G283/(24*'Input'!$F$58)*1000</f>
        <v>0</v>
      </c>
      <c r="H99" s="17">
        <f>'Multi'!$B148*'Loads'!$B74*'LAFs'!H283/(24*'Input'!$F$58)*1000</f>
        <v>0</v>
      </c>
      <c r="I99" s="17">
        <f>'Multi'!$B148*'Loads'!$B74*'LAFs'!I283/(24*'Input'!$F$58)*1000</f>
        <v>0</v>
      </c>
      <c r="J99" s="17">
        <f>'Multi'!$B148*'Loads'!$B74*'LAFs'!J283/(24*'Input'!$F$58)*1000</f>
        <v>0</v>
      </c>
      <c r="K99" s="10"/>
    </row>
    <row r="101" spans="1:11">
      <c r="A101" s="1" t="s">
        <v>763</v>
      </c>
    </row>
    <row r="102" spans="1:11">
      <c r="A102" s="2" t="s">
        <v>367</v>
      </c>
    </row>
    <row r="103" spans="1:11">
      <c r="A103" s="12" t="s">
        <v>764</v>
      </c>
    </row>
    <row r="104" spans="1:11">
      <c r="A104" s="12" t="s">
        <v>765</v>
      </c>
    </row>
    <row r="105" spans="1:11">
      <c r="A105" s="12" t="s">
        <v>766</v>
      </c>
    </row>
    <row r="106" spans="1:11">
      <c r="A106" s="12" t="s">
        <v>767</v>
      </c>
    </row>
    <row r="107" spans="1:11">
      <c r="A107" s="2" t="s">
        <v>768</v>
      </c>
    </row>
    <row r="109" spans="1:11">
      <c r="B109" s="3" t="s">
        <v>140</v>
      </c>
      <c r="C109" s="3" t="s">
        <v>141</v>
      </c>
      <c r="D109" s="3" t="s">
        <v>142</v>
      </c>
      <c r="E109" s="3" t="s">
        <v>143</v>
      </c>
      <c r="F109" s="3" t="s">
        <v>144</v>
      </c>
      <c r="G109" s="3" t="s">
        <v>149</v>
      </c>
      <c r="H109" s="3" t="s">
        <v>145</v>
      </c>
      <c r="I109" s="3" t="s">
        <v>146</v>
      </c>
      <c r="J109" s="3" t="s">
        <v>147</v>
      </c>
    </row>
    <row r="110" spans="1:11">
      <c r="A110" s="11" t="s">
        <v>172</v>
      </c>
      <c r="B110" s="33">
        <f>B69</f>
        <v>0</v>
      </c>
      <c r="C110" s="33">
        <f>C69</f>
        <v>0</v>
      </c>
      <c r="D110" s="33">
        <f>D69</f>
        <v>0</v>
      </c>
      <c r="E110" s="33">
        <f>E69</f>
        <v>0</v>
      </c>
      <c r="F110" s="33">
        <f>F69</f>
        <v>0</v>
      </c>
      <c r="G110" s="33">
        <f>G69</f>
        <v>0</v>
      </c>
      <c r="H110" s="33">
        <f>H69</f>
        <v>0</v>
      </c>
      <c r="I110" s="33">
        <f>I69</f>
        <v>0</v>
      </c>
      <c r="J110" s="33">
        <f>J69</f>
        <v>0</v>
      </c>
      <c r="K110" s="10"/>
    </row>
    <row r="111" spans="1:11">
      <c r="A111" s="11" t="s">
        <v>173</v>
      </c>
      <c r="B111" s="33">
        <f>B$30</f>
        <v>0</v>
      </c>
      <c r="C111" s="33">
        <f>C$30</f>
        <v>0</v>
      </c>
      <c r="D111" s="33">
        <f>D$30</f>
        <v>0</v>
      </c>
      <c r="E111" s="33">
        <f>E$30</f>
        <v>0</v>
      </c>
      <c r="F111" s="33">
        <f>F$30</f>
        <v>0</v>
      </c>
      <c r="G111" s="33">
        <f>G$30</f>
        <v>0</v>
      </c>
      <c r="H111" s="33">
        <f>H$30</f>
        <v>0</v>
      </c>
      <c r="I111" s="33">
        <f>I$30</f>
        <v>0</v>
      </c>
      <c r="J111" s="33">
        <f>J$30</f>
        <v>0</v>
      </c>
      <c r="K111" s="10"/>
    </row>
    <row r="112" spans="1:11">
      <c r="A112" s="11" t="s">
        <v>216</v>
      </c>
      <c r="B112" s="33">
        <f>B$12</f>
        <v>0</v>
      </c>
      <c r="C112" s="33">
        <f>C$12</f>
        <v>0</v>
      </c>
      <c r="D112" s="33">
        <f>D$12</f>
        <v>0</v>
      </c>
      <c r="E112" s="33">
        <f>E$12</f>
        <v>0</v>
      </c>
      <c r="F112" s="33">
        <f>F$12</f>
        <v>0</v>
      </c>
      <c r="G112" s="33">
        <f>G$12</f>
        <v>0</v>
      </c>
      <c r="H112" s="33">
        <f>H$12</f>
        <v>0</v>
      </c>
      <c r="I112" s="33">
        <f>I$12</f>
        <v>0</v>
      </c>
      <c r="J112" s="33">
        <f>J$12</f>
        <v>0</v>
      </c>
      <c r="K112" s="10"/>
    </row>
    <row r="113" spans="1:11">
      <c r="A113" s="11" t="s">
        <v>174</v>
      </c>
      <c r="B113" s="33">
        <f>B72</f>
        <v>0</v>
      </c>
      <c r="C113" s="33">
        <f>C72</f>
        <v>0</v>
      </c>
      <c r="D113" s="33">
        <f>D72</f>
        <v>0</v>
      </c>
      <c r="E113" s="33">
        <f>E72</f>
        <v>0</v>
      </c>
      <c r="F113" s="33">
        <f>F72</f>
        <v>0</v>
      </c>
      <c r="G113" s="33">
        <f>G72</f>
        <v>0</v>
      </c>
      <c r="H113" s="33">
        <f>H72</f>
        <v>0</v>
      </c>
      <c r="I113" s="33">
        <f>I72</f>
        <v>0</v>
      </c>
      <c r="J113" s="33">
        <f>J72</f>
        <v>0</v>
      </c>
      <c r="K113" s="10"/>
    </row>
    <row r="114" spans="1:11">
      <c r="A114" s="11" t="s">
        <v>175</v>
      </c>
      <c r="B114" s="33">
        <f>B$31</f>
        <v>0</v>
      </c>
      <c r="C114" s="33">
        <f>C$31</f>
        <v>0</v>
      </c>
      <c r="D114" s="33">
        <f>D$31</f>
        <v>0</v>
      </c>
      <c r="E114" s="33">
        <f>E$31</f>
        <v>0</v>
      </c>
      <c r="F114" s="33">
        <f>F$31</f>
        <v>0</v>
      </c>
      <c r="G114" s="33">
        <f>G$31</f>
        <v>0</v>
      </c>
      <c r="H114" s="33">
        <f>H$31</f>
        <v>0</v>
      </c>
      <c r="I114" s="33">
        <f>I$31</f>
        <v>0</v>
      </c>
      <c r="J114" s="33">
        <f>J$31</f>
        <v>0</v>
      </c>
      <c r="K114" s="10"/>
    </row>
    <row r="115" spans="1:11">
      <c r="A115" s="11" t="s">
        <v>217</v>
      </c>
      <c r="B115" s="33">
        <f>B$13</f>
        <v>0</v>
      </c>
      <c r="C115" s="33">
        <f>C$13</f>
        <v>0</v>
      </c>
      <c r="D115" s="33">
        <f>D$13</f>
        <v>0</v>
      </c>
      <c r="E115" s="33">
        <f>E$13</f>
        <v>0</v>
      </c>
      <c r="F115" s="33">
        <f>F$13</f>
        <v>0</v>
      </c>
      <c r="G115" s="33">
        <f>G$13</f>
        <v>0</v>
      </c>
      <c r="H115" s="33">
        <f>H$13</f>
        <v>0</v>
      </c>
      <c r="I115" s="33">
        <f>I$13</f>
        <v>0</v>
      </c>
      <c r="J115" s="33">
        <f>J$13</f>
        <v>0</v>
      </c>
      <c r="K115" s="10"/>
    </row>
    <row r="116" spans="1:11">
      <c r="A116" s="11" t="s">
        <v>176</v>
      </c>
      <c r="B116" s="33">
        <f>B$32</f>
        <v>0</v>
      </c>
      <c r="C116" s="33">
        <f>C$32</f>
        <v>0</v>
      </c>
      <c r="D116" s="33">
        <f>D$32</f>
        <v>0</v>
      </c>
      <c r="E116" s="33">
        <f>E$32</f>
        <v>0</v>
      </c>
      <c r="F116" s="33">
        <f>F$32</f>
        <v>0</v>
      </c>
      <c r="G116" s="33">
        <f>G$32</f>
        <v>0</v>
      </c>
      <c r="H116" s="33">
        <f>H$32</f>
        <v>0</v>
      </c>
      <c r="I116" s="33">
        <f>I$32</f>
        <v>0</v>
      </c>
      <c r="J116" s="33">
        <f>J$32</f>
        <v>0</v>
      </c>
      <c r="K116" s="10"/>
    </row>
    <row r="117" spans="1:11">
      <c r="A117" s="11" t="s">
        <v>177</v>
      </c>
      <c r="B117" s="33">
        <f>B$33</f>
        <v>0</v>
      </c>
      <c r="C117" s="33">
        <f>C$33</f>
        <v>0</v>
      </c>
      <c r="D117" s="33">
        <f>D$33</f>
        <v>0</v>
      </c>
      <c r="E117" s="33">
        <f>E$33</f>
        <v>0</v>
      </c>
      <c r="F117" s="33">
        <f>F$33</f>
        <v>0</v>
      </c>
      <c r="G117" s="33">
        <f>G$33</f>
        <v>0</v>
      </c>
      <c r="H117" s="33">
        <f>H$33</f>
        <v>0</v>
      </c>
      <c r="I117" s="33">
        <f>I$33</f>
        <v>0</v>
      </c>
      <c r="J117" s="33">
        <f>J$33</f>
        <v>0</v>
      </c>
      <c r="K117" s="10"/>
    </row>
    <row r="118" spans="1:11">
      <c r="A118" s="11" t="s">
        <v>191</v>
      </c>
      <c r="B118" s="33">
        <f>B$34</f>
        <v>0</v>
      </c>
      <c r="C118" s="33">
        <f>C$34</f>
        <v>0</v>
      </c>
      <c r="D118" s="33">
        <f>D$34</f>
        <v>0</v>
      </c>
      <c r="E118" s="33">
        <f>E$34</f>
        <v>0</v>
      </c>
      <c r="F118" s="33">
        <f>F$34</f>
        <v>0</v>
      </c>
      <c r="G118" s="33">
        <f>G$34</f>
        <v>0</v>
      </c>
      <c r="H118" s="33">
        <f>H$34</f>
        <v>0</v>
      </c>
      <c r="I118" s="33">
        <f>I$34</f>
        <v>0</v>
      </c>
      <c r="J118" s="33">
        <f>J$34</f>
        <v>0</v>
      </c>
      <c r="K118" s="10"/>
    </row>
    <row r="119" spans="1:11">
      <c r="A119" s="11" t="s">
        <v>178</v>
      </c>
      <c r="B119" s="33">
        <f>B$49</f>
        <v>0</v>
      </c>
      <c r="C119" s="33">
        <f>C$49</f>
        <v>0</v>
      </c>
      <c r="D119" s="33">
        <f>D$49</f>
        <v>0</v>
      </c>
      <c r="E119" s="33">
        <f>E$49</f>
        <v>0</v>
      </c>
      <c r="F119" s="33">
        <f>F$49</f>
        <v>0</v>
      </c>
      <c r="G119" s="33">
        <f>G$49</f>
        <v>0</v>
      </c>
      <c r="H119" s="33">
        <f>H$49</f>
        <v>0</v>
      </c>
      <c r="I119" s="33">
        <f>I$49</f>
        <v>0</v>
      </c>
      <c r="J119" s="33">
        <f>J$49</f>
        <v>0</v>
      </c>
      <c r="K119" s="10"/>
    </row>
    <row r="120" spans="1:11">
      <c r="A120" s="11" t="s">
        <v>179</v>
      </c>
      <c r="B120" s="33">
        <f>B$50</f>
        <v>0</v>
      </c>
      <c r="C120" s="33">
        <f>C$50</f>
        <v>0</v>
      </c>
      <c r="D120" s="33">
        <f>D$50</f>
        <v>0</v>
      </c>
      <c r="E120" s="33">
        <f>E$50</f>
        <v>0</v>
      </c>
      <c r="F120" s="33">
        <f>F$50</f>
        <v>0</v>
      </c>
      <c r="G120" s="33">
        <f>G$50</f>
        <v>0</v>
      </c>
      <c r="H120" s="33">
        <f>H$50</f>
        <v>0</v>
      </c>
      <c r="I120" s="33">
        <f>I$50</f>
        <v>0</v>
      </c>
      <c r="J120" s="33">
        <f>J$50</f>
        <v>0</v>
      </c>
      <c r="K120" s="10"/>
    </row>
    <row r="121" spans="1:11">
      <c r="A121" s="11" t="s">
        <v>192</v>
      </c>
      <c r="B121" s="33">
        <f>B$51</f>
        <v>0</v>
      </c>
      <c r="C121" s="33">
        <f>C$51</f>
        <v>0</v>
      </c>
      <c r="D121" s="33">
        <f>D$51</f>
        <v>0</v>
      </c>
      <c r="E121" s="33">
        <f>E$51</f>
        <v>0</v>
      </c>
      <c r="F121" s="33">
        <f>F$51</f>
        <v>0</v>
      </c>
      <c r="G121" s="33">
        <f>G$51</f>
        <v>0</v>
      </c>
      <c r="H121" s="33">
        <f>H$51</f>
        <v>0</v>
      </c>
      <c r="I121" s="33">
        <f>I$51</f>
        <v>0</v>
      </c>
      <c r="J121" s="33">
        <f>J$51</f>
        <v>0</v>
      </c>
      <c r="K121" s="10"/>
    </row>
    <row r="122" spans="1:11">
      <c r="A122" s="11" t="s">
        <v>218</v>
      </c>
      <c r="B122" s="33">
        <f>B$14</f>
        <v>0</v>
      </c>
      <c r="C122" s="33">
        <f>C$14</f>
        <v>0</v>
      </c>
      <c r="D122" s="33">
        <f>D$14</f>
        <v>0</v>
      </c>
      <c r="E122" s="33">
        <f>E$14</f>
        <v>0</v>
      </c>
      <c r="F122" s="33">
        <f>F$14</f>
        <v>0</v>
      </c>
      <c r="G122" s="33">
        <f>G$14</f>
        <v>0</v>
      </c>
      <c r="H122" s="33">
        <f>H$14</f>
        <v>0</v>
      </c>
      <c r="I122" s="33">
        <f>I$14</f>
        <v>0</v>
      </c>
      <c r="J122" s="33">
        <f>J$14</f>
        <v>0</v>
      </c>
      <c r="K122" s="10"/>
    </row>
    <row r="123" spans="1:11">
      <c r="A123" s="11" t="s">
        <v>219</v>
      </c>
      <c r="B123" s="33">
        <f>B$15</f>
        <v>0</v>
      </c>
      <c r="C123" s="33">
        <f>C$15</f>
        <v>0</v>
      </c>
      <c r="D123" s="33">
        <f>D$15</f>
        <v>0</v>
      </c>
      <c r="E123" s="33">
        <f>E$15</f>
        <v>0</v>
      </c>
      <c r="F123" s="33">
        <f>F$15</f>
        <v>0</v>
      </c>
      <c r="G123" s="33">
        <f>G$15</f>
        <v>0</v>
      </c>
      <c r="H123" s="33">
        <f>H$15</f>
        <v>0</v>
      </c>
      <c r="I123" s="33">
        <f>I$15</f>
        <v>0</v>
      </c>
      <c r="J123" s="33">
        <f>J$15</f>
        <v>0</v>
      </c>
      <c r="K123" s="10"/>
    </row>
    <row r="124" spans="1:11">
      <c r="A124" s="11" t="s">
        <v>220</v>
      </c>
      <c r="B124" s="33">
        <f>B$16</f>
        <v>0</v>
      </c>
      <c r="C124" s="33">
        <f>C$16</f>
        <v>0</v>
      </c>
      <c r="D124" s="33">
        <f>D$16</f>
        <v>0</v>
      </c>
      <c r="E124" s="33">
        <f>E$16</f>
        <v>0</v>
      </c>
      <c r="F124" s="33">
        <f>F$16</f>
        <v>0</v>
      </c>
      <c r="G124" s="33">
        <f>G$16</f>
        <v>0</v>
      </c>
      <c r="H124" s="33">
        <f>H$16</f>
        <v>0</v>
      </c>
      <c r="I124" s="33">
        <f>I$16</f>
        <v>0</v>
      </c>
      <c r="J124" s="33">
        <f>J$16</f>
        <v>0</v>
      </c>
      <c r="K124" s="10"/>
    </row>
    <row r="125" spans="1:11">
      <c r="A125" s="11" t="s">
        <v>221</v>
      </c>
      <c r="B125" s="33">
        <f>B$17</f>
        <v>0</v>
      </c>
      <c r="C125" s="33">
        <f>C$17</f>
        <v>0</v>
      </c>
      <c r="D125" s="33">
        <f>D$17</f>
        <v>0</v>
      </c>
      <c r="E125" s="33">
        <f>E$17</f>
        <v>0</v>
      </c>
      <c r="F125" s="33">
        <f>F$17</f>
        <v>0</v>
      </c>
      <c r="G125" s="33">
        <f>G$17</f>
        <v>0</v>
      </c>
      <c r="H125" s="33">
        <f>H$17</f>
        <v>0</v>
      </c>
      <c r="I125" s="33">
        <f>I$17</f>
        <v>0</v>
      </c>
      <c r="J125" s="33">
        <f>J$17</f>
        <v>0</v>
      </c>
      <c r="K125" s="10"/>
    </row>
    <row r="126" spans="1:11">
      <c r="A126" s="11" t="s">
        <v>222</v>
      </c>
      <c r="B126" s="33">
        <f>B$58</f>
        <v>0</v>
      </c>
      <c r="C126" s="33">
        <f>C$58</f>
        <v>0</v>
      </c>
      <c r="D126" s="33">
        <f>D$58</f>
        <v>0</v>
      </c>
      <c r="E126" s="33">
        <f>E$58</f>
        <v>0</v>
      </c>
      <c r="F126" s="33">
        <f>F$58</f>
        <v>0</v>
      </c>
      <c r="G126" s="33">
        <f>G$58</f>
        <v>0</v>
      </c>
      <c r="H126" s="33">
        <f>H$58</f>
        <v>0</v>
      </c>
      <c r="I126" s="33">
        <f>I$58</f>
        <v>0</v>
      </c>
      <c r="J126" s="33">
        <f>J$58</f>
        <v>0</v>
      </c>
      <c r="K126" s="10"/>
    </row>
    <row r="127" spans="1:11">
      <c r="A127" s="11" t="s">
        <v>180</v>
      </c>
      <c r="B127" s="33">
        <f>B86</f>
        <v>0</v>
      </c>
      <c r="C127" s="33">
        <f>C86</f>
        <v>0</v>
      </c>
      <c r="D127" s="33">
        <f>D86</f>
        <v>0</v>
      </c>
      <c r="E127" s="33">
        <f>E86</f>
        <v>0</v>
      </c>
      <c r="F127" s="33">
        <f>F86</f>
        <v>0</v>
      </c>
      <c r="G127" s="33">
        <f>G86</f>
        <v>0</v>
      </c>
      <c r="H127" s="33">
        <f>H86</f>
        <v>0</v>
      </c>
      <c r="I127" s="33">
        <f>I86</f>
        <v>0</v>
      </c>
      <c r="J127" s="33">
        <f>J86</f>
        <v>0</v>
      </c>
      <c r="K127" s="10"/>
    </row>
    <row r="128" spans="1:11">
      <c r="A128" s="11" t="s">
        <v>181</v>
      </c>
      <c r="B128" s="33">
        <f>B87</f>
        <v>0</v>
      </c>
      <c r="C128" s="33">
        <f>C87</f>
        <v>0</v>
      </c>
      <c r="D128" s="33">
        <f>D87</f>
        <v>0</v>
      </c>
      <c r="E128" s="33">
        <f>E87</f>
        <v>0</v>
      </c>
      <c r="F128" s="33">
        <f>F87</f>
        <v>0</v>
      </c>
      <c r="G128" s="33">
        <f>G87</f>
        <v>0</v>
      </c>
      <c r="H128" s="33">
        <f>H87</f>
        <v>0</v>
      </c>
      <c r="I128" s="33">
        <f>I87</f>
        <v>0</v>
      </c>
      <c r="J128" s="33">
        <f>J87</f>
        <v>0</v>
      </c>
      <c r="K128" s="10"/>
    </row>
    <row r="129" spans="1:11">
      <c r="A129" s="11" t="s">
        <v>182</v>
      </c>
      <c r="B129" s="33">
        <f>B88</f>
        <v>0</v>
      </c>
      <c r="C129" s="33">
        <f>C88</f>
        <v>0</v>
      </c>
      <c r="D129" s="33">
        <f>D88</f>
        <v>0</v>
      </c>
      <c r="E129" s="33">
        <f>E88</f>
        <v>0</v>
      </c>
      <c r="F129" s="33">
        <f>F88</f>
        <v>0</v>
      </c>
      <c r="G129" s="33">
        <f>G88</f>
        <v>0</v>
      </c>
      <c r="H129" s="33">
        <f>H88</f>
        <v>0</v>
      </c>
      <c r="I129" s="33">
        <f>I88</f>
        <v>0</v>
      </c>
      <c r="J129" s="33">
        <f>J88</f>
        <v>0</v>
      </c>
      <c r="K129" s="10"/>
    </row>
    <row r="130" spans="1:11">
      <c r="A130" s="11" t="s">
        <v>183</v>
      </c>
      <c r="B130" s="33">
        <f>B$52</f>
        <v>0</v>
      </c>
      <c r="C130" s="33">
        <f>C$52</f>
        <v>0</v>
      </c>
      <c r="D130" s="33">
        <f>D$52</f>
        <v>0</v>
      </c>
      <c r="E130" s="33">
        <f>E$52</f>
        <v>0</v>
      </c>
      <c r="F130" s="33">
        <f>F$52</f>
        <v>0</v>
      </c>
      <c r="G130" s="33">
        <f>G$52</f>
        <v>0</v>
      </c>
      <c r="H130" s="33">
        <f>H$52</f>
        <v>0</v>
      </c>
      <c r="I130" s="33">
        <f>I$52</f>
        <v>0</v>
      </c>
      <c r="J130" s="33">
        <f>J$52</f>
        <v>0</v>
      </c>
      <c r="K130" s="10"/>
    </row>
    <row r="131" spans="1:11">
      <c r="A131" s="11" t="s">
        <v>184</v>
      </c>
      <c r="B131" s="33">
        <f>B90</f>
        <v>0</v>
      </c>
      <c r="C131" s="33">
        <f>C90</f>
        <v>0</v>
      </c>
      <c r="D131" s="33">
        <f>D90</f>
        <v>0</v>
      </c>
      <c r="E131" s="33">
        <f>E90</f>
        <v>0</v>
      </c>
      <c r="F131" s="33">
        <f>F90</f>
        <v>0</v>
      </c>
      <c r="G131" s="33">
        <f>G90</f>
        <v>0</v>
      </c>
      <c r="H131" s="33">
        <f>H90</f>
        <v>0</v>
      </c>
      <c r="I131" s="33">
        <f>I90</f>
        <v>0</v>
      </c>
      <c r="J131" s="33">
        <f>J90</f>
        <v>0</v>
      </c>
      <c r="K131" s="10"/>
    </row>
    <row r="132" spans="1:11">
      <c r="A132" s="11" t="s">
        <v>185</v>
      </c>
      <c r="B132" s="33">
        <f>B$53</f>
        <v>0</v>
      </c>
      <c r="C132" s="33">
        <f>C$53</f>
        <v>0</v>
      </c>
      <c r="D132" s="33">
        <f>D$53</f>
        <v>0</v>
      </c>
      <c r="E132" s="33">
        <f>E$53</f>
        <v>0</v>
      </c>
      <c r="F132" s="33">
        <f>F$53</f>
        <v>0</v>
      </c>
      <c r="G132" s="33">
        <f>G$53</f>
        <v>0</v>
      </c>
      <c r="H132" s="33">
        <f>H$53</f>
        <v>0</v>
      </c>
      <c r="I132" s="33">
        <f>I$53</f>
        <v>0</v>
      </c>
      <c r="J132" s="33">
        <f>J$53</f>
        <v>0</v>
      </c>
      <c r="K132" s="10"/>
    </row>
    <row r="133" spans="1:11">
      <c r="A133" s="11" t="s">
        <v>193</v>
      </c>
      <c r="B133" s="33">
        <f>B92</f>
        <v>0</v>
      </c>
      <c r="C133" s="33">
        <f>C92</f>
        <v>0</v>
      </c>
      <c r="D133" s="33">
        <f>D92</f>
        <v>0</v>
      </c>
      <c r="E133" s="33">
        <f>E92</f>
        <v>0</v>
      </c>
      <c r="F133" s="33">
        <f>F92</f>
        <v>0</v>
      </c>
      <c r="G133" s="33">
        <f>G92</f>
        <v>0</v>
      </c>
      <c r="H133" s="33">
        <f>H92</f>
        <v>0</v>
      </c>
      <c r="I133" s="33">
        <f>I92</f>
        <v>0</v>
      </c>
      <c r="J133" s="33">
        <f>J92</f>
        <v>0</v>
      </c>
      <c r="K133" s="10"/>
    </row>
    <row r="134" spans="1:11">
      <c r="A134" s="11" t="s">
        <v>194</v>
      </c>
      <c r="B134" s="33">
        <f>B93</f>
        <v>0</v>
      </c>
      <c r="C134" s="33">
        <f>C93</f>
        <v>0</v>
      </c>
      <c r="D134" s="33">
        <f>D93</f>
        <v>0</v>
      </c>
      <c r="E134" s="33">
        <f>E93</f>
        <v>0</v>
      </c>
      <c r="F134" s="33">
        <f>F93</f>
        <v>0</v>
      </c>
      <c r="G134" s="33">
        <f>G93</f>
        <v>0</v>
      </c>
      <c r="H134" s="33">
        <f>H93</f>
        <v>0</v>
      </c>
      <c r="I134" s="33">
        <f>I93</f>
        <v>0</v>
      </c>
      <c r="J134" s="33">
        <f>J93</f>
        <v>0</v>
      </c>
      <c r="K134" s="10"/>
    </row>
    <row r="135" spans="1:11">
      <c r="A135" s="11" t="s">
        <v>195</v>
      </c>
      <c r="B135" s="33">
        <f>B94</f>
        <v>0</v>
      </c>
      <c r="C135" s="33">
        <f>C94</f>
        <v>0</v>
      </c>
      <c r="D135" s="33">
        <f>D94</f>
        <v>0</v>
      </c>
      <c r="E135" s="33">
        <f>E94</f>
        <v>0</v>
      </c>
      <c r="F135" s="33">
        <f>F94</f>
        <v>0</v>
      </c>
      <c r="G135" s="33">
        <f>G94</f>
        <v>0</v>
      </c>
      <c r="H135" s="33">
        <f>H94</f>
        <v>0</v>
      </c>
      <c r="I135" s="33">
        <f>I94</f>
        <v>0</v>
      </c>
      <c r="J135" s="33">
        <f>J94</f>
        <v>0</v>
      </c>
      <c r="K135" s="10"/>
    </row>
    <row r="136" spans="1:11">
      <c r="A136" s="11" t="s">
        <v>196</v>
      </c>
      <c r="B136" s="33">
        <f>B95</f>
        <v>0</v>
      </c>
      <c r="C136" s="33">
        <f>C95</f>
        <v>0</v>
      </c>
      <c r="D136" s="33">
        <f>D95</f>
        <v>0</v>
      </c>
      <c r="E136" s="33">
        <f>E95</f>
        <v>0</v>
      </c>
      <c r="F136" s="33">
        <f>F95</f>
        <v>0</v>
      </c>
      <c r="G136" s="33">
        <f>G95</f>
        <v>0</v>
      </c>
      <c r="H136" s="33">
        <f>H95</f>
        <v>0</v>
      </c>
      <c r="I136" s="33">
        <f>I95</f>
        <v>0</v>
      </c>
      <c r="J136" s="33">
        <f>J95</f>
        <v>0</v>
      </c>
      <c r="K136" s="10"/>
    </row>
    <row r="137" spans="1:11">
      <c r="A137" s="11" t="s">
        <v>197</v>
      </c>
      <c r="B137" s="33">
        <f>B$54</f>
        <v>0</v>
      </c>
      <c r="C137" s="33">
        <f>C$54</f>
        <v>0</v>
      </c>
      <c r="D137" s="33">
        <f>D$54</f>
        <v>0</v>
      </c>
      <c r="E137" s="33">
        <f>E$54</f>
        <v>0</v>
      </c>
      <c r="F137" s="33">
        <f>F$54</f>
        <v>0</v>
      </c>
      <c r="G137" s="33">
        <f>G$54</f>
        <v>0</v>
      </c>
      <c r="H137" s="33">
        <f>H$54</f>
        <v>0</v>
      </c>
      <c r="I137" s="33">
        <f>I$54</f>
        <v>0</v>
      </c>
      <c r="J137" s="33">
        <f>J$54</f>
        <v>0</v>
      </c>
      <c r="K137" s="10"/>
    </row>
    <row r="138" spans="1:11">
      <c r="A138" s="11" t="s">
        <v>198</v>
      </c>
      <c r="B138" s="33">
        <f>B$55</f>
        <v>0</v>
      </c>
      <c r="C138" s="33">
        <f>C$55</f>
        <v>0</v>
      </c>
      <c r="D138" s="33">
        <f>D$55</f>
        <v>0</v>
      </c>
      <c r="E138" s="33">
        <f>E$55</f>
        <v>0</v>
      </c>
      <c r="F138" s="33">
        <f>F$55</f>
        <v>0</v>
      </c>
      <c r="G138" s="33">
        <f>G$55</f>
        <v>0</v>
      </c>
      <c r="H138" s="33">
        <f>H$55</f>
        <v>0</v>
      </c>
      <c r="I138" s="33">
        <f>I$55</f>
        <v>0</v>
      </c>
      <c r="J138" s="33">
        <f>J$55</f>
        <v>0</v>
      </c>
      <c r="K138" s="10"/>
    </row>
    <row r="139" spans="1:11">
      <c r="A139" s="11" t="s">
        <v>199</v>
      </c>
      <c r="B139" s="33">
        <f>B$56</f>
        <v>0</v>
      </c>
      <c r="C139" s="33">
        <f>C$56</f>
        <v>0</v>
      </c>
      <c r="D139" s="33">
        <f>D$56</f>
        <v>0</v>
      </c>
      <c r="E139" s="33">
        <f>E$56</f>
        <v>0</v>
      </c>
      <c r="F139" s="33">
        <f>F$56</f>
        <v>0</v>
      </c>
      <c r="G139" s="33">
        <f>G$56</f>
        <v>0</v>
      </c>
      <c r="H139" s="33">
        <f>H$56</f>
        <v>0</v>
      </c>
      <c r="I139" s="33">
        <f>I$56</f>
        <v>0</v>
      </c>
      <c r="J139" s="33">
        <f>J$56</f>
        <v>0</v>
      </c>
      <c r="K139" s="10"/>
    </row>
    <row r="140" spans="1:11">
      <c r="A140" s="11" t="s">
        <v>200</v>
      </c>
      <c r="B140" s="33">
        <f>B$57</f>
        <v>0</v>
      </c>
      <c r="C140" s="33">
        <f>C$57</f>
        <v>0</v>
      </c>
      <c r="D140" s="33">
        <f>D$57</f>
        <v>0</v>
      </c>
      <c r="E140" s="33">
        <f>E$57</f>
        <v>0</v>
      </c>
      <c r="F140" s="33">
        <f>F$57</f>
        <v>0</v>
      </c>
      <c r="G140" s="33">
        <f>G$57</f>
        <v>0</v>
      </c>
      <c r="H140" s="33">
        <f>H$57</f>
        <v>0</v>
      </c>
      <c r="I140" s="33">
        <f>I$57</f>
        <v>0</v>
      </c>
      <c r="J140" s="33">
        <f>J$57</f>
        <v>0</v>
      </c>
      <c r="K140" s="10"/>
    </row>
    <row r="142" spans="1:11">
      <c r="A142" s="1" t="s">
        <v>769</v>
      </c>
    </row>
    <row r="143" spans="1:11">
      <c r="A143" s="2" t="s">
        <v>367</v>
      </c>
    </row>
    <row r="144" spans="1:11">
      <c r="A144" s="12" t="s">
        <v>770</v>
      </c>
    </row>
    <row r="145" spans="1:11">
      <c r="A145" s="2" t="s">
        <v>771</v>
      </c>
    </row>
    <row r="147" spans="1:11">
      <c r="B147" s="3" t="s">
        <v>140</v>
      </c>
      <c r="C147" s="3" t="s">
        <v>141</v>
      </c>
      <c r="D147" s="3" t="s">
        <v>142</v>
      </c>
      <c r="E147" s="3" t="s">
        <v>143</v>
      </c>
      <c r="F147" s="3" t="s">
        <v>144</v>
      </c>
      <c r="G147" s="3" t="s">
        <v>149</v>
      </c>
      <c r="H147" s="3" t="s">
        <v>145</v>
      </c>
      <c r="I147" s="3" t="s">
        <v>146</v>
      </c>
      <c r="J147" s="3" t="s">
        <v>147</v>
      </c>
    </row>
    <row r="148" spans="1:11">
      <c r="A148" s="11" t="s">
        <v>772</v>
      </c>
      <c r="B148" s="17">
        <f>SUM(B$110:B$140)</f>
        <v>0</v>
      </c>
      <c r="C148" s="17">
        <f>SUM(C$110:C$140)</f>
        <v>0</v>
      </c>
      <c r="D148" s="17">
        <f>SUM(D$110:D$140)</f>
        <v>0</v>
      </c>
      <c r="E148" s="17">
        <f>SUM(E$110:E$140)</f>
        <v>0</v>
      </c>
      <c r="F148" s="17">
        <f>SUM(F$110:F$140)</f>
        <v>0</v>
      </c>
      <c r="G148" s="17">
        <f>SUM(G$110:G$140)</f>
        <v>0</v>
      </c>
      <c r="H148" s="17">
        <f>SUM(H$110:H$140)</f>
        <v>0</v>
      </c>
      <c r="I148" s="17">
        <f>SUM(I$110:I$140)</f>
        <v>0</v>
      </c>
      <c r="J148" s="17">
        <f>SUM(J$110:J$140)</f>
        <v>0</v>
      </c>
      <c r="K148" s="10"/>
    </row>
  </sheetData>
  <sheetProtection sheet="1" objects="1" scenarios="1"/>
  <hyperlinks>
    <hyperlink ref="A5" location="'Loads'!B323" display="x1 = 2305. Rate 1 units (MWh) (in Equivalent volume for each end user)"/>
    <hyperlink ref="A6" location="'Multi'!B596" display="x2 = 2437. Unit rate 1 pseudo load coefficient by network level (combined)"/>
    <hyperlink ref="A7" location="'LAFs'!B252" display="x3 = 2012. Loss adjustment factors between end user meter reading and each network level, scaled by network use"/>
    <hyperlink ref="A8" location="'Input'!F57" display="x4 = 1010. Days in the charging year (in Financial and general assumptions)"/>
    <hyperlink ref="A21" location="'Loads'!B323" display="x1 = 2305. Rate 1 units (MWh) (in Equivalent volume for each end user)"/>
    <hyperlink ref="A22" location="'Multi'!B596" display="x2 = 2437. Unit rate 1 pseudo load coefficient by network level (combined)"/>
    <hyperlink ref="A23" location="'Loads'!C323" display="x3 = 2305. Rate 2 units (MWh) (in Equivalent volume for each end user)"/>
    <hyperlink ref="A24" location="'Multi'!B625" display="x4 = 2438. Unit rate 2 pseudo load coefficient by network level (combined)"/>
    <hyperlink ref="A25" location="'LAFs'!B252" display="x5 = 2012. Loss adjustment factors between end user meter reading and each network level, scaled by network use"/>
    <hyperlink ref="A26" location="'Input'!F57" display="x6 = 1010. Days in the charging year (in Financial and general assumptions)"/>
    <hyperlink ref="A38" location="'Loads'!B323" display="x1 = 2305. Rate 1 units (MWh) (in Equivalent volume for each end user)"/>
    <hyperlink ref="A39" location="'Multi'!B596" display="x2 = 2437. Unit rate 1 pseudo load coefficient by network level (combined)"/>
    <hyperlink ref="A40" location="'Loads'!C323" display="x3 = 2305. Rate 2 units (MWh) (in Equivalent volume for each end user)"/>
    <hyperlink ref="A41" location="'Multi'!B625" display="x4 = 2438. Unit rate 2 pseudo load coefficient by network level (combined)"/>
    <hyperlink ref="A42" location="'Loads'!D323" display="x5 = 2305. Rate 3 units (MWh) (in Equivalent volume for each end user)"/>
    <hyperlink ref="A43" location="'Multi'!B648" display="x6 = 2439. Unit rate 3 pseudo load coefficient by network level (combined)"/>
    <hyperlink ref="A44" location="'LAFs'!B252" display="x7 = 2012. Loss adjustment factors between end user meter reading and each network level, scaled by network use"/>
    <hyperlink ref="A45" location="'Input'!F57" display="x8 = 1010. Days in the charging year (in Financial and general assumptions)"/>
    <hyperlink ref="A62" location="'Multi'!B117" display="x1 = 2407. All units (MWh)"/>
    <hyperlink ref="A63" location="'Loads'!B43" display="x2 = 2302. Load coefficient"/>
    <hyperlink ref="A64" location="'LAFs'!B252" display="x3 = 2012. Loss adjustment factors between end user meter reading and each network level, scaled by network use"/>
    <hyperlink ref="A65" location="'Input'!F57" display="x4 = 1010. Days in the charging year (in Financial and general assumptions)"/>
    <hyperlink ref="A103" location="'SMD'!B11" display="x1 = 2501. Contributions of users on one-rate multi tariffs to system simultaneous maximum load by network level (kW)"/>
    <hyperlink ref="A104" location="'SMD'!B29" display="x2 = 2502. Contributions of users on two-rate multi tariffs to system simultaneous maximum load by network level (kW)"/>
    <hyperlink ref="A105" location="'SMD'!B48" display="x3 = 2503. Contributions of users on three-rate multi tariffs to system simultaneous maximum load by network level (kW)"/>
    <hyperlink ref="A106" location="'SMD'!B68" display="x4 = 2504. Estimated contributions of users on each tariff to system simultaneous maximum load by network level (kW)"/>
    <hyperlink ref="A144" location="'SMD'!B109" display="x1 = 2505. Contributions of users on each tariff to system simultaneous maximum load by network level (kW)"/>
  </hyperlinks>
  <pageMargins left="0.7" right="0.7" top="0.75" bottom="0.75" header="0.3" footer="0.3"/>
  <pageSetup fitToHeight="0" orientation="portrait"/>
  <headerFooter>
    <oddHeader>&amp;L&amp;A&amp;Cr6409&amp;R&amp;P of &amp;N</oddHeader>
    <oddFooter>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18"/>
  <sheetViews>
    <sheetView showGridLines="0" workbookViewId="0">
      <pane xSplit="1" ySplit="1" topLeftCell="B2" activePane="bottomRight" state="frozen"/>
      <selection pane="topRight" activeCell="B1" sqref="B1"/>
      <selection pane="bottomLeft" activeCell="A2" sqref="A2"/>
      <selection pane="bottomRight"/>
    </sheetView>
  </sheetViews>
  <sheetFormatPr defaultRowHeight="15"/>
  <cols>
    <col min="1" max="1" width="50.7109375" customWidth="1"/>
    <col min="2" max="251" width="16.7109375" customWidth="1"/>
  </cols>
  <sheetData>
    <row r="1" spans="1:12">
      <c r="A1" s="1">
        <f>"Forecast aggregate maximum load"&amp;" for "&amp;'Input'!B7&amp;" in "&amp;'Input'!C7&amp;" ("&amp;'Input'!D7&amp;")"</f>
        <v>0</v>
      </c>
    </row>
    <row r="3" spans="1:12">
      <c r="A3" s="1" t="s">
        <v>773</v>
      </c>
    </row>
    <row r="4" spans="1:12">
      <c r="A4" s="2" t="s">
        <v>367</v>
      </c>
    </row>
    <row r="5" spans="1:12">
      <c r="A5" s="12" t="s">
        <v>774</v>
      </c>
    </row>
    <row r="6" spans="1:12">
      <c r="A6" s="12" t="s">
        <v>775</v>
      </c>
    </row>
    <row r="7" spans="1:12">
      <c r="A7" s="12" t="s">
        <v>776</v>
      </c>
    </row>
    <row r="8" spans="1:12">
      <c r="A8" s="26" t="s">
        <v>370</v>
      </c>
      <c r="B8" s="2" t="s">
        <v>371</v>
      </c>
      <c r="C8" s="2"/>
      <c r="D8" s="2"/>
      <c r="E8" s="2"/>
      <c r="F8" s="2"/>
      <c r="G8" s="2"/>
      <c r="H8" s="2"/>
      <c r="I8" s="2"/>
      <c r="J8" s="26" t="s">
        <v>371</v>
      </c>
      <c r="K8" s="26" t="s">
        <v>500</v>
      </c>
    </row>
    <row r="9" spans="1:12">
      <c r="A9" s="26" t="s">
        <v>373</v>
      </c>
      <c r="B9" s="2" t="s">
        <v>374</v>
      </c>
      <c r="C9" s="2"/>
      <c r="D9" s="2"/>
      <c r="E9" s="2"/>
      <c r="F9" s="2"/>
      <c r="G9" s="2"/>
      <c r="H9" s="2"/>
      <c r="I9" s="2"/>
      <c r="J9" s="26" t="s">
        <v>374</v>
      </c>
      <c r="K9" s="26" t="s">
        <v>777</v>
      </c>
    </row>
    <row r="11" spans="1:12">
      <c r="B11" s="27" t="s">
        <v>778</v>
      </c>
      <c r="C11" s="27"/>
      <c r="D11" s="27"/>
      <c r="E11" s="27"/>
      <c r="F11" s="27"/>
      <c r="G11" s="27"/>
      <c r="H11" s="27"/>
      <c r="I11" s="27"/>
    </row>
    <row r="12" spans="1:12">
      <c r="B12" s="3" t="s">
        <v>140</v>
      </c>
      <c r="C12" s="3" t="s">
        <v>141</v>
      </c>
      <c r="D12" s="3" t="s">
        <v>142</v>
      </c>
      <c r="E12" s="3" t="s">
        <v>143</v>
      </c>
      <c r="F12" s="3" t="s">
        <v>144</v>
      </c>
      <c r="G12" s="3" t="s">
        <v>145</v>
      </c>
      <c r="H12" s="3" t="s">
        <v>146</v>
      </c>
      <c r="I12" s="3" t="s">
        <v>147</v>
      </c>
      <c r="J12" s="3" t="s">
        <v>779</v>
      </c>
      <c r="K12" s="3" t="s">
        <v>780</v>
      </c>
    </row>
    <row r="13" spans="1:12">
      <c r="A13" s="11" t="s">
        <v>172</v>
      </c>
      <c r="B13" s="5">
        <v>0</v>
      </c>
      <c r="C13" s="5">
        <v>0</v>
      </c>
      <c r="D13" s="5">
        <v>0</v>
      </c>
      <c r="E13" s="5">
        <v>0</v>
      </c>
      <c r="F13" s="5">
        <v>0</v>
      </c>
      <c r="G13" s="5">
        <v>0</v>
      </c>
      <c r="H13" s="5">
        <v>0</v>
      </c>
      <c r="I13" s="5">
        <v>1</v>
      </c>
      <c r="J13" s="5">
        <v>0</v>
      </c>
      <c r="K13" s="6">
        <f>$C13+0.2*'Input'!$B$80*$J13</f>
        <v>0</v>
      </c>
      <c r="L13" s="10"/>
    </row>
    <row r="14" spans="1:12">
      <c r="A14" s="11" t="s">
        <v>173</v>
      </c>
      <c r="B14" s="5">
        <v>0</v>
      </c>
      <c r="C14" s="5">
        <v>0</v>
      </c>
      <c r="D14" s="5">
        <v>0</v>
      </c>
      <c r="E14" s="5">
        <v>0</v>
      </c>
      <c r="F14" s="5">
        <v>0</v>
      </c>
      <c r="G14" s="5">
        <v>0</v>
      </c>
      <c r="H14" s="5">
        <v>0</v>
      </c>
      <c r="I14" s="5">
        <v>1</v>
      </c>
      <c r="J14" s="5">
        <v>0</v>
      </c>
      <c r="K14" s="6">
        <f>$C14+0.2*'Input'!$B$80*$J14</f>
        <v>0</v>
      </c>
      <c r="L14" s="10"/>
    </row>
    <row r="15" spans="1:12">
      <c r="A15" s="11" t="s">
        <v>216</v>
      </c>
      <c r="B15" s="5">
        <v>0</v>
      </c>
      <c r="C15" s="5">
        <v>0</v>
      </c>
      <c r="D15" s="5">
        <v>0</v>
      </c>
      <c r="E15" s="5">
        <v>0</v>
      </c>
      <c r="F15" s="5">
        <v>0</v>
      </c>
      <c r="G15" s="5">
        <v>0</v>
      </c>
      <c r="H15" s="5">
        <v>0</v>
      </c>
      <c r="I15" s="5">
        <v>1</v>
      </c>
      <c r="J15" s="5">
        <v>0</v>
      </c>
      <c r="K15" s="6">
        <f>$C15+0.2*'Input'!$B$80*$J15</f>
        <v>0</v>
      </c>
      <c r="L15" s="10"/>
    </row>
    <row r="16" spans="1:12">
      <c r="A16" s="11" t="s">
        <v>174</v>
      </c>
      <c r="B16" s="5">
        <v>0</v>
      </c>
      <c r="C16" s="5">
        <v>0</v>
      </c>
      <c r="D16" s="5">
        <v>0</v>
      </c>
      <c r="E16" s="5">
        <v>0</v>
      </c>
      <c r="F16" s="5">
        <v>0</v>
      </c>
      <c r="G16" s="5">
        <v>0</v>
      </c>
      <c r="H16" s="5">
        <v>0</v>
      </c>
      <c r="I16" s="5">
        <v>1</v>
      </c>
      <c r="J16" s="5">
        <v>0</v>
      </c>
      <c r="K16" s="6">
        <f>$C16+0.2*'Input'!$B$80*$J16</f>
        <v>0</v>
      </c>
      <c r="L16" s="10"/>
    </row>
    <row r="17" spans="1:12">
      <c r="A17" s="11" t="s">
        <v>175</v>
      </c>
      <c r="B17" s="5">
        <v>0</v>
      </c>
      <c r="C17" s="5">
        <v>0</v>
      </c>
      <c r="D17" s="5">
        <v>0</v>
      </c>
      <c r="E17" s="5">
        <v>0</v>
      </c>
      <c r="F17" s="5">
        <v>0</v>
      </c>
      <c r="G17" s="5">
        <v>0</v>
      </c>
      <c r="H17" s="5">
        <v>0</v>
      </c>
      <c r="I17" s="5">
        <v>1</v>
      </c>
      <c r="J17" s="5">
        <v>0</v>
      </c>
      <c r="K17" s="6">
        <f>$C17+0.2*'Input'!$B$80*$J17</f>
        <v>0</v>
      </c>
      <c r="L17" s="10"/>
    </row>
    <row r="18" spans="1:12">
      <c r="A18" s="11" t="s">
        <v>217</v>
      </c>
      <c r="B18" s="5">
        <v>0</v>
      </c>
      <c r="C18" s="5">
        <v>0</v>
      </c>
      <c r="D18" s="5">
        <v>0</v>
      </c>
      <c r="E18" s="5">
        <v>0</v>
      </c>
      <c r="F18" s="5">
        <v>0</v>
      </c>
      <c r="G18" s="5">
        <v>0</v>
      </c>
      <c r="H18" s="5">
        <v>0</v>
      </c>
      <c r="I18" s="5">
        <v>1</v>
      </c>
      <c r="J18" s="5">
        <v>0</v>
      </c>
      <c r="K18" s="6">
        <f>$C18+0.2*'Input'!$B$80*$J18</f>
        <v>0</v>
      </c>
      <c r="L18" s="10"/>
    </row>
    <row r="19" spans="1:12">
      <c r="A19" s="11" t="s">
        <v>176</v>
      </c>
      <c r="B19" s="5">
        <v>0</v>
      </c>
      <c r="C19" s="5">
        <v>0</v>
      </c>
      <c r="D19" s="5">
        <v>0</v>
      </c>
      <c r="E19" s="5">
        <v>0</v>
      </c>
      <c r="F19" s="5">
        <v>0</v>
      </c>
      <c r="G19" s="5">
        <v>0</v>
      </c>
      <c r="H19" s="5">
        <v>0</v>
      </c>
      <c r="I19" s="5">
        <v>1</v>
      </c>
      <c r="J19" s="5">
        <v>0</v>
      </c>
      <c r="K19" s="6">
        <f>$C19+0.2*'Input'!$B$80*$J19</f>
        <v>0</v>
      </c>
      <c r="L19" s="10"/>
    </row>
    <row r="20" spans="1:12">
      <c r="A20" s="11" t="s">
        <v>177</v>
      </c>
      <c r="B20" s="5">
        <v>0</v>
      </c>
      <c r="C20" s="5">
        <v>0</v>
      </c>
      <c r="D20" s="5">
        <v>0</v>
      </c>
      <c r="E20" s="5">
        <v>0</v>
      </c>
      <c r="F20" s="5">
        <v>0</v>
      </c>
      <c r="G20" s="5">
        <v>0</v>
      </c>
      <c r="H20" s="5">
        <v>1</v>
      </c>
      <c r="I20" s="5">
        <v>0</v>
      </c>
      <c r="J20" s="5">
        <v>0</v>
      </c>
      <c r="K20" s="6">
        <f>$C20+0.2*'Input'!$B$80*$J20</f>
        <v>0</v>
      </c>
      <c r="L20" s="10"/>
    </row>
    <row r="21" spans="1:12">
      <c r="A21" s="11" t="s">
        <v>191</v>
      </c>
      <c r="B21" s="5">
        <v>0</v>
      </c>
      <c r="C21" s="5">
        <v>0</v>
      </c>
      <c r="D21" s="5">
        <v>0</v>
      </c>
      <c r="E21" s="5">
        <v>0.2</v>
      </c>
      <c r="F21" s="5">
        <v>1</v>
      </c>
      <c r="G21" s="5">
        <v>1</v>
      </c>
      <c r="H21" s="5">
        <v>0</v>
      </c>
      <c r="I21" s="5">
        <v>0</v>
      </c>
      <c r="J21" s="5">
        <v>1</v>
      </c>
      <c r="K21" s="6">
        <f>$C21+0.2*'Input'!$B$80*$J21</f>
        <v>0</v>
      </c>
      <c r="L21" s="10"/>
    </row>
    <row r="22" spans="1:12">
      <c r="A22" s="11" t="s">
        <v>178</v>
      </c>
      <c r="B22" s="5">
        <v>0</v>
      </c>
      <c r="C22" s="5">
        <v>0</v>
      </c>
      <c r="D22" s="5">
        <v>0</v>
      </c>
      <c r="E22" s="5">
        <v>0</v>
      </c>
      <c r="F22" s="5">
        <v>0</v>
      </c>
      <c r="G22" s="5">
        <v>0.2</v>
      </c>
      <c r="H22" s="5">
        <v>1</v>
      </c>
      <c r="I22" s="5">
        <v>1</v>
      </c>
      <c r="J22" s="5">
        <v>0</v>
      </c>
      <c r="K22" s="6">
        <f>$C22+0.2*'Input'!$B$80*$J22</f>
        <v>0</v>
      </c>
      <c r="L22" s="10"/>
    </row>
    <row r="23" spans="1:12">
      <c r="A23" s="11" t="s">
        <v>179</v>
      </c>
      <c r="B23" s="5">
        <v>0</v>
      </c>
      <c r="C23" s="5">
        <v>0</v>
      </c>
      <c r="D23" s="5">
        <v>0</v>
      </c>
      <c r="E23" s="5">
        <v>0</v>
      </c>
      <c r="F23" s="5">
        <v>0</v>
      </c>
      <c r="G23" s="5">
        <v>1</v>
      </c>
      <c r="H23" s="5">
        <v>1</v>
      </c>
      <c r="I23" s="5">
        <v>0</v>
      </c>
      <c r="J23" s="5">
        <v>0</v>
      </c>
      <c r="K23" s="6">
        <f>$C23+0.2*'Input'!$B$80*$J23</f>
        <v>0</v>
      </c>
      <c r="L23" s="10"/>
    </row>
    <row r="24" spans="1:12">
      <c r="A24" s="11" t="s">
        <v>192</v>
      </c>
      <c r="B24" s="5">
        <v>0</v>
      </c>
      <c r="C24" s="5">
        <v>0</v>
      </c>
      <c r="D24" s="5">
        <v>0</v>
      </c>
      <c r="E24" s="5">
        <v>0.2</v>
      </c>
      <c r="F24" s="5">
        <v>1</v>
      </c>
      <c r="G24" s="5">
        <v>1</v>
      </c>
      <c r="H24" s="5">
        <v>0</v>
      </c>
      <c r="I24" s="5">
        <v>0</v>
      </c>
      <c r="J24" s="5">
        <v>1</v>
      </c>
      <c r="K24" s="6">
        <f>$C24+0.2*'Input'!$B$80*$J24</f>
        <v>0</v>
      </c>
      <c r="L24" s="10"/>
    </row>
    <row r="25" spans="1:12">
      <c r="A25" s="11" t="s">
        <v>218</v>
      </c>
      <c r="B25" s="5">
        <v>0</v>
      </c>
      <c r="C25" s="5">
        <v>0</v>
      </c>
      <c r="D25" s="5">
        <v>0</v>
      </c>
      <c r="E25" s="5">
        <v>0</v>
      </c>
      <c r="F25" s="5">
        <v>0</v>
      </c>
      <c r="G25" s="5">
        <v>0</v>
      </c>
      <c r="H25" s="5">
        <v>0</v>
      </c>
      <c r="I25" s="5">
        <v>0</v>
      </c>
      <c r="J25" s="5">
        <v>0</v>
      </c>
      <c r="K25" s="6">
        <f>$C25+0.2*'Input'!$B$80*$J25</f>
        <v>0</v>
      </c>
      <c r="L25" s="10"/>
    </row>
    <row r="26" spans="1:12">
      <c r="A26" s="11" t="s">
        <v>219</v>
      </c>
      <c r="B26" s="5">
        <v>0</v>
      </c>
      <c r="C26" s="5">
        <v>0</v>
      </c>
      <c r="D26" s="5">
        <v>0</v>
      </c>
      <c r="E26" s="5">
        <v>0</v>
      </c>
      <c r="F26" s="5">
        <v>0</v>
      </c>
      <c r="G26" s="5">
        <v>0</v>
      </c>
      <c r="H26" s="5">
        <v>0</v>
      </c>
      <c r="I26" s="5">
        <v>0</v>
      </c>
      <c r="J26" s="5">
        <v>0</v>
      </c>
      <c r="K26" s="6">
        <f>$C26+0.2*'Input'!$B$80*$J26</f>
        <v>0</v>
      </c>
      <c r="L26" s="10"/>
    </row>
    <row r="27" spans="1:12">
      <c r="A27" s="11" t="s">
        <v>220</v>
      </c>
      <c r="B27" s="5">
        <v>0</v>
      </c>
      <c r="C27" s="5">
        <v>0</v>
      </c>
      <c r="D27" s="5">
        <v>0</v>
      </c>
      <c r="E27" s="5">
        <v>0</v>
      </c>
      <c r="F27" s="5">
        <v>0</v>
      </c>
      <c r="G27" s="5">
        <v>0</v>
      </c>
      <c r="H27" s="5">
        <v>0</v>
      </c>
      <c r="I27" s="5">
        <v>0</v>
      </c>
      <c r="J27" s="5">
        <v>0</v>
      </c>
      <c r="K27" s="6">
        <f>$C27+0.2*'Input'!$B$80*$J27</f>
        <v>0</v>
      </c>
      <c r="L27" s="10"/>
    </row>
    <row r="28" spans="1:12">
      <c r="A28" s="11" t="s">
        <v>221</v>
      </c>
      <c r="B28" s="5">
        <v>0</v>
      </c>
      <c r="C28" s="5">
        <v>0</v>
      </c>
      <c r="D28" s="5">
        <v>0</v>
      </c>
      <c r="E28" s="5">
        <v>0</v>
      </c>
      <c r="F28" s="5">
        <v>0</v>
      </c>
      <c r="G28" s="5">
        <v>0</v>
      </c>
      <c r="H28" s="5">
        <v>0</v>
      </c>
      <c r="I28" s="5">
        <v>0</v>
      </c>
      <c r="J28" s="5">
        <v>0</v>
      </c>
      <c r="K28" s="6">
        <f>$C28+0.2*'Input'!$B$80*$J28</f>
        <v>0</v>
      </c>
      <c r="L28" s="10"/>
    </row>
    <row r="29" spans="1:12">
      <c r="A29" s="11" t="s">
        <v>222</v>
      </c>
      <c r="B29" s="5">
        <v>0</v>
      </c>
      <c r="C29" s="5">
        <v>0</v>
      </c>
      <c r="D29" s="5">
        <v>0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6">
        <f>$C29+0.2*'Input'!$B$80*$J29</f>
        <v>0</v>
      </c>
      <c r="L29" s="10"/>
    </row>
    <row r="31" spans="1:12">
      <c r="A31" s="1" t="s">
        <v>781</v>
      </c>
    </row>
    <row r="32" spans="1:12">
      <c r="A32" s="2" t="s">
        <v>367</v>
      </c>
    </row>
    <row r="33" spans="1:11">
      <c r="A33" s="12" t="s">
        <v>782</v>
      </c>
    </row>
    <row r="34" spans="1:11">
      <c r="A34" s="12" t="s">
        <v>783</v>
      </c>
    </row>
    <row r="35" spans="1:11">
      <c r="A35" s="12" t="s">
        <v>784</v>
      </c>
    </row>
    <row r="36" spans="1:11">
      <c r="A36" s="2" t="s">
        <v>410</v>
      </c>
    </row>
    <row r="38" spans="1:11">
      <c r="B38" s="3" t="s">
        <v>140</v>
      </c>
      <c r="C38" s="3" t="s">
        <v>141</v>
      </c>
      <c r="D38" s="3" t="s">
        <v>142</v>
      </c>
      <c r="E38" s="3" t="s">
        <v>143</v>
      </c>
      <c r="F38" s="3" t="s">
        <v>144</v>
      </c>
      <c r="G38" s="3" t="s">
        <v>149</v>
      </c>
      <c r="H38" s="3" t="s">
        <v>145</v>
      </c>
      <c r="I38" s="3" t="s">
        <v>146</v>
      </c>
      <c r="J38" s="3" t="s">
        <v>147</v>
      </c>
    </row>
    <row r="39" spans="1:11">
      <c r="A39" s="11" t="s">
        <v>172</v>
      </c>
      <c r="B39" s="7">
        <f>$B13</f>
        <v>0</v>
      </c>
      <c r="C39" s="7">
        <f>$K13</f>
        <v>0</v>
      </c>
      <c r="D39" s="7">
        <f>$D13</f>
        <v>0</v>
      </c>
      <c r="E39" s="7">
        <f>$E13</f>
        <v>0</v>
      </c>
      <c r="F39" s="7">
        <f>$F13</f>
        <v>0</v>
      </c>
      <c r="G39" s="5">
        <v>0</v>
      </c>
      <c r="H39" s="7">
        <f>$G13</f>
        <v>0</v>
      </c>
      <c r="I39" s="7">
        <f>$H13</f>
        <v>0</v>
      </c>
      <c r="J39" s="7">
        <f>$I13</f>
        <v>0</v>
      </c>
      <c r="K39" s="10"/>
    </row>
    <row r="40" spans="1:11">
      <c r="A40" s="11" t="s">
        <v>173</v>
      </c>
      <c r="B40" s="7">
        <f>$B14</f>
        <v>0</v>
      </c>
      <c r="C40" s="7">
        <f>$K14</f>
        <v>0</v>
      </c>
      <c r="D40" s="7">
        <f>$D14</f>
        <v>0</v>
      </c>
      <c r="E40" s="7">
        <f>$E14</f>
        <v>0</v>
      </c>
      <c r="F40" s="7">
        <f>$F14</f>
        <v>0</v>
      </c>
      <c r="G40" s="5">
        <v>0</v>
      </c>
      <c r="H40" s="7">
        <f>$G14</f>
        <v>0</v>
      </c>
      <c r="I40" s="7">
        <f>$H14</f>
        <v>0</v>
      </c>
      <c r="J40" s="7">
        <f>$I14</f>
        <v>0</v>
      </c>
      <c r="K40" s="10"/>
    </row>
    <row r="41" spans="1:11">
      <c r="A41" s="11" t="s">
        <v>216</v>
      </c>
      <c r="B41" s="7">
        <f>$B15</f>
        <v>0</v>
      </c>
      <c r="C41" s="7">
        <f>$K15</f>
        <v>0</v>
      </c>
      <c r="D41" s="7">
        <f>$D15</f>
        <v>0</v>
      </c>
      <c r="E41" s="7">
        <f>$E15</f>
        <v>0</v>
      </c>
      <c r="F41" s="7">
        <f>$F15</f>
        <v>0</v>
      </c>
      <c r="G41" s="5">
        <v>0</v>
      </c>
      <c r="H41" s="7">
        <f>$G15</f>
        <v>0</v>
      </c>
      <c r="I41" s="7">
        <f>$H15</f>
        <v>0</v>
      </c>
      <c r="J41" s="7">
        <f>$I15</f>
        <v>0</v>
      </c>
      <c r="K41" s="10"/>
    </row>
    <row r="42" spans="1:11">
      <c r="A42" s="11" t="s">
        <v>174</v>
      </c>
      <c r="B42" s="7">
        <f>$B16</f>
        <v>0</v>
      </c>
      <c r="C42" s="7">
        <f>$K16</f>
        <v>0</v>
      </c>
      <c r="D42" s="7">
        <f>$D16</f>
        <v>0</v>
      </c>
      <c r="E42" s="7">
        <f>$E16</f>
        <v>0</v>
      </c>
      <c r="F42" s="7">
        <f>$F16</f>
        <v>0</v>
      </c>
      <c r="G42" s="5">
        <v>0</v>
      </c>
      <c r="H42" s="7">
        <f>$G16</f>
        <v>0</v>
      </c>
      <c r="I42" s="7">
        <f>$H16</f>
        <v>0</v>
      </c>
      <c r="J42" s="7">
        <f>$I16</f>
        <v>0</v>
      </c>
      <c r="K42" s="10"/>
    </row>
    <row r="43" spans="1:11">
      <c r="A43" s="11" t="s">
        <v>175</v>
      </c>
      <c r="B43" s="7">
        <f>$B17</f>
        <v>0</v>
      </c>
      <c r="C43" s="7">
        <f>$K17</f>
        <v>0</v>
      </c>
      <c r="D43" s="7">
        <f>$D17</f>
        <v>0</v>
      </c>
      <c r="E43" s="7">
        <f>$E17</f>
        <v>0</v>
      </c>
      <c r="F43" s="7">
        <f>$F17</f>
        <v>0</v>
      </c>
      <c r="G43" s="5">
        <v>0</v>
      </c>
      <c r="H43" s="7">
        <f>$G17</f>
        <v>0</v>
      </c>
      <c r="I43" s="7">
        <f>$H17</f>
        <v>0</v>
      </c>
      <c r="J43" s="7">
        <f>$I17</f>
        <v>0</v>
      </c>
      <c r="K43" s="10"/>
    </row>
    <row r="44" spans="1:11">
      <c r="A44" s="11" t="s">
        <v>217</v>
      </c>
      <c r="B44" s="7">
        <f>$B18</f>
        <v>0</v>
      </c>
      <c r="C44" s="7">
        <f>$K18</f>
        <v>0</v>
      </c>
      <c r="D44" s="7">
        <f>$D18</f>
        <v>0</v>
      </c>
      <c r="E44" s="7">
        <f>$E18</f>
        <v>0</v>
      </c>
      <c r="F44" s="7">
        <f>$F18</f>
        <v>0</v>
      </c>
      <c r="G44" s="5">
        <v>0</v>
      </c>
      <c r="H44" s="7">
        <f>$G18</f>
        <v>0</v>
      </c>
      <c r="I44" s="7">
        <f>$H18</f>
        <v>0</v>
      </c>
      <c r="J44" s="7">
        <f>$I18</f>
        <v>0</v>
      </c>
      <c r="K44" s="10"/>
    </row>
    <row r="45" spans="1:11">
      <c r="A45" s="11" t="s">
        <v>176</v>
      </c>
      <c r="B45" s="7">
        <f>$B19</f>
        <v>0</v>
      </c>
      <c r="C45" s="7">
        <f>$K19</f>
        <v>0</v>
      </c>
      <c r="D45" s="7">
        <f>$D19</f>
        <v>0</v>
      </c>
      <c r="E45" s="7">
        <f>$E19</f>
        <v>0</v>
      </c>
      <c r="F45" s="7">
        <f>$F19</f>
        <v>0</v>
      </c>
      <c r="G45" s="5">
        <v>0</v>
      </c>
      <c r="H45" s="7">
        <f>$G19</f>
        <v>0</v>
      </c>
      <c r="I45" s="7">
        <f>$H19</f>
        <v>0</v>
      </c>
      <c r="J45" s="7">
        <f>$I19</f>
        <v>0</v>
      </c>
      <c r="K45" s="10"/>
    </row>
    <row r="46" spans="1:11">
      <c r="A46" s="11" t="s">
        <v>177</v>
      </c>
      <c r="B46" s="7">
        <f>$B20</f>
        <v>0</v>
      </c>
      <c r="C46" s="7">
        <f>$K20</f>
        <v>0</v>
      </c>
      <c r="D46" s="7">
        <f>$D20</f>
        <v>0</v>
      </c>
      <c r="E46" s="7">
        <f>$E20</f>
        <v>0</v>
      </c>
      <c r="F46" s="7">
        <f>$F20</f>
        <v>0</v>
      </c>
      <c r="G46" s="5">
        <v>0</v>
      </c>
      <c r="H46" s="7">
        <f>$G20</f>
        <v>0</v>
      </c>
      <c r="I46" s="7">
        <f>$H20</f>
        <v>0</v>
      </c>
      <c r="J46" s="7">
        <f>$I20</f>
        <v>0</v>
      </c>
      <c r="K46" s="10"/>
    </row>
    <row r="47" spans="1:11">
      <c r="A47" s="11" t="s">
        <v>191</v>
      </c>
      <c r="B47" s="7">
        <f>$B21</f>
        <v>0</v>
      </c>
      <c r="C47" s="7">
        <f>$K21</f>
        <v>0</v>
      </c>
      <c r="D47" s="7">
        <f>$D21</f>
        <v>0</v>
      </c>
      <c r="E47" s="7">
        <f>$E21</f>
        <v>0</v>
      </c>
      <c r="F47" s="7">
        <f>$F21</f>
        <v>0</v>
      </c>
      <c r="G47" s="5">
        <v>1</v>
      </c>
      <c r="H47" s="7">
        <f>$G21</f>
        <v>0</v>
      </c>
      <c r="I47" s="7">
        <f>$H21</f>
        <v>0</v>
      </c>
      <c r="J47" s="7">
        <f>$I21</f>
        <v>0</v>
      </c>
      <c r="K47" s="10"/>
    </row>
    <row r="48" spans="1:11">
      <c r="A48" s="11" t="s">
        <v>178</v>
      </c>
      <c r="B48" s="7">
        <f>$B22</f>
        <v>0</v>
      </c>
      <c r="C48" s="7">
        <f>$K22</f>
        <v>0</v>
      </c>
      <c r="D48" s="7">
        <f>$D22</f>
        <v>0</v>
      </c>
      <c r="E48" s="7">
        <f>$E22</f>
        <v>0</v>
      </c>
      <c r="F48" s="7">
        <f>$F22</f>
        <v>0</v>
      </c>
      <c r="G48" s="5">
        <v>0</v>
      </c>
      <c r="H48" s="7">
        <f>$G22</f>
        <v>0</v>
      </c>
      <c r="I48" s="7">
        <f>$H22</f>
        <v>0</v>
      </c>
      <c r="J48" s="7">
        <f>$I22</f>
        <v>0</v>
      </c>
      <c r="K48" s="10"/>
    </row>
    <row r="49" spans="1:11">
      <c r="A49" s="11" t="s">
        <v>179</v>
      </c>
      <c r="B49" s="7">
        <f>$B23</f>
        <v>0</v>
      </c>
      <c r="C49" s="7">
        <f>$K23</f>
        <v>0</v>
      </c>
      <c r="D49" s="7">
        <f>$D23</f>
        <v>0</v>
      </c>
      <c r="E49" s="7">
        <f>$E23</f>
        <v>0</v>
      </c>
      <c r="F49" s="7">
        <f>$F23</f>
        <v>0</v>
      </c>
      <c r="G49" s="5">
        <v>0</v>
      </c>
      <c r="H49" s="7">
        <f>$G23</f>
        <v>0</v>
      </c>
      <c r="I49" s="7">
        <f>$H23</f>
        <v>0</v>
      </c>
      <c r="J49" s="7">
        <f>$I23</f>
        <v>0</v>
      </c>
      <c r="K49" s="10"/>
    </row>
    <row r="50" spans="1:11">
      <c r="A50" s="11" t="s">
        <v>192</v>
      </c>
      <c r="B50" s="7">
        <f>$B24</f>
        <v>0</v>
      </c>
      <c r="C50" s="7">
        <f>$K24</f>
        <v>0</v>
      </c>
      <c r="D50" s="7">
        <f>$D24</f>
        <v>0</v>
      </c>
      <c r="E50" s="7">
        <f>$E24</f>
        <v>0</v>
      </c>
      <c r="F50" s="7">
        <f>$F24</f>
        <v>0</v>
      </c>
      <c r="G50" s="5">
        <v>1</v>
      </c>
      <c r="H50" s="7">
        <f>$G24</f>
        <v>0</v>
      </c>
      <c r="I50" s="7">
        <f>$H24</f>
        <v>0</v>
      </c>
      <c r="J50" s="7">
        <f>$I24</f>
        <v>0</v>
      </c>
      <c r="K50" s="10"/>
    </row>
    <row r="51" spans="1:11">
      <c r="A51" s="11" t="s">
        <v>218</v>
      </c>
      <c r="B51" s="7">
        <f>$B25</f>
        <v>0</v>
      </c>
      <c r="C51" s="7">
        <f>$K25</f>
        <v>0</v>
      </c>
      <c r="D51" s="7">
        <f>$D25</f>
        <v>0</v>
      </c>
      <c r="E51" s="7">
        <f>$E25</f>
        <v>0</v>
      </c>
      <c r="F51" s="7">
        <f>$F25</f>
        <v>0</v>
      </c>
      <c r="G51" s="5">
        <v>0</v>
      </c>
      <c r="H51" s="7">
        <f>$G25</f>
        <v>0</v>
      </c>
      <c r="I51" s="7">
        <f>$H25</f>
        <v>0</v>
      </c>
      <c r="J51" s="7">
        <f>$I25</f>
        <v>0</v>
      </c>
      <c r="K51" s="10"/>
    </row>
    <row r="52" spans="1:11">
      <c r="A52" s="11" t="s">
        <v>219</v>
      </c>
      <c r="B52" s="7">
        <f>$B26</f>
        <v>0</v>
      </c>
      <c r="C52" s="7">
        <f>$K26</f>
        <v>0</v>
      </c>
      <c r="D52" s="7">
        <f>$D26</f>
        <v>0</v>
      </c>
      <c r="E52" s="7">
        <f>$E26</f>
        <v>0</v>
      </c>
      <c r="F52" s="7">
        <f>$F26</f>
        <v>0</v>
      </c>
      <c r="G52" s="5">
        <v>0</v>
      </c>
      <c r="H52" s="7">
        <f>$G26</f>
        <v>0</v>
      </c>
      <c r="I52" s="7">
        <f>$H26</f>
        <v>0</v>
      </c>
      <c r="J52" s="7">
        <f>$I26</f>
        <v>0</v>
      </c>
      <c r="K52" s="10"/>
    </row>
    <row r="53" spans="1:11">
      <c r="A53" s="11" t="s">
        <v>220</v>
      </c>
      <c r="B53" s="7">
        <f>$B27</f>
        <v>0</v>
      </c>
      <c r="C53" s="7">
        <f>$K27</f>
        <v>0</v>
      </c>
      <c r="D53" s="7">
        <f>$D27</f>
        <v>0</v>
      </c>
      <c r="E53" s="7">
        <f>$E27</f>
        <v>0</v>
      </c>
      <c r="F53" s="7">
        <f>$F27</f>
        <v>0</v>
      </c>
      <c r="G53" s="5">
        <v>0</v>
      </c>
      <c r="H53" s="7">
        <f>$G27</f>
        <v>0</v>
      </c>
      <c r="I53" s="7">
        <f>$H27</f>
        <v>0</v>
      </c>
      <c r="J53" s="7">
        <f>$I27</f>
        <v>0</v>
      </c>
      <c r="K53" s="10"/>
    </row>
    <row r="54" spans="1:11">
      <c r="A54" s="11" t="s">
        <v>221</v>
      </c>
      <c r="B54" s="7">
        <f>$B28</f>
        <v>0</v>
      </c>
      <c r="C54" s="7">
        <f>$K28</f>
        <v>0</v>
      </c>
      <c r="D54" s="7">
        <f>$D28</f>
        <v>0</v>
      </c>
      <c r="E54" s="7">
        <f>$E28</f>
        <v>0</v>
      </c>
      <c r="F54" s="7">
        <f>$F28</f>
        <v>0</v>
      </c>
      <c r="G54" s="5">
        <v>0</v>
      </c>
      <c r="H54" s="7">
        <f>$G28</f>
        <v>0</v>
      </c>
      <c r="I54" s="7">
        <f>$H28</f>
        <v>0</v>
      </c>
      <c r="J54" s="7">
        <f>$I28</f>
        <v>0</v>
      </c>
      <c r="K54" s="10"/>
    </row>
    <row r="55" spans="1:11">
      <c r="A55" s="11" t="s">
        <v>222</v>
      </c>
      <c r="B55" s="7">
        <f>$B29</f>
        <v>0</v>
      </c>
      <c r="C55" s="7">
        <f>$K29</f>
        <v>0</v>
      </c>
      <c r="D55" s="7">
        <f>$D29</f>
        <v>0</v>
      </c>
      <c r="E55" s="7">
        <f>$E29</f>
        <v>0</v>
      </c>
      <c r="F55" s="7">
        <f>$F29</f>
        <v>0</v>
      </c>
      <c r="G55" s="5">
        <v>0</v>
      </c>
      <c r="H55" s="7">
        <f>$G29</f>
        <v>0</v>
      </c>
      <c r="I55" s="7">
        <f>$H29</f>
        <v>0</v>
      </c>
      <c r="J55" s="7">
        <f>$I29</f>
        <v>0</v>
      </c>
      <c r="K55" s="10"/>
    </row>
    <row r="57" spans="1:11">
      <c r="A57" s="1" t="s">
        <v>785</v>
      </c>
    </row>
    <row r="58" spans="1:11">
      <c r="A58" s="2" t="s">
        <v>367</v>
      </c>
    </row>
    <row r="59" spans="1:11">
      <c r="A59" s="12" t="s">
        <v>786</v>
      </c>
    </row>
    <row r="60" spans="1:11">
      <c r="A60" s="12" t="s">
        <v>787</v>
      </c>
    </row>
    <row r="61" spans="1:11">
      <c r="A61" s="12" t="s">
        <v>788</v>
      </c>
    </row>
    <row r="62" spans="1:11">
      <c r="A62" s="12" t="s">
        <v>789</v>
      </c>
    </row>
    <row r="63" spans="1:11">
      <c r="A63" s="2" t="s">
        <v>790</v>
      </c>
    </row>
    <row r="65" spans="1:11">
      <c r="B65" s="3" t="s">
        <v>140</v>
      </c>
      <c r="C65" s="3" t="s">
        <v>141</v>
      </c>
      <c r="D65" s="3" t="s">
        <v>142</v>
      </c>
      <c r="E65" s="3" t="s">
        <v>143</v>
      </c>
      <c r="F65" s="3" t="s">
        <v>144</v>
      </c>
      <c r="G65" s="3" t="s">
        <v>149</v>
      </c>
      <c r="H65" s="3" t="s">
        <v>145</v>
      </c>
      <c r="I65" s="3" t="s">
        <v>146</v>
      </c>
      <c r="J65" s="3" t="s">
        <v>147</v>
      </c>
    </row>
    <row r="66" spans="1:11">
      <c r="A66" s="11" t="s">
        <v>178</v>
      </c>
      <c r="B66" s="17">
        <f>'Loads'!$F$333*'Input'!$E$58*B$48*'LAFs'!B$262</f>
        <v>0</v>
      </c>
      <c r="C66" s="17">
        <f>'Loads'!$F$333*'Input'!$E$58*C$48*'LAFs'!C$262</f>
        <v>0</v>
      </c>
      <c r="D66" s="17">
        <f>'Loads'!$F$333*'Input'!$E$58*D$48*'LAFs'!D$262</f>
        <v>0</v>
      </c>
      <c r="E66" s="17">
        <f>'Loads'!$F$333*'Input'!$E$58*E$48*'LAFs'!E$262</f>
        <v>0</v>
      </c>
      <c r="F66" s="17">
        <f>'Loads'!$F$333*'Input'!$E$58*F$48*'LAFs'!F$262</f>
        <v>0</v>
      </c>
      <c r="G66" s="17">
        <f>'Loads'!$F$333*'Input'!$E$58*G$48*'LAFs'!G$262</f>
        <v>0</v>
      </c>
      <c r="H66" s="17">
        <f>'Loads'!$F$333*'Input'!$E$58*H$48*'LAFs'!H$262</f>
        <v>0</v>
      </c>
      <c r="I66" s="17">
        <f>'Loads'!$F$333*'Input'!$E$58*I$48*'LAFs'!I$262</f>
        <v>0</v>
      </c>
      <c r="J66" s="17">
        <f>'Loads'!$F$333*'Input'!$E$58*J$48*'LAFs'!J$262</f>
        <v>0</v>
      </c>
      <c r="K66" s="10"/>
    </row>
    <row r="67" spans="1:11">
      <c r="A67" s="11" t="s">
        <v>179</v>
      </c>
      <c r="B67" s="17">
        <f>'Loads'!$F$334*'Input'!$E$58*B$49*'LAFs'!B$263</f>
        <v>0</v>
      </c>
      <c r="C67" s="17">
        <f>'Loads'!$F$334*'Input'!$E$58*C$49*'LAFs'!C$263</f>
        <v>0</v>
      </c>
      <c r="D67" s="17">
        <f>'Loads'!$F$334*'Input'!$E$58*D$49*'LAFs'!D$263</f>
        <v>0</v>
      </c>
      <c r="E67" s="17">
        <f>'Loads'!$F$334*'Input'!$E$58*E$49*'LAFs'!E$263</f>
        <v>0</v>
      </c>
      <c r="F67" s="17">
        <f>'Loads'!$F$334*'Input'!$E$58*F$49*'LAFs'!F$263</f>
        <v>0</v>
      </c>
      <c r="G67" s="17">
        <f>'Loads'!$F$334*'Input'!$E$58*G$49*'LAFs'!G$263</f>
        <v>0</v>
      </c>
      <c r="H67" s="17">
        <f>'Loads'!$F$334*'Input'!$E$58*H$49*'LAFs'!H$263</f>
        <v>0</v>
      </c>
      <c r="I67" s="17">
        <f>'Loads'!$F$334*'Input'!$E$58*I$49*'LAFs'!I$263</f>
        <v>0</v>
      </c>
      <c r="J67" s="17">
        <f>'Loads'!$F$334*'Input'!$E$58*J$49*'LAFs'!J$263</f>
        <v>0</v>
      </c>
      <c r="K67" s="10"/>
    </row>
    <row r="68" spans="1:11">
      <c r="A68" s="11" t="s">
        <v>192</v>
      </c>
      <c r="B68" s="17">
        <f>'Loads'!$F$335*'Input'!$E$58*B$50*'LAFs'!B$264</f>
        <v>0</v>
      </c>
      <c r="C68" s="17">
        <f>'Loads'!$F$335*'Input'!$E$58*C$50*'LAFs'!C$264</f>
        <v>0</v>
      </c>
      <c r="D68" s="17">
        <f>'Loads'!$F$335*'Input'!$E$58*D$50*'LAFs'!D$264</f>
        <v>0</v>
      </c>
      <c r="E68" s="17">
        <f>'Loads'!$F$335*'Input'!$E$58*E$50*'LAFs'!E$264</f>
        <v>0</v>
      </c>
      <c r="F68" s="17">
        <f>'Loads'!$F$335*'Input'!$E$58*F$50*'LAFs'!F$264</f>
        <v>0</v>
      </c>
      <c r="G68" s="17">
        <f>'Loads'!$F$335*'Input'!$E$58*G$50*'LAFs'!G$264</f>
        <v>0</v>
      </c>
      <c r="H68" s="17">
        <f>'Loads'!$F$335*'Input'!$E$58*H$50*'LAFs'!H$264</f>
        <v>0</v>
      </c>
      <c r="I68" s="17">
        <f>'Loads'!$F$335*'Input'!$E$58*I$50*'LAFs'!I$264</f>
        <v>0</v>
      </c>
      <c r="J68" s="17">
        <f>'Loads'!$F$335*'Input'!$E$58*J$50*'LAFs'!J$264</f>
        <v>0</v>
      </c>
      <c r="K68" s="10"/>
    </row>
    <row r="70" spans="1:11">
      <c r="A70" s="1" t="s">
        <v>791</v>
      </c>
    </row>
    <row r="71" spans="1:11">
      <c r="A71" s="2" t="s">
        <v>367</v>
      </c>
    </row>
    <row r="72" spans="1:11">
      <c r="A72" s="12" t="s">
        <v>590</v>
      </c>
    </row>
    <row r="73" spans="1:11">
      <c r="A73" s="12" t="s">
        <v>515</v>
      </c>
    </row>
    <row r="74" spans="1:11">
      <c r="A74" s="12" t="s">
        <v>788</v>
      </c>
    </row>
    <row r="75" spans="1:11">
      <c r="A75" s="12" t="s">
        <v>789</v>
      </c>
    </row>
    <row r="76" spans="1:11">
      <c r="A76" s="12" t="s">
        <v>681</v>
      </c>
    </row>
    <row r="77" spans="1:11">
      <c r="A77" s="2" t="s">
        <v>792</v>
      </c>
    </row>
    <row r="79" spans="1:11">
      <c r="B79" s="3" t="s">
        <v>140</v>
      </c>
      <c r="C79" s="3" t="s">
        <v>141</v>
      </c>
      <c r="D79" s="3" t="s">
        <v>142</v>
      </c>
      <c r="E79" s="3" t="s">
        <v>143</v>
      </c>
      <c r="F79" s="3" t="s">
        <v>144</v>
      </c>
      <c r="G79" s="3" t="s">
        <v>149</v>
      </c>
      <c r="H79" s="3" t="s">
        <v>145</v>
      </c>
      <c r="I79" s="3" t="s">
        <v>146</v>
      </c>
      <c r="J79" s="3" t="s">
        <v>147</v>
      </c>
    </row>
    <row r="80" spans="1:11">
      <c r="A80" s="11" t="s">
        <v>172</v>
      </c>
      <c r="B80" s="17">
        <f>'Multi'!$B$118/'Input'!$C164*B39*'LAFs'!B$253/(24*'Input'!$F$58)*1000</f>
        <v>0</v>
      </c>
      <c r="C80" s="17">
        <f>'Multi'!$B$118/'Input'!$C164*C39*'LAFs'!C$253/(24*'Input'!$F$58)*1000</f>
        <v>0</v>
      </c>
      <c r="D80" s="17">
        <f>'Multi'!$B$118/'Input'!$C164*D39*'LAFs'!D$253/(24*'Input'!$F$58)*1000</f>
        <v>0</v>
      </c>
      <c r="E80" s="17">
        <f>'Multi'!$B$118/'Input'!$C164*E39*'LAFs'!E$253/(24*'Input'!$F$58)*1000</f>
        <v>0</v>
      </c>
      <c r="F80" s="17">
        <f>'Multi'!$B$118/'Input'!$C164*F39*'LAFs'!F$253/(24*'Input'!$F$58)*1000</f>
        <v>0</v>
      </c>
      <c r="G80" s="17">
        <f>'Multi'!$B$118/'Input'!$C164*G39*'LAFs'!G$253/(24*'Input'!$F$58)*1000</f>
        <v>0</v>
      </c>
      <c r="H80" s="17">
        <f>'Multi'!$B$118/'Input'!$C164*H39*'LAFs'!H$253/(24*'Input'!$F$58)*1000</f>
        <v>0</v>
      </c>
      <c r="I80" s="17">
        <f>'Multi'!$B$118/'Input'!$C164*I39*'LAFs'!I$253/(24*'Input'!$F$58)*1000</f>
        <v>0</v>
      </c>
      <c r="J80" s="17">
        <f>'Multi'!$B$118/'Input'!$C164*J39*'LAFs'!J$253/(24*'Input'!$F$58)*1000</f>
        <v>0</v>
      </c>
      <c r="K80" s="10"/>
    </row>
    <row r="81" spans="1:11">
      <c r="A81" s="11" t="s">
        <v>173</v>
      </c>
      <c r="B81" s="17">
        <f>'Multi'!$B$119/'Input'!$C165*B40*'LAFs'!B$254/(24*'Input'!$F$58)*1000</f>
        <v>0</v>
      </c>
      <c r="C81" s="17">
        <f>'Multi'!$B$119/'Input'!$C165*C40*'LAFs'!C$254/(24*'Input'!$F$58)*1000</f>
        <v>0</v>
      </c>
      <c r="D81" s="17">
        <f>'Multi'!$B$119/'Input'!$C165*D40*'LAFs'!D$254/(24*'Input'!$F$58)*1000</f>
        <v>0</v>
      </c>
      <c r="E81" s="17">
        <f>'Multi'!$B$119/'Input'!$C165*E40*'LAFs'!E$254/(24*'Input'!$F$58)*1000</f>
        <v>0</v>
      </c>
      <c r="F81" s="17">
        <f>'Multi'!$B$119/'Input'!$C165*F40*'LAFs'!F$254/(24*'Input'!$F$58)*1000</f>
        <v>0</v>
      </c>
      <c r="G81" s="17">
        <f>'Multi'!$B$119/'Input'!$C165*G40*'LAFs'!G$254/(24*'Input'!$F$58)*1000</f>
        <v>0</v>
      </c>
      <c r="H81" s="17">
        <f>'Multi'!$B$119/'Input'!$C165*H40*'LAFs'!H$254/(24*'Input'!$F$58)*1000</f>
        <v>0</v>
      </c>
      <c r="I81" s="17">
        <f>'Multi'!$B$119/'Input'!$C165*I40*'LAFs'!I$254/(24*'Input'!$F$58)*1000</f>
        <v>0</v>
      </c>
      <c r="J81" s="17">
        <f>'Multi'!$B$119/'Input'!$C165*J40*'LAFs'!J$254/(24*'Input'!$F$58)*1000</f>
        <v>0</v>
      </c>
      <c r="K81" s="10"/>
    </row>
    <row r="82" spans="1:11">
      <c r="A82" s="11" t="s">
        <v>216</v>
      </c>
      <c r="B82" s="17">
        <f>'Multi'!$B$120/'Input'!$C166*B41*'LAFs'!B$255/(24*'Input'!$F$58)*1000</f>
        <v>0</v>
      </c>
      <c r="C82" s="17">
        <f>'Multi'!$B$120/'Input'!$C166*C41*'LAFs'!C$255/(24*'Input'!$F$58)*1000</f>
        <v>0</v>
      </c>
      <c r="D82" s="17">
        <f>'Multi'!$B$120/'Input'!$C166*D41*'LAFs'!D$255/(24*'Input'!$F$58)*1000</f>
        <v>0</v>
      </c>
      <c r="E82" s="17">
        <f>'Multi'!$B$120/'Input'!$C166*E41*'LAFs'!E$255/(24*'Input'!$F$58)*1000</f>
        <v>0</v>
      </c>
      <c r="F82" s="17">
        <f>'Multi'!$B$120/'Input'!$C166*F41*'LAFs'!F$255/(24*'Input'!$F$58)*1000</f>
        <v>0</v>
      </c>
      <c r="G82" s="17">
        <f>'Multi'!$B$120/'Input'!$C166*G41*'LAFs'!G$255/(24*'Input'!$F$58)*1000</f>
        <v>0</v>
      </c>
      <c r="H82" s="17">
        <f>'Multi'!$B$120/'Input'!$C166*H41*'LAFs'!H$255/(24*'Input'!$F$58)*1000</f>
        <v>0</v>
      </c>
      <c r="I82" s="17">
        <f>'Multi'!$B$120/'Input'!$C166*I41*'LAFs'!I$255/(24*'Input'!$F$58)*1000</f>
        <v>0</v>
      </c>
      <c r="J82" s="17">
        <f>'Multi'!$B$120/'Input'!$C166*J41*'LAFs'!J$255/(24*'Input'!$F$58)*1000</f>
        <v>0</v>
      </c>
      <c r="K82" s="10"/>
    </row>
    <row r="83" spans="1:11">
      <c r="A83" s="11" t="s">
        <v>174</v>
      </c>
      <c r="B83" s="17">
        <f>'Multi'!$B$121/'Input'!$C167*B42*'LAFs'!B$256/(24*'Input'!$F$58)*1000</f>
        <v>0</v>
      </c>
      <c r="C83" s="17">
        <f>'Multi'!$B$121/'Input'!$C167*C42*'LAFs'!C$256/(24*'Input'!$F$58)*1000</f>
        <v>0</v>
      </c>
      <c r="D83" s="17">
        <f>'Multi'!$B$121/'Input'!$C167*D42*'LAFs'!D$256/(24*'Input'!$F$58)*1000</f>
        <v>0</v>
      </c>
      <c r="E83" s="17">
        <f>'Multi'!$B$121/'Input'!$C167*E42*'LAFs'!E$256/(24*'Input'!$F$58)*1000</f>
        <v>0</v>
      </c>
      <c r="F83" s="17">
        <f>'Multi'!$B$121/'Input'!$C167*F42*'LAFs'!F$256/(24*'Input'!$F$58)*1000</f>
        <v>0</v>
      </c>
      <c r="G83" s="17">
        <f>'Multi'!$B$121/'Input'!$C167*G42*'LAFs'!G$256/(24*'Input'!$F$58)*1000</f>
        <v>0</v>
      </c>
      <c r="H83" s="17">
        <f>'Multi'!$B$121/'Input'!$C167*H42*'LAFs'!H$256/(24*'Input'!$F$58)*1000</f>
        <v>0</v>
      </c>
      <c r="I83" s="17">
        <f>'Multi'!$B$121/'Input'!$C167*I42*'LAFs'!I$256/(24*'Input'!$F$58)*1000</f>
        <v>0</v>
      </c>
      <c r="J83" s="17">
        <f>'Multi'!$B$121/'Input'!$C167*J42*'LAFs'!J$256/(24*'Input'!$F$58)*1000</f>
        <v>0</v>
      </c>
      <c r="K83" s="10"/>
    </row>
    <row r="84" spans="1:11">
      <c r="A84" s="11" t="s">
        <v>175</v>
      </c>
      <c r="B84" s="17">
        <f>'Multi'!$B$122/'Input'!$C168*B43*'LAFs'!B$257/(24*'Input'!$F$58)*1000</f>
        <v>0</v>
      </c>
      <c r="C84" s="17">
        <f>'Multi'!$B$122/'Input'!$C168*C43*'LAFs'!C$257/(24*'Input'!$F$58)*1000</f>
        <v>0</v>
      </c>
      <c r="D84" s="17">
        <f>'Multi'!$B$122/'Input'!$C168*D43*'LAFs'!D$257/(24*'Input'!$F$58)*1000</f>
        <v>0</v>
      </c>
      <c r="E84" s="17">
        <f>'Multi'!$B$122/'Input'!$C168*E43*'LAFs'!E$257/(24*'Input'!$F$58)*1000</f>
        <v>0</v>
      </c>
      <c r="F84" s="17">
        <f>'Multi'!$B$122/'Input'!$C168*F43*'LAFs'!F$257/(24*'Input'!$F$58)*1000</f>
        <v>0</v>
      </c>
      <c r="G84" s="17">
        <f>'Multi'!$B$122/'Input'!$C168*G43*'LAFs'!G$257/(24*'Input'!$F$58)*1000</f>
        <v>0</v>
      </c>
      <c r="H84" s="17">
        <f>'Multi'!$B$122/'Input'!$C168*H43*'LAFs'!H$257/(24*'Input'!$F$58)*1000</f>
        <v>0</v>
      </c>
      <c r="I84" s="17">
        <f>'Multi'!$B$122/'Input'!$C168*I43*'LAFs'!I$257/(24*'Input'!$F$58)*1000</f>
        <v>0</v>
      </c>
      <c r="J84" s="17">
        <f>'Multi'!$B$122/'Input'!$C168*J43*'LAFs'!J$257/(24*'Input'!$F$58)*1000</f>
        <v>0</v>
      </c>
      <c r="K84" s="10"/>
    </row>
    <row r="85" spans="1:11">
      <c r="A85" s="11" t="s">
        <v>217</v>
      </c>
      <c r="B85" s="17">
        <f>'Multi'!$B$123/'Input'!$C169*B44*'LAFs'!B$258/(24*'Input'!$F$58)*1000</f>
        <v>0</v>
      </c>
      <c r="C85" s="17">
        <f>'Multi'!$B$123/'Input'!$C169*C44*'LAFs'!C$258/(24*'Input'!$F$58)*1000</f>
        <v>0</v>
      </c>
      <c r="D85" s="17">
        <f>'Multi'!$B$123/'Input'!$C169*D44*'LAFs'!D$258/(24*'Input'!$F$58)*1000</f>
        <v>0</v>
      </c>
      <c r="E85" s="17">
        <f>'Multi'!$B$123/'Input'!$C169*E44*'LAFs'!E$258/(24*'Input'!$F$58)*1000</f>
        <v>0</v>
      </c>
      <c r="F85" s="17">
        <f>'Multi'!$B$123/'Input'!$C169*F44*'LAFs'!F$258/(24*'Input'!$F$58)*1000</f>
        <v>0</v>
      </c>
      <c r="G85" s="17">
        <f>'Multi'!$B$123/'Input'!$C169*G44*'LAFs'!G$258/(24*'Input'!$F$58)*1000</f>
        <v>0</v>
      </c>
      <c r="H85" s="17">
        <f>'Multi'!$B$123/'Input'!$C169*H44*'LAFs'!H$258/(24*'Input'!$F$58)*1000</f>
        <v>0</v>
      </c>
      <c r="I85" s="17">
        <f>'Multi'!$B$123/'Input'!$C169*I44*'LAFs'!I$258/(24*'Input'!$F$58)*1000</f>
        <v>0</v>
      </c>
      <c r="J85" s="17">
        <f>'Multi'!$B$123/'Input'!$C169*J44*'LAFs'!J$258/(24*'Input'!$F$58)*1000</f>
        <v>0</v>
      </c>
      <c r="K85" s="10"/>
    </row>
    <row r="86" spans="1:11">
      <c r="A86" s="11" t="s">
        <v>176</v>
      </c>
      <c r="B86" s="17">
        <f>'Multi'!$B$124/'Input'!$C170*B45*'LAFs'!B$259/(24*'Input'!$F$58)*1000</f>
        <v>0</v>
      </c>
      <c r="C86" s="17">
        <f>'Multi'!$B$124/'Input'!$C170*C45*'LAFs'!C$259/(24*'Input'!$F$58)*1000</f>
        <v>0</v>
      </c>
      <c r="D86" s="17">
        <f>'Multi'!$B$124/'Input'!$C170*D45*'LAFs'!D$259/(24*'Input'!$F$58)*1000</f>
        <v>0</v>
      </c>
      <c r="E86" s="17">
        <f>'Multi'!$B$124/'Input'!$C170*E45*'LAFs'!E$259/(24*'Input'!$F$58)*1000</f>
        <v>0</v>
      </c>
      <c r="F86" s="17">
        <f>'Multi'!$B$124/'Input'!$C170*F45*'LAFs'!F$259/(24*'Input'!$F$58)*1000</f>
        <v>0</v>
      </c>
      <c r="G86" s="17">
        <f>'Multi'!$B$124/'Input'!$C170*G45*'LAFs'!G$259/(24*'Input'!$F$58)*1000</f>
        <v>0</v>
      </c>
      <c r="H86" s="17">
        <f>'Multi'!$B$124/'Input'!$C170*H45*'LAFs'!H$259/(24*'Input'!$F$58)*1000</f>
        <v>0</v>
      </c>
      <c r="I86" s="17">
        <f>'Multi'!$B$124/'Input'!$C170*I45*'LAFs'!I$259/(24*'Input'!$F$58)*1000</f>
        <v>0</v>
      </c>
      <c r="J86" s="17">
        <f>'Multi'!$B$124/'Input'!$C170*J45*'LAFs'!J$259/(24*'Input'!$F$58)*1000</f>
        <v>0</v>
      </c>
      <c r="K86" s="10"/>
    </row>
    <row r="87" spans="1:11">
      <c r="A87" s="11" t="s">
        <v>177</v>
      </c>
      <c r="B87" s="17">
        <f>'Multi'!$B$125/'Input'!$C171*B46*'LAFs'!B$260/(24*'Input'!$F$58)*1000</f>
        <v>0</v>
      </c>
      <c r="C87" s="17">
        <f>'Multi'!$B$125/'Input'!$C171*C46*'LAFs'!C$260/(24*'Input'!$F$58)*1000</f>
        <v>0</v>
      </c>
      <c r="D87" s="17">
        <f>'Multi'!$B$125/'Input'!$C171*D46*'LAFs'!D$260/(24*'Input'!$F$58)*1000</f>
        <v>0</v>
      </c>
      <c r="E87" s="17">
        <f>'Multi'!$B$125/'Input'!$C171*E46*'LAFs'!E$260/(24*'Input'!$F$58)*1000</f>
        <v>0</v>
      </c>
      <c r="F87" s="17">
        <f>'Multi'!$B$125/'Input'!$C171*F46*'LAFs'!F$260/(24*'Input'!$F$58)*1000</f>
        <v>0</v>
      </c>
      <c r="G87" s="17">
        <f>'Multi'!$B$125/'Input'!$C171*G46*'LAFs'!G$260/(24*'Input'!$F$58)*1000</f>
        <v>0</v>
      </c>
      <c r="H87" s="17">
        <f>'Multi'!$B$125/'Input'!$C171*H46*'LAFs'!H$260/(24*'Input'!$F$58)*1000</f>
        <v>0</v>
      </c>
      <c r="I87" s="17">
        <f>'Multi'!$B$125/'Input'!$C171*I46*'LAFs'!I$260/(24*'Input'!$F$58)*1000</f>
        <v>0</v>
      </c>
      <c r="J87" s="17">
        <f>'Multi'!$B$125/'Input'!$C171*J46*'LAFs'!J$260/(24*'Input'!$F$58)*1000</f>
        <v>0</v>
      </c>
      <c r="K87" s="10"/>
    </row>
    <row r="88" spans="1:11">
      <c r="A88" s="11" t="s">
        <v>191</v>
      </c>
      <c r="B88" s="17">
        <f>'Multi'!$B$126/'Input'!$C172*B47*'LAFs'!B$261/(24*'Input'!$F$58)*1000</f>
        <v>0</v>
      </c>
      <c r="C88" s="17">
        <f>'Multi'!$B$126/'Input'!$C172*C47*'LAFs'!C$261/(24*'Input'!$F$58)*1000</f>
        <v>0</v>
      </c>
      <c r="D88" s="17">
        <f>'Multi'!$B$126/'Input'!$C172*D47*'LAFs'!D$261/(24*'Input'!$F$58)*1000</f>
        <v>0</v>
      </c>
      <c r="E88" s="17">
        <f>'Multi'!$B$126/'Input'!$C172*E47*'LAFs'!E$261/(24*'Input'!$F$58)*1000</f>
        <v>0</v>
      </c>
      <c r="F88" s="17">
        <f>'Multi'!$B$126/'Input'!$C172*F47*'LAFs'!F$261/(24*'Input'!$F$58)*1000</f>
        <v>0</v>
      </c>
      <c r="G88" s="17">
        <f>'Multi'!$B$126/'Input'!$C172*G47*'LAFs'!G$261/(24*'Input'!$F$58)*1000</f>
        <v>0</v>
      </c>
      <c r="H88" s="17">
        <f>'Multi'!$B$126/'Input'!$C172*H47*'LAFs'!H$261/(24*'Input'!$F$58)*1000</f>
        <v>0</v>
      </c>
      <c r="I88" s="17">
        <f>'Multi'!$B$126/'Input'!$C172*I47*'LAFs'!I$261/(24*'Input'!$F$58)*1000</f>
        <v>0</v>
      </c>
      <c r="J88" s="17">
        <f>'Multi'!$B$126/'Input'!$C172*J47*'LAFs'!J$261/(24*'Input'!$F$58)*1000</f>
        <v>0</v>
      </c>
      <c r="K88" s="10"/>
    </row>
    <row r="89" spans="1:11">
      <c r="A89" s="11" t="s">
        <v>178</v>
      </c>
      <c r="B89" s="17">
        <f>'Multi'!$B$127/'Input'!$C173*B48*'LAFs'!B$262/(24*'Input'!$F$58)*1000</f>
        <v>0</v>
      </c>
      <c r="C89" s="17">
        <f>'Multi'!$B$127/'Input'!$C173*C48*'LAFs'!C$262/(24*'Input'!$F$58)*1000</f>
        <v>0</v>
      </c>
      <c r="D89" s="17">
        <f>'Multi'!$B$127/'Input'!$C173*D48*'LAFs'!D$262/(24*'Input'!$F$58)*1000</f>
        <v>0</v>
      </c>
      <c r="E89" s="17">
        <f>'Multi'!$B$127/'Input'!$C173*E48*'LAFs'!E$262/(24*'Input'!$F$58)*1000</f>
        <v>0</v>
      </c>
      <c r="F89" s="17">
        <f>'Multi'!$B$127/'Input'!$C173*F48*'LAFs'!F$262/(24*'Input'!$F$58)*1000</f>
        <v>0</v>
      </c>
      <c r="G89" s="17">
        <f>'Multi'!$B$127/'Input'!$C173*G48*'LAFs'!G$262/(24*'Input'!$F$58)*1000</f>
        <v>0</v>
      </c>
      <c r="H89" s="17">
        <f>'Multi'!$B$127/'Input'!$C173*H48*'LAFs'!H$262/(24*'Input'!$F$58)*1000</f>
        <v>0</v>
      </c>
      <c r="I89" s="17">
        <f>'Multi'!$B$127/'Input'!$C173*I48*'LAFs'!I$262/(24*'Input'!$F$58)*1000</f>
        <v>0</v>
      </c>
      <c r="J89" s="17">
        <f>'Multi'!$B$127/'Input'!$C173*J48*'LAFs'!J$262/(24*'Input'!$F$58)*1000</f>
        <v>0</v>
      </c>
      <c r="K89" s="10"/>
    </row>
    <row r="90" spans="1:11">
      <c r="A90" s="11" t="s">
        <v>179</v>
      </c>
      <c r="B90" s="17">
        <f>'Multi'!$B$128/'Input'!$C174*B49*'LAFs'!B$263/(24*'Input'!$F$58)*1000</f>
        <v>0</v>
      </c>
      <c r="C90" s="17">
        <f>'Multi'!$B$128/'Input'!$C174*C49*'LAFs'!C$263/(24*'Input'!$F$58)*1000</f>
        <v>0</v>
      </c>
      <c r="D90" s="17">
        <f>'Multi'!$B$128/'Input'!$C174*D49*'LAFs'!D$263/(24*'Input'!$F$58)*1000</f>
        <v>0</v>
      </c>
      <c r="E90" s="17">
        <f>'Multi'!$B$128/'Input'!$C174*E49*'LAFs'!E$263/(24*'Input'!$F$58)*1000</f>
        <v>0</v>
      </c>
      <c r="F90" s="17">
        <f>'Multi'!$B$128/'Input'!$C174*F49*'LAFs'!F$263/(24*'Input'!$F$58)*1000</f>
        <v>0</v>
      </c>
      <c r="G90" s="17">
        <f>'Multi'!$B$128/'Input'!$C174*G49*'LAFs'!G$263/(24*'Input'!$F$58)*1000</f>
        <v>0</v>
      </c>
      <c r="H90" s="17">
        <f>'Multi'!$B$128/'Input'!$C174*H49*'LAFs'!H$263/(24*'Input'!$F$58)*1000</f>
        <v>0</v>
      </c>
      <c r="I90" s="17">
        <f>'Multi'!$B$128/'Input'!$C174*I49*'LAFs'!I$263/(24*'Input'!$F$58)*1000</f>
        <v>0</v>
      </c>
      <c r="J90" s="17">
        <f>'Multi'!$B$128/'Input'!$C174*J49*'LAFs'!J$263/(24*'Input'!$F$58)*1000</f>
        <v>0</v>
      </c>
      <c r="K90" s="10"/>
    </row>
    <row r="91" spans="1:11">
      <c r="A91" s="11" t="s">
        <v>192</v>
      </c>
      <c r="B91" s="17">
        <f>'Multi'!$B$129/'Input'!$C175*B50*'LAFs'!B$264/(24*'Input'!$F$58)*1000</f>
        <v>0</v>
      </c>
      <c r="C91" s="17">
        <f>'Multi'!$B$129/'Input'!$C175*C50*'LAFs'!C$264/(24*'Input'!$F$58)*1000</f>
        <v>0</v>
      </c>
      <c r="D91" s="17">
        <f>'Multi'!$B$129/'Input'!$C175*D50*'LAFs'!D$264/(24*'Input'!$F$58)*1000</f>
        <v>0</v>
      </c>
      <c r="E91" s="17">
        <f>'Multi'!$B$129/'Input'!$C175*E50*'LAFs'!E$264/(24*'Input'!$F$58)*1000</f>
        <v>0</v>
      </c>
      <c r="F91" s="17">
        <f>'Multi'!$B$129/'Input'!$C175*F50*'LAFs'!F$264/(24*'Input'!$F$58)*1000</f>
        <v>0</v>
      </c>
      <c r="G91" s="17">
        <f>'Multi'!$B$129/'Input'!$C175*G50*'LAFs'!G$264/(24*'Input'!$F$58)*1000</f>
        <v>0</v>
      </c>
      <c r="H91" s="17">
        <f>'Multi'!$B$129/'Input'!$C175*H50*'LAFs'!H$264/(24*'Input'!$F$58)*1000</f>
        <v>0</v>
      </c>
      <c r="I91" s="17">
        <f>'Multi'!$B$129/'Input'!$C175*I50*'LAFs'!I$264/(24*'Input'!$F$58)*1000</f>
        <v>0</v>
      </c>
      <c r="J91" s="17">
        <f>'Multi'!$B$129/'Input'!$C175*J50*'LAFs'!J$264/(24*'Input'!$F$58)*1000</f>
        <v>0</v>
      </c>
      <c r="K91" s="10"/>
    </row>
    <row r="92" spans="1:11">
      <c r="A92" s="11" t="s">
        <v>218</v>
      </c>
      <c r="B92" s="17">
        <f>'Multi'!$B$130/'Input'!$C176*B51*'LAFs'!B$265/(24*'Input'!$F$58)*1000</f>
        <v>0</v>
      </c>
      <c r="C92" s="17">
        <f>'Multi'!$B$130/'Input'!$C176*C51*'LAFs'!C$265/(24*'Input'!$F$58)*1000</f>
        <v>0</v>
      </c>
      <c r="D92" s="17">
        <f>'Multi'!$B$130/'Input'!$C176*D51*'LAFs'!D$265/(24*'Input'!$F$58)*1000</f>
        <v>0</v>
      </c>
      <c r="E92" s="17">
        <f>'Multi'!$B$130/'Input'!$C176*E51*'LAFs'!E$265/(24*'Input'!$F$58)*1000</f>
        <v>0</v>
      </c>
      <c r="F92" s="17">
        <f>'Multi'!$B$130/'Input'!$C176*F51*'LAFs'!F$265/(24*'Input'!$F$58)*1000</f>
        <v>0</v>
      </c>
      <c r="G92" s="17">
        <f>'Multi'!$B$130/'Input'!$C176*G51*'LAFs'!G$265/(24*'Input'!$F$58)*1000</f>
        <v>0</v>
      </c>
      <c r="H92" s="17">
        <f>'Multi'!$B$130/'Input'!$C176*H51*'LAFs'!H$265/(24*'Input'!$F$58)*1000</f>
        <v>0</v>
      </c>
      <c r="I92" s="17">
        <f>'Multi'!$B$130/'Input'!$C176*I51*'LAFs'!I$265/(24*'Input'!$F$58)*1000</f>
        <v>0</v>
      </c>
      <c r="J92" s="17">
        <f>'Multi'!$B$130/'Input'!$C176*J51*'LAFs'!J$265/(24*'Input'!$F$58)*1000</f>
        <v>0</v>
      </c>
      <c r="K92" s="10"/>
    </row>
    <row r="93" spans="1:11">
      <c r="A93" s="11" t="s">
        <v>219</v>
      </c>
      <c r="B93" s="17">
        <f>'Multi'!$B$131/'Input'!$C177*B52*'LAFs'!B$266/(24*'Input'!$F$58)*1000</f>
        <v>0</v>
      </c>
      <c r="C93" s="17">
        <f>'Multi'!$B$131/'Input'!$C177*C52*'LAFs'!C$266/(24*'Input'!$F$58)*1000</f>
        <v>0</v>
      </c>
      <c r="D93" s="17">
        <f>'Multi'!$B$131/'Input'!$C177*D52*'LAFs'!D$266/(24*'Input'!$F$58)*1000</f>
        <v>0</v>
      </c>
      <c r="E93" s="17">
        <f>'Multi'!$B$131/'Input'!$C177*E52*'LAFs'!E$266/(24*'Input'!$F$58)*1000</f>
        <v>0</v>
      </c>
      <c r="F93" s="17">
        <f>'Multi'!$B$131/'Input'!$C177*F52*'LAFs'!F$266/(24*'Input'!$F$58)*1000</f>
        <v>0</v>
      </c>
      <c r="G93" s="17">
        <f>'Multi'!$B$131/'Input'!$C177*G52*'LAFs'!G$266/(24*'Input'!$F$58)*1000</f>
        <v>0</v>
      </c>
      <c r="H93" s="17">
        <f>'Multi'!$B$131/'Input'!$C177*H52*'LAFs'!H$266/(24*'Input'!$F$58)*1000</f>
        <v>0</v>
      </c>
      <c r="I93" s="17">
        <f>'Multi'!$B$131/'Input'!$C177*I52*'LAFs'!I$266/(24*'Input'!$F$58)*1000</f>
        <v>0</v>
      </c>
      <c r="J93" s="17">
        <f>'Multi'!$B$131/'Input'!$C177*J52*'LAFs'!J$266/(24*'Input'!$F$58)*1000</f>
        <v>0</v>
      </c>
      <c r="K93" s="10"/>
    </row>
    <row r="94" spans="1:11">
      <c r="A94" s="11" t="s">
        <v>220</v>
      </c>
      <c r="B94" s="17">
        <f>'Multi'!$B$132/'Input'!$C178*B53*'LAFs'!B$267/(24*'Input'!$F$58)*1000</f>
        <v>0</v>
      </c>
      <c r="C94" s="17">
        <f>'Multi'!$B$132/'Input'!$C178*C53*'LAFs'!C$267/(24*'Input'!$F$58)*1000</f>
        <v>0</v>
      </c>
      <c r="D94" s="17">
        <f>'Multi'!$B$132/'Input'!$C178*D53*'LAFs'!D$267/(24*'Input'!$F$58)*1000</f>
        <v>0</v>
      </c>
      <c r="E94" s="17">
        <f>'Multi'!$B$132/'Input'!$C178*E53*'LAFs'!E$267/(24*'Input'!$F$58)*1000</f>
        <v>0</v>
      </c>
      <c r="F94" s="17">
        <f>'Multi'!$B$132/'Input'!$C178*F53*'LAFs'!F$267/(24*'Input'!$F$58)*1000</f>
        <v>0</v>
      </c>
      <c r="G94" s="17">
        <f>'Multi'!$B$132/'Input'!$C178*G53*'LAFs'!G$267/(24*'Input'!$F$58)*1000</f>
        <v>0</v>
      </c>
      <c r="H94" s="17">
        <f>'Multi'!$B$132/'Input'!$C178*H53*'LAFs'!H$267/(24*'Input'!$F$58)*1000</f>
        <v>0</v>
      </c>
      <c r="I94" s="17">
        <f>'Multi'!$B$132/'Input'!$C178*I53*'LAFs'!I$267/(24*'Input'!$F$58)*1000</f>
        <v>0</v>
      </c>
      <c r="J94" s="17">
        <f>'Multi'!$B$132/'Input'!$C178*J53*'LAFs'!J$267/(24*'Input'!$F$58)*1000</f>
        <v>0</v>
      </c>
      <c r="K94" s="10"/>
    </row>
    <row r="95" spans="1:11">
      <c r="A95" s="11" t="s">
        <v>221</v>
      </c>
      <c r="B95" s="17">
        <f>'Multi'!$B$133/'Input'!$C179*B54*'LAFs'!B$268/(24*'Input'!$F$58)*1000</f>
        <v>0</v>
      </c>
      <c r="C95" s="17">
        <f>'Multi'!$B$133/'Input'!$C179*C54*'LAFs'!C$268/(24*'Input'!$F$58)*1000</f>
        <v>0</v>
      </c>
      <c r="D95" s="17">
        <f>'Multi'!$B$133/'Input'!$C179*D54*'LAFs'!D$268/(24*'Input'!$F$58)*1000</f>
        <v>0</v>
      </c>
      <c r="E95" s="17">
        <f>'Multi'!$B$133/'Input'!$C179*E54*'LAFs'!E$268/(24*'Input'!$F$58)*1000</f>
        <v>0</v>
      </c>
      <c r="F95" s="17">
        <f>'Multi'!$B$133/'Input'!$C179*F54*'LAFs'!F$268/(24*'Input'!$F$58)*1000</f>
        <v>0</v>
      </c>
      <c r="G95" s="17">
        <f>'Multi'!$B$133/'Input'!$C179*G54*'LAFs'!G$268/(24*'Input'!$F$58)*1000</f>
        <v>0</v>
      </c>
      <c r="H95" s="17">
        <f>'Multi'!$B$133/'Input'!$C179*H54*'LAFs'!H$268/(24*'Input'!$F$58)*1000</f>
        <v>0</v>
      </c>
      <c r="I95" s="17">
        <f>'Multi'!$B$133/'Input'!$C179*I54*'LAFs'!I$268/(24*'Input'!$F$58)*1000</f>
        <v>0</v>
      </c>
      <c r="J95" s="17">
        <f>'Multi'!$B$133/'Input'!$C179*J54*'LAFs'!J$268/(24*'Input'!$F$58)*1000</f>
        <v>0</v>
      </c>
      <c r="K95" s="10"/>
    </row>
    <row r="96" spans="1:11">
      <c r="A96" s="11" t="s">
        <v>222</v>
      </c>
      <c r="B96" s="17">
        <f>'Multi'!$B$134/'Input'!$C180*B55*'LAFs'!B$269/(24*'Input'!$F$58)*1000</f>
        <v>0</v>
      </c>
      <c r="C96" s="17">
        <f>'Multi'!$B$134/'Input'!$C180*C55*'LAFs'!C$269/(24*'Input'!$F$58)*1000</f>
        <v>0</v>
      </c>
      <c r="D96" s="17">
        <f>'Multi'!$B$134/'Input'!$C180*D55*'LAFs'!D$269/(24*'Input'!$F$58)*1000</f>
        <v>0</v>
      </c>
      <c r="E96" s="17">
        <f>'Multi'!$B$134/'Input'!$C180*E55*'LAFs'!E$269/(24*'Input'!$F$58)*1000</f>
        <v>0</v>
      </c>
      <c r="F96" s="17">
        <f>'Multi'!$B$134/'Input'!$C180*F55*'LAFs'!F$269/(24*'Input'!$F$58)*1000</f>
        <v>0</v>
      </c>
      <c r="G96" s="17">
        <f>'Multi'!$B$134/'Input'!$C180*G55*'LAFs'!G$269/(24*'Input'!$F$58)*1000</f>
        <v>0</v>
      </c>
      <c r="H96" s="17">
        <f>'Multi'!$B$134/'Input'!$C180*H55*'LAFs'!H$269/(24*'Input'!$F$58)*1000</f>
        <v>0</v>
      </c>
      <c r="I96" s="17">
        <f>'Multi'!$B$134/'Input'!$C180*I55*'LAFs'!I$269/(24*'Input'!$F$58)*1000</f>
        <v>0</v>
      </c>
      <c r="J96" s="17">
        <f>'Multi'!$B$134/'Input'!$C180*J55*'LAFs'!J$269/(24*'Input'!$F$58)*1000</f>
        <v>0</v>
      </c>
      <c r="K96" s="10"/>
    </row>
    <row r="98" spans="1:11">
      <c r="A98" s="1" t="s">
        <v>793</v>
      </c>
    </row>
    <row r="99" spans="1:11">
      <c r="A99" s="2" t="s">
        <v>367</v>
      </c>
    </row>
    <row r="100" spans="1:11">
      <c r="A100" s="12" t="s">
        <v>794</v>
      </c>
    </row>
    <row r="101" spans="1:11">
      <c r="A101" s="12" t="s">
        <v>795</v>
      </c>
    </row>
    <row r="102" spans="1:11">
      <c r="A102" s="2" t="s">
        <v>385</v>
      </c>
    </row>
    <row r="104" spans="1:11">
      <c r="B104" s="3" t="s">
        <v>140</v>
      </c>
      <c r="C104" s="3" t="s">
        <v>141</v>
      </c>
      <c r="D104" s="3" t="s">
        <v>142</v>
      </c>
      <c r="E104" s="3" t="s">
        <v>143</v>
      </c>
      <c r="F104" s="3" t="s">
        <v>144</v>
      </c>
      <c r="G104" s="3" t="s">
        <v>149</v>
      </c>
      <c r="H104" s="3" t="s">
        <v>145</v>
      </c>
      <c r="I104" s="3" t="s">
        <v>146</v>
      </c>
      <c r="J104" s="3" t="s">
        <v>147</v>
      </c>
    </row>
    <row r="105" spans="1:11">
      <c r="A105" s="11" t="s">
        <v>172</v>
      </c>
      <c r="B105" s="7">
        <f>B$80</f>
        <v>0</v>
      </c>
      <c r="C105" s="7">
        <f>C$80</f>
        <v>0</v>
      </c>
      <c r="D105" s="7">
        <f>D$80</f>
        <v>0</v>
      </c>
      <c r="E105" s="7">
        <f>E$80</f>
        <v>0</v>
      </c>
      <c r="F105" s="7">
        <f>F$80</f>
        <v>0</v>
      </c>
      <c r="G105" s="7">
        <f>G$80</f>
        <v>0</v>
      </c>
      <c r="H105" s="7">
        <f>H$80</f>
        <v>0</v>
      </c>
      <c r="I105" s="7">
        <f>I$80</f>
        <v>0</v>
      </c>
      <c r="J105" s="7">
        <f>J$80</f>
        <v>0</v>
      </c>
      <c r="K105" s="10"/>
    </row>
    <row r="106" spans="1:11">
      <c r="A106" s="11" t="s">
        <v>173</v>
      </c>
      <c r="B106" s="7">
        <f>B$81</f>
        <v>0</v>
      </c>
      <c r="C106" s="7">
        <f>C$81</f>
        <v>0</v>
      </c>
      <c r="D106" s="7">
        <f>D$81</f>
        <v>0</v>
      </c>
      <c r="E106" s="7">
        <f>E$81</f>
        <v>0</v>
      </c>
      <c r="F106" s="7">
        <f>F$81</f>
        <v>0</v>
      </c>
      <c r="G106" s="7">
        <f>G$81</f>
        <v>0</v>
      </c>
      <c r="H106" s="7">
        <f>H$81</f>
        <v>0</v>
      </c>
      <c r="I106" s="7">
        <f>I$81</f>
        <v>0</v>
      </c>
      <c r="J106" s="7">
        <f>J$81</f>
        <v>0</v>
      </c>
      <c r="K106" s="10"/>
    </row>
    <row r="107" spans="1:11">
      <c r="A107" s="11" t="s">
        <v>174</v>
      </c>
      <c r="B107" s="7">
        <f>B$83</f>
        <v>0</v>
      </c>
      <c r="C107" s="7">
        <f>C$83</f>
        <v>0</v>
      </c>
      <c r="D107" s="7">
        <f>D$83</f>
        <v>0</v>
      </c>
      <c r="E107" s="7">
        <f>E$83</f>
        <v>0</v>
      </c>
      <c r="F107" s="7">
        <f>F$83</f>
        <v>0</v>
      </c>
      <c r="G107" s="7">
        <f>G$83</f>
        <v>0</v>
      </c>
      <c r="H107" s="7">
        <f>H$83</f>
        <v>0</v>
      </c>
      <c r="I107" s="7">
        <f>I$83</f>
        <v>0</v>
      </c>
      <c r="J107" s="7">
        <f>J$83</f>
        <v>0</v>
      </c>
      <c r="K107" s="10"/>
    </row>
    <row r="108" spans="1:11">
      <c r="A108" s="11" t="s">
        <v>175</v>
      </c>
      <c r="B108" s="7">
        <f>B$84</f>
        <v>0</v>
      </c>
      <c r="C108" s="7">
        <f>C$84</f>
        <v>0</v>
      </c>
      <c r="D108" s="7">
        <f>D$84</f>
        <v>0</v>
      </c>
      <c r="E108" s="7">
        <f>E$84</f>
        <v>0</v>
      </c>
      <c r="F108" s="7">
        <f>F$84</f>
        <v>0</v>
      </c>
      <c r="G108" s="7">
        <f>G$84</f>
        <v>0</v>
      </c>
      <c r="H108" s="7">
        <f>H$84</f>
        <v>0</v>
      </c>
      <c r="I108" s="7">
        <f>I$84</f>
        <v>0</v>
      </c>
      <c r="J108" s="7">
        <f>J$84</f>
        <v>0</v>
      </c>
      <c r="K108" s="10"/>
    </row>
    <row r="109" spans="1:11">
      <c r="A109" s="11" t="s">
        <v>176</v>
      </c>
      <c r="B109" s="7">
        <f>B$86</f>
        <v>0</v>
      </c>
      <c r="C109" s="7">
        <f>C$86</f>
        <v>0</v>
      </c>
      <c r="D109" s="7">
        <f>D$86</f>
        <v>0</v>
      </c>
      <c r="E109" s="7">
        <f>E$86</f>
        <v>0</v>
      </c>
      <c r="F109" s="7">
        <f>F$86</f>
        <v>0</v>
      </c>
      <c r="G109" s="7">
        <f>G$86</f>
        <v>0</v>
      </c>
      <c r="H109" s="7">
        <f>H$86</f>
        <v>0</v>
      </c>
      <c r="I109" s="7">
        <f>I$86</f>
        <v>0</v>
      </c>
      <c r="J109" s="7">
        <f>J$86</f>
        <v>0</v>
      </c>
      <c r="K109" s="10"/>
    </row>
    <row r="110" spans="1:11">
      <c r="A110" s="11" t="s">
        <v>177</v>
      </c>
      <c r="B110" s="7">
        <f>B$87</f>
        <v>0</v>
      </c>
      <c r="C110" s="7">
        <f>C$87</f>
        <v>0</v>
      </c>
      <c r="D110" s="7">
        <f>D$87</f>
        <v>0</v>
      </c>
      <c r="E110" s="7">
        <f>E$87</f>
        <v>0</v>
      </c>
      <c r="F110" s="7">
        <f>F$87</f>
        <v>0</v>
      </c>
      <c r="G110" s="7">
        <f>G$87</f>
        <v>0</v>
      </c>
      <c r="H110" s="7">
        <f>H$87</f>
        <v>0</v>
      </c>
      <c r="I110" s="7">
        <f>I$87</f>
        <v>0</v>
      </c>
      <c r="J110" s="7">
        <f>J$87</f>
        <v>0</v>
      </c>
      <c r="K110" s="10"/>
    </row>
    <row r="111" spans="1:11">
      <c r="A111" s="11" t="s">
        <v>191</v>
      </c>
      <c r="B111" s="7">
        <f>B$88</f>
        <v>0</v>
      </c>
      <c r="C111" s="7">
        <f>C$88</f>
        <v>0</v>
      </c>
      <c r="D111" s="7">
        <f>D$88</f>
        <v>0</v>
      </c>
      <c r="E111" s="7">
        <f>E$88</f>
        <v>0</v>
      </c>
      <c r="F111" s="7">
        <f>F$88</f>
        <v>0</v>
      </c>
      <c r="G111" s="7">
        <f>G$88</f>
        <v>0</v>
      </c>
      <c r="H111" s="7">
        <f>H$88</f>
        <v>0</v>
      </c>
      <c r="I111" s="7">
        <f>I$88</f>
        <v>0</v>
      </c>
      <c r="J111" s="7">
        <f>J$88</f>
        <v>0</v>
      </c>
      <c r="K111" s="10"/>
    </row>
    <row r="112" spans="1:11">
      <c r="A112" s="11" t="s">
        <v>178</v>
      </c>
      <c r="B112" s="7">
        <f>B$66</f>
        <v>0</v>
      </c>
      <c r="C112" s="7">
        <f>C$66</f>
        <v>0</v>
      </c>
      <c r="D112" s="7">
        <f>D$66</f>
        <v>0</v>
      </c>
      <c r="E112" s="7">
        <f>E$66</f>
        <v>0</v>
      </c>
      <c r="F112" s="7">
        <f>F$66</f>
        <v>0</v>
      </c>
      <c r="G112" s="7">
        <f>G$66</f>
        <v>0</v>
      </c>
      <c r="H112" s="7">
        <f>H$66</f>
        <v>0</v>
      </c>
      <c r="I112" s="7">
        <f>I$66</f>
        <v>0</v>
      </c>
      <c r="J112" s="7">
        <f>J$66</f>
        <v>0</v>
      </c>
      <c r="K112" s="10"/>
    </row>
    <row r="113" spans="1:11">
      <c r="A113" s="11" t="s">
        <v>179</v>
      </c>
      <c r="B113" s="7">
        <f>B$67</f>
        <v>0</v>
      </c>
      <c r="C113" s="7">
        <f>C$67</f>
        <v>0</v>
      </c>
      <c r="D113" s="7">
        <f>D$67</f>
        <v>0</v>
      </c>
      <c r="E113" s="7">
        <f>E$67</f>
        <v>0</v>
      </c>
      <c r="F113" s="7">
        <f>F$67</f>
        <v>0</v>
      </c>
      <c r="G113" s="7">
        <f>G$67</f>
        <v>0</v>
      </c>
      <c r="H113" s="7">
        <f>H$67</f>
        <v>0</v>
      </c>
      <c r="I113" s="7">
        <f>I$67</f>
        <v>0</v>
      </c>
      <c r="J113" s="7">
        <f>J$67</f>
        <v>0</v>
      </c>
      <c r="K113" s="10"/>
    </row>
    <row r="114" spans="1:11">
      <c r="A114" s="11" t="s">
        <v>192</v>
      </c>
      <c r="B114" s="7">
        <f>B$68</f>
        <v>0</v>
      </c>
      <c r="C114" s="7">
        <f>C$68</f>
        <v>0</v>
      </c>
      <c r="D114" s="7">
        <f>D$68</f>
        <v>0</v>
      </c>
      <c r="E114" s="7">
        <f>E$68</f>
        <v>0</v>
      </c>
      <c r="F114" s="7">
        <f>F$68</f>
        <v>0</v>
      </c>
      <c r="G114" s="7">
        <f>G$68</f>
        <v>0</v>
      </c>
      <c r="H114" s="7">
        <f>H$68</f>
        <v>0</v>
      </c>
      <c r="I114" s="7">
        <f>I$68</f>
        <v>0</v>
      </c>
      <c r="J114" s="7">
        <f>J$68</f>
        <v>0</v>
      </c>
      <c r="K114" s="10"/>
    </row>
    <row r="115" spans="1:11">
      <c r="A115" s="11" t="s">
        <v>218</v>
      </c>
      <c r="B115" s="7">
        <f>B$92</f>
        <v>0</v>
      </c>
      <c r="C115" s="7">
        <f>C$92</f>
        <v>0</v>
      </c>
      <c r="D115" s="7">
        <f>D$92</f>
        <v>0</v>
      </c>
      <c r="E115" s="7">
        <f>E$92</f>
        <v>0</v>
      </c>
      <c r="F115" s="7">
        <f>F$92</f>
        <v>0</v>
      </c>
      <c r="G115" s="7">
        <f>G$92</f>
        <v>0</v>
      </c>
      <c r="H115" s="7">
        <f>H$92</f>
        <v>0</v>
      </c>
      <c r="I115" s="7">
        <f>I$92</f>
        <v>0</v>
      </c>
      <c r="J115" s="7">
        <f>J$92</f>
        <v>0</v>
      </c>
      <c r="K115" s="10"/>
    </row>
    <row r="116" spans="1:11">
      <c r="A116" s="11" t="s">
        <v>219</v>
      </c>
      <c r="B116" s="7">
        <f>B$93</f>
        <v>0</v>
      </c>
      <c r="C116" s="7">
        <f>C$93</f>
        <v>0</v>
      </c>
      <c r="D116" s="7">
        <f>D$93</f>
        <v>0</v>
      </c>
      <c r="E116" s="7">
        <f>E$93</f>
        <v>0</v>
      </c>
      <c r="F116" s="7">
        <f>F$93</f>
        <v>0</v>
      </c>
      <c r="G116" s="7">
        <f>G$93</f>
        <v>0</v>
      </c>
      <c r="H116" s="7">
        <f>H$93</f>
        <v>0</v>
      </c>
      <c r="I116" s="7">
        <f>I$93</f>
        <v>0</v>
      </c>
      <c r="J116" s="7">
        <f>J$93</f>
        <v>0</v>
      </c>
      <c r="K116" s="10"/>
    </row>
    <row r="117" spans="1:11">
      <c r="A117" s="11" t="s">
        <v>220</v>
      </c>
      <c r="B117" s="7">
        <f>B$94</f>
        <v>0</v>
      </c>
      <c r="C117" s="7">
        <f>C$94</f>
        <v>0</v>
      </c>
      <c r="D117" s="7">
        <f>D$94</f>
        <v>0</v>
      </c>
      <c r="E117" s="7">
        <f>E$94</f>
        <v>0</v>
      </c>
      <c r="F117" s="7">
        <f>F$94</f>
        <v>0</v>
      </c>
      <c r="G117" s="7">
        <f>G$94</f>
        <v>0</v>
      </c>
      <c r="H117" s="7">
        <f>H$94</f>
        <v>0</v>
      </c>
      <c r="I117" s="7">
        <f>I$94</f>
        <v>0</v>
      </c>
      <c r="J117" s="7">
        <f>J$94</f>
        <v>0</v>
      </c>
      <c r="K117" s="10"/>
    </row>
    <row r="118" spans="1:11">
      <c r="A118" s="11" t="s">
        <v>221</v>
      </c>
      <c r="B118" s="7">
        <f>B$95</f>
        <v>0</v>
      </c>
      <c r="C118" s="7">
        <f>C$95</f>
        <v>0</v>
      </c>
      <c r="D118" s="7">
        <f>D$95</f>
        <v>0</v>
      </c>
      <c r="E118" s="7">
        <f>E$95</f>
        <v>0</v>
      </c>
      <c r="F118" s="7">
        <f>F$95</f>
        <v>0</v>
      </c>
      <c r="G118" s="7">
        <f>G$95</f>
        <v>0</v>
      </c>
      <c r="H118" s="7">
        <f>H$95</f>
        <v>0</v>
      </c>
      <c r="I118" s="7">
        <f>I$95</f>
        <v>0</v>
      </c>
      <c r="J118" s="7">
        <f>J$95</f>
        <v>0</v>
      </c>
      <c r="K118" s="10"/>
    </row>
    <row r="119" spans="1:11">
      <c r="A119" s="11" t="s">
        <v>222</v>
      </c>
      <c r="B119" s="7">
        <f>B$96</f>
        <v>0</v>
      </c>
      <c r="C119" s="7">
        <f>C$96</f>
        <v>0</v>
      </c>
      <c r="D119" s="7">
        <f>D$96</f>
        <v>0</v>
      </c>
      <c r="E119" s="7">
        <f>E$96</f>
        <v>0</v>
      </c>
      <c r="F119" s="7">
        <f>F$96</f>
        <v>0</v>
      </c>
      <c r="G119" s="7">
        <f>G$96</f>
        <v>0</v>
      </c>
      <c r="H119" s="7">
        <f>H$96</f>
        <v>0</v>
      </c>
      <c r="I119" s="7">
        <f>I$96</f>
        <v>0</v>
      </c>
      <c r="J119" s="7">
        <f>J$96</f>
        <v>0</v>
      </c>
      <c r="K119" s="10"/>
    </row>
    <row r="121" spans="1:11">
      <c r="A121" s="1" t="s">
        <v>796</v>
      </c>
    </row>
    <row r="122" spans="1:11">
      <c r="A122" s="2" t="s">
        <v>367</v>
      </c>
    </row>
    <row r="123" spans="1:11">
      <c r="A123" s="12" t="s">
        <v>797</v>
      </c>
    </row>
    <row r="124" spans="1:11">
      <c r="A124" s="2" t="s">
        <v>771</v>
      </c>
    </row>
    <row r="126" spans="1:11">
      <c r="B126" s="3" t="s">
        <v>140</v>
      </c>
      <c r="C126" s="3" t="s">
        <v>141</v>
      </c>
      <c r="D126" s="3" t="s">
        <v>142</v>
      </c>
      <c r="E126" s="3" t="s">
        <v>143</v>
      </c>
      <c r="F126" s="3" t="s">
        <v>144</v>
      </c>
      <c r="G126" s="3" t="s">
        <v>149</v>
      </c>
      <c r="H126" s="3" t="s">
        <v>145</v>
      </c>
      <c r="I126" s="3" t="s">
        <v>146</v>
      </c>
      <c r="J126" s="3" t="s">
        <v>147</v>
      </c>
    </row>
    <row r="127" spans="1:11">
      <c r="A127" s="11" t="s">
        <v>798</v>
      </c>
      <c r="B127" s="17">
        <f>SUM(B$105:B$119)</f>
        <v>0</v>
      </c>
      <c r="C127" s="17">
        <f>SUM(C$105:C$119)</f>
        <v>0</v>
      </c>
      <c r="D127" s="17">
        <f>SUM(D$105:D$119)</f>
        <v>0</v>
      </c>
      <c r="E127" s="17">
        <f>SUM(E$105:E$119)</f>
        <v>0</v>
      </c>
      <c r="F127" s="17">
        <f>SUM(F$105:F$119)</f>
        <v>0</v>
      </c>
      <c r="G127" s="17">
        <f>SUM(G$105:G$119)</f>
        <v>0</v>
      </c>
      <c r="H127" s="17">
        <f>SUM(H$105:H$119)</f>
        <v>0</v>
      </c>
      <c r="I127" s="17">
        <f>SUM(I$105:I$119)</f>
        <v>0</v>
      </c>
      <c r="J127" s="17">
        <f>SUM(J$105:J$119)</f>
        <v>0</v>
      </c>
      <c r="K127" s="10"/>
    </row>
    <row r="129" spans="1:11">
      <c r="A129" s="1" t="s">
        <v>799</v>
      </c>
    </row>
    <row r="130" spans="1:11">
      <c r="A130" s="2" t="s">
        <v>367</v>
      </c>
    </row>
    <row r="131" spans="1:11">
      <c r="A131" s="12" t="s">
        <v>770</v>
      </c>
    </row>
    <row r="132" spans="1:11">
      <c r="A132" s="12" t="s">
        <v>800</v>
      </c>
    </row>
    <row r="133" spans="1:11">
      <c r="A133" s="2" t="s">
        <v>801</v>
      </c>
    </row>
    <row r="135" spans="1:11">
      <c r="B135" s="3" t="s">
        <v>140</v>
      </c>
      <c r="C135" s="3" t="s">
        <v>141</v>
      </c>
      <c r="D135" s="3" t="s">
        <v>142</v>
      </c>
      <c r="E135" s="3" t="s">
        <v>143</v>
      </c>
      <c r="F135" s="3" t="s">
        <v>144</v>
      </c>
      <c r="G135" s="3" t="s">
        <v>149</v>
      </c>
      <c r="H135" s="3" t="s">
        <v>145</v>
      </c>
      <c r="I135" s="3" t="s">
        <v>146</v>
      </c>
      <c r="J135" s="3" t="s">
        <v>147</v>
      </c>
    </row>
    <row r="136" spans="1:11">
      <c r="A136" s="11" t="s">
        <v>172</v>
      </c>
      <c r="B136" s="6">
        <f>'SMD'!B$110*B39</f>
        <v>0</v>
      </c>
      <c r="C136" s="6">
        <f>'SMD'!C$110*C39</f>
        <v>0</v>
      </c>
      <c r="D136" s="6">
        <f>'SMD'!D$110*D39</f>
        <v>0</v>
      </c>
      <c r="E136" s="6">
        <f>'SMD'!E$110*E39</f>
        <v>0</v>
      </c>
      <c r="F136" s="6">
        <f>'SMD'!F$110*F39</f>
        <v>0</v>
      </c>
      <c r="G136" s="6">
        <f>'SMD'!G$110*G39</f>
        <v>0</v>
      </c>
      <c r="H136" s="6">
        <f>'SMD'!H$110*H39</f>
        <v>0</v>
      </c>
      <c r="I136" s="6">
        <f>'SMD'!I$110*I39</f>
        <v>0</v>
      </c>
      <c r="J136" s="6">
        <f>'SMD'!J$110*J39</f>
        <v>0</v>
      </c>
      <c r="K136" s="10"/>
    </row>
    <row r="137" spans="1:11">
      <c r="A137" s="11" t="s">
        <v>173</v>
      </c>
      <c r="B137" s="6">
        <f>'SMD'!B$111*B40</f>
        <v>0</v>
      </c>
      <c r="C137" s="6">
        <f>'SMD'!C$111*C40</f>
        <v>0</v>
      </c>
      <c r="D137" s="6">
        <f>'SMD'!D$111*D40</f>
        <v>0</v>
      </c>
      <c r="E137" s="6">
        <f>'SMD'!E$111*E40</f>
        <v>0</v>
      </c>
      <c r="F137" s="6">
        <f>'SMD'!F$111*F40</f>
        <v>0</v>
      </c>
      <c r="G137" s="6">
        <f>'SMD'!G$111*G40</f>
        <v>0</v>
      </c>
      <c r="H137" s="6">
        <f>'SMD'!H$111*H40</f>
        <v>0</v>
      </c>
      <c r="I137" s="6">
        <f>'SMD'!I$111*I40</f>
        <v>0</v>
      </c>
      <c r="J137" s="6">
        <f>'SMD'!J$111*J40</f>
        <v>0</v>
      </c>
      <c r="K137" s="10"/>
    </row>
    <row r="138" spans="1:11">
      <c r="A138" s="11" t="s">
        <v>216</v>
      </c>
      <c r="B138" s="6">
        <f>'SMD'!B$112*B41</f>
        <v>0</v>
      </c>
      <c r="C138" s="6">
        <f>'SMD'!C$112*C41</f>
        <v>0</v>
      </c>
      <c r="D138" s="6">
        <f>'SMD'!D$112*D41</f>
        <v>0</v>
      </c>
      <c r="E138" s="6">
        <f>'SMD'!E$112*E41</f>
        <v>0</v>
      </c>
      <c r="F138" s="6">
        <f>'SMD'!F$112*F41</f>
        <v>0</v>
      </c>
      <c r="G138" s="6">
        <f>'SMD'!G$112*G41</f>
        <v>0</v>
      </c>
      <c r="H138" s="6">
        <f>'SMD'!H$112*H41</f>
        <v>0</v>
      </c>
      <c r="I138" s="6">
        <f>'SMD'!I$112*I41</f>
        <v>0</v>
      </c>
      <c r="J138" s="6">
        <f>'SMD'!J$112*J41</f>
        <v>0</v>
      </c>
      <c r="K138" s="10"/>
    </row>
    <row r="139" spans="1:11">
      <c r="A139" s="11" t="s">
        <v>174</v>
      </c>
      <c r="B139" s="6">
        <f>'SMD'!B$113*B42</f>
        <v>0</v>
      </c>
      <c r="C139" s="6">
        <f>'SMD'!C$113*C42</f>
        <v>0</v>
      </c>
      <c r="D139" s="6">
        <f>'SMD'!D$113*D42</f>
        <v>0</v>
      </c>
      <c r="E139" s="6">
        <f>'SMD'!E$113*E42</f>
        <v>0</v>
      </c>
      <c r="F139" s="6">
        <f>'SMD'!F$113*F42</f>
        <v>0</v>
      </c>
      <c r="G139" s="6">
        <f>'SMD'!G$113*G42</f>
        <v>0</v>
      </c>
      <c r="H139" s="6">
        <f>'SMD'!H$113*H42</f>
        <v>0</v>
      </c>
      <c r="I139" s="6">
        <f>'SMD'!I$113*I42</f>
        <v>0</v>
      </c>
      <c r="J139" s="6">
        <f>'SMD'!J$113*J42</f>
        <v>0</v>
      </c>
      <c r="K139" s="10"/>
    </row>
    <row r="140" spans="1:11">
      <c r="A140" s="11" t="s">
        <v>175</v>
      </c>
      <c r="B140" s="6">
        <f>'SMD'!B$114*B43</f>
        <v>0</v>
      </c>
      <c r="C140" s="6">
        <f>'SMD'!C$114*C43</f>
        <v>0</v>
      </c>
      <c r="D140" s="6">
        <f>'SMD'!D$114*D43</f>
        <v>0</v>
      </c>
      <c r="E140" s="6">
        <f>'SMD'!E$114*E43</f>
        <v>0</v>
      </c>
      <c r="F140" s="6">
        <f>'SMD'!F$114*F43</f>
        <v>0</v>
      </c>
      <c r="G140" s="6">
        <f>'SMD'!G$114*G43</f>
        <v>0</v>
      </c>
      <c r="H140" s="6">
        <f>'SMD'!H$114*H43</f>
        <v>0</v>
      </c>
      <c r="I140" s="6">
        <f>'SMD'!I$114*I43</f>
        <v>0</v>
      </c>
      <c r="J140" s="6">
        <f>'SMD'!J$114*J43</f>
        <v>0</v>
      </c>
      <c r="K140" s="10"/>
    </row>
    <row r="141" spans="1:11">
      <c r="A141" s="11" t="s">
        <v>217</v>
      </c>
      <c r="B141" s="6">
        <f>'SMD'!B$115*B44</f>
        <v>0</v>
      </c>
      <c r="C141" s="6">
        <f>'SMD'!C$115*C44</f>
        <v>0</v>
      </c>
      <c r="D141" s="6">
        <f>'SMD'!D$115*D44</f>
        <v>0</v>
      </c>
      <c r="E141" s="6">
        <f>'SMD'!E$115*E44</f>
        <v>0</v>
      </c>
      <c r="F141" s="6">
        <f>'SMD'!F$115*F44</f>
        <v>0</v>
      </c>
      <c r="G141" s="6">
        <f>'SMD'!G$115*G44</f>
        <v>0</v>
      </c>
      <c r="H141" s="6">
        <f>'SMD'!H$115*H44</f>
        <v>0</v>
      </c>
      <c r="I141" s="6">
        <f>'SMD'!I$115*I44</f>
        <v>0</v>
      </c>
      <c r="J141" s="6">
        <f>'SMD'!J$115*J44</f>
        <v>0</v>
      </c>
      <c r="K141" s="10"/>
    </row>
    <row r="142" spans="1:11">
      <c r="A142" s="11" t="s">
        <v>176</v>
      </c>
      <c r="B142" s="6">
        <f>'SMD'!B$116*B45</f>
        <v>0</v>
      </c>
      <c r="C142" s="6">
        <f>'SMD'!C$116*C45</f>
        <v>0</v>
      </c>
      <c r="D142" s="6">
        <f>'SMD'!D$116*D45</f>
        <v>0</v>
      </c>
      <c r="E142" s="6">
        <f>'SMD'!E$116*E45</f>
        <v>0</v>
      </c>
      <c r="F142" s="6">
        <f>'SMD'!F$116*F45</f>
        <v>0</v>
      </c>
      <c r="G142" s="6">
        <f>'SMD'!G$116*G45</f>
        <v>0</v>
      </c>
      <c r="H142" s="6">
        <f>'SMD'!H$116*H45</f>
        <v>0</v>
      </c>
      <c r="I142" s="6">
        <f>'SMD'!I$116*I45</f>
        <v>0</v>
      </c>
      <c r="J142" s="6">
        <f>'SMD'!J$116*J45</f>
        <v>0</v>
      </c>
      <c r="K142" s="10"/>
    </row>
    <row r="143" spans="1:11">
      <c r="A143" s="11" t="s">
        <v>177</v>
      </c>
      <c r="B143" s="6">
        <f>'SMD'!B$117*B46</f>
        <v>0</v>
      </c>
      <c r="C143" s="6">
        <f>'SMD'!C$117*C46</f>
        <v>0</v>
      </c>
      <c r="D143" s="6">
        <f>'SMD'!D$117*D46</f>
        <v>0</v>
      </c>
      <c r="E143" s="6">
        <f>'SMD'!E$117*E46</f>
        <v>0</v>
      </c>
      <c r="F143" s="6">
        <f>'SMD'!F$117*F46</f>
        <v>0</v>
      </c>
      <c r="G143" s="6">
        <f>'SMD'!G$117*G46</f>
        <v>0</v>
      </c>
      <c r="H143" s="6">
        <f>'SMD'!H$117*H46</f>
        <v>0</v>
      </c>
      <c r="I143" s="6">
        <f>'SMD'!I$117*I46</f>
        <v>0</v>
      </c>
      <c r="J143" s="6">
        <f>'SMD'!J$117*J46</f>
        <v>0</v>
      </c>
      <c r="K143" s="10"/>
    </row>
    <row r="144" spans="1:11">
      <c r="A144" s="11" t="s">
        <v>191</v>
      </c>
      <c r="B144" s="6">
        <f>'SMD'!B$118*B47</f>
        <v>0</v>
      </c>
      <c r="C144" s="6">
        <f>'SMD'!C$118*C47</f>
        <v>0</v>
      </c>
      <c r="D144" s="6">
        <f>'SMD'!D$118*D47</f>
        <v>0</v>
      </c>
      <c r="E144" s="6">
        <f>'SMD'!E$118*E47</f>
        <v>0</v>
      </c>
      <c r="F144" s="6">
        <f>'SMD'!F$118*F47</f>
        <v>0</v>
      </c>
      <c r="G144" s="6">
        <f>'SMD'!G$118*G47</f>
        <v>0</v>
      </c>
      <c r="H144" s="6">
        <f>'SMD'!H$118*H47</f>
        <v>0</v>
      </c>
      <c r="I144" s="6">
        <f>'SMD'!I$118*I47</f>
        <v>0</v>
      </c>
      <c r="J144" s="6">
        <f>'SMD'!J$118*J47</f>
        <v>0</v>
      </c>
      <c r="K144" s="10"/>
    </row>
    <row r="145" spans="1:11">
      <c r="A145" s="11" t="s">
        <v>178</v>
      </c>
      <c r="B145" s="6">
        <f>'SMD'!B$119*B48</f>
        <v>0</v>
      </c>
      <c r="C145" s="6">
        <f>'SMD'!C$119*C48</f>
        <v>0</v>
      </c>
      <c r="D145" s="6">
        <f>'SMD'!D$119*D48</f>
        <v>0</v>
      </c>
      <c r="E145" s="6">
        <f>'SMD'!E$119*E48</f>
        <v>0</v>
      </c>
      <c r="F145" s="6">
        <f>'SMD'!F$119*F48</f>
        <v>0</v>
      </c>
      <c r="G145" s="6">
        <f>'SMD'!G$119*G48</f>
        <v>0</v>
      </c>
      <c r="H145" s="6">
        <f>'SMD'!H$119*H48</f>
        <v>0</v>
      </c>
      <c r="I145" s="6">
        <f>'SMD'!I$119*I48</f>
        <v>0</v>
      </c>
      <c r="J145" s="6">
        <f>'SMD'!J$119*J48</f>
        <v>0</v>
      </c>
      <c r="K145" s="10"/>
    </row>
    <row r="146" spans="1:11">
      <c r="A146" s="11" t="s">
        <v>179</v>
      </c>
      <c r="B146" s="6">
        <f>'SMD'!B$120*B49</f>
        <v>0</v>
      </c>
      <c r="C146" s="6">
        <f>'SMD'!C$120*C49</f>
        <v>0</v>
      </c>
      <c r="D146" s="6">
        <f>'SMD'!D$120*D49</f>
        <v>0</v>
      </c>
      <c r="E146" s="6">
        <f>'SMD'!E$120*E49</f>
        <v>0</v>
      </c>
      <c r="F146" s="6">
        <f>'SMD'!F$120*F49</f>
        <v>0</v>
      </c>
      <c r="G146" s="6">
        <f>'SMD'!G$120*G49</f>
        <v>0</v>
      </c>
      <c r="H146" s="6">
        <f>'SMD'!H$120*H49</f>
        <v>0</v>
      </c>
      <c r="I146" s="6">
        <f>'SMD'!I$120*I49</f>
        <v>0</v>
      </c>
      <c r="J146" s="6">
        <f>'SMD'!J$120*J49</f>
        <v>0</v>
      </c>
      <c r="K146" s="10"/>
    </row>
    <row r="147" spans="1:11">
      <c r="A147" s="11" t="s">
        <v>192</v>
      </c>
      <c r="B147" s="6">
        <f>'SMD'!B$121*B50</f>
        <v>0</v>
      </c>
      <c r="C147" s="6">
        <f>'SMD'!C$121*C50</f>
        <v>0</v>
      </c>
      <c r="D147" s="6">
        <f>'SMD'!D$121*D50</f>
        <v>0</v>
      </c>
      <c r="E147" s="6">
        <f>'SMD'!E$121*E50</f>
        <v>0</v>
      </c>
      <c r="F147" s="6">
        <f>'SMD'!F$121*F50</f>
        <v>0</v>
      </c>
      <c r="G147" s="6">
        <f>'SMD'!G$121*G50</f>
        <v>0</v>
      </c>
      <c r="H147" s="6">
        <f>'SMD'!H$121*H50</f>
        <v>0</v>
      </c>
      <c r="I147" s="6">
        <f>'SMD'!I$121*I50</f>
        <v>0</v>
      </c>
      <c r="J147" s="6">
        <f>'SMD'!J$121*J50</f>
        <v>0</v>
      </c>
      <c r="K147" s="10"/>
    </row>
    <row r="148" spans="1:11">
      <c r="A148" s="11" t="s">
        <v>218</v>
      </c>
      <c r="B148" s="6">
        <f>'SMD'!B$122*B51</f>
        <v>0</v>
      </c>
      <c r="C148" s="6">
        <f>'SMD'!C$122*C51</f>
        <v>0</v>
      </c>
      <c r="D148" s="6">
        <f>'SMD'!D$122*D51</f>
        <v>0</v>
      </c>
      <c r="E148" s="6">
        <f>'SMD'!E$122*E51</f>
        <v>0</v>
      </c>
      <c r="F148" s="6">
        <f>'SMD'!F$122*F51</f>
        <v>0</v>
      </c>
      <c r="G148" s="6">
        <f>'SMD'!G$122*G51</f>
        <v>0</v>
      </c>
      <c r="H148" s="6">
        <f>'SMD'!H$122*H51</f>
        <v>0</v>
      </c>
      <c r="I148" s="6">
        <f>'SMD'!I$122*I51</f>
        <v>0</v>
      </c>
      <c r="J148" s="6">
        <f>'SMD'!J$122*J51</f>
        <v>0</v>
      </c>
      <c r="K148" s="10"/>
    </row>
    <row r="149" spans="1:11">
      <c r="A149" s="11" t="s">
        <v>219</v>
      </c>
      <c r="B149" s="6">
        <f>'SMD'!B$123*B52</f>
        <v>0</v>
      </c>
      <c r="C149" s="6">
        <f>'SMD'!C$123*C52</f>
        <v>0</v>
      </c>
      <c r="D149" s="6">
        <f>'SMD'!D$123*D52</f>
        <v>0</v>
      </c>
      <c r="E149" s="6">
        <f>'SMD'!E$123*E52</f>
        <v>0</v>
      </c>
      <c r="F149" s="6">
        <f>'SMD'!F$123*F52</f>
        <v>0</v>
      </c>
      <c r="G149" s="6">
        <f>'SMD'!G$123*G52</f>
        <v>0</v>
      </c>
      <c r="H149" s="6">
        <f>'SMD'!H$123*H52</f>
        <v>0</v>
      </c>
      <c r="I149" s="6">
        <f>'SMD'!I$123*I52</f>
        <v>0</v>
      </c>
      <c r="J149" s="6">
        <f>'SMD'!J$123*J52</f>
        <v>0</v>
      </c>
      <c r="K149" s="10"/>
    </row>
    <row r="150" spans="1:11">
      <c r="A150" s="11" t="s">
        <v>220</v>
      </c>
      <c r="B150" s="6">
        <f>'SMD'!B$124*B53</f>
        <v>0</v>
      </c>
      <c r="C150" s="6">
        <f>'SMD'!C$124*C53</f>
        <v>0</v>
      </c>
      <c r="D150" s="6">
        <f>'SMD'!D$124*D53</f>
        <v>0</v>
      </c>
      <c r="E150" s="6">
        <f>'SMD'!E$124*E53</f>
        <v>0</v>
      </c>
      <c r="F150" s="6">
        <f>'SMD'!F$124*F53</f>
        <v>0</v>
      </c>
      <c r="G150" s="6">
        <f>'SMD'!G$124*G53</f>
        <v>0</v>
      </c>
      <c r="H150" s="6">
        <f>'SMD'!H$124*H53</f>
        <v>0</v>
      </c>
      <c r="I150" s="6">
        <f>'SMD'!I$124*I53</f>
        <v>0</v>
      </c>
      <c r="J150" s="6">
        <f>'SMD'!J$124*J53</f>
        <v>0</v>
      </c>
      <c r="K150" s="10"/>
    </row>
    <row r="151" spans="1:11">
      <c r="A151" s="11" t="s">
        <v>221</v>
      </c>
      <c r="B151" s="6">
        <f>'SMD'!B$125*B54</f>
        <v>0</v>
      </c>
      <c r="C151" s="6">
        <f>'SMD'!C$125*C54</f>
        <v>0</v>
      </c>
      <c r="D151" s="6">
        <f>'SMD'!D$125*D54</f>
        <v>0</v>
      </c>
      <c r="E151" s="6">
        <f>'SMD'!E$125*E54</f>
        <v>0</v>
      </c>
      <c r="F151" s="6">
        <f>'SMD'!F$125*F54</f>
        <v>0</v>
      </c>
      <c r="G151" s="6">
        <f>'SMD'!G$125*G54</f>
        <v>0</v>
      </c>
      <c r="H151" s="6">
        <f>'SMD'!H$125*H54</f>
        <v>0</v>
      </c>
      <c r="I151" s="6">
        <f>'SMD'!I$125*I54</f>
        <v>0</v>
      </c>
      <c r="J151" s="6">
        <f>'SMD'!J$125*J54</f>
        <v>0</v>
      </c>
      <c r="K151" s="10"/>
    </row>
    <row r="152" spans="1:11">
      <c r="A152" s="11" t="s">
        <v>222</v>
      </c>
      <c r="B152" s="6">
        <f>'SMD'!B$126*B55</f>
        <v>0</v>
      </c>
      <c r="C152" s="6">
        <f>'SMD'!C$126*C55</f>
        <v>0</v>
      </c>
      <c r="D152" s="6">
        <f>'SMD'!D$126*D55</f>
        <v>0</v>
      </c>
      <c r="E152" s="6">
        <f>'SMD'!E$126*E55</f>
        <v>0</v>
      </c>
      <c r="F152" s="6">
        <f>'SMD'!F$126*F55</f>
        <v>0</v>
      </c>
      <c r="G152" s="6">
        <f>'SMD'!G$126*G55</f>
        <v>0</v>
      </c>
      <c r="H152" s="6">
        <f>'SMD'!H$126*H55</f>
        <v>0</v>
      </c>
      <c r="I152" s="6">
        <f>'SMD'!I$126*I55</f>
        <v>0</v>
      </c>
      <c r="J152" s="6">
        <f>'SMD'!J$126*J55</f>
        <v>0</v>
      </c>
      <c r="K152" s="10"/>
    </row>
    <row r="154" spans="1:11">
      <c r="A154" s="1" t="s">
        <v>802</v>
      </c>
    </row>
    <row r="155" spans="1:11">
      <c r="A155" s="2" t="s">
        <v>367</v>
      </c>
    </row>
    <row r="156" spans="1:11">
      <c r="A156" s="12" t="s">
        <v>803</v>
      </c>
    </row>
    <row r="157" spans="1:11">
      <c r="A157" s="2" t="s">
        <v>771</v>
      </c>
    </row>
    <row r="159" spans="1:11">
      <c r="B159" s="3" t="s">
        <v>140</v>
      </c>
      <c r="C159" s="3" t="s">
        <v>141</v>
      </c>
      <c r="D159" s="3" t="s">
        <v>142</v>
      </c>
      <c r="E159" s="3" t="s">
        <v>143</v>
      </c>
      <c r="F159" s="3" t="s">
        <v>144</v>
      </c>
      <c r="G159" s="3" t="s">
        <v>149</v>
      </c>
      <c r="H159" s="3" t="s">
        <v>145</v>
      </c>
      <c r="I159" s="3" t="s">
        <v>146</v>
      </c>
      <c r="J159" s="3" t="s">
        <v>147</v>
      </c>
    </row>
    <row r="160" spans="1:11">
      <c r="A160" s="11" t="s">
        <v>804</v>
      </c>
      <c r="B160" s="17">
        <f>SUM(B$136:B$152)</f>
        <v>0</v>
      </c>
      <c r="C160" s="17">
        <f>SUM(C$136:C$152)</f>
        <v>0</v>
      </c>
      <c r="D160" s="17">
        <f>SUM(D$136:D$152)</f>
        <v>0</v>
      </c>
      <c r="E160" s="17">
        <f>SUM(E$136:E$152)</f>
        <v>0</v>
      </c>
      <c r="F160" s="17">
        <f>SUM(F$136:F$152)</f>
        <v>0</v>
      </c>
      <c r="G160" s="17">
        <f>SUM(G$136:G$152)</f>
        <v>0</v>
      </c>
      <c r="H160" s="17">
        <f>SUM(H$136:H$152)</f>
        <v>0</v>
      </c>
      <c r="I160" s="17">
        <f>SUM(I$136:I$152)</f>
        <v>0</v>
      </c>
      <c r="J160" s="17">
        <f>SUM(J$136:J$152)</f>
        <v>0</v>
      </c>
      <c r="K160" s="10"/>
    </row>
    <row r="162" spans="1:11">
      <c r="A162" s="1" t="s">
        <v>805</v>
      </c>
    </row>
    <row r="163" spans="1:11">
      <c r="A163" s="2" t="s">
        <v>367</v>
      </c>
    </row>
    <row r="164" spans="1:11">
      <c r="A164" s="12" t="s">
        <v>806</v>
      </c>
    </row>
    <row r="165" spans="1:11">
      <c r="A165" s="12" t="s">
        <v>807</v>
      </c>
    </row>
    <row r="166" spans="1:11">
      <c r="A166" s="2" t="s">
        <v>808</v>
      </c>
    </row>
    <row r="168" spans="1:11">
      <c r="B168" s="3" t="s">
        <v>147</v>
      </c>
    </row>
    <row r="169" spans="1:11">
      <c r="A169" s="11" t="s">
        <v>809</v>
      </c>
      <c r="B169" s="29">
        <f>$J127/$J160-1</f>
        <v>0</v>
      </c>
      <c r="C169" s="10"/>
    </row>
    <row r="171" spans="1:11">
      <c r="A171" s="1" t="s">
        <v>810</v>
      </c>
    </row>
    <row r="173" spans="1:11">
      <c r="B173" s="3" t="s">
        <v>140</v>
      </c>
      <c r="C173" s="3" t="s">
        <v>141</v>
      </c>
      <c r="D173" s="3" t="s">
        <v>142</v>
      </c>
      <c r="E173" s="3" t="s">
        <v>143</v>
      </c>
      <c r="F173" s="3" t="s">
        <v>144</v>
      </c>
      <c r="G173" s="3" t="s">
        <v>149</v>
      </c>
      <c r="H173" s="3" t="s">
        <v>145</v>
      </c>
      <c r="I173" s="3" t="s">
        <v>146</v>
      </c>
      <c r="J173" s="3" t="s">
        <v>147</v>
      </c>
    </row>
    <row r="174" spans="1:11">
      <c r="A174" s="11" t="s">
        <v>140</v>
      </c>
      <c r="B174" s="30">
        <v>1</v>
      </c>
      <c r="C174" s="30">
        <v>0</v>
      </c>
      <c r="D174" s="30">
        <v>0</v>
      </c>
      <c r="E174" s="30">
        <v>0</v>
      </c>
      <c r="F174" s="30">
        <v>0</v>
      </c>
      <c r="G174" s="30">
        <v>0</v>
      </c>
      <c r="H174" s="30">
        <v>0</v>
      </c>
      <c r="I174" s="30">
        <v>0</v>
      </c>
      <c r="J174" s="30">
        <v>0</v>
      </c>
      <c r="K174" s="10"/>
    </row>
    <row r="175" spans="1:11">
      <c r="A175" s="11" t="s">
        <v>141</v>
      </c>
      <c r="B175" s="30">
        <v>0</v>
      </c>
      <c r="C175" s="30">
        <v>1</v>
      </c>
      <c r="D175" s="30">
        <v>0</v>
      </c>
      <c r="E175" s="30">
        <v>0</v>
      </c>
      <c r="F175" s="30">
        <v>0</v>
      </c>
      <c r="G175" s="30">
        <v>0</v>
      </c>
      <c r="H175" s="30">
        <v>0</v>
      </c>
      <c r="I175" s="30">
        <v>0</v>
      </c>
      <c r="J175" s="30">
        <v>0</v>
      </c>
      <c r="K175" s="10"/>
    </row>
    <row r="176" spans="1:11">
      <c r="A176" s="11" t="s">
        <v>142</v>
      </c>
      <c r="B176" s="30">
        <v>0</v>
      </c>
      <c r="C176" s="30">
        <v>0</v>
      </c>
      <c r="D176" s="30">
        <v>1</v>
      </c>
      <c r="E176" s="30">
        <v>0</v>
      </c>
      <c r="F176" s="30">
        <v>0</v>
      </c>
      <c r="G176" s="30">
        <v>1</v>
      </c>
      <c r="H176" s="30">
        <v>0</v>
      </c>
      <c r="I176" s="30">
        <v>0</v>
      </c>
      <c r="J176" s="30">
        <v>0</v>
      </c>
      <c r="K176" s="10"/>
    </row>
    <row r="177" spans="1:11">
      <c r="A177" s="11" t="s">
        <v>143</v>
      </c>
      <c r="B177" s="30">
        <v>0</v>
      </c>
      <c r="C177" s="30">
        <v>0</v>
      </c>
      <c r="D177" s="30">
        <v>0</v>
      </c>
      <c r="E177" s="30">
        <v>1</v>
      </c>
      <c r="F177" s="30">
        <v>0</v>
      </c>
      <c r="G177" s="30">
        <v>0</v>
      </c>
      <c r="H177" s="30">
        <v>0</v>
      </c>
      <c r="I177" s="30">
        <v>0</v>
      </c>
      <c r="J177" s="30">
        <v>0</v>
      </c>
      <c r="K177" s="10"/>
    </row>
    <row r="178" spans="1:11">
      <c r="A178" s="11" t="s">
        <v>144</v>
      </c>
      <c r="B178" s="30">
        <v>0</v>
      </c>
      <c r="C178" s="30">
        <v>0</v>
      </c>
      <c r="D178" s="30">
        <v>0</v>
      </c>
      <c r="E178" s="30">
        <v>0</v>
      </c>
      <c r="F178" s="30">
        <v>1</v>
      </c>
      <c r="G178" s="30">
        <v>0</v>
      </c>
      <c r="H178" s="30">
        <v>0</v>
      </c>
      <c r="I178" s="30">
        <v>0</v>
      </c>
      <c r="J178" s="30">
        <v>0</v>
      </c>
      <c r="K178" s="10"/>
    </row>
    <row r="179" spans="1:11">
      <c r="A179" s="11" t="s">
        <v>145</v>
      </c>
      <c r="B179" s="30">
        <v>0</v>
      </c>
      <c r="C179" s="30">
        <v>0</v>
      </c>
      <c r="D179" s="30">
        <v>0</v>
      </c>
      <c r="E179" s="30">
        <v>0</v>
      </c>
      <c r="F179" s="30">
        <v>0</v>
      </c>
      <c r="G179" s="30">
        <v>0</v>
      </c>
      <c r="H179" s="30">
        <v>1</v>
      </c>
      <c r="I179" s="30">
        <v>0</v>
      </c>
      <c r="J179" s="30">
        <v>0</v>
      </c>
      <c r="K179" s="10"/>
    </row>
    <row r="180" spans="1:11">
      <c r="A180" s="11" t="s">
        <v>146</v>
      </c>
      <c r="B180" s="30">
        <v>0</v>
      </c>
      <c r="C180" s="30">
        <v>0</v>
      </c>
      <c r="D180" s="30">
        <v>0</v>
      </c>
      <c r="E180" s="30">
        <v>0</v>
      </c>
      <c r="F180" s="30">
        <v>0</v>
      </c>
      <c r="G180" s="30">
        <v>0</v>
      </c>
      <c r="H180" s="30">
        <v>0</v>
      </c>
      <c r="I180" s="30">
        <v>1</v>
      </c>
      <c r="J180" s="30">
        <v>0</v>
      </c>
      <c r="K180" s="10"/>
    </row>
    <row r="181" spans="1:11">
      <c r="A181" s="11" t="s">
        <v>147</v>
      </c>
      <c r="B181" s="30">
        <v>0</v>
      </c>
      <c r="C181" s="30">
        <v>0</v>
      </c>
      <c r="D181" s="30">
        <v>0</v>
      </c>
      <c r="E181" s="30">
        <v>0</v>
      </c>
      <c r="F181" s="30">
        <v>0</v>
      </c>
      <c r="G181" s="30">
        <v>0</v>
      </c>
      <c r="H181" s="30">
        <v>0</v>
      </c>
      <c r="I181" s="30">
        <v>0</v>
      </c>
      <c r="J181" s="30">
        <v>1</v>
      </c>
      <c r="K181" s="10"/>
    </row>
    <row r="183" spans="1:11">
      <c r="A183" s="1" t="s">
        <v>811</v>
      </c>
    </row>
    <row r="184" spans="1:11">
      <c r="A184" s="2" t="s">
        <v>367</v>
      </c>
    </row>
    <row r="185" spans="1:11">
      <c r="A185" s="12" t="s">
        <v>812</v>
      </c>
    </row>
    <row r="186" spans="1:11">
      <c r="A186" s="12" t="s">
        <v>813</v>
      </c>
    </row>
    <row r="187" spans="1:11">
      <c r="A187" s="2" t="s">
        <v>380</v>
      </c>
    </row>
    <row r="189" spans="1:11">
      <c r="B189" s="3" t="s">
        <v>814</v>
      </c>
    </row>
    <row r="190" spans="1:11">
      <c r="A190" s="11" t="s">
        <v>140</v>
      </c>
      <c r="B190" s="29">
        <f>SUMPRODUCT('DRM'!D$48:D$55,$B$174:$B$181)</f>
        <v>0</v>
      </c>
      <c r="C190" s="10"/>
    </row>
    <row r="191" spans="1:11">
      <c r="A191" s="11" t="s">
        <v>141</v>
      </c>
      <c r="B191" s="29">
        <f>SUMPRODUCT('DRM'!D$48:D$55,$C$174:$C$181)</f>
        <v>0</v>
      </c>
      <c r="C191" s="10"/>
    </row>
    <row r="192" spans="1:11">
      <c r="A192" s="11" t="s">
        <v>142</v>
      </c>
      <c r="B192" s="29">
        <f>SUMPRODUCT('DRM'!D$48:D$55,$D$174:$D$181)</f>
        <v>0</v>
      </c>
      <c r="C192" s="10"/>
    </row>
    <row r="193" spans="1:11">
      <c r="A193" s="11" t="s">
        <v>143</v>
      </c>
      <c r="B193" s="29">
        <f>SUMPRODUCT('DRM'!D$48:D$55,$E$174:$E$181)</f>
        <v>0</v>
      </c>
      <c r="C193" s="10"/>
    </row>
    <row r="194" spans="1:11">
      <c r="A194" s="11" t="s">
        <v>144</v>
      </c>
      <c r="B194" s="29">
        <f>SUMPRODUCT('DRM'!D$48:D$55,$F$174:$F$181)</f>
        <v>0</v>
      </c>
      <c r="C194" s="10"/>
    </row>
    <row r="195" spans="1:11">
      <c r="A195" s="11" t="s">
        <v>149</v>
      </c>
      <c r="B195" s="29">
        <f>SUMPRODUCT('DRM'!D$48:D$55,$G$174:$G$181)</f>
        <v>0</v>
      </c>
      <c r="C195" s="10"/>
    </row>
    <row r="196" spans="1:11">
      <c r="A196" s="11" t="s">
        <v>145</v>
      </c>
      <c r="B196" s="29">
        <f>SUMPRODUCT('DRM'!D$48:D$55,$H$174:$H$181)</f>
        <v>0</v>
      </c>
      <c r="C196" s="10"/>
    </row>
    <row r="197" spans="1:11">
      <c r="A197" s="11" t="s">
        <v>146</v>
      </c>
      <c r="B197" s="29">
        <f>SUMPRODUCT('DRM'!D$48:D$55,$I$174:$I$181)</f>
        <v>0</v>
      </c>
      <c r="C197" s="10"/>
    </row>
    <row r="198" spans="1:11">
      <c r="A198" s="11" t="s">
        <v>147</v>
      </c>
      <c r="B198" s="29">
        <f>SUMPRODUCT('DRM'!D$48:D$55,$J$174:$J$181)</f>
        <v>0</v>
      </c>
      <c r="C198" s="10"/>
    </row>
    <row r="200" spans="1:11">
      <c r="A200" s="1" t="s">
        <v>815</v>
      </c>
    </row>
    <row r="201" spans="1:11">
      <c r="A201" s="2" t="s">
        <v>367</v>
      </c>
    </row>
    <row r="202" spans="1:11">
      <c r="A202" s="12" t="s">
        <v>816</v>
      </c>
    </row>
    <row r="203" spans="1:11">
      <c r="A203" s="12" t="s">
        <v>817</v>
      </c>
    </row>
    <row r="204" spans="1:11">
      <c r="A204" s="2" t="s">
        <v>385</v>
      </c>
    </row>
    <row r="206" spans="1:11">
      <c r="B206" s="3" t="s">
        <v>140</v>
      </c>
      <c r="C206" s="3" t="s">
        <v>141</v>
      </c>
      <c r="D206" s="3" t="s">
        <v>142</v>
      </c>
      <c r="E206" s="3" t="s">
        <v>143</v>
      </c>
      <c r="F206" s="3" t="s">
        <v>144</v>
      </c>
      <c r="G206" s="3" t="s">
        <v>149</v>
      </c>
      <c r="H206" s="3" t="s">
        <v>145</v>
      </c>
      <c r="I206" s="3" t="s">
        <v>146</v>
      </c>
      <c r="J206" s="3" t="s">
        <v>147</v>
      </c>
    </row>
    <row r="207" spans="1:11">
      <c r="A207" s="11" t="s">
        <v>818</v>
      </c>
      <c r="B207" s="31">
        <f>$B$190</f>
        <v>0</v>
      </c>
      <c r="C207" s="31">
        <f>$B$191</f>
        <v>0</v>
      </c>
      <c r="D207" s="31">
        <f>$B$192</f>
        <v>0</v>
      </c>
      <c r="E207" s="31">
        <f>$B$193</f>
        <v>0</v>
      </c>
      <c r="F207" s="31">
        <f>$B$194</f>
        <v>0</v>
      </c>
      <c r="G207" s="31">
        <f>$B$195</f>
        <v>0</v>
      </c>
      <c r="H207" s="31">
        <f>$B$196</f>
        <v>0</v>
      </c>
      <c r="I207" s="31">
        <f>$B$197</f>
        <v>0</v>
      </c>
      <c r="J207" s="31">
        <f>$B169</f>
        <v>0</v>
      </c>
      <c r="K207" s="10"/>
    </row>
    <row r="209" spans="1:11">
      <c r="A209" s="1" t="s">
        <v>819</v>
      </c>
    </row>
    <row r="210" spans="1:11">
      <c r="A210" s="2" t="s">
        <v>367</v>
      </c>
    </row>
    <row r="211" spans="1:11">
      <c r="A211" s="12" t="s">
        <v>820</v>
      </c>
    </row>
    <row r="212" spans="1:11">
      <c r="A212" s="12" t="s">
        <v>807</v>
      </c>
    </row>
    <row r="213" spans="1:11">
      <c r="A213" s="12" t="s">
        <v>821</v>
      </c>
    </row>
    <row r="214" spans="1:11">
      <c r="A214" s="12" t="s">
        <v>822</v>
      </c>
    </row>
    <row r="215" spans="1:11">
      <c r="A215" s="2" t="s">
        <v>823</v>
      </c>
    </row>
    <row r="217" spans="1:11">
      <c r="B217" s="3" t="s">
        <v>140</v>
      </c>
      <c r="C217" s="3" t="s">
        <v>141</v>
      </c>
      <c r="D217" s="3" t="s">
        <v>142</v>
      </c>
      <c r="E217" s="3" t="s">
        <v>143</v>
      </c>
      <c r="F217" s="3" t="s">
        <v>144</v>
      </c>
      <c r="G217" s="3" t="s">
        <v>149</v>
      </c>
      <c r="H217" s="3" t="s">
        <v>145</v>
      </c>
      <c r="I217" s="3" t="s">
        <v>146</v>
      </c>
      <c r="J217" s="3" t="s">
        <v>147</v>
      </c>
    </row>
    <row r="218" spans="1:11">
      <c r="A218" s="11" t="s">
        <v>824</v>
      </c>
      <c r="B218" s="17">
        <f>'SMD'!B148-B160+B127/(1+B207)</f>
        <v>0</v>
      </c>
      <c r="C218" s="17">
        <f>'SMD'!C148-C160+C127/(1+C207)</f>
        <v>0</v>
      </c>
      <c r="D218" s="17">
        <f>'SMD'!D148-D160+D127/(1+D207)</f>
        <v>0</v>
      </c>
      <c r="E218" s="17">
        <f>'SMD'!E148-E160+E127/(1+E207)</f>
        <v>0</v>
      </c>
      <c r="F218" s="17">
        <f>'SMD'!F148-F160+F127/(1+F207)</f>
        <v>0</v>
      </c>
      <c r="G218" s="17">
        <f>'SMD'!G148-G160+G127/(1+G207)</f>
        <v>0</v>
      </c>
      <c r="H218" s="17">
        <f>'SMD'!H148-H160+H127/(1+H207)</f>
        <v>0</v>
      </c>
      <c r="I218" s="17">
        <f>'SMD'!I148-I160+I127/(1+I207)</f>
        <v>0</v>
      </c>
      <c r="J218" s="17">
        <f>'SMD'!J148-J160+J127/(1+J207)</f>
        <v>0</v>
      </c>
      <c r="K218" s="10"/>
    </row>
  </sheetData>
  <sheetProtection sheet="1" objects="1" scenarios="1"/>
  <hyperlinks>
    <hyperlink ref="A5" location="'AMD'!B12" display="x1 = Standing charges factors (in Pre-processing of data for standing charge factors)"/>
    <hyperlink ref="A6" location="'Input'!B79" display="x2 = 1018. Proportion of relevant load going through 132kV/HV direct transformation"/>
    <hyperlink ref="A7" location="'AMD'!J12" display="x3 = Standing charges factors for 132kV/HV (in Pre-processing of data for standing charge factors)"/>
    <hyperlink ref="A33" location="'AMD'!J12" display="x1 = 2601. Standing charges factors for 132kV/HV (in Pre-processing of data for standing charge factors)"/>
    <hyperlink ref="A34" location="'AMD'!K12" display="x2 = 2601. Adjusted standing charges factors for 132kV (in Pre-processing of data for standing charge factors)"/>
    <hyperlink ref="A35" location="'AMD'!B12" display="x3 = 2601. Standing charges factors (in Pre-processing of data for standing charge factors)"/>
    <hyperlink ref="A59" location="'Loads'!F323" display="x1 = 2305. Import capacity (kVA) (in Equivalent volume for each end user)"/>
    <hyperlink ref="A60" location="'Input'!E57" display="x2 = 1010. Power factor for all flows in the network model (in Financial and general assumptions)"/>
    <hyperlink ref="A61" location="'AMD'!B38" display="x3 = 2602. Standing charges factors adapted to use 132kV/HV"/>
    <hyperlink ref="A62" location="'LAFs'!B252" display="x4 = 2012. Loss adjustment factors between end user meter reading and each network level, scaled by network use"/>
    <hyperlink ref="A72" location="'Multi'!B117" display="x1 = 2407. All units (MWh)"/>
    <hyperlink ref="A73" location="'Input'!C163" display="x2 = 1041. Load factor for each type of demand user (in Load profile data for demand users)"/>
    <hyperlink ref="A74" location="'AMD'!B38" display="x3 = 2602. Standing charges factors adapted to use 132kV/HV"/>
    <hyperlink ref="A75" location="'LAFs'!B252" display="x4 = 2012. Loss adjustment factors between end user meter reading and each network level, scaled by network use"/>
    <hyperlink ref="A76" location="'Input'!F57" display="x5 = 1010. Days in the charging year (in Financial and general assumptions)"/>
    <hyperlink ref="A100" location="'AMD'!B65" display="x1 = 2603. Capacity-based contributions to chargeable aggregate maximum load by network level (kW)"/>
    <hyperlink ref="A101" location="'AMD'!B79" display="x2 = 2604. Unit-based contributions to chargeable aggregate maximum load (kW)"/>
    <hyperlink ref="A123" location="'AMD'!B104" display="x1 = 2605. Contributions to aggregate maximum load by network level (kW)"/>
    <hyperlink ref="A131" location="'SMD'!B109" display="x1 = 2505. Contributions of users on each tariff to system simultaneous maximum load by network level (kW)"/>
    <hyperlink ref="A132" location="'AMD'!B38" display="x2 = 2602. Standing charges factors adapted to use 132kV/HV"/>
    <hyperlink ref="A156" location="'AMD'!B135" display="x1 = 2607. Forecast simultaneous load subject to standing charge factors (kW)"/>
    <hyperlink ref="A164" location="'AMD'!B126" display="x1 = 2606. Forecast chargeable aggregate maximum load (kW)"/>
    <hyperlink ref="A165" location="'AMD'!B159" display="x2 = 2608. Forecast simultaneous load replaced by standing charge (kW)"/>
    <hyperlink ref="A185" location="'DRM'!D47" display="x1 = 2104. Diversity allowance between level exit and GSP Group (in Diversity calculations)"/>
    <hyperlink ref="A186" location="'AMD'!B173" display="x2 = 2610. Network level mapping for diversity allowances"/>
    <hyperlink ref="A202" location="'AMD'!B168" display="x1 = 2609. Calculated LV diversity allowance"/>
    <hyperlink ref="A203" location="'AMD'!B189" display="x2 = 2611. Diversity allowances including 132kV/HV"/>
    <hyperlink ref="A211" location="'SMD'!B147" display="x1 = 2506. Forecast system simultaneous maximum load (kW) from forecast units"/>
    <hyperlink ref="A212" location="'AMD'!B159" display="x2 = 2608. Forecast simultaneous load replaced by standing charge (kW)"/>
    <hyperlink ref="A213" location="'AMD'!B126" display="x3 = 2606. Forecast chargeable aggregate maximum load (kW)"/>
    <hyperlink ref="A214" location="'AMD'!B206" display="x4 = 2612. Diversity allowances (including calculated LV value)"/>
  </hyperlinks>
  <pageMargins left="0.7" right="0.7" top="0.75" bottom="0.75" header="0.3" footer="0.3"/>
  <pageSetup fitToHeight="0" orientation="portrait"/>
  <headerFooter>
    <oddHeader>&amp;L&amp;A&amp;Cr6409&amp;R&amp;P of &amp;N</oddHeader>
    <oddFooter>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25</vt:i4>
      </vt:variant>
      <vt:variant>
        <vt:lpstr>Named Ranges</vt:lpstr>
      </vt:variant>
      <vt:variant>
        <vt:i4>1</vt:i4>
      </vt:variant>
    </vt:vector>
  </HeadingPairs>
  <TitlesOfParts>
    <vt:vector size="26" baseType="lpstr">
      <vt:lpstr>Index</vt:lpstr>
      <vt:lpstr>Input</vt:lpstr>
      <vt:lpstr>LAFs</vt:lpstr>
      <vt:lpstr>DRM</vt:lpstr>
      <vt:lpstr>SM</vt:lpstr>
      <vt:lpstr>Loads</vt:lpstr>
      <vt:lpstr>Multi</vt:lpstr>
      <vt:lpstr>SMD</vt:lpstr>
      <vt:lpstr>AMD</vt:lpstr>
      <vt:lpstr>Otex</vt:lpstr>
      <vt:lpstr>Contrib</vt:lpstr>
      <vt:lpstr>Yard</vt:lpstr>
      <vt:lpstr>Standing</vt:lpstr>
      <vt:lpstr>NHH</vt:lpstr>
      <vt:lpstr>Reactive</vt:lpstr>
      <vt:lpstr>Aggreg</vt:lpstr>
      <vt:lpstr>Revenue</vt:lpstr>
      <vt:lpstr>Scaler</vt:lpstr>
      <vt:lpstr>Adjust</vt:lpstr>
      <vt:lpstr>Tariffs</vt:lpstr>
      <vt:lpstr>Summary</vt:lpstr>
      <vt:lpstr>M-ATW</vt:lpstr>
      <vt:lpstr>M-Rev</vt:lpstr>
      <vt:lpstr>CData</vt:lpstr>
      <vt:lpstr>CTables</vt:lpstr>
      <vt:lpstr>'Multi'!Print_Area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2014-01-20T07:46:14Z</dcterms:created>
  <dcterms:modified xsi:type="dcterms:W3CDTF">2014-01-20T07:46:14Z</dcterms:modified>
</cp:coreProperties>
</file>