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320" windowHeight="11760"/>
  </bookViews>
  <sheets>
    <sheet name="WPD (Mid East)" sheetId="1" r:id="rId1"/>
    <sheet name="Mid East summary" sheetId="5" r:id="rId2"/>
  </sheets>
  <externalReferences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AP50" i="1"/>
  <c r="AP51"/>
  <c r="AP52"/>
  <c r="AP53"/>
  <c r="AP54"/>
  <c r="AP55"/>
  <c r="AP56"/>
  <c r="AP57"/>
  <c r="AP58"/>
  <c r="AP59"/>
  <c r="AP60"/>
  <c r="AP61"/>
  <c r="AP62"/>
  <c r="AP63"/>
  <c r="AN50"/>
  <c r="AN51"/>
  <c r="AN52"/>
  <c r="AN53"/>
  <c r="AN54"/>
  <c r="AN55"/>
  <c r="AN56"/>
  <c r="AN57"/>
  <c r="AN58"/>
  <c r="AN59"/>
  <c r="AN60"/>
  <c r="AN61"/>
  <c r="AN62"/>
  <c r="AN63"/>
  <c r="AN49"/>
  <c r="P6" i="5" s="1"/>
  <c r="AO50" i="1"/>
  <c r="AO51"/>
  <c r="AO52"/>
  <c r="AO53"/>
  <c r="AO54"/>
  <c r="AO55"/>
  <c r="AO56"/>
  <c r="AO57"/>
  <c r="AO58"/>
  <c r="AO59"/>
  <c r="AO60"/>
  <c r="AO61"/>
  <c r="AO62"/>
  <c r="AO63"/>
  <c r="AM50"/>
  <c r="P7" i="5" s="1"/>
  <c r="AM51" i="1"/>
  <c r="P8" i="5" s="1"/>
  <c r="AM52" i="1"/>
  <c r="P9" i="5" s="1"/>
  <c r="AM53" i="1"/>
  <c r="P10" i="5" s="1"/>
  <c r="AM54" i="1"/>
  <c r="P11" i="5" s="1"/>
  <c r="AM55" i="1"/>
  <c r="P12" i="5" s="1"/>
  <c r="AM56" i="1"/>
  <c r="P13" i="5" s="1"/>
  <c r="AM57" i="1"/>
  <c r="P14" i="5" s="1"/>
  <c r="AM58" i="1"/>
  <c r="P15" i="5" s="1"/>
  <c r="AM59" i="1"/>
  <c r="P16" i="5" s="1"/>
  <c r="AM60" i="1"/>
  <c r="P17" i="5" s="1"/>
  <c r="AM61" i="1"/>
  <c r="P18" i="5" s="1"/>
  <c r="AM62" i="1"/>
  <c r="P19" i="5" s="1"/>
  <c r="AM63" i="1"/>
  <c r="P20" i="5" s="1"/>
  <c r="AP49" i="1"/>
  <c r="AO49"/>
  <c r="AM49"/>
  <c r="AK61"/>
  <c r="AL61"/>
  <c r="AK62"/>
  <c r="AL62"/>
  <c r="AK63"/>
  <c r="AL63"/>
  <c r="AL49"/>
  <c r="AK49"/>
  <c r="AI63"/>
  <c r="AH63"/>
  <c r="AI62"/>
  <c r="AH62"/>
  <c r="AI61"/>
  <c r="AH61"/>
  <c r="AI60"/>
  <c r="AH60"/>
  <c r="AI59"/>
  <c r="AH59"/>
  <c r="AI58"/>
  <c r="AH58"/>
  <c r="AI57"/>
  <c r="AH57"/>
  <c r="AI56"/>
  <c r="AH56"/>
  <c r="AI55"/>
  <c r="AH55"/>
  <c r="AI54"/>
  <c r="AH54"/>
  <c r="AI53"/>
  <c r="AH53"/>
  <c r="AI52"/>
  <c r="AH52"/>
  <c r="AI51"/>
  <c r="AH51"/>
  <c r="AI50"/>
  <c r="AH50"/>
  <c r="AI49"/>
  <c r="AH49"/>
  <c r="AG63"/>
  <c r="AF63"/>
  <c r="AG62"/>
  <c r="AF62"/>
  <c r="AG61"/>
  <c r="AF61"/>
  <c r="AG60"/>
  <c r="AF60"/>
  <c r="AG59"/>
  <c r="AF59"/>
  <c r="AG58"/>
  <c r="AF58"/>
  <c r="AG57"/>
  <c r="AF57"/>
  <c r="AG56"/>
  <c r="AF56"/>
  <c r="AG55"/>
  <c r="AF55"/>
  <c r="AG54"/>
  <c r="AF54"/>
  <c r="AG53"/>
  <c r="AF53"/>
  <c r="AG52"/>
  <c r="AF52"/>
  <c r="AG51"/>
  <c r="AF51"/>
  <c r="AG50"/>
  <c r="AF50"/>
  <c r="AG49"/>
  <c r="AF49"/>
  <c r="AE63"/>
  <c r="AD63"/>
  <c r="AE62"/>
  <c r="AD62"/>
  <c r="AE61"/>
  <c r="AD61"/>
  <c r="AE60"/>
  <c r="AD60"/>
  <c r="AE59"/>
  <c r="AD59"/>
  <c r="AE58"/>
  <c r="AD58"/>
  <c r="AE57"/>
  <c r="AD57"/>
  <c r="AE56"/>
  <c r="AD56"/>
  <c r="AE55"/>
  <c r="AD55"/>
  <c r="AE54"/>
  <c r="AD54"/>
  <c r="AE53"/>
  <c r="AD53"/>
  <c r="AE52"/>
  <c r="AD52"/>
  <c r="AE51"/>
  <c r="AD51"/>
  <c r="AE50"/>
  <c r="AD50"/>
  <c r="AE49"/>
  <c r="AD49"/>
  <c r="AC63"/>
  <c r="AB63"/>
  <c r="AC62"/>
  <c r="AB62"/>
  <c r="AC61"/>
  <c r="AB61"/>
  <c r="AC60"/>
  <c r="AB60"/>
  <c r="AC59"/>
  <c r="AB59"/>
  <c r="AC58"/>
  <c r="AB58"/>
  <c r="AC57"/>
  <c r="AB57"/>
  <c r="AC56"/>
  <c r="AB56"/>
  <c r="AC55"/>
  <c r="AB55"/>
  <c r="AC54"/>
  <c r="AB54"/>
  <c r="AC53"/>
  <c r="AB53"/>
  <c r="AC52"/>
  <c r="AB52"/>
  <c r="AC51"/>
  <c r="AB51"/>
  <c r="AC50"/>
  <c r="AB50"/>
  <c r="AC49"/>
  <c r="AB49"/>
  <c r="AA63"/>
  <c r="Z63"/>
  <c r="AA62"/>
  <c r="Z62"/>
  <c r="AA61"/>
  <c r="Z61"/>
  <c r="AA60"/>
  <c r="Z60"/>
  <c r="AA59"/>
  <c r="Z59"/>
  <c r="AA58"/>
  <c r="Z58"/>
  <c r="AA57"/>
  <c r="Z57"/>
  <c r="AA56"/>
  <c r="Z56"/>
  <c r="AA55"/>
  <c r="Z55"/>
  <c r="AA54"/>
  <c r="Z54"/>
  <c r="AA53"/>
  <c r="Z53"/>
  <c r="AA52"/>
  <c r="Z52"/>
  <c r="AA51"/>
  <c r="Z51"/>
  <c r="AA50"/>
  <c r="Z50"/>
  <c r="AA49"/>
  <c r="Z49"/>
  <c r="Y63"/>
  <c r="X63"/>
  <c r="Y62"/>
  <c r="X62"/>
  <c r="Y6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Y51"/>
  <c r="X51"/>
  <c r="Y50"/>
  <c r="X50"/>
  <c r="Y49"/>
  <c r="X49"/>
  <c r="W63"/>
  <c r="V63"/>
  <c r="W62"/>
  <c r="V62"/>
  <c r="W61"/>
  <c r="V61"/>
  <c r="W60"/>
  <c r="V60"/>
  <c r="W59"/>
  <c r="V59"/>
  <c r="W58"/>
  <c r="V58"/>
  <c r="W57"/>
  <c r="V57"/>
  <c r="W56"/>
  <c r="V56"/>
  <c r="W55"/>
  <c r="V55"/>
  <c r="W54"/>
  <c r="V54"/>
  <c r="W53"/>
  <c r="V53"/>
  <c r="W52"/>
  <c r="V52"/>
  <c r="W51"/>
  <c r="V51"/>
  <c r="W50"/>
  <c r="V50"/>
  <c r="W49"/>
  <c r="V49"/>
  <c r="U63"/>
  <c r="T63"/>
  <c r="U62"/>
  <c r="T62"/>
  <c r="U61"/>
  <c r="T61"/>
  <c r="U60"/>
  <c r="T60"/>
  <c r="U59"/>
  <c r="T59"/>
  <c r="U58"/>
  <c r="T58"/>
  <c r="U57"/>
  <c r="T57"/>
  <c r="U56"/>
  <c r="T56"/>
  <c r="U55"/>
  <c r="T55"/>
  <c r="U54"/>
  <c r="T54"/>
  <c r="U53"/>
  <c r="T53"/>
  <c r="U52"/>
  <c r="T52"/>
  <c r="U51"/>
  <c r="T51"/>
  <c r="U50"/>
  <c r="T50"/>
  <c r="U49"/>
  <c r="T49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Q63"/>
  <c r="P63"/>
  <c r="Q62"/>
  <c r="P62"/>
  <c r="Q61"/>
  <c r="P61"/>
  <c r="Q60"/>
  <c r="P60"/>
  <c r="Q59"/>
  <c r="P59"/>
  <c r="Q58"/>
  <c r="P58"/>
  <c r="Q57"/>
  <c r="P57"/>
  <c r="Q56"/>
  <c r="P56"/>
  <c r="Q55"/>
  <c r="P55"/>
  <c r="Q54"/>
  <c r="P54"/>
  <c r="Q53"/>
  <c r="P53"/>
  <c r="Q52"/>
  <c r="P52"/>
  <c r="Q51"/>
  <c r="P51"/>
  <c r="Q50"/>
  <c r="P50"/>
  <c r="Q49"/>
  <c r="P49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K63"/>
  <c r="J63"/>
  <c r="K62"/>
  <c r="J62"/>
  <c r="K61"/>
  <c r="J6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K51"/>
  <c r="J51"/>
  <c r="K50"/>
  <c r="J50"/>
  <c r="K49"/>
  <c r="J49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F61"/>
  <c r="G61"/>
  <c r="F62"/>
  <c r="G62"/>
  <c r="F63"/>
  <c r="G63"/>
  <c r="G49"/>
  <c r="F49"/>
  <c r="F27"/>
  <c r="B50"/>
  <c r="B51"/>
  <c r="B52"/>
  <c r="B53"/>
  <c r="B54"/>
  <c r="B55"/>
  <c r="B56"/>
  <c r="B57"/>
  <c r="B58"/>
  <c r="B59"/>
  <c r="B60"/>
  <c r="B61"/>
  <c r="B62"/>
  <c r="B63"/>
  <c r="B49"/>
  <c r="N30" i="5"/>
  <c r="N29"/>
  <c r="N26"/>
  <c r="N25"/>
  <c r="N22"/>
  <c r="N16"/>
  <c r="N13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I19"/>
  <c r="H19"/>
  <c r="G19"/>
  <c r="F19"/>
  <c r="E19"/>
  <c r="D19"/>
  <c r="C1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8"/>
  <c r="K8"/>
  <c r="J8"/>
  <c r="I8"/>
  <c r="H8"/>
  <c r="G8"/>
  <c r="F8"/>
  <c r="E8"/>
  <c r="D8"/>
  <c r="C8"/>
  <c r="L7"/>
  <c r="K7"/>
  <c r="J7"/>
  <c r="I7"/>
  <c r="H7"/>
  <c r="G7"/>
  <c r="F7"/>
  <c r="E7"/>
  <c r="D7"/>
  <c r="C7"/>
  <c r="L6"/>
  <c r="K6"/>
  <c r="J6"/>
  <c r="I6"/>
  <c r="H6"/>
  <c r="G6"/>
  <c r="F6"/>
  <c r="E6"/>
  <c r="D6"/>
  <c r="C6"/>
  <c r="AH24" i="1" l="1"/>
  <c r="AF24"/>
  <c r="AD24"/>
  <c r="AB24"/>
  <c r="X24"/>
  <c r="V24"/>
  <c r="T24"/>
  <c r="R24"/>
  <c r="P24"/>
  <c r="L24"/>
  <c r="J24"/>
  <c r="H24"/>
  <c r="O29" i="5" l="1"/>
  <c r="O22"/>
  <c r="O30" l="1"/>
  <c r="O13"/>
  <c r="O16" l="1"/>
  <c r="O25"/>
  <c r="O26"/>
  <c r="AD34" i="1" l="1"/>
  <c r="X34"/>
  <c r="T34"/>
  <c r="R34"/>
  <c r="N34"/>
  <c r="J34"/>
  <c r="H34"/>
  <c r="AF34"/>
  <c r="AB34"/>
  <c r="Z34"/>
  <c r="V34"/>
  <c r="P34"/>
  <c r="L34"/>
  <c r="F34"/>
  <c r="F56" l="1"/>
  <c r="AK56" s="1"/>
  <c r="G56"/>
  <c r="AL56" s="1"/>
  <c r="AD37"/>
  <c r="AB37"/>
  <c r="Z37"/>
  <c r="V37"/>
  <c r="P37"/>
  <c r="L37"/>
  <c r="F37"/>
  <c r="AF37"/>
  <c r="X37"/>
  <c r="T37"/>
  <c r="R37"/>
  <c r="N37"/>
  <c r="J37"/>
  <c r="H37"/>
  <c r="F59" l="1"/>
  <c r="AK59" s="1"/>
  <c r="G59"/>
  <c r="AL59" s="1"/>
  <c r="AH34"/>
  <c r="AA35" l="1"/>
  <c r="W35"/>
  <c r="S35"/>
  <c r="O35"/>
  <c r="K35"/>
  <c r="G35"/>
  <c r="I41"/>
  <c r="G32"/>
  <c r="I27"/>
  <c r="K36"/>
  <c r="G36"/>
  <c r="J36"/>
  <c r="F36"/>
  <c r="G34"/>
  <c r="G39"/>
  <c r="F35"/>
  <c r="J41"/>
  <c r="F41"/>
  <c r="F31"/>
  <c r="G31"/>
  <c r="L32"/>
  <c r="H32"/>
  <c r="F32"/>
  <c r="F39"/>
  <c r="F54" l="1"/>
  <c r="AK54" s="1"/>
  <c r="G54"/>
  <c r="AL54" s="1"/>
  <c r="F58"/>
  <c r="AK58" s="1"/>
  <c r="G58"/>
  <c r="AL58" s="1"/>
  <c r="F53"/>
  <c r="AK53" s="1"/>
  <c r="G53"/>
  <c r="AL53" s="1"/>
  <c r="F57"/>
  <c r="AK57" s="1"/>
  <c r="G57"/>
  <c r="AL57" s="1"/>
  <c r="AH37"/>
  <c r="AE35"/>
  <c r="AI35"/>
  <c r="O36"/>
  <c r="S36"/>
  <c r="W36"/>
  <c r="AA36"/>
  <c r="AE36"/>
  <c r="AI36"/>
  <c r="P32"/>
  <c r="T32"/>
  <c r="X32"/>
  <c r="AB32"/>
  <c r="AF32"/>
  <c r="N41"/>
  <c r="R41"/>
  <c r="V41"/>
  <c r="Z41"/>
  <c r="AD41"/>
  <c r="AH41"/>
  <c r="N36"/>
  <c r="R36"/>
  <c r="V36"/>
  <c r="Z36"/>
  <c r="AD36"/>
  <c r="AH36"/>
  <c r="M41"/>
  <c r="Q41"/>
  <c r="U41"/>
  <c r="Y41"/>
  <c r="AC41"/>
  <c r="AG41"/>
  <c r="J32"/>
  <c r="N32"/>
  <c r="R32"/>
  <c r="V32"/>
  <c r="Z32"/>
  <c r="AD32"/>
  <c r="AH32"/>
  <c r="J31"/>
  <c r="N31"/>
  <c r="R31"/>
  <c r="V31"/>
  <c r="Z31"/>
  <c r="AD31"/>
  <c r="AH31"/>
  <c r="J35"/>
  <c r="N35"/>
  <c r="R35"/>
  <c r="V35"/>
  <c r="Z35"/>
  <c r="AD35"/>
  <c r="AH35"/>
  <c r="K39"/>
  <c r="O39"/>
  <c r="S39"/>
  <c r="W39"/>
  <c r="AA39"/>
  <c r="AE39"/>
  <c r="AI39"/>
  <c r="M27"/>
  <c r="Q27"/>
  <c r="U27"/>
  <c r="Y27"/>
  <c r="AC27"/>
  <c r="AG27"/>
  <c r="K32"/>
  <c r="O32"/>
  <c r="S32"/>
  <c r="W32"/>
  <c r="AA32"/>
  <c r="AE32"/>
  <c r="AI32"/>
  <c r="J39"/>
  <c r="N39"/>
  <c r="R39"/>
  <c r="V39"/>
  <c r="Z39"/>
  <c r="AD39"/>
  <c r="AH39"/>
  <c r="J27"/>
  <c r="N27"/>
  <c r="R27"/>
  <c r="V27"/>
  <c r="Z27"/>
  <c r="AD27"/>
  <c r="AH27"/>
  <c r="K31"/>
  <c r="O31"/>
  <c r="S31"/>
  <c r="W31"/>
  <c r="AA31"/>
  <c r="AE31"/>
  <c r="AI31"/>
  <c r="K34"/>
  <c r="O34"/>
  <c r="S34"/>
  <c r="W34"/>
  <c r="AA34"/>
  <c r="AE34"/>
  <c r="AI34"/>
  <c r="G33"/>
  <c r="G30"/>
  <c r="N29"/>
  <c r="J29"/>
  <c r="F29"/>
  <c r="G29"/>
  <c r="J33"/>
  <c r="F33"/>
  <c r="L40"/>
  <c r="H40"/>
  <c r="F40"/>
  <c r="G40"/>
  <c r="G38"/>
  <c r="F28"/>
  <c r="G37"/>
  <c r="H39"/>
  <c r="L39"/>
  <c r="P39"/>
  <c r="T39"/>
  <c r="X39"/>
  <c r="AB39"/>
  <c r="H27"/>
  <c r="L27"/>
  <c r="P27"/>
  <c r="T27"/>
  <c r="X27"/>
  <c r="AB27"/>
  <c r="AF27"/>
  <c r="I31"/>
  <c r="M31"/>
  <c r="Q31"/>
  <c r="U31"/>
  <c r="Y31"/>
  <c r="AC31"/>
  <c r="AG31"/>
  <c r="H31"/>
  <c r="L31"/>
  <c r="P31"/>
  <c r="T31"/>
  <c r="X31"/>
  <c r="AB31"/>
  <c r="AF31"/>
  <c r="H41"/>
  <c r="L41"/>
  <c r="P41"/>
  <c r="T41"/>
  <c r="X41"/>
  <c r="AB41"/>
  <c r="AF41"/>
  <c r="H35"/>
  <c r="L35"/>
  <c r="P35"/>
  <c r="T35"/>
  <c r="X35"/>
  <c r="AB35"/>
  <c r="AF35"/>
  <c r="I39"/>
  <c r="M39"/>
  <c r="Q39"/>
  <c r="U39"/>
  <c r="Y39"/>
  <c r="AC39"/>
  <c r="AG39"/>
  <c r="I34"/>
  <c r="M34"/>
  <c r="Q34"/>
  <c r="U34"/>
  <c r="Y34"/>
  <c r="AC34"/>
  <c r="AG34"/>
  <c r="H36"/>
  <c r="L36"/>
  <c r="P36"/>
  <c r="T36"/>
  <c r="X36"/>
  <c r="AB36"/>
  <c r="AF36"/>
  <c r="I36"/>
  <c r="M36"/>
  <c r="Q36"/>
  <c r="U36"/>
  <c r="Y36"/>
  <c r="AC36"/>
  <c r="AG36"/>
  <c r="G27"/>
  <c r="K27"/>
  <c r="O27"/>
  <c r="S27"/>
  <c r="W27"/>
  <c r="AA27"/>
  <c r="AE27"/>
  <c r="AI27"/>
  <c r="I32"/>
  <c r="M32"/>
  <c r="Q32"/>
  <c r="U32"/>
  <c r="Y32"/>
  <c r="AC32"/>
  <c r="AG32"/>
  <c r="G41"/>
  <c r="K41"/>
  <c r="O41"/>
  <c r="S41"/>
  <c r="W41"/>
  <c r="AA41"/>
  <c r="AE41"/>
  <c r="AI41"/>
  <c r="I35"/>
  <c r="M35"/>
  <c r="Q35"/>
  <c r="U35"/>
  <c r="Y35"/>
  <c r="AC35"/>
  <c r="AG35"/>
  <c r="G28"/>
  <c r="F50" l="1"/>
  <c r="AK50" s="1"/>
  <c r="G50"/>
  <c r="AL50" s="1"/>
  <c r="F55"/>
  <c r="AK55" s="1"/>
  <c r="G55"/>
  <c r="AL55" s="1"/>
  <c r="F51"/>
  <c r="AK51" s="1"/>
  <c r="G51"/>
  <c r="AL51" s="1"/>
  <c r="P40"/>
  <c r="T40"/>
  <c r="X40"/>
  <c r="AB40"/>
  <c r="AF40"/>
  <c r="N33"/>
  <c r="R33"/>
  <c r="V33"/>
  <c r="Z33"/>
  <c r="AD33"/>
  <c r="AH33"/>
  <c r="K28"/>
  <c r="O28"/>
  <c r="S28"/>
  <c r="W28"/>
  <c r="AA28"/>
  <c r="AE28"/>
  <c r="AI28"/>
  <c r="J28"/>
  <c r="N28"/>
  <c r="R28"/>
  <c r="V28"/>
  <c r="Z28"/>
  <c r="AD28"/>
  <c r="AH28"/>
  <c r="K38"/>
  <c r="O38"/>
  <c r="S38"/>
  <c r="W38"/>
  <c r="AA38"/>
  <c r="AE38"/>
  <c r="AI38"/>
  <c r="J40"/>
  <c r="N40"/>
  <c r="R40"/>
  <c r="V40"/>
  <c r="Z40"/>
  <c r="AD40"/>
  <c r="AH40"/>
  <c r="K33"/>
  <c r="O33"/>
  <c r="S33"/>
  <c r="W33"/>
  <c r="K29"/>
  <c r="O29"/>
  <c r="S29"/>
  <c r="W29"/>
  <c r="AA29"/>
  <c r="AE29"/>
  <c r="AI29"/>
  <c r="H30"/>
  <c r="L30"/>
  <c r="P30"/>
  <c r="T30"/>
  <c r="X30"/>
  <c r="AB30"/>
  <c r="AF30"/>
  <c r="H38"/>
  <c r="L38"/>
  <c r="P38"/>
  <c r="T38"/>
  <c r="X38"/>
  <c r="AB38"/>
  <c r="AF38"/>
  <c r="K37"/>
  <c r="O37"/>
  <c r="S37"/>
  <c r="W37"/>
  <c r="AA37"/>
  <c r="AE37"/>
  <c r="AI37"/>
  <c r="K40"/>
  <c r="O40"/>
  <c r="S40"/>
  <c r="W40"/>
  <c r="AA40"/>
  <c r="AE40"/>
  <c r="AI40"/>
  <c r="R29"/>
  <c r="V29"/>
  <c r="Z29"/>
  <c r="AD29"/>
  <c r="AH29"/>
  <c r="K30"/>
  <c r="O30"/>
  <c r="S30"/>
  <c r="W30"/>
  <c r="AA30"/>
  <c r="AE30"/>
  <c r="AI30"/>
  <c r="F30"/>
  <c r="J30"/>
  <c r="N30"/>
  <c r="R30"/>
  <c r="V30"/>
  <c r="Z30"/>
  <c r="AD30"/>
  <c r="AH30"/>
  <c r="I28"/>
  <c r="M28"/>
  <c r="Q28"/>
  <c r="U28"/>
  <c r="Y28"/>
  <c r="AC28"/>
  <c r="AG28"/>
  <c r="F38"/>
  <c r="J38"/>
  <c r="N38"/>
  <c r="R38"/>
  <c r="V38"/>
  <c r="Z38"/>
  <c r="AD38"/>
  <c r="AH38"/>
  <c r="I37"/>
  <c r="M37"/>
  <c r="Q37"/>
  <c r="U37"/>
  <c r="Y37"/>
  <c r="AC37"/>
  <c r="AG37"/>
  <c r="H28"/>
  <c r="L28"/>
  <c r="P28"/>
  <c r="T28"/>
  <c r="X28"/>
  <c r="AB28"/>
  <c r="AF28"/>
  <c r="I38"/>
  <c r="M38"/>
  <c r="Q38"/>
  <c r="U38"/>
  <c r="Y38"/>
  <c r="AC38"/>
  <c r="AG38"/>
  <c r="I40"/>
  <c r="M40"/>
  <c r="Q40"/>
  <c r="U40"/>
  <c r="Y40"/>
  <c r="AC40"/>
  <c r="AG40"/>
  <c r="H33"/>
  <c r="L33"/>
  <c r="P33"/>
  <c r="T33"/>
  <c r="X33"/>
  <c r="AB33"/>
  <c r="AF33"/>
  <c r="I29"/>
  <c r="M29"/>
  <c r="Q29"/>
  <c r="U29"/>
  <c r="Y29"/>
  <c r="AC29"/>
  <c r="AG29"/>
  <c r="H29"/>
  <c r="L29"/>
  <c r="P29"/>
  <c r="T29"/>
  <c r="X29"/>
  <c r="AB29"/>
  <c r="AB43" s="1"/>
  <c r="AF29"/>
  <c r="I30"/>
  <c r="M30"/>
  <c r="Q30"/>
  <c r="U30"/>
  <c r="Y30"/>
  <c r="AC30"/>
  <c r="AG30"/>
  <c r="I33"/>
  <c r="M33"/>
  <c r="Q33"/>
  <c r="U33"/>
  <c r="Y33"/>
  <c r="AC33"/>
  <c r="AG33"/>
  <c r="T43"/>
  <c r="L43"/>
  <c r="AA33"/>
  <c r="AE33"/>
  <c r="AI33"/>
  <c r="F52" l="1"/>
  <c r="AK52" s="1"/>
  <c r="G52"/>
  <c r="AL52" s="1"/>
  <c r="F60"/>
  <c r="AK60" s="1"/>
  <c r="G60"/>
  <c r="AL60" s="1"/>
  <c r="AF43"/>
  <c r="X43"/>
  <c r="P43"/>
  <c r="H43"/>
  <c r="AD43"/>
  <c r="V43"/>
  <c r="N43"/>
  <c r="F43"/>
  <c r="AH43"/>
  <c r="Z43"/>
  <c r="R43"/>
  <c r="J43"/>
  <c r="N27" i="5" l="1"/>
  <c r="O27" s="1"/>
  <c r="N24"/>
  <c r="O24" s="1"/>
  <c r="N28"/>
  <c r="O28" s="1"/>
  <c r="N23" l="1"/>
  <c r="O23" s="1"/>
  <c r="N21"/>
  <c r="O21" s="1"/>
  <c r="N17" l="1"/>
  <c r="O17" s="1"/>
  <c r="N12"/>
  <c r="O12" s="1"/>
  <c r="N8"/>
  <c r="O8" s="1"/>
  <c r="N14"/>
  <c r="O14" s="1"/>
  <c r="N10"/>
  <c r="O10" s="1"/>
  <c r="N18"/>
  <c r="O18" s="1"/>
  <c r="N6"/>
  <c r="O6" s="1"/>
  <c r="N9" l="1"/>
  <c r="O9" s="1"/>
  <c r="N11"/>
  <c r="O11" s="1"/>
  <c r="N20"/>
  <c r="O20" s="1"/>
  <c r="N19"/>
  <c r="O19" s="1"/>
  <c r="N7"/>
  <c r="O7" s="1"/>
  <c r="N15"/>
  <c r="O15" s="1"/>
</calcChain>
</file>

<file path=xl/sharedStrings.xml><?xml version="1.0" encoding="utf-8"?>
<sst xmlns="http://schemas.openxmlformats.org/spreadsheetml/2006/main" count="203" uniqueCount="67">
  <si>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</si>
  <si>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</si>
  <si>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</si>
  <si>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</si>
  <si>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</si>
  <si>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</si>
  <si>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</si>
  <si>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</si>
  <si>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</si>
  <si>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</si>
  <si>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</si>
  <si>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</si>
  <si>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</si>
  <si>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</si>
  <si>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</si>
  <si>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</si>
  <si>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</si>
  <si>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</si>
  <si>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</si>
  <si>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</si>
  <si>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</si>
  <si>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</si>
  <si>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</si>
  <si>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</si>
  <si>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</si>
  <si>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</si>
  <si>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</si>
  <si>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</si>
  <si>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</si>
  <si>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</si>
  <si>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</si>
  <si>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</si>
  <si>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</si>
  <si>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</si>
  <si>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</si>
  <si>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</si>
  <si>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</si>
  <si>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</si>
  <si>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</si>
  <si>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</si>
  <si>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</si>
  <si>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</si>
  <si>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</si>
  <si>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</si>
  <si>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</si>
  <si>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</si>
  <si>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</si>
  <si>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</si>
  <si>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</si>
  <si>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</si>
  <si>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</si>
  <si>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</si>
  <si>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</si>
  <si>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</si>
  <si>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</si>
  <si>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</si>
  <si>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</si>
  <si>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</si>
  <si>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</si>
  <si>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average p/kWh
this year</t>
  </si>
  <si>
    <t>average p/kWh
last year</t>
  </si>
  <si>
    <t>Percentage
change
%</t>
  </si>
  <si>
    <t/>
  </si>
  <si>
    <t>DNO : WPD Mid East</t>
  </si>
  <si>
    <t>No Change</t>
  </si>
  <si>
    <t>Updated</t>
  </si>
  <si>
    <t>Updated and using the average of 3 years</t>
  </si>
</sst>
</file>

<file path=xl/styles.xml><?xml version="1.0" encoding="utf-8"?>
<styleSheet xmlns="http://schemas.openxmlformats.org/spreadsheetml/2006/main">
  <numFmts count="9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</numFmts>
  <fonts count="16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9" fontId="15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0" fontId="13" fillId="4" borderId="17" xfId="3" applyFont="1" applyFill="1" applyBorder="1" applyAlignment="1" applyProtection="1">
      <alignment horizontal="center" vertical="center" wrapText="1"/>
      <protection locked="0"/>
    </xf>
    <xf numFmtId="166" fontId="2" fillId="13" borderId="1" xfId="2" applyNumberFormat="1" applyFont="1" applyFill="1" applyBorder="1" applyAlignment="1">
      <alignment horizontal="center" vertical="center"/>
    </xf>
    <xf numFmtId="166" fontId="2" fillId="13" borderId="5" xfId="2" applyNumberFormat="1" applyFont="1" applyFill="1" applyBorder="1" applyAlignment="1">
      <alignment horizontal="center" vertical="center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66" fontId="2" fillId="14" borderId="5" xfId="2" applyNumberFormat="1" applyFont="1" applyFill="1" applyBorder="1" applyAlignment="1">
      <alignment horizontal="center" vertical="center"/>
    </xf>
    <xf numFmtId="166" fontId="2" fillId="13" borderId="3" xfId="2" applyNumberFormat="1" applyFont="1" applyFill="1" applyBorder="1" applyAlignment="1">
      <alignment horizontal="center" vertical="center"/>
    </xf>
    <xf numFmtId="0" fontId="13" fillId="15" borderId="15" xfId="3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164" fontId="2" fillId="7" borderId="5" xfId="6" applyNumberFormat="1" applyFont="1" applyFill="1" applyBorder="1" applyAlignment="1">
      <alignment horizontal="center" vertical="center"/>
    </xf>
    <xf numFmtId="172" fontId="13" fillId="4" borderId="18" xfId="3" applyNumberFormat="1" applyFont="1" applyFill="1" applyBorder="1" applyAlignment="1" applyProtection="1">
      <alignment horizontal="center" vertical="center" wrapText="1"/>
      <protection locked="0"/>
    </xf>
  </cellXfs>
  <cellStyles count="7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  <cellStyle name="Percent" xfId="6" builtinId="5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(WPD Mid East)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id%20East%20Apr12%20CDCM%20Finals.x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%20-%20East%20Midlands%20Indicative%20CDCM%20DCP71A%20Price%20Chang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 refreshError="1"/>
      <sheetData sheetId="2">
        <row r="16">
          <cell r="A16" t="str">
            <v>Domestic Unrestricted</v>
          </cell>
          <cell r="B16">
            <v>1</v>
          </cell>
          <cell r="C16">
            <v>1</v>
          </cell>
          <cell r="D16">
            <v>1.931</v>
          </cell>
          <cell r="E16">
            <v>0</v>
          </cell>
          <cell r="F16">
            <v>0</v>
          </cell>
          <cell r="G16">
            <v>3.72</v>
          </cell>
          <cell r="H16">
            <v>0</v>
          </cell>
          <cell r="I16">
            <v>0</v>
          </cell>
        </row>
        <row r="17">
          <cell r="A17" t="str">
            <v>Domestic Two Rate</v>
          </cell>
          <cell r="B17">
            <v>3</v>
          </cell>
          <cell r="C17">
            <v>2</v>
          </cell>
          <cell r="D17">
            <v>2.4129999999999998</v>
          </cell>
          <cell r="E17">
            <v>5.7000000000000002E-2</v>
          </cell>
          <cell r="F17">
            <v>0</v>
          </cell>
          <cell r="G17">
            <v>3.72</v>
          </cell>
          <cell r="H17">
            <v>0</v>
          </cell>
          <cell r="I17">
            <v>0</v>
          </cell>
          <cell r="J17" t="str">
            <v>4,8</v>
          </cell>
        </row>
        <row r="18">
          <cell r="A18" t="str">
            <v>Domestic Off Peak (related MPAN)</v>
          </cell>
          <cell r="B18">
            <v>11</v>
          </cell>
          <cell r="C18">
            <v>2</v>
          </cell>
          <cell r="D18">
            <v>0.41799999999999998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900</v>
          </cell>
        </row>
        <row r="19">
          <cell r="A19" t="str">
            <v>Small Non Domestic Unrestricted</v>
          </cell>
          <cell r="B19">
            <v>13</v>
          </cell>
          <cell r="C19">
            <v>3</v>
          </cell>
          <cell r="D19">
            <v>1.6950000000000001</v>
          </cell>
          <cell r="E19">
            <v>0</v>
          </cell>
          <cell r="F19">
            <v>0</v>
          </cell>
          <cell r="G19">
            <v>5</v>
          </cell>
          <cell r="H19">
            <v>0</v>
          </cell>
          <cell r="I19">
            <v>0</v>
          </cell>
          <cell r="J19" t="str">
            <v>22,34,43</v>
          </cell>
        </row>
        <row r="20">
          <cell r="A20" t="str">
            <v>Small Non Domestic Two Rate</v>
          </cell>
          <cell r="B20">
            <v>37</v>
          </cell>
          <cell r="C20">
            <v>4</v>
          </cell>
          <cell r="D20">
            <v>1.861</v>
          </cell>
          <cell r="E20">
            <v>4.9000000000000002E-2</v>
          </cell>
          <cell r="F20">
            <v>0</v>
          </cell>
          <cell r="G20">
            <v>5</v>
          </cell>
          <cell r="H20">
            <v>0</v>
          </cell>
          <cell r="I20">
            <v>0</v>
          </cell>
          <cell r="J20" t="str">
            <v>16, 28,31,49,52</v>
          </cell>
        </row>
        <row r="21">
          <cell r="A21" t="str">
            <v>Small Non Domestic Off Peak (related MPAN)</v>
          </cell>
          <cell r="B21">
            <v>901</v>
          </cell>
          <cell r="C21">
            <v>4</v>
          </cell>
          <cell r="D21">
            <v>0.27700000000000002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>LV Medium Non-Domestic</v>
          </cell>
          <cell r="B22">
            <v>81</v>
          </cell>
          <cell r="C22" t="str">
            <v>5-8</v>
          </cell>
          <cell r="D22">
            <v>1.7629999999999999</v>
          </cell>
          <cell r="E22">
            <v>4.2999999999999997E-2</v>
          </cell>
          <cell r="F22">
            <v>0</v>
          </cell>
          <cell r="G22">
            <v>31.18</v>
          </cell>
          <cell r="H22">
            <v>0</v>
          </cell>
          <cell r="I22">
            <v>0</v>
          </cell>
          <cell r="J22" t="str">
            <v>83,85</v>
          </cell>
        </row>
        <row r="23">
          <cell r="A23" t="str">
            <v>LV Sub Medium Non-Domestic</v>
          </cell>
          <cell r="B23">
            <v>80</v>
          </cell>
          <cell r="C23" t="str">
            <v>5-8</v>
          </cell>
          <cell r="D23">
            <v>1.242</v>
          </cell>
          <cell r="E23">
            <v>2.9000000000000001E-2</v>
          </cell>
          <cell r="F23">
            <v>0</v>
          </cell>
          <cell r="G23">
            <v>9.31</v>
          </cell>
          <cell r="H23">
            <v>0</v>
          </cell>
          <cell r="I23">
            <v>0</v>
          </cell>
        </row>
        <row r="24">
          <cell r="A24" t="str">
            <v>HV Medium Non-Domestic</v>
          </cell>
          <cell r="B24" t="str">
            <v>Not available to new MPANS</v>
          </cell>
          <cell r="C24" t="str">
            <v>5-8</v>
          </cell>
          <cell r="D24">
            <v>1.0629999999999999</v>
          </cell>
          <cell r="E24">
            <v>1.4E-2</v>
          </cell>
          <cell r="F24">
            <v>0</v>
          </cell>
          <cell r="G24">
            <v>253.83</v>
          </cell>
          <cell r="H24">
            <v>0</v>
          </cell>
          <cell r="I24">
            <v>0</v>
          </cell>
          <cell r="J24">
            <v>90</v>
          </cell>
        </row>
        <row r="25">
          <cell r="A25" t="str">
            <v>LV HH Metered</v>
          </cell>
          <cell r="B25" t="str">
            <v>58, 990</v>
          </cell>
          <cell r="C25">
            <v>0</v>
          </cell>
          <cell r="D25">
            <v>8.2550000000000008</v>
          </cell>
          <cell r="E25">
            <v>0.56899999999999995</v>
          </cell>
          <cell r="F25">
            <v>3.3000000000000002E-2</v>
          </cell>
          <cell r="G25">
            <v>9.31</v>
          </cell>
          <cell r="H25">
            <v>2.21</v>
          </cell>
          <cell r="I25">
            <v>0.314</v>
          </cell>
        </row>
        <row r="26">
          <cell r="A26" t="str">
            <v>LV Sub HH Metered</v>
          </cell>
          <cell r="B26">
            <v>59</v>
          </cell>
          <cell r="C26">
            <v>0</v>
          </cell>
          <cell r="D26">
            <v>6.6829999999999998</v>
          </cell>
          <cell r="E26">
            <v>0.40899999999999997</v>
          </cell>
          <cell r="F26">
            <v>2.1999999999999999E-2</v>
          </cell>
          <cell r="G26">
            <v>9.31</v>
          </cell>
          <cell r="H26">
            <v>3</v>
          </cell>
          <cell r="I26">
            <v>0.25600000000000001</v>
          </cell>
        </row>
        <row r="27">
          <cell r="A27" t="str">
            <v>HV HH Metered</v>
          </cell>
          <cell r="B27" t="str">
            <v>60, 991</v>
          </cell>
          <cell r="C27">
            <v>0</v>
          </cell>
          <cell r="D27">
            <v>4.9340000000000002</v>
          </cell>
          <cell r="E27">
            <v>0.23100000000000001</v>
          </cell>
          <cell r="F27">
            <v>0.01</v>
          </cell>
          <cell r="G27">
            <v>93.62</v>
          </cell>
          <cell r="H27">
            <v>3.86</v>
          </cell>
          <cell r="I27">
            <v>0.159</v>
          </cell>
          <cell r="J27">
            <v>929</v>
          </cell>
        </row>
        <row r="28">
          <cell r="A28" t="str">
            <v>HV Sub HH Metered</v>
          </cell>
          <cell r="B28">
            <v>61</v>
          </cell>
          <cell r="C28">
            <v>0</v>
          </cell>
          <cell r="D28">
            <v>4.4029999999999996</v>
          </cell>
          <cell r="E28">
            <v>0.17799999999999999</v>
          </cell>
          <cell r="F28">
            <v>7.0000000000000001E-3</v>
          </cell>
          <cell r="G28">
            <v>93.62</v>
          </cell>
          <cell r="H28">
            <v>3.2</v>
          </cell>
          <cell r="I28">
            <v>0.14399999999999999</v>
          </cell>
        </row>
        <row r="29">
          <cell r="A29" t="str">
            <v>NHH UMS</v>
          </cell>
          <cell r="B29" t="str">
            <v>800, 801, 802, 803</v>
          </cell>
          <cell r="C29" t="str">
            <v>1&amp;8</v>
          </cell>
          <cell r="D29">
            <v>2.4809999999999999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>LV UMS (Pseudo HH Metered)</v>
          </cell>
          <cell r="B30">
            <v>804</v>
          </cell>
          <cell r="C30">
            <v>0</v>
          </cell>
          <cell r="D30">
            <v>25.431999999999999</v>
          </cell>
          <cell r="E30">
            <v>2.4790000000000001</v>
          </cell>
          <cell r="F30">
            <v>0.68600000000000005</v>
          </cell>
          <cell r="G30">
            <v>0</v>
          </cell>
          <cell r="H30">
            <v>0</v>
          </cell>
          <cell r="I30">
            <v>0</v>
          </cell>
          <cell r="J30">
            <v>805</v>
          </cell>
        </row>
        <row r="31">
          <cell r="A31" t="str">
            <v>LV Generation NHH</v>
          </cell>
          <cell r="B31">
            <v>986</v>
          </cell>
          <cell r="C31">
            <v>8</v>
          </cell>
          <cell r="D31">
            <v>-0.77100000000000002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>LV Sub Generation NHH</v>
          </cell>
          <cell r="B32">
            <v>970</v>
          </cell>
          <cell r="C32">
            <v>8</v>
          </cell>
          <cell r="D32">
            <v>-0.66400000000000003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A33" t="str">
            <v>LV Generation Intermittent</v>
          </cell>
          <cell r="B33">
            <v>971</v>
          </cell>
          <cell r="C33">
            <v>0</v>
          </cell>
          <cell r="D33">
            <v>-0.77100000000000002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0.27200000000000002</v>
          </cell>
        </row>
        <row r="34">
          <cell r="A34" t="str">
            <v>LV Generation Non-Intermittent</v>
          </cell>
          <cell r="B34">
            <v>973</v>
          </cell>
          <cell r="C34">
            <v>0</v>
          </cell>
          <cell r="D34">
            <v>-6.3529999999999998</v>
          </cell>
          <cell r="E34">
            <v>-0.59199999999999997</v>
          </cell>
          <cell r="F34">
            <v>-3.5000000000000003E-2</v>
          </cell>
          <cell r="G34">
            <v>0</v>
          </cell>
          <cell r="H34">
            <v>0</v>
          </cell>
          <cell r="I34">
            <v>0.27200000000000002</v>
          </cell>
        </row>
        <row r="35">
          <cell r="A35" t="str">
            <v>LV Sub Generation Intermittent</v>
          </cell>
          <cell r="B35">
            <v>972</v>
          </cell>
          <cell r="C35">
            <v>0</v>
          </cell>
          <cell r="D35">
            <v>-0.66400000000000003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0.246</v>
          </cell>
        </row>
        <row r="36">
          <cell r="A36" t="str">
            <v>LV Sub Generation Non-Intermittent</v>
          </cell>
          <cell r="B36">
            <v>974</v>
          </cell>
          <cell r="C36">
            <v>0</v>
          </cell>
          <cell r="D36">
            <v>-5.5220000000000002</v>
          </cell>
          <cell r="E36">
            <v>-0.497</v>
          </cell>
          <cell r="F36">
            <v>-2.9000000000000001E-2</v>
          </cell>
          <cell r="G36">
            <v>0</v>
          </cell>
          <cell r="H36">
            <v>0</v>
          </cell>
          <cell r="I36">
            <v>0.246</v>
          </cell>
        </row>
        <row r="37">
          <cell r="A37" t="str">
            <v>HV Generation Intermittent</v>
          </cell>
          <cell r="B37">
            <v>975</v>
          </cell>
          <cell r="C37">
            <v>0</v>
          </cell>
          <cell r="D37">
            <v>-0.48199999999999998</v>
          </cell>
          <cell r="E37">
            <v>0</v>
          </cell>
          <cell r="F37">
            <v>0</v>
          </cell>
          <cell r="G37">
            <v>16.07</v>
          </cell>
          <cell r="H37">
            <v>0</v>
          </cell>
          <cell r="I37">
            <v>0.19500000000000001</v>
          </cell>
        </row>
        <row r="38">
          <cell r="A38" t="str">
            <v>HV Generation Non-Intermittent</v>
          </cell>
          <cell r="B38">
            <v>977</v>
          </cell>
          <cell r="C38">
            <v>0</v>
          </cell>
          <cell r="D38">
            <v>-4.1529999999999996</v>
          </cell>
          <cell r="E38">
            <v>-0.32800000000000001</v>
          </cell>
          <cell r="F38">
            <v>-1.7000000000000001E-2</v>
          </cell>
          <cell r="G38">
            <v>16.07</v>
          </cell>
          <cell r="H38">
            <v>0</v>
          </cell>
          <cell r="I38">
            <v>0.19500000000000001</v>
          </cell>
        </row>
        <row r="39">
          <cell r="A39" t="str">
            <v>HV Sub Generation Non-Intermittent</v>
          </cell>
          <cell r="B39" t="str">
            <v>Not available to new MPANS</v>
          </cell>
          <cell r="C39">
            <v>0</v>
          </cell>
          <cell r="D39">
            <v>-3.4350000000000001</v>
          </cell>
          <cell r="E39">
            <v>-0.24099999999999999</v>
          </cell>
          <cell r="F39">
            <v>-1.0999999999999999E-2</v>
          </cell>
          <cell r="G39">
            <v>16.07</v>
          </cell>
          <cell r="H39">
            <v>0</v>
          </cell>
          <cell r="I39">
            <v>0.14699999999999999</v>
          </cell>
          <cell r="J39">
            <v>978</v>
          </cell>
        </row>
        <row r="40">
          <cell r="A40" t="str">
            <v>HV Sub Generation Intermittent</v>
          </cell>
          <cell r="B40" t="str">
            <v>Not available to new MPANS</v>
          </cell>
          <cell r="C40">
            <v>0</v>
          </cell>
          <cell r="D40">
            <v>-0.38800000000000001</v>
          </cell>
          <cell r="E40">
            <v>0</v>
          </cell>
          <cell r="F40">
            <v>0</v>
          </cell>
          <cell r="G40">
            <v>16.07</v>
          </cell>
          <cell r="H40">
            <v>0</v>
          </cell>
          <cell r="I40">
            <v>0.14699999999999999</v>
          </cell>
          <cell r="J40">
            <v>976</v>
          </cell>
        </row>
        <row r="41">
          <cell r="A41" t="str">
            <v>LDNO LV: Domestic Unrestricted</v>
          </cell>
          <cell r="B41">
            <v>100</v>
          </cell>
          <cell r="C41">
            <v>1</v>
          </cell>
          <cell r="D41">
            <v>1.3821505850814801</v>
          </cell>
          <cell r="E41">
            <v>0</v>
          </cell>
          <cell r="F41">
            <v>0</v>
          </cell>
          <cell r="G41">
            <v>2.6626619246520487</v>
          </cell>
          <cell r="H41">
            <v>0</v>
          </cell>
          <cell r="I41">
            <v>0</v>
          </cell>
        </row>
        <row r="42">
          <cell r="A42" t="str">
            <v>LDNO LV: Domestic Two Rate</v>
          </cell>
          <cell r="B42">
            <v>101</v>
          </cell>
          <cell r="C42">
            <v>2</v>
          </cell>
          <cell r="D42">
            <v>1.727151404350912</v>
          </cell>
          <cell r="E42">
            <v>4.0798852071281394E-2</v>
          </cell>
          <cell r="F42">
            <v>0</v>
          </cell>
          <cell r="G42">
            <v>2.6626619246520487</v>
          </cell>
          <cell r="H42">
            <v>0</v>
          </cell>
          <cell r="I42">
            <v>0</v>
          </cell>
        </row>
        <row r="43">
          <cell r="A43" t="str">
            <v>LDNO LV: Domestic Off Peak (related MPAN)</v>
          </cell>
          <cell r="B43">
            <v>102</v>
          </cell>
          <cell r="C43">
            <v>2</v>
          </cell>
          <cell r="D43">
            <v>0.29919158185606354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44">
          <cell r="A44" t="str">
            <v>LDNO LV: Small Non Domestic Unrestricted</v>
          </cell>
          <cell r="B44">
            <v>103</v>
          </cell>
          <cell r="C44">
            <v>3</v>
          </cell>
          <cell r="D44">
            <v>1.2132290221196835</v>
          </cell>
          <cell r="E44">
            <v>0</v>
          </cell>
          <cell r="F44">
            <v>0</v>
          </cell>
          <cell r="G44">
            <v>3.5788466729194202</v>
          </cell>
          <cell r="H44">
            <v>0</v>
          </cell>
          <cell r="I44">
            <v>0</v>
          </cell>
        </row>
        <row r="45">
          <cell r="A45" t="str">
            <v>LDNO LV: Small Non Domestic Two Rate</v>
          </cell>
          <cell r="B45">
            <v>104</v>
          </cell>
          <cell r="C45">
            <v>4</v>
          </cell>
          <cell r="D45">
            <v>1.3320467316606082</v>
          </cell>
          <cell r="E45">
            <v>3.5072697394610317E-2</v>
          </cell>
          <cell r="F45">
            <v>0</v>
          </cell>
          <cell r="G45">
            <v>3.5788466729194202</v>
          </cell>
          <cell r="H45">
            <v>0</v>
          </cell>
          <cell r="I45">
            <v>0</v>
          </cell>
        </row>
        <row r="46">
          <cell r="A46" t="str">
            <v>LDNO LV: Small Non Domestic Off Peak (related MPAN)</v>
          </cell>
          <cell r="B46">
            <v>105</v>
          </cell>
          <cell r="C46">
            <v>4</v>
          </cell>
          <cell r="D46">
            <v>0.19826810567973591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A47" t="str">
            <v>LDNO LV: LV Medium Non-Domestic</v>
          </cell>
          <cell r="B47">
            <v>106</v>
          </cell>
          <cell r="C47" t="str">
            <v>5-8</v>
          </cell>
          <cell r="D47">
            <v>1.2619013368713874</v>
          </cell>
          <cell r="E47">
            <v>3.0778081387107012E-2</v>
          </cell>
          <cell r="F47">
            <v>0</v>
          </cell>
          <cell r="G47">
            <v>22.317687852325506</v>
          </cell>
          <cell r="H47">
            <v>0</v>
          </cell>
          <cell r="I47">
            <v>0</v>
          </cell>
        </row>
        <row r="48">
          <cell r="A48" t="str">
            <v>LDNO LV: LV HH Metered</v>
          </cell>
          <cell r="B48">
            <v>107</v>
          </cell>
          <cell r="C48">
            <v>0</v>
          </cell>
          <cell r="D48">
            <v>5.9086758569899631</v>
          </cell>
          <cell r="E48">
            <v>0.40727275137822999</v>
          </cell>
          <cell r="F48">
            <v>2.3620388041268175E-2</v>
          </cell>
          <cell r="G48">
            <v>6.6638125049759607</v>
          </cell>
          <cell r="H48">
            <v>1.5818502294303838</v>
          </cell>
          <cell r="I48">
            <v>0.2247515710593396</v>
          </cell>
        </row>
        <row r="49">
          <cell r="A49" t="str">
            <v>LDNO LV: NHH UMS</v>
          </cell>
          <cell r="B49">
            <v>108</v>
          </cell>
          <cell r="C49" t="str">
            <v>1&amp;8</v>
          </cell>
          <cell r="D49">
            <v>1.7758237191026163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</row>
        <row r="50">
          <cell r="A50" t="str">
            <v>LDNO LV: LV UMS (Pseudo HH Metered)</v>
          </cell>
          <cell r="B50">
            <v>109</v>
          </cell>
          <cell r="C50">
            <v>0</v>
          </cell>
          <cell r="D50">
            <v>18.203445717137338</v>
          </cell>
          <cell r="E50">
            <v>1.7743921804334486</v>
          </cell>
          <cell r="F50">
            <v>0.49101776352454446</v>
          </cell>
          <cell r="G50">
            <v>0</v>
          </cell>
          <cell r="H50">
            <v>0</v>
          </cell>
          <cell r="I50">
            <v>0</v>
          </cell>
        </row>
        <row r="51">
          <cell r="A51" t="str">
            <v>LDNO LV: LV Generation NHH</v>
          </cell>
          <cell r="B51">
            <v>110</v>
          </cell>
          <cell r="C51">
            <v>8</v>
          </cell>
          <cell r="D51">
            <v>-0.77100000000000002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</row>
        <row r="52">
          <cell r="A52" t="str">
            <v>LDNO LV: LV Generation Intermittent</v>
          </cell>
          <cell r="B52">
            <v>111</v>
          </cell>
          <cell r="C52">
            <v>0</v>
          </cell>
          <cell r="D52">
            <v>-0.77100000000000002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0.27200000000000002</v>
          </cell>
        </row>
        <row r="53">
          <cell r="A53" t="str">
            <v>LDNO LV: LV Generation Non-Intermittent</v>
          </cell>
          <cell r="B53">
            <v>112</v>
          </cell>
          <cell r="C53">
            <v>0</v>
          </cell>
          <cell r="D53">
            <v>-6.3529999999999998</v>
          </cell>
          <cell r="E53">
            <v>-0.59199999999999997</v>
          </cell>
          <cell r="F53">
            <v>-3.5000000000000003E-2</v>
          </cell>
          <cell r="G53">
            <v>0</v>
          </cell>
          <cell r="H53">
            <v>0</v>
          </cell>
          <cell r="I53">
            <v>0.27200000000000002</v>
          </cell>
        </row>
        <row r="54">
          <cell r="A54" t="str">
            <v>LDNO HV: Domestic Unrestricted</v>
          </cell>
          <cell r="B54">
            <v>113</v>
          </cell>
          <cell r="C54">
            <v>1</v>
          </cell>
          <cell r="D54">
            <v>0.99671612723599723</v>
          </cell>
          <cell r="E54">
            <v>0</v>
          </cell>
          <cell r="F54">
            <v>0</v>
          </cell>
          <cell r="G54">
            <v>1.9201367132666545</v>
          </cell>
          <cell r="H54">
            <v>0</v>
          </cell>
          <cell r="I54">
            <v>0</v>
          </cell>
        </row>
        <row r="55">
          <cell r="A55" t="str">
            <v>LDNO HV: Domestic Two Rate</v>
          </cell>
          <cell r="B55">
            <v>114</v>
          </cell>
          <cell r="C55">
            <v>2</v>
          </cell>
          <cell r="D55">
            <v>1.2455080347076444</v>
          </cell>
          <cell r="E55">
            <v>2.9421449638763253E-2</v>
          </cell>
          <cell r="F55">
            <v>0</v>
          </cell>
          <cell r="G55">
            <v>1.9201367132666545</v>
          </cell>
          <cell r="H55">
            <v>0</v>
          </cell>
          <cell r="I55">
            <v>0</v>
          </cell>
        </row>
        <row r="56">
          <cell r="A56" t="str">
            <v>LDNO HV: Domestic Off Peak (related MPAN)</v>
          </cell>
          <cell r="B56">
            <v>115</v>
          </cell>
          <cell r="C56">
            <v>2</v>
          </cell>
          <cell r="D56">
            <v>0.21575729735093052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LDNO HV: Small Non Domestic Unrestricted</v>
          </cell>
          <cell r="B57">
            <v>116</v>
          </cell>
          <cell r="C57">
            <v>3</v>
          </cell>
          <cell r="D57">
            <v>0.87490100241585467</v>
          </cell>
          <cell r="E57">
            <v>0</v>
          </cell>
          <cell r="F57">
            <v>0</v>
          </cell>
          <cell r="G57">
            <v>2.5808289156809874</v>
          </cell>
          <cell r="H57">
            <v>0</v>
          </cell>
          <cell r="I57">
            <v>0</v>
          </cell>
        </row>
        <row r="58">
          <cell r="A58" t="str">
            <v>LDNO HV: Small Non Domestic Two Rate</v>
          </cell>
          <cell r="B58">
            <v>117</v>
          </cell>
          <cell r="C58">
            <v>4</v>
          </cell>
          <cell r="D58">
            <v>0.96058452241646342</v>
          </cell>
          <cell r="E58">
            <v>2.5292123373673675E-2</v>
          </cell>
          <cell r="F58">
            <v>0</v>
          </cell>
          <cell r="G58">
            <v>2.5808289156809874</v>
          </cell>
          <cell r="H58">
            <v>0</v>
          </cell>
          <cell r="I58">
            <v>0</v>
          </cell>
        </row>
        <row r="59">
          <cell r="A59" t="str">
            <v>LDNO HV: Small Non Domestic Off Peak (related MPAN)</v>
          </cell>
          <cell r="B59">
            <v>118</v>
          </cell>
          <cell r="C59">
            <v>4</v>
          </cell>
          <cell r="D59">
            <v>0.14297792192872671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</row>
        <row r="60">
          <cell r="A60" t="str">
            <v>LDNO HV: LV Medium Non-Domestic</v>
          </cell>
          <cell r="B60">
            <v>119</v>
          </cell>
          <cell r="C60" t="str">
            <v>5-8</v>
          </cell>
          <cell r="D60">
            <v>0.91000027566911601</v>
          </cell>
          <cell r="E60">
            <v>2.2195128674856488E-2</v>
          </cell>
          <cell r="F60">
            <v>0</v>
          </cell>
          <cell r="G60">
            <v>16.094049118186636</v>
          </cell>
          <cell r="H60">
            <v>0</v>
          </cell>
          <cell r="I60">
            <v>0</v>
          </cell>
        </row>
        <row r="61">
          <cell r="A61" t="str">
            <v>LDNO HV: LV HH Metered</v>
          </cell>
          <cell r="B61">
            <v>120</v>
          </cell>
          <cell r="C61">
            <v>0</v>
          </cell>
          <cell r="D61">
            <v>4.2609485397893101</v>
          </cell>
          <cell r="E61">
            <v>0.29369833060449629</v>
          </cell>
          <cell r="F61">
            <v>1.7033470843494516E-2</v>
          </cell>
          <cell r="G61">
            <v>4.805503440997998</v>
          </cell>
          <cell r="H61">
            <v>1.1407263807309964</v>
          </cell>
          <cell r="I61">
            <v>0.16207605590476598</v>
          </cell>
        </row>
        <row r="62">
          <cell r="A62" t="str">
            <v>LDNO HV: LV Sub HH Metered</v>
          </cell>
          <cell r="B62">
            <v>121</v>
          </cell>
          <cell r="C62">
            <v>0</v>
          </cell>
          <cell r="D62">
            <v>4.8832057981365011</v>
          </cell>
          <cell r="E62">
            <v>0.29885248712222484</v>
          </cell>
          <cell r="F62">
            <v>1.6075194906329943E-2</v>
          </cell>
          <cell r="G62">
            <v>6.8027302080878087</v>
          </cell>
          <cell r="H62">
            <v>2.1920720326813559</v>
          </cell>
          <cell r="I62">
            <v>0.18705681345547573</v>
          </cell>
        </row>
        <row r="63">
          <cell r="A63" t="str">
            <v>LDNO HV: HV HH Metered</v>
          </cell>
          <cell r="B63">
            <v>122</v>
          </cell>
          <cell r="C63">
            <v>0</v>
          </cell>
          <cell r="D63">
            <v>4.053602432035972</v>
          </cell>
          <cell r="E63">
            <v>0.18978154880427839</v>
          </cell>
          <cell r="F63">
            <v>8.2156514633886756E-3</v>
          </cell>
          <cell r="G63">
            <v>76.914929000244769</v>
          </cell>
          <cell r="H63">
            <v>3.1712414648680283</v>
          </cell>
          <cell r="I63">
            <v>0.13062885826787993</v>
          </cell>
        </row>
        <row r="64">
          <cell r="A64" t="str">
            <v>LDNO HV: NHH UMS</v>
          </cell>
          <cell r="B64">
            <v>123</v>
          </cell>
          <cell r="C64" t="str">
            <v>1&amp;8</v>
          </cell>
          <cell r="D64">
            <v>1.2806073079609057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LDNO HV: LV UMS (Pseudo HH Metered)</v>
          </cell>
          <cell r="B65">
            <v>124</v>
          </cell>
          <cell r="C65">
            <v>0</v>
          </cell>
          <cell r="D65">
            <v>13.127128196719772</v>
          </cell>
          <cell r="E65">
            <v>1.2795749763946336</v>
          </cell>
          <cell r="F65">
            <v>0.35408972723143145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>LDNO HV: LV Generation NHH</v>
          </cell>
          <cell r="B66">
            <v>125</v>
          </cell>
          <cell r="C66">
            <v>8</v>
          </cell>
          <cell r="D66">
            <v>-0.77100000000000002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67">
          <cell r="A67" t="str">
            <v>LDNO HV: LV Sub Generation NHH</v>
          </cell>
          <cell r="B67">
            <v>126</v>
          </cell>
          <cell r="C67">
            <v>8</v>
          </cell>
          <cell r="D67">
            <v>-0.66400000000000003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A68" t="str">
            <v>LDNO HV: LV Generation Intermittent</v>
          </cell>
          <cell r="B68">
            <v>127</v>
          </cell>
          <cell r="C68">
            <v>0</v>
          </cell>
          <cell r="D68">
            <v>-0.77100000000000002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0.27200000000000002</v>
          </cell>
        </row>
        <row r="69">
          <cell r="A69" t="str">
            <v>LDNO HV: LV Generation Non-Intermittent</v>
          </cell>
          <cell r="B69">
            <v>128</v>
          </cell>
          <cell r="C69">
            <v>0</v>
          </cell>
          <cell r="D69">
            <v>-6.3529999999999998</v>
          </cell>
          <cell r="E69">
            <v>-0.59199999999999997</v>
          </cell>
          <cell r="F69">
            <v>-3.5000000000000003E-2</v>
          </cell>
          <cell r="G69">
            <v>0</v>
          </cell>
          <cell r="H69">
            <v>0</v>
          </cell>
          <cell r="I69">
            <v>0.27200000000000002</v>
          </cell>
        </row>
        <row r="70">
          <cell r="A70" t="str">
            <v>LDNO HV: LV Sub Generation Intermittent</v>
          </cell>
          <cell r="B70">
            <v>129</v>
          </cell>
          <cell r="C70">
            <v>0</v>
          </cell>
          <cell r="D70">
            <v>-0.66400000000000003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0.246</v>
          </cell>
        </row>
        <row r="71">
          <cell r="A71" t="str">
            <v>LDNO HV: LV Sub Generation Non-Intermittent</v>
          </cell>
          <cell r="B71">
            <v>130</v>
          </cell>
          <cell r="C71">
            <v>0</v>
          </cell>
          <cell r="D71">
            <v>-5.5220000000000002</v>
          </cell>
          <cell r="E71">
            <v>-0.497</v>
          </cell>
          <cell r="F71">
            <v>-2.9000000000000001E-2</v>
          </cell>
          <cell r="G71">
            <v>0</v>
          </cell>
          <cell r="H71">
            <v>0</v>
          </cell>
          <cell r="I71">
            <v>0.246</v>
          </cell>
        </row>
        <row r="72">
          <cell r="A72" t="str">
            <v>LDNO HV: HV Generation Intermittent</v>
          </cell>
          <cell r="B72">
            <v>131</v>
          </cell>
          <cell r="C72">
            <v>0</v>
          </cell>
          <cell r="D72">
            <v>-0.48199999999999998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0.19500000000000001</v>
          </cell>
        </row>
        <row r="73">
          <cell r="A73" t="str">
            <v>LDNO HV: HV Generation Non-Intermittent</v>
          </cell>
          <cell r="B73">
            <v>132</v>
          </cell>
          <cell r="C73">
            <v>0</v>
          </cell>
          <cell r="D73">
            <v>-4.1529999999999996</v>
          </cell>
          <cell r="E73">
            <v>-0.32800000000000001</v>
          </cell>
          <cell r="F73">
            <v>-1.7000000000000001E-2</v>
          </cell>
          <cell r="G73">
            <v>0</v>
          </cell>
          <cell r="H73">
            <v>0</v>
          </cell>
          <cell r="I73">
            <v>0.19500000000000001</v>
          </cell>
        </row>
      </sheetData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5142208.3206753526</v>
          </cell>
          <cell r="C56">
            <v>1410000</v>
          </cell>
          <cell r="D56">
            <v>118441022.67224106</v>
          </cell>
          <cell r="E56">
            <v>99296042.672241062</v>
          </cell>
          <cell r="F56">
            <v>19144980.000000004</v>
          </cell>
          <cell r="G56">
            <v>0</v>
          </cell>
          <cell r="H56">
            <v>0</v>
          </cell>
          <cell r="I56">
            <v>2.3033104706400849</v>
          </cell>
        </row>
        <row r="57">
          <cell r="A57" t="str">
            <v>LDNO LV: Domestic Unrestricted</v>
          </cell>
          <cell r="B57">
            <v>4764.0869999999995</v>
          </cell>
          <cell r="C57">
            <v>3295</v>
          </cell>
          <cell r="D57">
            <v>97870.025646599766</v>
          </cell>
          <cell r="E57">
            <v>65846.856344290733</v>
          </cell>
          <cell r="F57">
            <v>32023.169302309027</v>
          </cell>
          <cell r="G57">
            <v>0</v>
          </cell>
          <cell r="H57">
            <v>0</v>
          </cell>
          <cell r="I57">
            <v>2.0543291011813971</v>
          </cell>
        </row>
        <row r="58">
          <cell r="A58" t="str">
            <v>LDNO HV: Domestic Unrestricted</v>
          </cell>
          <cell r="B58">
            <v>11531.275</v>
          </cell>
          <cell r="C58">
            <v>5084</v>
          </cell>
          <cell r="D58">
            <v>150565.28653433674</v>
          </cell>
          <cell r="E58">
            <v>114934.07760093274</v>
          </cell>
          <cell r="F58">
            <v>35631.208933403999</v>
          </cell>
          <cell r="G58">
            <v>0</v>
          </cell>
          <cell r="H58">
            <v>0</v>
          </cell>
          <cell r="I58">
            <v>1.305712391165216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4889813.4099498391</v>
          </cell>
          <cell r="C60">
            <v>982000</v>
          </cell>
          <cell r="D60">
            <v>92906160.960972056</v>
          </cell>
          <cell r="E60">
            <v>79572564.960972056</v>
          </cell>
          <cell r="F60">
            <v>13333596.000000002</v>
          </cell>
          <cell r="G60">
            <v>0</v>
          </cell>
          <cell r="H60">
            <v>0</v>
          </cell>
          <cell r="I60">
            <v>1.899993991016625</v>
          </cell>
        </row>
        <row r="61">
          <cell r="A61" t="str">
            <v>LDNO LV: Domestic Two Rate</v>
          </cell>
          <cell r="B61">
            <v>950.69899999999996</v>
          </cell>
          <cell r="C61">
            <v>258</v>
          </cell>
          <cell r="D61">
            <v>14601.861249870042</v>
          </cell>
          <cell r="E61">
            <v>12094.432515425207</v>
          </cell>
          <cell r="F61">
            <v>2507.4287344448339</v>
          </cell>
          <cell r="G61">
            <v>0</v>
          </cell>
          <cell r="H61">
            <v>0</v>
          </cell>
          <cell r="I61">
            <v>1.5359079214209803</v>
          </cell>
        </row>
        <row r="62">
          <cell r="A62" t="str">
            <v>LDNO HV: Domestic Two Rate</v>
          </cell>
          <cell r="B62">
            <v>1395.4159999999999</v>
          </cell>
          <cell r="C62">
            <v>512</v>
          </cell>
          <cell r="D62">
            <v>16440.162040052113</v>
          </cell>
          <cell r="E62">
            <v>12851.810550299388</v>
          </cell>
          <cell r="F62">
            <v>3588.3514897527239</v>
          </cell>
          <cell r="G62">
            <v>0</v>
          </cell>
          <cell r="H62">
            <v>0</v>
          </cell>
          <cell r="I62">
            <v>1.1781549043476722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197499.16861692118</v>
          </cell>
          <cell r="C64">
            <v>45000</v>
          </cell>
          <cell r="D64">
            <v>825546.52481873054</v>
          </cell>
          <cell r="E64">
            <v>825546.52481873054</v>
          </cell>
          <cell r="F64">
            <v>0</v>
          </cell>
          <cell r="G64">
            <v>0</v>
          </cell>
          <cell r="H64">
            <v>0</v>
          </cell>
          <cell r="I64">
            <v>0.41800000000000004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1151325.7985803427</v>
          </cell>
          <cell r="C68">
            <v>90500</v>
          </cell>
          <cell r="D68">
            <v>21166597.28593681</v>
          </cell>
          <cell r="E68">
            <v>19514972.28593681</v>
          </cell>
          <cell r="F68">
            <v>1651625</v>
          </cell>
          <cell r="G68">
            <v>0</v>
          </cell>
          <cell r="H68">
            <v>0</v>
          </cell>
          <cell r="I68">
            <v>1.8384541814347042</v>
          </cell>
        </row>
        <row r="69">
          <cell r="A69" t="str">
            <v>LDNO LV: Small Non Domestic Unrestricted</v>
          </cell>
          <cell r="B69">
            <v>679.76400000000001</v>
          </cell>
          <cell r="C69">
            <v>190</v>
          </cell>
          <cell r="D69">
            <v>10729.024297591262</v>
          </cell>
          <cell r="E69">
            <v>8247.0941299216447</v>
          </cell>
          <cell r="F69">
            <v>2481.9301676696177</v>
          </cell>
          <cell r="G69">
            <v>0</v>
          </cell>
          <cell r="H69">
            <v>0</v>
          </cell>
          <cell r="I69">
            <v>1.5783454695440275</v>
          </cell>
        </row>
        <row r="70">
          <cell r="A70" t="str">
            <v>LDNO HV: Small Non Domestic Unrestricted</v>
          </cell>
          <cell r="B70">
            <v>2952.7469999999994</v>
          </cell>
          <cell r="C70">
            <v>141</v>
          </cell>
          <cell r="D70">
            <v>27161.836703259294</v>
          </cell>
          <cell r="E70">
            <v>25833.613101804072</v>
          </cell>
          <cell r="F70">
            <v>1328.2236014552202</v>
          </cell>
          <cell r="G70">
            <v>0</v>
          </cell>
          <cell r="H70">
            <v>0</v>
          </cell>
          <cell r="I70">
            <v>0.91988364405278544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2193463.0666606524</v>
          </cell>
          <cell r="C72">
            <v>81000</v>
          </cell>
          <cell r="D72">
            <v>32538040.530604087</v>
          </cell>
          <cell r="E72">
            <v>31059790.530604087</v>
          </cell>
          <cell r="F72">
            <v>1478250</v>
          </cell>
          <cell r="G72">
            <v>0</v>
          </cell>
          <cell r="H72">
            <v>0</v>
          </cell>
          <cell r="I72">
            <v>1.4834095465368509</v>
          </cell>
        </row>
        <row r="73">
          <cell r="A73" t="str">
            <v>LDNO LV: Small Non Domestic Two Rate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/>
          </cell>
        </row>
        <row r="74">
          <cell r="A74" t="str">
            <v>LDNO HV: Small Non Domestic Two Rate</v>
          </cell>
          <cell r="B74">
            <v>318.11299999999994</v>
          </cell>
          <cell r="C74">
            <v>15</v>
          </cell>
          <cell r="D74">
            <v>2484.9129922970378</v>
          </cell>
          <cell r="E74">
            <v>2343.6126091635037</v>
          </cell>
          <cell r="F74">
            <v>141.30038313353407</v>
          </cell>
          <cell r="G74">
            <v>0</v>
          </cell>
          <cell r="H74">
            <v>0</v>
          </cell>
          <cell r="I74">
            <v>0.78114160449181214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7744.2010864293816</v>
          </cell>
          <cell r="C76">
            <v>1000</v>
          </cell>
          <cell r="D76">
            <v>21451.437009409387</v>
          </cell>
          <cell r="E76">
            <v>21451.437009409387</v>
          </cell>
          <cell r="F76">
            <v>0</v>
          </cell>
          <cell r="G76">
            <v>0</v>
          </cell>
          <cell r="H76">
            <v>0</v>
          </cell>
          <cell r="I76">
            <v>0.27700000000000002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928488.46112503787</v>
          </cell>
          <cell r="C80">
            <v>7600</v>
          </cell>
          <cell r="D80">
            <v>13849249.797635874</v>
          </cell>
          <cell r="E80">
            <v>12984316.597635875</v>
          </cell>
          <cell r="F80">
            <v>864933.2</v>
          </cell>
          <cell r="G80">
            <v>0</v>
          </cell>
          <cell r="H80">
            <v>0</v>
          </cell>
          <cell r="I80">
            <v>1.4915909435056318</v>
          </cell>
        </row>
        <row r="81">
          <cell r="A81" t="str">
            <v>LDNO LV: LV Medium Non-Domestic</v>
          </cell>
          <cell r="B81">
            <v>128.071</v>
          </cell>
          <cell r="C81">
            <v>2</v>
          </cell>
          <cell r="D81">
            <v>1359.6912679509203</v>
          </cell>
          <cell r="E81">
            <v>1196.772146628944</v>
          </cell>
          <cell r="F81">
            <v>162.91912132197621</v>
          </cell>
          <cell r="G81">
            <v>0</v>
          </cell>
          <cell r="H81">
            <v>0</v>
          </cell>
          <cell r="I81">
            <v>1.0616699080595298</v>
          </cell>
        </row>
        <row r="82">
          <cell r="A82" t="str">
            <v>LDNO HV: LV Medium Non-Domestic</v>
          </cell>
          <cell r="B82">
            <v>2565.0829999999996</v>
          </cell>
          <cell r="C82">
            <v>27</v>
          </cell>
          <cell r="D82">
            <v>20809.350054207585</v>
          </cell>
          <cell r="E82">
            <v>19223.281513610291</v>
          </cell>
          <cell r="F82">
            <v>1586.0685405972929</v>
          </cell>
          <cell r="G82">
            <v>0</v>
          </cell>
          <cell r="H82">
            <v>0</v>
          </cell>
          <cell r="I82">
            <v>0.81125445274899832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35090.406616508866</v>
          </cell>
          <cell r="C86">
            <v>240</v>
          </cell>
          <cell r="D86">
            <v>510277.22899677692</v>
          </cell>
          <cell r="E86">
            <v>287922.1489967769</v>
          </cell>
          <cell r="F86">
            <v>222355.08000000005</v>
          </cell>
          <cell r="G86">
            <v>0</v>
          </cell>
          <cell r="H86">
            <v>0</v>
          </cell>
          <cell r="I86">
            <v>1.4541787291706918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2961320.8543502344</v>
          </cell>
          <cell r="C88">
            <v>7630</v>
          </cell>
          <cell r="D88">
            <v>47671886.898764752</v>
          </cell>
          <cell r="E88">
            <v>34202612.960164756</v>
          </cell>
          <cell r="F88">
            <v>259278.845</v>
          </cell>
          <cell r="G88">
            <v>12099750</v>
          </cell>
          <cell r="H88">
            <v>1110245.0936</v>
          </cell>
          <cell r="I88">
            <v>1.6098183629353733</v>
          </cell>
        </row>
        <row r="89">
          <cell r="A89" t="str">
            <v>LDNO LV: LV HH Metered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 t="str">
            <v/>
          </cell>
        </row>
        <row r="90">
          <cell r="A90" t="str">
            <v>LDNO HV: LV HH Metered</v>
          </cell>
          <cell r="B90">
            <v>22881.645499999999</v>
          </cell>
          <cell r="C90">
            <v>39</v>
          </cell>
          <cell r="D90">
            <v>192288.34262430473</v>
          </cell>
          <cell r="E90">
            <v>134104.23237502892</v>
          </cell>
          <cell r="F90">
            <v>684.06341482606501</v>
          </cell>
          <cell r="G90">
            <v>55376.562152586223</v>
          </cell>
          <cell r="H90">
            <v>2123.4846818634946</v>
          </cell>
          <cell r="I90">
            <v>0.84036064025336277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4830.0401429690264</v>
          </cell>
          <cell r="C92">
            <v>17</v>
          </cell>
          <cell r="D92">
            <v>142412.58069189117</v>
          </cell>
          <cell r="E92">
            <v>45442.933591891182</v>
          </cell>
          <cell r="F92">
            <v>577.68550000000005</v>
          </cell>
          <cell r="G92">
            <v>96360</v>
          </cell>
          <cell r="H92">
            <v>31.961600000000004</v>
          </cell>
          <cell r="I92">
            <v>2.94847613014558</v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8125771.0349548776</v>
          </cell>
          <cell r="C95">
            <v>2855</v>
          </cell>
          <cell r="D95">
            <v>86404797.732612535</v>
          </cell>
          <cell r="E95">
            <v>47393976.494002536</v>
          </cell>
          <cell r="F95">
            <v>975590.61500000011</v>
          </cell>
          <cell r="G95">
            <v>36772289.999999993</v>
          </cell>
          <cell r="H95">
            <v>1262940.6236100001</v>
          </cell>
          <cell r="I95">
            <v>1.0633427567786784</v>
          </cell>
        </row>
        <row r="96">
          <cell r="A96" t="str">
            <v>LDNO HV: HV HH Metered</v>
          </cell>
          <cell r="B96">
            <v>6320.7419000000009</v>
          </cell>
          <cell r="C96">
            <v>2</v>
          </cell>
          <cell r="D96">
            <v>60324.564226535767</v>
          </cell>
          <cell r="E96">
            <v>40085.531955327868</v>
          </cell>
          <cell r="F96">
            <v>561.47898170178678</v>
          </cell>
          <cell r="G96">
            <v>19677.553289506115</v>
          </cell>
          <cell r="H96">
            <v>0</v>
          </cell>
          <cell r="I96">
            <v>0.95439056333775885</v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 t="str">
            <v/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89248.808793055243</v>
          </cell>
          <cell r="C100">
            <v>2500</v>
          </cell>
          <cell r="D100">
            <v>2214262.9461557004</v>
          </cell>
          <cell r="E100">
            <v>2214262.9461557004</v>
          </cell>
          <cell r="F100">
            <v>0</v>
          </cell>
          <cell r="G100">
            <v>0</v>
          </cell>
          <cell r="H100">
            <v>0</v>
          </cell>
          <cell r="I100">
            <v>2.4809999999999999</v>
          </cell>
        </row>
        <row r="101">
          <cell r="A101" t="str">
            <v>LDNO LV: NHH UMS</v>
          </cell>
          <cell r="B101">
            <v>31.977999999999998</v>
          </cell>
          <cell r="C101">
            <v>13</v>
          </cell>
          <cell r="D101">
            <v>567.87290889463452</v>
          </cell>
          <cell r="E101">
            <v>567.87290889463452</v>
          </cell>
          <cell r="F101">
            <v>0</v>
          </cell>
          <cell r="G101">
            <v>0</v>
          </cell>
          <cell r="H101">
            <v>0</v>
          </cell>
          <cell r="I101">
            <v>1.7758237191026163</v>
          </cell>
        </row>
        <row r="102">
          <cell r="A102" t="str">
            <v>LDNO HV: NHH UMS</v>
          </cell>
          <cell r="B102">
            <v>245.297</v>
          </cell>
          <cell r="C102">
            <v>34</v>
          </cell>
          <cell r="D102">
            <v>3141.291308208863</v>
          </cell>
          <cell r="E102">
            <v>3141.291308208863</v>
          </cell>
          <cell r="F102">
            <v>0</v>
          </cell>
          <cell r="G102">
            <v>0</v>
          </cell>
          <cell r="H102">
            <v>0</v>
          </cell>
          <cell r="I102">
            <v>1.2806073079609057</v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309108.25957731187</v>
          </cell>
          <cell r="C104">
            <v>15</v>
          </cell>
          <cell r="D104">
            <v>7201062.5378884105</v>
          </cell>
          <cell r="E104">
            <v>7201062.5378884105</v>
          </cell>
          <cell r="F104">
            <v>0</v>
          </cell>
          <cell r="G104">
            <v>0</v>
          </cell>
          <cell r="H104">
            <v>0</v>
          </cell>
          <cell r="I104">
            <v>2.3296247559788466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569.79599999999994</v>
          </cell>
          <cell r="C108">
            <v>75</v>
          </cell>
          <cell r="D108">
            <v>-4393.12716</v>
          </cell>
          <cell r="E108">
            <v>-4393.12716</v>
          </cell>
          <cell r="F108">
            <v>0</v>
          </cell>
          <cell r="G108">
            <v>0</v>
          </cell>
          <cell r="H108">
            <v>0</v>
          </cell>
          <cell r="I108">
            <v>-0.77100000000000013</v>
          </cell>
        </row>
        <row r="109">
          <cell r="A109" t="str">
            <v>LDNO LV: LV Generation NHH</v>
          </cell>
          <cell r="B109">
            <v>0</v>
          </cell>
          <cell r="C109">
            <v>6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730.62199999999996</v>
          </cell>
          <cell r="C115">
            <v>3</v>
          </cell>
          <cell r="D115">
            <v>-5563.6241000000009</v>
          </cell>
          <cell r="E115">
            <v>-5633.0956200000001</v>
          </cell>
          <cell r="F115">
            <v>0</v>
          </cell>
          <cell r="G115">
            <v>0</v>
          </cell>
          <cell r="H115">
            <v>69.471520000000012</v>
          </cell>
          <cell r="I115">
            <v>-0.7614914552258214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1412.8050000000001</v>
          </cell>
          <cell r="C119">
            <v>8</v>
          </cell>
          <cell r="D119">
            <v>-13170.901280000002</v>
          </cell>
          <cell r="E119">
            <v>-13187.860480000001</v>
          </cell>
          <cell r="F119">
            <v>0</v>
          </cell>
          <cell r="G119">
            <v>0</v>
          </cell>
          <cell r="H119">
            <v>16.959200000000003</v>
          </cell>
          <cell r="I119">
            <v>-0.93225188755702326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 t="str">
            <v/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2864.9900000000007</v>
          </cell>
          <cell r="C129">
            <v>2</v>
          </cell>
          <cell r="D129">
            <v>-13689.370700000001</v>
          </cell>
          <cell r="E129">
            <v>-13809.251800000002</v>
          </cell>
          <cell r="F129">
            <v>117.31100000000001</v>
          </cell>
          <cell r="G129">
            <v>0</v>
          </cell>
          <cell r="H129">
            <v>2.5701000000000001</v>
          </cell>
          <cell r="I129">
            <v>-0.47781565380681951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576866.44500000007</v>
          </cell>
          <cell r="C132">
            <v>128</v>
          </cell>
          <cell r="D132">
            <v>-2885198.2381699998</v>
          </cell>
          <cell r="E132">
            <v>-2894575.5876699998</v>
          </cell>
          <cell r="F132">
            <v>7507.9040000000005</v>
          </cell>
          <cell r="G132">
            <v>0</v>
          </cell>
          <cell r="H132">
            <v>1869.4454999999996</v>
          </cell>
          <cell r="I132">
            <v>-0.50015012368590783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86516.728000000003</v>
          </cell>
          <cell r="C135">
            <v>4</v>
          </cell>
          <cell r="D135">
            <v>-326092.49228000006</v>
          </cell>
          <cell r="E135">
            <v>-326327.11428000004</v>
          </cell>
          <cell r="F135">
            <v>234.62200000000001</v>
          </cell>
          <cell r="G135">
            <v>0</v>
          </cell>
          <cell r="H135">
            <v>0</v>
          </cell>
          <cell r="I135">
            <v>-0.37691265009467312</v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790.476</v>
          </cell>
          <cell r="C137">
            <v>1</v>
          </cell>
          <cell r="D137">
            <v>-3008.3913800000005</v>
          </cell>
          <cell r="E137">
            <v>-3067.0468800000003</v>
          </cell>
          <cell r="F137">
            <v>58.655500000000004</v>
          </cell>
          <cell r="G137">
            <v>0</v>
          </cell>
          <cell r="H137">
            <v>0</v>
          </cell>
          <cell r="I137">
            <v>-0.38057972411559621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/>
      <sheetData sheetId="3">
        <row r="54">
          <cell r="B54" t="str">
            <v>All units (MWh)</v>
          </cell>
          <cell r="C54" t="str">
            <v>MPANs</v>
          </cell>
          <cell r="D54" t="str">
            <v>Net revenues (£/year)</v>
          </cell>
          <cell r="E54" t="str">
            <v>Revenues from unit rates (£/year)</v>
          </cell>
          <cell r="F54" t="str">
            <v>Revenues from fixed charges (£/year)</v>
          </cell>
          <cell r="G54" t="str">
            <v>Revenues from capacity charges (£/year)</v>
          </cell>
          <cell r="H54" t="str">
            <v>Revenues from reactive power charges (£/year)</v>
          </cell>
          <cell r="I54" t="str">
            <v>Average p/kWh</v>
          </cell>
        </row>
        <row r="55">
          <cell r="A55" t="str">
            <v>&gt; Domestic Unrestricted</v>
          </cell>
        </row>
        <row r="56">
          <cell r="A56" t="str">
            <v>Domestic Unrestricted</v>
          </cell>
          <cell r="B56">
            <v>5231159.812648871</v>
          </cell>
          <cell r="C56">
            <v>1405980.2219888705</v>
          </cell>
          <cell r="D56">
            <v>101509001.63954903</v>
          </cell>
          <cell r="E56">
            <v>87203434.076856673</v>
          </cell>
          <cell r="F56">
            <v>14305567.562692359</v>
          </cell>
          <cell r="G56">
            <v>0</v>
          </cell>
          <cell r="H56">
            <v>0</v>
          </cell>
          <cell r="I56">
            <v>1.9404683717385522</v>
          </cell>
        </row>
        <row r="57">
          <cell r="A57" t="str">
            <v>LDNO LV: Domestic Unrestricted</v>
          </cell>
          <cell r="B57">
            <v>1692.8955880960305</v>
          </cell>
          <cell r="C57">
            <v>455</v>
          </cell>
          <cell r="D57">
            <v>24010.203774635374</v>
          </cell>
          <cell r="E57">
            <v>20626.468472896046</v>
          </cell>
          <cell r="F57">
            <v>3383.735301739328</v>
          </cell>
          <cell r="G57">
            <v>0</v>
          </cell>
          <cell r="H57">
            <v>0</v>
          </cell>
          <cell r="I57">
            <v>1.4182920638147107</v>
          </cell>
        </row>
        <row r="58">
          <cell r="A58" t="str">
            <v>LDNO HV: Domestic Unrestricted</v>
          </cell>
          <cell r="B58">
            <v>6779.0236516724553</v>
          </cell>
          <cell r="C58">
            <v>1822</v>
          </cell>
          <cell r="D58">
            <v>67539.743363669317</v>
          </cell>
          <cell r="E58">
            <v>58021.431231246228</v>
          </cell>
          <cell r="F58">
            <v>9518.3121324230815</v>
          </cell>
          <cell r="G58">
            <v>0</v>
          </cell>
          <cell r="H58">
            <v>0</v>
          </cell>
          <cell r="I58">
            <v>0.99630487860898032</v>
          </cell>
        </row>
        <row r="59">
          <cell r="A59" t="str">
            <v>&gt; Domestic Two Rate</v>
          </cell>
        </row>
        <row r="60">
          <cell r="A60" t="str">
            <v>Domestic Two Rate</v>
          </cell>
          <cell r="B60">
            <v>4990780.6227263464</v>
          </cell>
          <cell r="C60">
            <v>984671.44265454682</v>
          </cell>
          <cell r="D60">
            <v>81266341.137910917</v>
          </cell>
          <cell r="E60">
            <v>71247506.14318943</v>
          </cell>
          <cell r="F60">
            <v>10018834.994721482</v>
          </cell>
          <cell r="G60">
            <v>0</v>
          </cell>
          <cell r="H60">
            <v>0</v>
          </cell>
          <cell r="I60">
            <v>1.6283292591113137</v>
          </cell>
        </row>
        <row r="61">
          <cell r="A61" t="str">
            <v>LDNO LV: Domestic Two Rate</v>
          </cell>
          <cell r="B61">
            <v>111.50640603933901</v>
          </cell>
          <cell r="C61">
            <v>22</v>
          </cell>
          <cell r="D61">
            <v>1327.0923610810237</v>
          </cell>
          <cell r="E61">
            <v>1163.4831816562651</v>
          </cell>
          <cell r="F61">
            <v>163.60917942475871</v>
          </cell>
          <cell r="G61">
            <v>0</v>
          </cell>
          <cell r="H61">
            <v>0</v>
          </cell>
          <cell r="I61">
            <v>1.1901489862500194</v>
          </cell>
        </row>
        <row r="62">
          <cell r="A62" t="str">
            <v>LDNO HV: Domestic Two Rate</v>
          </cell>
          <cell r="B62">
            <v>440.95715115556794</v>
          </cell>
          <cell r="C62">
            <v>87</v>
          </cell>
          <cell r="D62">
            <v>3686.5854549333217</v>
          </cell>
          <cell r="E62">
            <v>3232.0886626606498</v>
          </cell>
          <cell r="F62">
            <v>454.49679227267188</v>
          </cell>
          <cell r="G62">
            <v>0</v>
          </cell>
          <cell r="H62">
            <v>0</v>
          </cell>
          <cell r="I62">
            <v>0.83604165286180143</v>
          </cell>
        </row>
        <row r="63">
          <cell r="A63" t="str">
            <v>&gt; Domestic Off Peak (related MPAN)</v>
          </cell>
        </row>
        <row r="64">
          <cell r="A64" t="str">
            <v>Domestic Off Peak (related MPAN)</v>
          </cell>
          <cell r="B64">
            <v>191934.36322434992</v>
          </cell>
          <cell r="C64">
            <v>44165.622439235492</v>
          </cell>
          <cell r="D64">
            <v>959671.81612174958</v>
          </cell>
          <cell r="E64">
            <v>959671.81612174958</v>
          </cell>
          <cell r="F64">
            <v>0</v>
          </cell>
          <cell r="G64">
            <v>0</v>
          </cell>
          <cell r="H64">
            <v>0</v>
          </cell>
          <cell r="I64">
            <v>0.5</v>
          </cell>
        </row>
        <row r="65">
          <cell r="A65" t="str">
            <v>LDNO LV: Domestic Off Peak (related MPAN)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 t="str">
            <v>LDNO HV: Domestic Off Peak (related MPAN)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 t="str">
            <v>&gt; Small Non Domestic Unrestricted</v>
          </cell>
        </row>
        <row r="68">
          <cell r="A68" t="str">
            <v>Small Non Domestic Unrestricted</v>
          </cell>
          <cell r="B68">
            <v>1185365.5012935414</v>
          </cell>
          <cell r="C68">
            <v>88517.600188373806</v>
          </cell>
          <cell r="D68">
            <v>18511521.148970455</v>
          </cell>
          <cell r="E68">
            <v>17306336.318885706</v>
          </cell>
          <cell r="F68">
            <v>1205184.8300847472</v>
          </cell>
          <cell r="G68">
            <v>0</v>
          </cell>
          <cell r="H68">
            <v>0</v>
          </cell>
          <cell r="I68">
            <v>1.5616720014855825</v>
          </cell>
        </row>
        <row r="69">
          <cell r="A69" t="str">
            <v>LDNO LV: Small Non Domestic Unrestricted</v>
          </cell>
          <cell r="B69">
            <v>307.99983813086158</v>
          </cell>
          <cell r="C69">
            <v>23</v>
          </cell>
          <cell r="D69">
            <v>3515.5996833290606</v>
          </cell>
          <cell r="E69">
            <v>3286.7180386007681</v>
          </cell>
          <cell r="F69">
            <v>228.88164472829231</v>
          </cell>
          <cell r="G69">
            <v>0</v>
          </cell>
          <cell r="H69">
            <v>0</v>
          </cell>
          <cell r="I69">
            <v>1.1414290684904089</v>
          </cell>
        </row>
        <row r="70">
          <cell r="A70" t="str">
            <v>LDNO HV: Small Non Domestic Unrestricted</v>
          </cell>
          <cell r="B70">
            <v>1218.6080552134088</v>
          </cell>
          <cell r="C70">
            <v>91</v>
          </cell>
          <cell r="D70">
            <v>9771.0122362357433</v>
          </cell>
          <cell r="E70">
            <v>9134.8745775896477</v>
          </cell>
          <cell r="F70">
            <v>636.1376586460965</v>
          </cell>
          <cell r="G70">
            <v>0</v>
          </cell>
          <cell r="H70">
            <v>0</v>
          </cell>
          <cell r="I70">
            <v>0.80181746661149345</v>
          </cell>
        </row>
        <row r="71">
          <cell r="A71" t="str">
            <v>&gt; Small Non Domestic Two Rate</v>
          </cell>
        </row>
        <row r="72">
          <cell r="A72" t="str">
            <v>Small Non Domestic Two Rate</v>
          </cell>
          <cell r="B72">
            <v>2273000.0098716053</v>
          </cell>
          <cell r="C72">
            <v>80704.032258064515</v>
          </cell>
          <cell r="D72">
            <v>27970756.238446314</v>
          </cell>
          <cell r="E72">
            <v>26871954.698446315</v>
          </cell>
          <cell r="F72">
            <v>1098801.54</v>
          </cell>
          <cell r="G72">
            <v>0</v>
          </cell>
          <cell r="H72">
            <v>0</v>
          </cell>
          <cell r="I72">
            <v>1.2305656012745154</v>
          </cell>
        </row>
        <row r="73">
          <cell r="A73" t="str">
            <v>LDNO LV: Small Non Domestic Two Rate</v>
          </cell>
          <cell r="B73">
            <v>28.16463993525517</v>
          </cell>
          <cell r="C73">
            <v>1</v>
          </cell>
          <cell r="D73">
            <v>253.31918296577584</v>
          </cell>
          <cell r="E73">
            <v>243.36780710802401</v>
          </cell>
          <cell r="F73">
            <v>9.9513758577518381</v>
          </cell>
          <cell r="G73">
            <v>0</v>
          </cell>
          <cell r="H73">
            <v>0</v>
          </cell>
          <cell r="I73">
            <v>0.89942276396256293</v>
          </cell>
        </row>
        <row r="74">
          <cell r="A74" t="str">
            <v>LDNO HV: Small Non Domestic Two Rate</v>
          </cell>
          <cell r="B74">
            <v>56.329279870510341</v>
          </cell>
          <cell r="C74">
            <v>2</v>
          </cell>
          <cell r="D74">
            <v>355.8972714762582</v>
          </cell>
          <cell r="E74">
            <v>341.91622403348686</v>
          </cell>
          <cell r="F74">
            <v>13.98104744277135</v>
          </cell>
          <cell r="G74">
            <v>0</v>
          </cell>
          <cell r="H74">
            <v>0</v>
          </cell>
          <cell r="I74">
            <v>0.63181576667479911</v>
          </cell>
        </row>
        <row r="75">
          <cell r="A75" t="str">
            <v>&gt; Small Non Domestic Off Peak (related MPAN)</v>
          </cell>
        </row>
        <row r="76">
          <cell r="A76" t="str">
            <v>Small Non Domestic Off Peak (related MPAN)</v>
          </cell>
          <cell r="B76">
            <v>7407.3684676845987</v>
          </cell>
          <cell r="C76">
            <v>959.58844037905362</v>
          </cell>
          <cell r="D76">
            <v>21629.515925639025</v>
          </cell>
          <cell r="E76">
            <v>21629.515925639025</v>
          </cell>
          <cell r="F76">
            <v>0</v>
          </cell>
          <cell r="G76">
            <v>0</v>
          </cell>
          <cell r="H76">
            <v>0</v>
          </cell>
          <cell r="I76">
            <v>0.29199999999999998</v>
          </cell>
        </row>
        <row r="77">
          <cell r="A77" t="str">
            <v>LDNO LV: Small Non Domestic Off Peak (related MPAN)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 t="str">
            <v>LDNO HV: Small Non Domestic Off Peak (related MPAN)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  <row r="79">
          <cell r="A79" t="str">
            <v>&gt; LV Medium Non-Domestic</v>
          </cell>
        </row>
        <row r="80">
          <cell r="A80" t="str">
            <v>LV Medium Non-Domestic</v>
          </cell>
          <cell r="B80">
            <v>983826.87125505367</v>
          </cell>
          <cell r="C80">
            <v>7502.6935483870957</v>
          </cell>
          <cell r="D80">
            <v>12080425.639493279</v>
          </cell>
          <cell r="E80">
            <v>11392556.186896505</v>
          </cell>
          <cell r="F80">
            <v>687869.45259677421</v>
          </cell>
          <cell r="G80">
            <v>0</v>
          </cell>
          <cell r="H80">
            <v>0</v>
          </cell>
          <cell r="I80">
            <v>1.2279015741949044</v>
          </cell>
        </row>
        <row r="81">
          <cell r="A81" t="str">
            <v>LDNO LV: LV Medium Non-Domestic</v>
          </cell>
          <cell r="B81">
            <v>524.51928892473745</v>
          </cell>
          <cell r="C81">
            <v>4</v>
          </cell>
          <cell r="D81">
            <v>4707.4327478918558</v>
          </cell>
          <cell r="E81">
            <v>4439.3876239814435</v>
          </cell>
          <cell r="F81">
            <v>268.04512391041243</v>
          </cell>
          <cell r="G81">
            <v>0</v>
          </cell>
          <cell r="H81">
            <v>0</v>
          </cell>
          <cell r="I81">
            <v>0.89747562144798809</v>
          </cell>
        </row>
        <row r="82">
          <cell r="A82" t="str">
            <v>LDNO HV: LV Medium Non-Domestic</v>
          </cell>
          <cell r="B82">
            <v>2360.3368001613189</v>
          </cell>
          <cell r="C82">
            <v>18</v>
          </cell>
          <cell r="D82">
            <v>14880.695235121</v>
          </cell>
          <cell r="E82">
            <v>14033.376109859495</v>
          </cell>
          <cell r="F82">
            <v>847.31912526150552</v>
          </cell>
          <cell r="G82">
            <v>0</v>
          </cell>
          <cell r="H82">
            <v>0</v>
          </cell>
          <cell r="I82">
            <v>0.63044796124451263</v>
          </cell>
        </row>
        <row r="83">
          <cell r="A83" t="str">
            <v>&gt; LV Sub Medium Non-Domestic</v>
          </cell>
        </row>
        <row r="84">
          <cell r="A84" t="str">
            <v>LV Sub Medium Non-Domestic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 t="str">
            <v/>
          </cell>
        </row>
        <row r="85">
          <cell r="A85" t="str">
            <v>&gt; HV Medium Non-Domestic</v>
          </cell>
        </row>
        <row r="86">
          <cell r="A86" t="str">
            <v>HV Medium Non-Domestic</v>
          </cell>
          <cell r="B86">
            <v>35812.603254554764</v>
          </cell>
          <cell r="C86">
            <v>240.04838709677418</v>
          </cell>
          <cell r="D86">
            <v>419875.79632748826</v>
          </cell>
          <cell r="E86">
            <v>240083.77924361729</v>
          </cell>
          <cell r="F86">
            <v>179792.01708387092</v>
          </cell>
          <cell r="G86">
            <v>0</v>
          </cell>
          <cell r="H86">
            <v>0</v>
          </cell>
          <cell r="I86">
            <v>1.172424672239059</v>
          </cell>
        </row>
        <row r="87">
          <cell r="A87" t="str">
            <v>&gt; LV HH Metered</v>
          </cell>
        </row>
        <row r="88">
          <cell r="A88" t="str">
            <v>LV HH Metered</v>
          </cell>
          <cell r="B88">
            <v>3156941.1195772029</v>
          </cell>
          <cell r="C88">
            <v>7560</v>
          </cell>
          <cell r="D88">
            <v>43243017.708585054</v>
          </cell>
          <cell r="E88">
            <v>32061163.790339228</v>
          </cell>
          <cell r="F88">
            <v>189260.06400000001</v>
          </cell>
          <cell r="G88">
            <v>9921504.9659125004</v>
          </cell>
          <cell r="H88">
            <v>1071088.8883333271</v>
          </cell>
          <cell r="I88">
            <v>1.3697758707129903</v>
          </cell>
        </row>
        <row r="89">
          <cell r="A89" t="str">
            <v>LDNO LV: LV HH Metered</v>
          </cell>
          <cell r="B89">
            <v>2923.0936292381512</v>
          </cell>
          <cell r="C89">
            <v>7</v>
          </cell>
          <cell r="D89">
            <v>28540.318387121399</v>
          </cell>
          <cell r="E89">
            <v>21697.746535095939</v>
          </cell>
          <cell r="F89">
            <v>128.08383765299948</v>
          </cell>
          <cell r="G89">
            <v>6714.4880143724613</v>
          </cell>
          <cell r="H89">
            <v>0</v>
          </cell>
          <cell r="I89">
            <v>0.97637373300833652</v>
          </cell>
        </row>
        <row r="90">
          <cell r="A90" t="str">
            <v>LDNO HV: LV HH Metered</v>
          </cell>
          <cell r="B90">
            <v>9186.865691891333</v>
          </cell>
          <cell r="C90">
            <v>22</v>
          </cell>
          <cell r="D90">
            <v>63010.081106444239</v>
          </cell>
          <cell r="E90">
            <v>47903.346783278794</v>
          </cell>
          <cell r="F90">
            <v>282.77795956831085</v>
          </cell>
          <cell r="G90">
            <v>14823.956363597128</v>
          </cell>
          <cell r="H90">
            <v>0</v>
          </cell>
          <cell r="I90">
            <v>0.68587136483402888</v>
          </cell>
        </row>
        <row r="91">
          <cell r="A91" t="str">
            <v>&gt; LV Sub HH Metered</v>
          </cell>
        </row>
        <row r="92">
          <cell r="A92" t="str">
            <v>LV Sub HH Metered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 t="str">
            <v/>
          </cell>
        </row>
        <row r="93">
          <cell r="A93" t="str">
            <v>LDNO HV: LV Sub HH Metered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 t="str">
            <v/>
          </cell>
        </row>
        <row r="94">
          <cell r="A94" t="str">
            <v>&gt; HV HH Metered</v>
          </cell>
        </row>
        <row r="95">
          <cell r="A95" t="str">
            <v>HV HH Metered</v>
          </cell>
          <cell r="B95">
            <v>8875813.1753697656</v>
          </cell>
          <cell r="C95">
            <v>2886</v>
          </cell>
          <cell r="D95">
            <v>82548028.292929798</v>
          </cell>
          <cell r="E95">
            <v>45915565.752194591</v>
          </cell>
          <cell r="F95">
            <v>726823.51560000004</v>
          </cell>
          <cell r="G95">
            <v>34557272.738030307</v>
          </cell>
          <cell r="H95">
            <v>1348366.2871048993</v>
          </cell>
          <cell r="I95">
            <v>0.93003341397494943</v>
          </cell>
        </row>
        <row r="96">
          <cell r="A96" t="str">
            <v>LDNO HV: HV HH Metered</v>
          </cell>
          <cell r="B96">
            <v>21528.30638516575</v>
          </cell>
          <cell r="C96">
            <v>7</v>
          </cell>
          <cell r="D96">
            <v>158892.07325416288</v>
          </cell>
          <cell r="E96">
            <v>89847.904003352625</v>
          </cell>
          <cell r="F96">
            <v>1422.2533989769429</v>
          </cell>
          <cell r="G96">
            <v>67621.915851833299</v>
          </cell>
          <cell r="H96">
            <v>0</v>
          </cell>
          <cell r="I96">
            <v>0.73806118517362207</v>
          </cell>
        </row>
        <row r="97">
          <cell r="A97" t="str">
            <v>&gt; HV Sub HH Metered</v>
          </cell>
        </row>
        <row r="98">
          <cell r="A98" t="str">
            <v>HV Sub HH Metered</v>
          </cell>
          <cell r="B98">
            <v>8916.7182279960398</v>
          </cell>
          <cell r="C98">
            <v>1</v>
          </cell>
          <cell r="D98">
            <v>85619.812181157235</v>
          </cell>
          <cell r="E98">
            <v>41635.671988453541</v>
          </cell>
          <cell r="F98">
            <v>251.84459999999999</v>
          </cell>
          <cell r="G98">
            <v>43502.76</v>
          </cell>
          <cell r="H98">
            <v>229.53559270370246</v>
          </cell>
          <cell r="I98">
            <v>0.96021664015730135</v>
          </cell>
        </row>
        <row r="99">
          <cell r="A99" t="str">
            <v>&gt; NHH UMS</v>
          </cell>
        </row>
        <row r="100">
          <cell r="A100" t="str">
            <v>NHH UMS</v>
          </cell>
          <cell r="B100">
            <v>77722.129219708106</v>
          </cell>
          <cell r="C100">
            <v>2531.4193548387088</v>
          </cell>
          <cell r="D100">
            <v>1613511.4026011406</v>
          </cell>
          <cell r="E100">
            <v>1613511.4026011406</v>
          </cell>
          <cell r="F100">
            <v>0</v>
          </cell>
          <cell r="G100">
            <v>0</v>
          </cell>
          <cell r="H100">
            <v>0</v>
          </cell>
          <cell r="I100">
            <v>2.0760000000000005</v>
          </cell>
        </row>
        <row r="101">
          <cell r="A101" t="str">
            <v>LDNO LV: NHH UMS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 t="str">
            <v/>
          </cell>
        </row>
        <row r="102">
          <cell r="A102" t="str">
            <v>LDNO HV: NHH UMS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 t="str">
            <v/>
          </cell>
        </row>
        <row r="103">
          <cell r="A103" t="str">
            <v>&gt; LV UMS (Pseudo HH Metered)</v>
          </cell>
        </row>
        <row r="104">
          <cell r="A104" t="str">
            <v>LV UMS (Pseudo HH Metered)</v>
          </cell>
          <cell r="B104">
            <v>302871.22429047001</v>
          </cell>
          <cell r="C104">
            <v>15</v>
          </cell>
          <cell r="D104">
            <v>5897883.6562126949</v>
          </cell>
          <cell r="E104">
            <v>5897883.6562126949</v>
          </cell>
          <cell r="F104">
            <v>0</v>
          </cell>
          <cell r="G104">
            <v>0</v>
          </cell>
          <cell r="H104">
            <v>0</v>
          </cell>
          <cell r="I104">
            <v>1.94732387338201</v>
          </cell>
        </row>
        <row r="105">
          <cell r="A105" t="str">
            <v>LDNO LV: LV UMS (Pseudo HH Metered)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 t="str">
            <v/>
          </cell>
        </row>
        <row r="106">
          <cell r="A106" t="str">
            <v>LDNO HV: LV UMS (Pseudo HH Metered)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 t="str">
            <v/>
          </cell>
        </row>
        <row r="107">
          <cell r="A107" t="str">
            <v>&gt; LV Generation NHH</v>
          </cell>
        </row>
        <row r="108">
          <cell r="A108" t="str">
            <v>LV Generation NHH</v>
          </cell>
          <cell r="B108">
            <v>584.86608947017737</v>
          </cell>
          <cell r="C108">
            <v>56.579015084225432</v>
          </cell>
          <cell r="D108">
            <v>-3912.7541385554869</v>
          </cell>
          <cell r="E108">
            <v>-3912.7541385554869</v>
          </cell>
          <cell r="F108">
            <v>0</v>
          </cell>
          <cell r="G108">
            <v>0</v>
          </cell>
          <cell r="H108">
            <v>0</v>
          </cell>
          <cell r="I108">
            <v>-0.66900000000000015</v>
          </cell>
        </row>
        <row r="109">
          <cell r="A109" t="str">
            <v>LDNO LV: LV Generation NHH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/>
          </cell>
        </row>
        <row r="110">
          <cell r="A110" t="str">
            <v>LDNO HV: LV Generation NHH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 t="str">
            <v/>
          </cell>
        </row>
        <row r="111">
          <cell r="A111" t="str">
            <v>&gt; LV Sub Generation NHH</v>
          </cell>
        </row>
        <row r="112">
          <cell r="A112" t="str">
            <v>LV Sub Generation NHH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 t="str">
            <v/>
          </cell>
        </row>
        <row r="113">
          <cell r="A113" t="str">
            <v>LDNO HV: LV Sub Generation NHH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 t="str">
            <v/>
          </cell>
        </row>
        <row r="114">
          <cell r="A114" t="str">
            <v>&gt; LV Generation Intermittent</v>
          </cell>
        </row>
        <row r="115">
          <cell r="A115" t="str">
            <v>LV Generation Intermittent</v>
          </cell>
          <cell r="B115">
            <v>468.29700000000008</v>
          </cell>
          <cell r="C115">
            <v>2</v>
          </cell>
          <cell r="D115">
            <v>-3132.906930000001</v>
          </cell>
          <cell r="E115">
            <v>-3132.906930000001</v>
          </cell>
          <cell r="F115">
            <v>0</v>
          </cell>
          <cell r="G115">
            <v>0</v>
          </cell>
          <cell r="H115">
            <v>0</v>
          </cell>
          <cell r="I115">
            <v>-0.66900000000000015</v>
          </cell>
        </row>
        <row r="116">
          <cell r="A116" t="str">
            <v>LDNO LV: LV Generation Intermittent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 t="str">
            <v/>
          </cell>
        </row>
        <row r="117">
          <cell r="A117" t="str">
            <v>LDNO HV: LV Generation Intermittent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 t="str">
            <v/>
          </cell>
        </row>
        <row r="118">
          <cell r="A118" t="str">
            <v>&gt; LV Generation Non-Intermittent</v>
          </cell>
        </row>
        <row r="119">
          <cell r="A119" t="str">
            <v>LV Generation Non-Intermittent</v>
          </cell>
          <cell r="B119">
            <v>903.32492775000014</v>
          </cell>
          <cell r="C119">
            <v>4</v>
          </cell>
          <cell r="D119">
            <v>-8891.217200383584</v>
          </cell>
          <cell r="E119">
            <v>-8909.1336277082191</v>
          </cell>
          <cell r="F119">
            <v>0</v>
          </cell>
          <cell r="G119">
            <v>0</v>
          </cell>
          <cell r="H119">
            <v>17.916427324633847</v>
          </cell>
          <cell r="I119">
            <v>-0.98427674552608779</v>
          </cell>
        </row>
        <row r="120">
          <cell r="A120" t="str">
            <v>LDNO LV: LV Generation Non-Intermittent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/>
          </cell>
        </row>
        <row r="121">
          <cell r="A121" t="str">
            <v>LDNO HV: LV Generation Non-Intermittent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 t="str">
            <v/>
          </cell>
        </row>
        <row r="122">
          <cell r="A122" t="str">
            <v>&gt; LV Sub Generation Intermittent</v>
          </cell>
        </row>
        <row r="123">
          <cell r="A123" t="str">
            <v>LV Sub Generation Intermittent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 t="str">
            <v/>
          </cell>
        </row>
        <row r="124">
          <cell r="A124" t="str">
            <v>LDNO HV: LV Sub Generation Intermittent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 t="str">
            <v/>
          </cell>
        </row>
        <row r="125">
          <cell r="A125" t="str">
            <v>&gt; LV Sub Generation Non-Intermittent</v>
          </cell>
        </row>
        <row r="126">
          <cell r="A126" t="str">
            <v>LV Sub Generation Non-Intermittent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 t="str">
            <v/>
          </cell>
        </row>
        <row r="127">
          <cell r="A127" t="str">
            <v>LDNO HV: LV Sub Generation Non-Intermittent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 t="str">
            <v/>
          </cell>
        </row>
        <row r="128">
          <cell r="A128" t="str">
            <v>&gt; HV Generation Intermittent</v>
          </cell>
        </row>
        <row r="129">
          <cell r="A129" t="str">
            <v>HV Generation Intermittent</v>
          </cell>
          <cell r="B129">
            <v>3030.3472500000003</v>
          </cell>
          <cell r="C129">
            <v>2</v>
          </cell>
          <cell r="D129">
            <v>-12788.294659689502</v>
          </cell>
          <cell r="E129">
            <v>-12878.975812500001</v>
          </cell>
          <cell r="F129">
            <v>86.449200000000005</v>
          </cell>
          <cell r="G129">
            <v>0</v>
          </cell>
          <cell r="H129">
            <v>4.2319528104989796</v>
          </cell>
          <cell r="I129">
            <v>-0.42200756562435215</v>
          </cell>
        </row>
        <row r="130">
          <cell r="A130" t="str">
            <v>LDNO HV: HV Generation Intermittent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 t="str">
            <v/>
          </cell>
        </row>
        <row r="131">
          <cell r="A131" t="str">
            <v>&gt; HV Generation Non-Intermittent</v>
          </cell>
        </row>
        <row r="132">
          <cell r="A132" t="str">
            <v>HV Generation Non-Intermittent</v>
          </cell>
          <cell r="B132">
            <v>605869.54172324995</v>
          </cell>
          <cell r="C132">
            <v>124.25</v>
          </cell>
          <cell r="D132">
            <v>-2767572.9835568005</v>
          </cell>
          <cell r="E132">
            <v>-2774772.70530971</v>
          </cell>
          <cell r="F132">
            <v>5370.6565500000006</v>
          </cell>
          <cell r="G132">
            <v>0</v>
          </cell>
          <cell r="H132">
            <v>1829.0652029095736</v>
          </cell>
          <cell r="I132">
            <v>-0.45679354926559046</v>
          </cell>
        </row>
        <row r="133">
          <cell r="A133" t="str">
            <v>LDNO HV: HV Generation Non-Intermittent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 t="str">
            <v/>
          </cell>
        </row>
        <row r="134">
          <cell r="A134" t="str">
            <v>&gt; HV Sub Generation Non-Intermittent</v>
          </cell>
        </row>
        <row r="135">
          <cell r="A135" t="str">
            <v>HV Sub Generation Non-Intermittent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 t="str">
            <v/>
          </cell>
        </row>
        <row r="136">
          <cell r="A136" t="str">
            <v>&gt; HV Sub Generation Intermittent</v>
          </cell>
        </row>
        <row r="137">
          <cell r="A137" t="str">
            <v>HV Sub Generation Intermittent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P63"/>
  <sheetViews>
    <sheetView tabSelected="1" zoomScale="70" zoomScaleNormal="70" workbookViewId="0">
      <selection activeCell="AH44" sqref="F44:AI44"/>
    </sheetView>
  </sheetViews>
  <sheetFormatPr defaultRowHeight="15.7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4" width="9.140625" style="1"/>
    <col min="265" max="265" width="1.42578125" style="1" customWidth="1"/>
    <col min="266" max="266" width="36.5703125" style="1" bestFit="1" customWidth="1"/>
    <col min="267" max="267" width="1.42578125" style="1" customWidth="1"/>
    <col min="268" max="268" width="8.7109375" style="1" customWidth="1"/>
    <col min="269" max="269" width="9.28515625" style="1" customWidth="1"/>
    <col min="270" max="270" width="10.5703125" style="1" bestFit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8.7109375" style="1" customWidth="1"/>
    <col min="275" max="275" width="9.28515625" style="1" customWidth="1"/>
    <col min="276" max="276" width="10.5703125" style="1" bestFit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28515625" style="1" customWidth="1"/>
    <col min="282" max="282" width="8.7109375" style="1" customWidth="1"/>
    <col min="283" max="283" width="9.5703125" style="1" customWidth="1"/>
    <col min="284" max="284" width="10.5703125" style="1" bestFit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8.7109375" style="1" customWidth="1"/>
    <col min="289" max="289" width="9.28515625" style="1" customWidth="1"/>
    <col min="290" max="290" width="10.5703125" style="1" bestFit="1" customWidth="1"/>
    <col min="291" max="291" width="9.28515625" style="1" customWidth="1"/>
    <col min="292" max="292" width="10.5703125" style="1" bestFit="1" customWidth="1"/>
    <col min="293" max="520" width="9.140625" style="1"/>
    <col min="521" max="521" width="1.42578125" style="1" customWidth="1"/>
    <col min="522" max="522" width="36.5703125" style="1" bestFit="1" customWidth="1"/>
    <col min="523" max="523" width="1.42578125" style="1" customWidth="1"/>
    <col min="524" max="524" width="8.7109375" style="1" customWidth="1"/>
    <col min="525" max="525" width="9.28515625" style="1" customWidth="1"/>
    <col min="526" max="526" width="10.5703125" style="1" bestFit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8.7109375" style="1" customWidth="1"/>
    <col min="531" max="531" width="9.28515625" style="1" customWidth="1"/>
    <col min="532" max="532" width="10.5703125" style="1" bestFit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28515625" style="1" customWidth="1"/>
    <col min="538" max="538" width="8.7109375" style="1" customWidth="1"/>
    <col min="539" max="539" width="9.5703125" style="1" customWidth="1"/>
    <col min="540" max="540" width="10.5703125" style="1" bestFit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8.7109375" style="1" customWidth="1"/>
    <col min="545" max="545" width="9.28515625" style="1" customWidth="1"/>
    <col min="546" max="546" width="10.5703125" style="1" bestFit="1" customWidth="1"/>
    <col min="547" max="547" width="9.28515625" style="1" customWidth="1"/>
    <col min="548" max="548" width="10.5703125" style="1" bestFit="1" customWidth="1"/>
    <col min="549" max="776" width="9.140625" style="1"/>
    <col min="777" max="777" width="1.42578125" style="1" customWidth="1"/>
    <col min="778" max="778" width="36.5703125" style="1" bestFit="1" customWidth="1"/>
    <col min="779" max="779" width="1.42578125" style="1" customWidth="1"/>
    <col min="780" max="780" width="8.7109375" style="1" customWidth="1"/>
    <col min="781" max="781" width="9.28515625" style="1" customWidth="1"/>
    <col min="782" max="782" width="10.5703125" style="1" bestFit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8.7109375" style="1" customWidth="1"/>
    <col min="787" max="787" width="9.28515625" style="1" customWidth="1"/>
    <col min="788" max="788" width="10.5703125" style="1" bestFit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28515625" style="1" customWidth="1"/>
    <col min="794" max="794" width="8.7109375" style="1" customWidth="1"/>
    <col min="795" max="795" width="9.5703125" style="1" customWidth="1"/>
    <col min="796" max="796" width="10.5703125" style="1" bestFit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8.7109375" style="1" customWidth="1"/>
    <col min="801" max="801" width="9.28515625" style="1" customWidth="1"/>
    <col min="802" max="802" width="10.5703125" style="1" bestFit="1" customWidth="1"/>
    <col min="803" max="803" width="9.28515625" style="1" customWidth="1"/>
    <col min="804" max="804" width="10.5703125" style="1" bestFit="1" customWidth="1"/>
    <col min="805" max="1032" width="9.140625" style="1"/>
    <col min="1033" max="1033" width="1.42578125" style="1" customWidth="1"/>
    <col min="1034" max="1034" width="36.5703125" style="1" bestFit="1" customWidth="1"/>
    <col min="1035" max="1035" width="1.42578125" style="1" customWidth="1"/>
    <col min="1036" max="1036" width="8.7109375" style="1" customWidth="1"/>
    <col min="1037" max="1037" width="9.28515625" style="1" customWidth="1"/>
    <col min="1038" max="1038" width="10.5703125" style="1" bestFit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8.7109375" style="1" customWidth="1"/>
    <col min="1043" max="1043" width="9.28515625" style="1" customWidth="1"/>
    <col min="1044" max="1044" width="10.5703125" style="1" bestFit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28515625" style="1" customWidth="1"/>
    <col min="1050" max="1050" width="8.7109375" style="1" customWidth="1"/>
    <col min="1051" max="1051" width="9.5703125" style="1" customWidth="1"/>
    <col min="1052" max="1052" width="10.5703125" style="1" bestFit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8.7109375" style="1" customWidth="1"/>
    <col min="1057" max="1057" width="9.28515625" style="1" customWidth="1"/>
    <col min="1058" max="1058" width="10.5703125" style="1" bestFit="1" customWidth="1"/>
    <col min="1059" max="1059" width="9.28515625" style="1" customWidth="1"/>
    <col min="1060" max="1060" width="10.5703125" style="1" bestFit="1" customWidth="1"/>
    <col min="1061" max="1288" width="9.140625" style="1"/>
    <col min="1289" max="1289" width="1.42578125" style="1" customWidth="1"/>
    <col min="1290" max="1290" width="36.5703125" style="1" bestFit="1" customWidth="1"/>
    <col min="1291" max="1291" width="1.42578125" style="1" customWidth="1"/>
    <col min="1292" max="1292" width="8.7109375" style="1" customWidth="1"/>
    <col min="1293" max="1293" width="9.28515625" style="1" customWidth="1"/>
    <col min="1294" max="1294" width="10.5703125" style="1" bestFit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8.7109375" style="1" customWidth="1"/>
    <col min="1299" max="1299" width="9.28515625" style="1" customWidth="1"/>
    <col min="1300" max="1300" width="10.5703125" style="1" bestFit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28515625" style="1" customWidth="1"/>
    <col min="1306" max="1306" width="8.7109375" style="1" customWidth="1"/>
    <col min="1307" max="1307" width="9.5703125" style="1" customWidth="1"/>
    <col min="1308" max="1308" width="10.5703125" style="1" bestFit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8.7109375" style="1" customWidth="1"/>
    <col min="1313" max="1313" width="9.28515625" style="1" customWidth="1"/>
    <col min="1314" max="1314" width="10.5703125" style="1" bestFit="1" customWidth="1"/>
    <col min="1315" max="1315" width="9.28515625" style="1" customWidth="1"/>
    <col min="1316" max="1316" width="10.5703125" style="1" bestFit="1" customWidth="1"/>
    <col min="1317" max="1544" width="9.140625" style="1"/>
    <col min="1545" max="1545" width="1.42578125" style="1" customWidth="1"/>
    <col min="1546" max="1546" width="36.5703125" style="1" bestFit="1" customWidth="1"/>
    <col min="1547" max="1547" width="1.42578125" style="1" customWidth="1"/>
    <col min="1548" max="1548" width="8.7109375" style="1" customWidth="1"/>
    <col min="1549" max="1549" width="9.28515625" style="1" customWidth="1"/>
    <col min="1550" max="1550" width="10.5703125" style="1" bestFit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8.7109375" style="1" customWidth="1"/>
    <col min="1555" max="1555" width="9.28515625" style="1" customWidth="1"/>
    <col min="1556" max="1556" width="10.5703125" style="1" bestFit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28515625" style="1" customWidth="1"/>
    <col min="1562" max="1562" width="8.7109375" style="1" customWidth="1"/>
    <col min="1563" max="1563" width="9.5703125" style="1" customWidth="1"/>
    <col min="1564" max="1564" width="10.5703125" style="1" bestFit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8.7109375" style="1" customWidth="1"/>
    <col min="1569" max="1569" width="9.28515625" style="1" customWidth="1"/>
    <col min="1570" max="1570" width="10.5703125" style="1" bestFit="1" customWidth="1"/>
    <col min="1571" max="1571" width="9.28515625" style="1" customWidth="1"/>
    <col min="1572" max="1572" width="10.5703125" style="1" bestFit="1" customWidth="1"/>
    <col min="1573" max="1800" width="9.140625" style="1"/>
    <col min="1801" max="1801" width="1.42578125" style="1" customWidth="1"/>
    <col min="1802" max="1802" width="36.5703125" style="1" bestFit="1" customWidth="1"/>
    <col min="1803" max="1803" width="1.42578125" style="1" customWidth="1"/>
    <col min="1804" max="1804" width="8.7109375" style="1" customWidth="1"/>
    <col min="1805" max="1805" width="9.28515625" style="1" customWidth="1"/>
    <col min="1806" max="1806" width="10.5703125" style="1" bestFit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8.7109375" style="1" customWidth="1"/>
    <col min="1811" max="1811" width="9.28515625" style="1" customWidth="1"/>
    <col min="1812" max="1812" width="10.5703125" style="1" bestFit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28515625" style="1" customWidth="1"/>
    <col min="1818" max="1818" width="8.7109375" style="1" customWidth="1"/>
    <col min="1819" max="1819" width="9.5703125" style="1" customWidth="1"/>
    <col min="1820" max="1820" width="10.5703125" style="1" bestFit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8.7109375" style="1" customWidth="1"/>
    <col min="1825" max="1825" width="9.28515625" style="1" customWidth="1"/>
    <col min="1826" max="1826" width="10.5703125" style="1" bestFit="1" customWidth="1"/>
    <col min="1827" max="1827" width="9.28515625" style="1" customWidth="1"/>
    <col min="1828" max="1828" width="10.5703125" style="1" bestFit="1" customWidth="1"/>
    <col min="1829" max="2056" width="9.140625" style="1"/>
    <col min="2057" max="2057" width="1.42578125" style="1" customWidth="1"/>
    <col min="2058" max="2058" width="36.5703125" style="1" bestFit="1" customWidth="1"/>
    <col min="2059" max="2059" width="1.42578125" style="1" customWidth="1"/>
    <col min="2060" max="2060" width="8.7109375" style="1" customWidth="1"/>
    <col min="2061" max="2061" width="9.28515625" style="1" customWidth="1"/>
    <col min="2062" max="2062" width="10.5703125" style="1" bestFit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8.7109375" style="1" customWidth="1"/>
    <col min="2067" max="2067" width="9.28515625" style="1" customWidth="1"/>
    <col min="2068" max="2068" width="10.5703125" style="1" bestFit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28515625" style="1" customWidth="1"/>
    <col min="2074" max="2074" width="8.7109375" style="1" customWidth="1"/>
    <col min="2075" max="2075" width="9.5703125" style="1" customWidth="1"/>
    <col min="2076" max="2076" width="10.5703125" style="1" bestFit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8.7109375" style="1" customWidth="1"/>
    <col min="2081" max="2081" width="9.28515625" style="1" customWidth="1"/>
    <col min="2082" max="2082" width="10.5703125" style="1" bestFit="1" customWidth="1"/>
    <col min="2083" max="2083" width="9.28515625" style="1" customWidth="1"/>
    <col min="2084" max="2084" width="10.5703125" style="1" bestFit="1" customWidth="1"/>
    <col min="2085" max="2312" width="9.140625" style="1"/>
    <col min="2313" max="2313" width="1.42578125" style="1" customWidth="1"/>
    <col min="2314" max="2314" width="36.5703125" style="1" bestFit="1" customWidth="1"/>
    <col min="2315" max="2315" width="1.42578125" style="1" customWidth="1"/>
    <col min="2316" max="2316" width="8.7109375" style="1" customWidth="1"/>
    <col min="2317" max="2317" width="9.28515625" style="1" customWidth="1"/>
    <col min="2318" max="2318" width="10.5703125" style="1" bestFit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8.7109375" style="1" customWidth="1"/>
    <col min="2323" max="2323" width="9.28515625" style="1" customWidth="1"/>
    <col min="2324" max="2324" width="10.5703125" style="1" bestFit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28515625" style="1" customWidth="1"/>
    <col min="2330" max="2330" width="8.7109375" style="1" customWidth="1"/>
    <col min="2331" max="2331" width="9.5703125" style="1" customWidth="1"/>
    <col min="2332" max="2332" width="10.5703125" style="1" bestFit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8.7109375" style="1" customWidth="1"/>
    <col min="2337" max="2337" width="9.28515625" style="1" customWidth="1"/>
    <col min="2338" max="2338" width="10.5703125" style="1" bestFit="1" customWidth="1"/>
    <col min="2339" max="2339" width="9.28515625" style="1" customWidth="1"/>
    <col min="2340" max="2340" width="10.5703125" style="1" bestFit="1" customWidth="1"/>
    <col min="2341" max="2568" width="9.140625" style="1"/>
    <col min="2569" max="2569" width="1.42578125" style="1" customWidth="1"/>
    <col min="2570" max="2570" width="36.5703125" style="1" bestFit="1" customWidth="1"/>
    <col min="2571" max="2571" width="1.42578125" style="1" customWidth="1"/>
    <col min="2572" max="2572" width="8.7109375" style="1" customWidth="1"/>
    <col min="2573" max="2573" width="9.28515625" style="1" customWidth="1"/>
    <col min="2574" max="2574" width="10.5703125" style="1" bestFit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8.7109375" style="1" customWidth="1"/>
    <col min="2579" max="2579" width="9.28515625" style="1" customWidth="1"/>
    <col min="2580" max="2580" width="10.5703125" style="1" bestFit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28515625" style="1" customWidth="1"/>
    <col min="2586" max="2586" width="8.7109375" style="1" customWidth="1"/>
    <col min="2587" max="2587" width="9.5703125" style="1" customWidth="1"/>
    <col min="2588" max="2588" width="10.5703125" style="1" bestFit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8.7109375" style="1" customWidth="1"/>
    <col min="2593" max="2593" width="9.28515625" style="1" customWidth="1"/>
    <col min="2594" max="2594" width="10.5703125" style="1" bestFit="1" customWidth="1"/>
    <col min="2595" max="2595" width="9.28515625" style="1" customWidth="1"/>
    <col min="2596" max="2596" width="10.5703125" style="1" bestFit="1" customWidth="1"/>
    <col min="2597" max="2824" width="9.140625" style="1"/>
    <col min="2825" max="2825" width="1.42578125" style="1" customWidth="1"/>
    <col min="2826" max="2826" width="36.5703125" style="1" bestFit="1" customWidth="1"/>
    <col min="2827" max="2827" width="1.42578125" style="1" customWidth="1"/>
    <col min="2828" max="2828" width="8.7109375" style="1" customWidth="1"/>
    <col min="2829" max="2829" width="9.28515625" style="1" customWidth="1"/>
    <col min="2830" max="2830" width="10.5703125" style="1" bestFit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8.7109375" style="1" customWidth="1"/>
    <col min="2835" max="2835" width="9.28515625" style="1" customWidth="1"/>
    <col min="2836" max="2836" width="10.5703125" style="1" bestFit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28515625" style="1" customWidth="1"/>
    <col min="2842" max="2842" width="8.7109375" style="1" customWidth="1"/>
    <col min="2843" max="2843" width="9.5703125" style="1" customWidth="1"/>
    <col min="2844" max="2844" width="10.5703125" style="1" bestFit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8.7109375" style="1" customWidth="1"/>
    <col min="2849" max="2849" width="9.28515625" style="1" customWidth="1"/>
    <col min="2850" max="2850" width="10.5703125" style="1" bestFit="1" customWidth="1"/>
    <col min="2851" max="2851" width="9.28515625" style="1" customWidth="1"/>
    <col min="2852" max="2852" width="10.5703125" style="1" bestFit="1" customWidth="1"/>
    <col min="2853" max="3080" width="9.140625" style="1"/>
    <col min="3081" max="3081" width="1.42578125" style="1" customWidth="1"/>
    <col min="3082" max="3082" width="36.5703125" style="1" bestFit="1" customWidth="1"/>
    <col min="3083" max="3083" width="1.42578125" style="1" customWidth="1"/>
    <col min="3084" max="3084" width="8.7109375" style="1" customWidth="1"/>
    <col min="3085" max="3085" width="9.28515625" style="1" customWidth="1"/>
    <col min="3086" max="3086" width="10.5703125" style="1" bestFit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8.7109375" style="1" customWidth="1"/>
    <col min="3091" max="3091" width="9.28515625" style="1" customWidth="1"/>
    <col min="3092" max="3092" width="10.5703125" style="1" bestFit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28515625" style="1" customWidth="1"/>
    <col min="3098" max="3098" width="8.7109375" style="1" customWidth="1"/>
    <col min="3099" max="3099" width="9.5703125" style="1" customWidth="1"/>
    <col min="3100" max="3100" width="10.5703125" style="1" bestFit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8.7109375" style="1" customWidth="1"/>
    <col min="3105" max="3105" width="9.28515625" style="1" customWidth="1"/>
    <col min="3106" max="3106" width="10.5703125" style="1" bestFit="1" customWidth="1"/>
    <col min="3107" max="3107" width="9.28515625" style="1" customWidth="1"/>
    <col min="3108" max="3108" width="10.5703125" style="1" bestFit="1" customWidth="1"/>
    <col min="3109" max="3336" width="9.140625" style="1"/>
    <col min="3337" max="3337" width="1.42578125" style="1" customWidth="1"/>
    <col min="3338" max="3338" width="36.5703125" style="1" bestFit="1" customWidth="1"/>
    <col min="3339" max="3339" width="1.42578125" style="1" customWidth="1"/>
    <col min="3340" max="3340" width="8.7109375" style="1" customWidth="1"/>
    <col min="3341" max="3341" width="9.28515625" style="1" customWidth="1"/>
    <col min="3342" max="3342" width="10.5703125" style="1" bestFit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8.7109375" style="1" customWidth="1"/>
    <col min="3347" max="3347" width="9.28515625" style="1" customWidth="1"/>
    <col min="3348" max="3348" width="10.5703125" style="1" bestFit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28515625" style="1" customWidth="1"/>
    <col min="3354" max="3354" width="8.7109375" style="1" customWidth="1"/>
    <col min="3355" max="3355" width="9.5703125" style="1" customWidth="1"/>
    <col min="3356" max="3356" width="10.5703125" style="1" bestFit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8.7109375" style="1" customWidth="1"/>
    <col min="3361" max="3361" width="9.28515625" style="1" customWidth="1"/>
    <col min="3362" max="3362" width="10.5703125" style="1" bestFit="1" customWidth="1"/>
    <col min="3363" max="3363" width="9.28515625" style="1" customWidth="1"/>
    <col min="3364" max="3364" width="10.5703125" style="1" bestFit="1" customWidth="1"/>
    <col min="3365" max="3592" width="9.140625" style="1"/>
    <col min="3593" max="3593" width="1.42578125" style="1" customWidth="1"/>
    <col min="3594" max="3594" width="36.5703125" style="1" bestFit="1" customWidth="1"/>
    <col min="3595" max="3595" width="1.42578125" style="1" customWidth="1"/>
    <col min="3596" max="3596" width="8.7109375" style="1" customWidth="1"/>
    <col min="3597" max="3597" width="9.28515625" style="1" customWidth="1"/>
    <col min="3598" max="3598" width="10.5703125" style="1" bestFit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8.7109375" style="1" customWidth="1"/>
    <col min="3603" max="3603" width="9.28515625" style="1" customWidth="1"/>
    <col min="3604" max="3604" width="10.5703125" style="1" bestFit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28515625" style="1" customWidth="1"/>
    <col min="3610" max="3610" width="8.7109375" style="1" customWidth="1"/>
    <col min="3611" max="3611" width="9.5703125" style="1" customWidth="1"/>
    <col min="3612" max="3612" width="10.5703125" style="1" bestFit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8.7109375" style="1" customWidth="1"/>
    <col min="3617" max="3617" width="9.28515625" style="1" customWidth="1"/>
    <col min="3618" max="3618" width="10.5703125" style="1" bestFit="1" customWidth="1"/>
    <col min="3619" max="3619" width="9.28515625" style="1" customWidth="1"/>
    <col min="3620" max="3620" width="10.5703125" style="1" bestFit="1" customWidth="1"/>
    <col min="3621" max="3848" width="9.140625" style="1"/>
    <col min="3849" max="3849" width="1.42578125" style="1" customWidth="1"/>
    <col min="3850" max="3850" width="36.5703125" style="1" bestFit="1" customWidth="1"/>
    <col min="3851" max="3851" width="1.42578125" style="1" customWidth="1"/>
    <col min="3852" max="3852" width="8.7109375" style="1" customWidth="1"/>
    <col min="3853" max="3853" width="9.28515625" style="1" customWidth="1"/>
    <col min="3854" max="3854" width="10.5703125" style="1" bestFit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8.7109375" style="1" customWidth="1"/>
    <col min="3859" max="3859" width="9.28515625" style="1" customWidth="1"/>
    <col min="3860" max="3860" width="10.5703125" style="1" bestFit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28515625" style="1" customWidth="1"/>
    <col min="3866" max="3866" width="8.7109375" style="1" customWidth="1"/>
    <col min="3867" max="3867" width="9.5703125" style="1" customWidth="1"/>
    <col min="3868" max="3868" width="10.5703125" style="1" bestFit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8.7109375" style="1" customWidth="1"/>
    <col min="3873" max="3873" width="9.28515625" style="1" customWidth="1"/>
    <col min="3874" max="3874" width="10.5703125" style="1" bestFit="1" customWidth="1"/>
    <col min="3875" max="3875" width="9.28515625" style="1" customWidth="1"/>
    <col min="3876" max="3876" width="10.5703125" style="1" bestFit="1" customWidth="1"/>
    <col min="3877" max="4104" width="9.140625" style="1"/>
    <col min="4105" max="4105" width="1.42578125" style="1" customWidth="1"/>
    <col min="4106" max="4106" width="36.5703125" style="1" bestFit="1" customWidth="1"/>
    <col min="4107" max="4107" width="1.42578125" style="1" customWidth="1"/>
    <col min="4108" max="4108" width="8.7109375" style="1" customWidth="1"/>
    <col min="4109" max="4109" width="9.28515625" style="1" customWidth="1"/>
    <col min="4110" max="4110" width="10.5703125" style="1" bestFit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8.7109375" style="1" customWidth="1"/>
    <col min="4115" max="4115" width="9.28515625" style="1" customWidth="1"/>
    <col min="4116" max="4116" width="10.5703125" style="1" bestFit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28515625" style="1" customWidth="1"/>
    <col min="4122" max="4122" width="8.7109375" style="1" customWidth="1"/>
    <col min="4123" max="4123" width="9.5703125" style="1" customWidth="1"/>
    <col min="4124" max="4124" width="10.5703125" style="1" bestFit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8.7109375" style="1" customWidth="1"/>
    <col min="4129" max="4129" width="9.28515625" style="1" customWidth="1"/>
    <col min="4130" max="4130" width="10.5703125" style="1" bestFit="1" customWidth="1"/>
    <col min="4131" max="4131" width="9.28515625" style="1" customWidth="1"/>
    <col min="4132" max="4132" width="10.5703125" style="1" bestFit="1" customWidth="1"/>
    <col min="4133" max="4360" width="9.140625" style="1"/>
    <col min="4361" max="4361" width="1.42578125" style="1" customWidth="1"/>
    <col min="4362" max="4362" width="36.5703125" style="1" bestFit="1" customWidth="1"/>
    <col min="4363" max="4363" width="1.42578125" style="1" customWidth="1"/>
    <col min="4364" max="4364" width="8.7109375" style="1" customWidth="1"/>
    <col min="4365" max="4365" width="9.28515625" style="1" customWidth="1"/>
    <col min="4366" max="4366" width="10.5703125" style="1" bestFit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8.7109375" style="1" customWidth="1"/>
    <col min="4371" max="4371" width="9.28515625" style="1" customWidth="1"/>
    <col min="4372" max="4372" width="10.5703125" style="1" bestFit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28515625" style="1" customWidth="1"/>
    <col min="4378" max="4378" width="8.7109375" style="1" customWidth="1"/>
    <col min="4379" max="4379" width="9.5703125" style="1" customWidth="1"/>
    <col min="4380" max="4380" width="10.5703125" style="1" bestFit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8.7109375" style="1" customWidth="1"/>
    <col min="4385" max="4385" width="9.28515625" style="1" customWidth="1"/>
    <col min="4386" max="4386" width="10.5703125" style="1" bestFit="1" customWidth="1"/>
    <col min="4387" max="4387" width="9.28515625" style="1" customWidth="1"/>
    <col min="4388" max="4388" width="10.5703125" style="1" bestFit="1" customWidth="1"/>
    <col min="4389" max="4616" width="9.140625" style="1"/>
    <col min="4617" max="4617" width="1.42578125" style="1" customWidth="1"/>
    <col min="4618" max="4618" width="36.5703125" style="1" bestFit="1" customWidth="1"/>
    <col min="4619" max="4619" width="1.42578125" style="1" customWidth="1"/>
    <col min="4620" max="4620" width="8.7109375" style="1" customWidth="1"/>
    <col min="4621" max="4621" width="9.28515625" style="1" customWidth="1"/>
    <col min="4622" max="4622" width="10.5703125" style="1" bestFit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8.7109375" style="1" customWidth="1"/>
    <col min="4627" max="4627" width="9.28515625" style="1" customWidth="1"/>
    <col min="4628" max="4628" width="10.5703125" style="1" bestFit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28515625" style="1" customWidth="1"/>
    <col min="4634" max="4634" width="8.7109375" style="1" customWidth="1"/>
    <col min="4635" max="4635" width="9.5703125" style="1" customWidth="1"/>
    <col min="4636" max="4636" width="10.5703125" style="1" bestFit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8.7109375" style="1" customWidth="1"/>
    <col min="4641" max="4641" width="9.28515625" style="1" customWidth="1"/>
    <col min="4642" max="4642" width="10.5703125" style="1" bestFit="1" customWidth="1"/>
    <col min="4643" max="4643" width="9.28515625" style="1" customWidth="1"/>
    <col min="4644" max="4644" width="10.5703125" style="1" bestFit="1" customWidth="1"/>
    <col min="4645" max="4872" width="9.140625" style="1"/>
    <col min="4873" max="4873" width="1.42578125" style="1" customWidth="1"/>
    <col min="4874" max="4874" width="36.5703125" style="1" bestFit="1" customWidth="1"/>
    <col min="4875" max="4875" width="1.42578125" style="1" customWidth="1"/>
    <col min="4876" max="4876" width="8.7109375" style="1" customWidth="1"/>
    <col min="4877" max="4877" width="9.28515625" style="1" customWidth="1"/>
    <col min="4878" max="4878" width="10.5703125" style="1" bestFit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8.7109375" style="1" customWidth="1"/>
    <col min="4883" max="4883" width="9.28515625" style="1" customWidth="1"/>
    <col min="4884" max="4884" width="10.5703125" style="1" bestFit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28515625" style="1" customWidth="1"/>
    <col min="4890" max="4890" width="8.7109375" style="1" customWidth="1"/>
    <col min="4891" max="4891" width="9.5703125" style="1" customWidth="1"/>
    <col min="4892" max="4892" width="10.5703125" style="1" bestFit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8.7109375" style="1" customWidth="1"/>
    <col min="4897" max="4897" width="9.28515625" style="1" customWidth="1"/>
    <col min="4898" max="4898" width="10.5703125" style="1" bestFit="1" customWidth="1"/>
    <col min="4899" max="4899" width="9.28515625" style="1" customWidth="1"/>
    <col min="4900" max="4900" width="10.5703125" style="1" bestFit="1" customWidth="1"/>
    <col min="4901" max="5128" width="9.140625" style="1"/>
    <col min="5129" max="5129" width="1.42578125" style="1" customWidth="1"/>
    <col min="5130" max="5130" width="36.5703125" style="1" bestFit="1" customWidth="1"/>
    <col min="5131" max="5131" width="1.42578125" style="1" customWidth="1"/>
    <col min="5132" max="5132" width="8.7109375" style="1" customWidth="1"/>
    <col min="5133" max="5133" width="9.28515625" style="1" customWidth="1"/>
    <col min="5134" max="5134" width="10.5703125" style="1" bestFit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8.7109375" style="1" customWidth="1"/>
    <col min="5139" max="5139" width="9.28515625" style="1" customWidth="1"/>
    <col min="5140" max="5140" width="10.5703125" style="1" bestFit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28515625" style="1" customWidth="1"/>
    <col min="5146" max="5146" width="8.7109375" style="1" customWidth="1"/>
    <col min="5147" max="5147" width="9.5703125" style="1" customWidth="1"/>
    <col min="5148" max="5148" width="10.5703125" style="1" bestFit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8.7109375" style="1" customWidth="1"/>
    <col min="5153" max="5153" width="9.28515625" style="1" customWidth="1"/>
    <col min="5154" max="5154" width="10.5703125" style="1" bestFit="1" customWidth="1"/>
    <col min="5155" max="5155" width="9.28515625" style="1" customWidth="1"/>
    <col min="5156" max="5156" width="10.5703125" style="1" bestFit="1" customWidth="1"/>
    <col min="5157" max="5384" width="9.140625" style="1"/>
    <col min="5385" max="5385" width="1.42578125" style="1" customWidth="1"/>
    <col min="5386" max="5386" width="36.5703125" style="1" bestFit="1" customWidth="1"/>
    <col min="5387" max="5387" width="1.42578125" style="1" customWidth="1"/>
    <col min="5388" max="5388" width="8.7109375" style="1" customWidth="1"/>
    <col min="5389" max="5389" width="9.28515625" style="1" customWidth="1"/>
    <col min="5390" max="5390" width="10.5703125" style="1" bestFit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8.7109375" style="1" customWidth="1"/>
    <col min="5395" max="5395" width="9.28515625" style="1" customWidth="1"/>
    <col min="5396" max="5396" width="10.5703125" style="1" bestFit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28515625" style="1" customWidth="1"/>
    <col min="5402" max="5402" width="8.7109375" style="1" customWidth="1"/>
    <col min="5403" max="5403" width="9.5703125" style="1" customWidth="1"/>
    <col min="5404" max="5404" width="10.5703125" style="1" bestFit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8.7109375" style="1" customWidth="1"/>
    <col min="5409" max="5409" width="9.28515625" style="1" customWidth="1"/>
    <col min="5410" max="5410" width="10.5703125" style="1" bestFit="1" customWidth="1"/>
    <col min="5411" max="5411" width="9.28515625" style="1" customWidth="1"/>
    <col min="5412" max="5412" width="10.5703125" style="1" bestFit="1" customWidth="1"/>
    <col min="5413" max="5640" width="9.140625" style="1"/>
    <col min="5641" max="5641" width="1.42578125" style="1" customWidth="1"/>
    <col min="5642" max="5642" width="36.5703125" style="1" bestFit="1" customWidth="1"/>
    <col min="5643" max="5643" width="1.42578125" style="1" customWidth="1"/>
    <col min="5644" max="5644" width="8.7109375" style="1" customWidth="1"/>
    <col min="5645" max="5645" width="9.28515625" style="1" customWidth="1"/>
    <col min="5646" max="5646" width="10.5703125" style="1" bestFit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8.7109375" style="1" customWidth="1"/>
    <col min="5651" max="5651" width="9.28515625" style="1" customWidth="1"/>
    <col min="5652" max="5652" width="10.5703125" style="1" bestFit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28515625" style="1" customWidth="1"/>
    <col min="5658" max="5658" width="8.7109375" style="1" customWidth="1"/>
    <col min="5659" max="5659" width="9.5703125" style="1" customWidth="1"/>
    <col min="5660" max="5660" width="10.5703125" style="1" bestFit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8.7109375" style="1" customWidth="1"/>
    <col min="5665" max="5665" width="9.28515625" style="1" customWidth="1"/>
    <col min="5666" max="5666" width="10.5703125" style="1" bestFit="1" customWidth="1"/>
    <col min="5667" max="5667" width="9.28515625" style="1" customWidth="1"/>
    <col min="5668" max="5668" width="10.5703125" style="1" bestFit="1" customWidth="1"/>
    <col min="5669" max="5896" width="9.140625" style="1"/>
    <col min="5897" max="5897" width="1.42578125" style="1" customWidth="1"/>
    <col min="5898" max="5898" width="36.5703125" style="1" bestFit="1" customWidth="1"/>
    <col min="5899" max="5899" width="1.42578125" style="1" customWidth="1"/>
    <col min="5900" max="5900" width="8.7109375" style="1" customWidth="1"/>
    <col min="5901" max="5901" width="9.28515625" style="1" customWidth="1"/>
    <col min="5902" max="5902" width="10.5703125" style="1" bestFit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8.7109375" style="1" customWidth="1"/>
    <col min="5907" max="5907" width="9.28515625" style="1" customWidth="1"/>
    <col min="5908" max="5908" width="10.5703125" style="1" bestFit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28515625" style="1" customWidth="1"/>
    <col min="5914" max="5914" width="8.7109375" style="1" customWidth="1"/>
    <col min="5915" max="5915" width="9.5703125" style="1" customWidth="1"/>
    <col min="5916" max="5916" width="10.5703125" style="1" bestFit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8.7109375" style="1" customWidth="1"/>
    <col min="5921" max="5921" width="9.28515625" style="1" customWidth="1"/>
    <col min="5922" max="5922" width="10.5703125" style="1" bestFit="1" customWidth="1"/>
    <col min="5923" max="5923" width="9.28515625" style="1" customWidth="1"/>
    <col min="5924" max="5924" width="10.5703125" style="1" bestFit="1" customWidth="1"/>
    <col min="5925" max="6152" width="9.140625" style="1"/>
    <col min="6153" max="6153" width="1.42578125" style="1" customWidth="1"/>
    <col min="6154" max="6154" width="36.5703125" style="1" bestFit="1" customWidth="1"/>
    <col min="6155" max="6155" width="1.42578125" style="1" customWidth="1"/>
    <col min="6156" max="6156" width="8.7109375" style="1" customWidth="1"/>
    <col min="6157" max="6157" width="9.28515625" style="1" customWidth="1"/>
    <col min="6158" max="6158" width="10.5703125" style="1" bestFit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8.7109375" style="1" customWidth="1"/>
    <col min="6163" max="6163" width="9.28515625" style="1" customWidth="1"/>
    <col min="6164" max="6164" width="10.5703125" style="1" bestFit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28515625" style="1" customWidth="1"/>
    <col min="6170" max="6170" width="8.7109375" style="1" customWidth="1"/>
    <col min="6171" max="6171" width="9.5703125" style="1" customWidth="1"/>
    <col min="6172" max="6172" width="10.5703125" style="1" bestFit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8.7109375" style="1" customWidth="1"/>
    <col min="6177" max="6177" width="9.28515625" style="1" customWidth="1"/>
    <col min="6178" max="6178" width="10.5703125" style="1" bestFit="1" customWidth="1"/>
    <col min="6179" max="6179" width="9.28515625" style="1" customWidth="1"/>
    <col min="6180" max="6180" width="10.5703125" style="1" bestFit="1" customWidth="1"/>
    <col min="6181" max="6408" width="9.140625" style="1"/>
    <col min="6409" max="6409" width="1.42578125" style="1" customWidth="1"/>
    <col min="6410" max="6410" width="36.5703125" style="1" bestFit="1" customWidth="1"/>
    <col min="6411" max="6411" width="1.42578125" style="1" customWidth="1"/>
    <col min="6412" max="6412" width="8.7109375" style="1" customWidth="1"/>
    <col min="6413" max="6413" width="9.28515625" style="1" customWidth="1"/>
    <col min="6414" max="6414" width="10.5703125" style="1" bestFit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8.7109375" style="1" customWidth="1"/>
    <col min="6419" max="6419" width="9.28515625" style="1" customWidth="1"/>
    <col min="6420" max="6420" width="10.5703125" style="1" bestFit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28515625" style="1" customWidth="1"/>
    <col min="6426" max="6426" width="8.7109375" style="1" customWidth="1"/>
    <col min="6427" max="6427" width="9.5703125" style="1" customWidth="1"/>
    <col min="6428" max="6428" width="10.5703125" style="1" bestFit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8.7109375" style="1" customWidth="1"/>
    <col min="6433" max="6433" width="9.28515625" style="1" customWidth="1"/>
    <col min="6434" max="6434" width="10.5703125" style="1" bestFit="1" customWidth="1"/>
    <col min="6435" max="6435" width="9.28515625" style="1" customWidth="1"/>
    <col min="6436" max="6436" width="10.5703125" style="1" bestFit="1" customWidth="1"/>
    <col min="6437" max="6664" width="9.140625" style="1"/>
    <col min="6665" max="6665" width="1.42578125" style="1" customWidth="1"/>
    <col min="6666" max="6666" width="36.5703125" style="1" bestFit="1" customWidth="1"/>
    <col min="6667" max="6667" width="1.42578125" style="1" customWidth="1"/>
    <col min="6668" max="6668" width="8.7109375" style="1" customWidth="1"/>
    <col min="6669" max="6669" width="9.28515625" style="1" customWidth="1"/>
    <col min="6670" max="6670" width="10.5703125" style="1" bestFit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8.7109375" style="1" customWidth="1"/>
    <col min="6675" max="6675" width="9.28515625" style="1" customWidth="1"/>
    <col min="6676" max="6676" width="10.5703125" style="1" bestFit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28515625" style="1" customWidth="1"/>
    <col min="6682" max="6682" width="8.7109375" style="1" customWidth="1"/>
    <col min="6683" max="6683" width="9.5703125" style="1" customWidth="1"/>
    <col min="6684" max="6684" width="10.5703125" style="1" bestFit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8.7109375" style="1" customWidth="1"/>
    <col min="6689" max="6689" width="9.28515625" style="1" customWidth="1"/>
    <col min="6690" max="6690" width="10.5703125" style="1" bestFit="1" customWidth="1"/>
    <col min="6691" max="6691" width="9.28515625" style="1" customWidth="1"/>
    <col min="6692" max="6692" width="10.5703125" style="1" bestFit="1" customWidth="1"/>
    <col min="6693" max="6920" width="9.140625" style="1"/>
    <col min="6921" max="6921" width="1.42578125" style="1" customWidth="1"/>
    <col min="6922" max="6922" width="36.5703125" style="1" bestFit="1" customWidth="1"/>
    <col min="6923" max="6923" width="1.42578125" style="1" customWidth="1"/>
    <col min="6924" max="6924" width="8.7109375" style="1" customWidth="1"/>
    <col min="6925" max="6925" width="9.28515625" style="1" customWidth="1"/>
    <col min="6926" max="6926" width="10.5703125" style="1" bestFit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8.7109375" style="1" customWidth="1"/>
    <col min="6931" max="6931" width="9.28515625" style="1" customWidth="1"/>
    <col min="6932" max="6932" width="10.5703125" style="1" bestFit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28515625" style="1" customWidth="1"/>
    <col min="6938" max="6938" width="8.7109375" style="1" customWidth="1"/>
    <col min="6939" max="6939" width="9.5703125" style="1" customWidth="1"/>
    <col min="6940" max="6940" width="10.5703125" style="1" bestFit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8.7109375" style="1" customWidth="1"/>
    <col min="6945" max="6945" width="9.28515625" style="1" customWidth="1"/>
    <col min="6946" max="6946" width="10.5703125" style="1" bestFit="1" customWidth="1"/>
    <col min="6947" max="6947" width="9.28515625" style="1" customWidth="1"/>
    <col min="6948" max="6948" width="10.5703125" style="1" bestFit="1" customWidth="1"/>
    <col min="6949" max="7176" width="9.140625" style="1"/>
    <col min="7177" max="7177" width="1.42578125" style="1" customWidth="1"/>
    <col min="7178" max="7178" width="36.5703125" style="1" bestFit="1" customWidth="1"/>
    <col min="7179" max="7179" width="1.42578125" style="1" customWidth="1"/>
    <col min="7180" max="7180" width="8.7109375" style="1" customWidth="1"/>
    <col min="7181" max="7181" width="9.28515625" style="1" customWidth="1"/>
    <col min="7182" max="7182" width="10.5703125" style="1" bestFit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8.7109375" style="1" customWidth="1"/>
    <col min="7187" max="7187" width="9.28515625" style="1" customWidth="1"/>
    <col min="7188" max="7188" width="10.5703125" style="1" bestFit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28515625" style="1" customWidth="1"/>
    <col min="7194" max="7194" width="8.7109375" style="1" customWidth="1"/>
    <col min="7195" max="7195" width="9.5703125" style="1" customWidth="1"/>
    <col min="7196" max="7196" width="10.5703125" style="1" bestFit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8.7109375" style="1" customWidth="1"/>
    <col min="7201" max="7201" width="9.28515625" style="1" customWidth="1"/>
    <col min="7202" max="7202" width="10.5703125" style="1" bestFit="1" customWidth="1"/>
    <col min="7203" max="7203" width="9.28515625" style="1" customWidth="1"/>
    <col min="7204" max="7204" width="10.5703125" style="1" bestFit="1" customWidth="1"/>
    <col min="7205" max="7432" width="9.140625" style="1"/>
    <col min="7433" max="7433" width="1.42578125" style="1" customWidth="1"/>
    <col min="7434" max="7434" width="36.5703125" style="1" bestFit="1" customWidth="1"/>
    <col min="7435" max="7435" width="1.42578125" style="1" customWidth="1"/>
    <col min="7436" max="7436" width="8.7109375" style="1" customWidth="1"/>
    <col min="7437" max="7437" width="9.28515625" style="1" customWidth="1"/>
    <col min="7438" max="7438" width="10.5703125" style="1" bestFit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8.7109375" style="1" customWidth="1"/>
    <col min="7443" max="7443" width="9.28515625" style="1" customWidth="1"/>
    <col min="7444" max="7444" width="10.5703125" style="1" bestFit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28515625" style="1" customWidth="1"/>
    <col min="7450" max="7450" width="8.7109375" style="1" customWidth="1"/>
    <col min="7451" max="7451" width="9.5703125" style="1" customWidth="1"/>
    <col min="7452" max="7452" width="10.5703125" style="1" bestFit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8.7109375" style="1" customWidth="1"/>
    <col min="7457" max="7457" width="9.28515625" style="1" customWidth="1"/>
    <col min="7458" max="7458" width="10.5703125" style="1" bestFit="1" customWidth="1"/>
    <col min="7459" max="7459" width="9.28515625" style="1" customWidth="1"/>
    <col min="7460" max="7460" width="10.5703125" style="1" bestFit="1" customWidth="1"/>
    <col min="7461" max="7688" width="9.140625" style="1"/>
    <col min="7689" max="7689" width="1.42578125" style="1" customWidth="1"/>
    <col min="7690" max="7690" width="36.5703125" style="1" bestFit="1" customWidth="1"/>
    <col min="7691" max="7691" width="1.42578125" style="1" customWidth="1"/>
    <col min="7692" max="7692" width="8.7109375" style="1" customWidth="1"/>
    <col min="7693" max="7693" width="9.28515625" style="1" customWidth="1"/>
    <col min="7694" max="7694" width="10.5703125" style="1" bestFit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8.7109375" style="1" customWidth="1"/>
    <col min="7699" max="7699" width="9.28515625" style="1" customWidth="1"/>
    <col min="7700" max="7700" width="10.5703125" style="1" bestFit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28515625" style="1" customWidth="1"/>
    <col min="7706" max="7706" width="8.7109375" style="1" customWidth="1"/>
    <col min="7707" max="7707" width="9.5703125" style="1" customWidth="1"/>
    <col min="7708" max="7708" width="10.5703125" style="1" bestFit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8.7109375" style="1" customWidth="1"/>
    <col min="7713" max="7713" width="9.28515625" style="1" customWidth="1"/>
    <col min="7714" max="7714" width="10.5703125" style="1" bestFit="1" customWidth="1"/>
    <col min="7715" max="7715" width="9.28515625" style="1" customWidth="1"/>
    <col min="7716" max="7716" width="10.5703125" style="1" bestFit="1" customWidth="1"/>
    <col min="7717" max="7944" width="9.140625" style="1"/>
    <col min="7945" max="7945" width="1.42578125" style="1" customWidth="1"/>
    <col min="7946" max="7946" width="36.5703125" style="1" bestFit="1" customWidth="1"/>
    <col min="7947" max="7947" width="1.42578125" style="1" customWidth="1"/>
    <col min="7948" max="7948" width="8.7109375" style="1" customWidth="1"/>
    <col min="7949" max="7949" width="9.28515625" style="1" customWidth="1"/>
    <col min="7950" max="7950" width="10.5703125" style="1" bestFit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8.7109375" style="1" customWidth="1"/>
    <col min="7955" max="7955" width="9.28515625" style="1" customWidth="1"/>
    <col min="7956" max="7956" width="10.5703125" style="1" bestFit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28515625" style="1" customWidth="1"/>
    <col min="7962" max="7962" width="8.7109375" style="1" customWidth="1"/>
    <col min="7963" max="7963" width="9.5703125" style="1" customWidth="1"/>
    <col min="7964" max="7964" width="10.5703125" style="1" bestFit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8.7109375" style="1" customWidth="1"/>
    <col min="7969" max="7969" width="9.28515625" style="1" customWidth="1"/>
    <col min="7970" max="7970" width="10.5703125" style="1" bestFit="1" customWidth="1"/>
    <col min="7971" max="7971" width="9.28515625" style="1" customWidth="1"/>
    <col min="7972" max="7972" width="10.5703125" style="1" bestFit="1" customWidth="1"/>
    <col min="7973" max="8200" width="9.140625" style="1"/>
    <col min="8201" max="8201" width="1.42578125" style="1" customWidth="1"/>
    <col min="8202" max="8202" width="36.5703125" style="1" bestFit="1" customWidth="1"/>
    <col min="8203" max="8203" width="1.42578125" style="1" customWidth="1"/>
    <col min="8204" max="8204" width="8.7109375" style="1" customWidth="1"/>
    <col min="8205" max="8205" width="9.28515625" style="1" customWidth="1"/>
    <col min="8206" max="8206" width="10.5703125" style="1" bestFit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8.7109375" style="1" customWidth="1"/>
    <col min="8211" max="8211" width="9.28515625" style="1" customWidth="1"/>
    <col min="8212" max="8212" width="10.5703125" style="1" bestFit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28515625" style="1" customWidth="1"/>
    <col min="8218" max="8218" width="8.7109375" style="1" customWidth="1"/>
    <col min="8219" max="8219" width="9.5703125" style="1" customWidth="1"/>
    <col min="8220" max="8220" width="10.5703125" style="1" bestFit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8.7109375" style="1" customWidth="1"/>
    <col min="8225" max="8225" width="9.28515625" style="1" customWidth="1"/>
    <col min="8226" max="8226" width="10.5703125" style="1" bestFit="1" customWidth="1"/>
    <col min="8227" max="8227" width="9.28515625" style="1" customWidth="1"/>
    <col min="8228" max="8228" width="10.5703125" style="1" bestFit="1" customWidth="1"/>
    <col min="8229" max="8456" width="9.140625" style="1"/>
    <col min="8457" max="8457" width="1.42578125" style="1" customWidth="1"/>
    <col min="8458" max="8458" width="36.5703125" style="1" bestFit="1" customWidth="1"/>
    <col min="8459" max="8459" width="1.42578125" style="1" customWidth="1"/>
    <col min="8460" max="8460" width="8.7109375" style="1" customWidth="1"/>
    <col min="8461" max="8461" width="9.28515625" style="1" customWidth="1"/>
    <col min="8462" max="8462" width="10.5703125" style="1" bestFit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8.7109375" style="1" customWidth="1"/>
    <col min="8467" max="8467" width="9.28515625" style="1" customWidth="1"/>
    <col min="8468" max="8468" width="10.5703125" style="1" bestFit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28515625" style="1" customWidth="1"/>
    <col min="8474" max="8474" width="8.7109375" style="1" customWidth="1"/>
    <col min="8475" max="8475" width="9.5703125" style="1" customWidth="1"/>
    <col min="8476" max="8476" width="10.5703125" style="1" bestFit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8.7109375" style="1" customWidth="1"/>
    <col min="8481" max="8481" width="9.28515625" style="1" customWidth="1"/>
    <col min="8482" max="8482" width="10.5703125" style="1" bestFit="1" customWidth="1"/>
    <col min="8483" max="8483" width="9.28515625" style="1" customWidth="1"/>
    <col min="8484" max="8484" width="10.5703125" style="1" bestFit="1" customWidth="1"/>
    <col min="8485" max="8712" width="9.140625" style="1"/>
    <col min="8713" max="8713" width="1.42578125" style="1" customWidth="1"/>
    <col min="8714" max="8714" width="36.5703125" style="1" bestFit="1" customWidth="1"/>
    <col min="8715" max="8715" width="1.42578125" style="1" customWidth="1"/>
    <col min="8716" max="8716" width="8.7109375" style="1" customWidth="1"/>
    <col min="8717" max="8717" width="9.28515625" style="1" customWidth="1"/>
    <col min="8718" max="8718" width="10.5703125" style="1" bestFit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8.7109375" style="1" customWidth="1"/>
    <col min="8723" max="8723" width="9.28515625" style="1" customWidth="1"/>
    <col min="8724" max="8724" width="10.5703125" style="1" bestFit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28515625" style="1" customWidth="1"/>
    <col min="8730" max="8730" width="8.7109375" style="1" customWidth="1"/>
    <col min="8731" max="8731" width="9.5703125" style="1" customWidth="1"/>
    <col min="8732" max="8732" width="10.5703125" style="1" bestFit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8.7109375" style="1" customWidth="1"/>
    <col min="8737" max="8737" width="9.28515625" style="1" customWidth="1"/>
    <col min="8738" max="8738" width="10.5703125" style="1" bestFit="1" customWidth="1"/>
    <col min="8739" max="8739" width="9.28515625" style="1" customWidth="1"/>
    <col min="8740" max="8740" width="10.5703125" style="1" bestFit="1" customWidth="1"/>
    <col min="8741" max="8968" width="9.140625" style="1"/>
    <col min="8969" max="8969" width="1.42578125" style="1" customWidth="1"/>
    <col min="8970" max="8970" width="36.5703125" style="1" bestFit="1" customWidth="1"/>
    <col min="8971" max="8971" width="1.42578125" style="1" customWidth="1"/>
    <col min="8972" max="8972" width="8.7109375" style="1" customWidth="1"/>
    <col min="8973" max="8973" width="9.28515625" style="1" customWidth="1"/>
    <col min="8974" max="8974" width="10.5703125" style="1" bestFit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8.7109375" style="1" customWidth="1"/>
    <col min="8979" max="8979" width="9.28515625" style="1" customWidth="1"/>
    <col min="8980" max="8980" width="10.5703125" style="1" bestFit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28515625" style="1" customWidth="1"/>
    <col min="8986" max="8986" width="8.7109375" style="1" customWidth="1"/>
    <col min="8987" max="8987" width="9.5703125" style="1" customWidth="1"/>
    <col min="8988" max="8988" width="10.5703125" style="1" bestFit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8.7109375" style="1" customWidth="1"/>
    <col min="8993" max="8993" width="9.28515625" style="1" customWidth="1"/>
    <col min="8994" max="8994" width="10.5703125" style="1" bestFit="1" customWidth="1"/>
    <col min="8995" max="8995" width="9.28515625" style="1" customWidth="1"/>
    <col min="8996" max="8996" width="10.5703125" style="1" bestFit="1" customWidth="1"/>
    <col min="8997" max="9224" width="9.140625" style="1"/>
    <col min="9225" max="9225" width="1.42578125" style="1" customWidth="1"/>
    <col min="9226" max="9226" width="36.5703125" style="1" bestFit="1" customWidth="1"/>
    <col min="9227" max="9227" width="1.42578125" style="1" customWidth="1"/>
    <col min="9228" max="9228" width="8.7109375" style="1" customWidth="1"/>
    <col min="9229" max="9229" width="9.28515625" style="1" customWidth="1"/>
    <col min="9230" max="9230" width="10.5703125" style="1" bestFit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8.7109375" style="1" customWidth="1"/>
    <col min="9235" max="9235" width="9.28515625" style="1" customWidth="1"/>
    <col min="9236" max="9236" width="10.5703125" style="1" bestFit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28515625" style="1" customWidth="1"/>
    <col min="9242" max="9242" width="8.7109375" style="1" customWidth="1"/>
    <col min="9243" max="9243" width="9.5703125" style="1" customWidth="1"/>
    <col min="9244" max="9244" width="10.5703125" style="1" bestFit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8.7109375" style="1" customWidth="1"/>
    <col min="9249" max="9249" width="9.28515625" style="1" customWidth="1"/>
    <col min="9250" max="9250" width="10.5703125" style="1" bestFit="1" customWidth="1"/>
    <col min="9251" max="9251" width="9.28515625" style="1" customWidth="1"/>
    <col min="9252" max="9252" width="10.5703125" style="1" bestFit="1" customWidth="1"/>
    <col min="9253" max="9480" width="9.140625" style="1"/>
    <col min="9481" max="9481" width="1.42578125" style="1" customWidth="1"/>
    <col min="9482" max="9482" width="36.5703125" style="1" bestFit="1" customWidth="1"/>
    <col min="9483" max="9483" width="1.42578125" style="1" customWidth="1"/>
    <col min="9484" max="9484" width="8.7109375" style="1" customWidth="1"/>
    <col min="9485" max="9485" width="9.28515625" style="1" customWidth="1"/>
    <col min="9486" max="9486" width="10.5703125" style="1" bestFit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8.7109375" style="1" customWidth="1"/>
    <col min="9491" max="9491" width="9.28515625" style="1" customWidth="1"/>
    <col min="9492" max="9492" width="10.5703125" style="1" bestFit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28515625" style="1" customWidth="1"/>
    <col min="9498" max="9498" width="8.7109375" style="1" customWidth="1"/>
    <col min="9499" max="9499" width="9.5703125" style="1" customWidth="1"/>
    <col min="9500" max="9500" width="10.5703125" style="1" bestFit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8.7109375" style="1" customWidth="1"/>
    <col min="9505" max="9505" width="9.28515625" style="1" customWidth="1"/>
    <col min="9506" max="9506" width="10.5703125" style="1" bestFit="1" customWidth="1"/>
    <col min="9507" max="9507" width="9.28515625" style="1" customWidth="1"/>
    <col min="9508" max="9508" width="10.5703125" style="1" bestFit="1" customWidth="1"/>
    <col min="9509" max="9736" width="9.140625" style="1"/>
    <col min="9737" max="9737" width="1.42578125" style="1" customWidth="1"/>
    <col min="9738" max="9738" width="36.5703125" style="1" bestFit="1" customWidth="1"/>
    <col min="9739" max="9739" width="1.42578125" style="1" customWidth="1"/>
    <col min="9740" max="9740" width="8.7109375" style="1" customWidth="1"/>
    <col min="9741" max="9741" width="9.28515625" style="1" customWidth="1"/>
    <col min="9742" max="9742" width="10.5703125" style="1" bestFit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8.7109375" style="1" customWidth="1"/>
    <col min="9747" max="9747" width="9.28515625" style="1" customWidth="1"/>
    <col min="9748" max="9748" width="10.5703125" style="1" bestFit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28515625" style="1" customWidth="1"/>
    <col min="9754" max="9754" width="8.7109375" style="1" customWidth="1"/>
    <col min="9755" max="9755" width="9.5703125" style="1" customWidth="1"/>
    <col min="9756" max="9756" width="10.5703125" style="1" bestFit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8.7109375" style="1" customWidth="1"/>
    <col min="9761" max="9761" width="9.28515625" style="1" customWidth="1"/>
    <col min="9762" max="9762" width="10.5703125" style="1" bestFit="1" customWidth="1"/>
    <col min="9763" max="9763" width="9.28515625" style="1" customWidth="1"/>
    <col min="9764" max="9764" width="10.5703125" style="1" bestFit="1" customWidth="1"/>
    <col min="9765" max="9992" width="9.140625" style="1"/>
    <col min="9993" max="9993" width="1.42578125" style="1" customWidth="1"/>
    <col min="9994" max="9994" width="36.5703125" style="1" bestFit="1" customWidth="1"/>
    <col min="9995" max="9995" width="1.42578125" style="1" customWidth="1"/>
    <col min="9996" max="9996" width="8.7109375" style="1" customWidth="1"/>
    <col min="9997" max="9997" width="9.28515625" style="1" customWidth="1"/>
    <col min="9998" max="9998" width="10.5703125" style="1" bestFit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8.7109375" style="1" customWidth="1"/>
    <col min="10003" max="10003" width="9.28515625" style="1" customWidth="1"/>
    <col min="10004" max="10004" width="10.5703125" style="1" bestFit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28515625" style="1" customWidth="1"/>
    <col min="10010" max="10010" width="8.7109375" style="1" customWidth="1"/>
    <col min="10011" max="10011" width="9.5703125" style="1" customWidth="1"/>
    <col min="10012" max="10012" width="10.5703125" style="1" bestFit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8.7109375" style="1" customWidth="1"/>
    <col min="10017" max="10017" width="9.28515625" style="1" customWidth="1"/>
    <col min="10018" max="10018" width="10.5703125" style="1" bestFit="1" customWidth="1"/>
    <col min="10019" max="10019" width="9.28515625" style="1" customWidth="1"/>
    <col min="10020" max="10020" width="10.5703125" style="1" bestFit="1" customWidth="1"/>
    <col min="10021" max="10248" width="9.140625" style="1"/>
    <col min="10249" max="10249" width="1.42578125" style="1" customWidth="1"/>
    <col min="10250" max="10250" width="36.5703125" style="1" bestFit="1" customWidth="1"/>
    <col min="10251" max="10251" width="1.42578125" style="1" customWidth="1"/>
    <col min="10252" max="10252" width="8.7109375" style="1" customWidth="1"/>
    <col min="10253" max="10253" width="9.28515625" style="1" customWidth="1"/>
    <col min="10254" max="10254" width="10.5703125" style="1" bestFit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8.7109375" style="1" customWidth="1"/>
    <col min="10259" max="10259" width="9.28515625" style="1" customWidth="1"/>
    <col min="10260" max="10260" width="10.5703125" style="1" bestFit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28515625" style="1" customWidth="1"/>
    <col min="10266" max="10266" width="8.7109375" style="1" customWidth="1"/>
    <col min="10267" max="10267" width="9.5703125" style="1" customWidth="1"/>
    <col min="10268" max="10268" width="10.5703125" style="1" bestFit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8.7109375" style="1" customWidth="1"/>
    <col min="10273" max="10273" width="9.28515625" style="1" customWidth="1"/>
    <col min="10274" max="10274" width="10.5703125" style="1" bestFit="1" customWidth="1"/>
    <col min="10275" max="10275" width="9.28515625" style="1" customWidth="1"/>
    <col min="10276" max="10276" width="10.5703125" style="1" bestFit="1" customWidth="1"/>
    <col min="10277" max="10504" width="9.140625" style="1"/>
    <col min="10505" max="10505" width="1.42578125" style="1" customWidth="1"/>
    <col min="10506" max="10506" width="36.5703125" style="1" bestFit="1" customWidth="1"/>
    <col min="10507" max="10507" width="1.42578125" style="1" customWidth="1"/>
    <col min="10508" max="10508" width="8.7109375" style="1" customWidth="1"/>
    <col min="10509" max="10509" width="9.28515625" style="1" customWidth="1"/>
    <col min="10510" max="10510" width="10.5703125" style="1" bestFit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8.7109375" style="1" customWidth="1"/>
    <col min="10515" max="10515" width="9.28515625" style="1" customWidth="1"/>
    <col min="10516" max="10516" width="10.5703125" style="1" bestFit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28515625" style="1" customWidth="1"/>
    <col min="10522" max="10522" width="8.7109375" style="1" customWidth="1"/>
    <col min="10523" max="10523" width="9.5703125" style="1" customWidth="1"/>
    <col min="10524" max="10524" width="10.5703125" style="1" bestFit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8.7109375" style="1" customWidth="1"/>
    <col min="10529" max="10529" width="9.28515625" style="1" customWidth="1"/>
    <col min="10530" max="10530" width="10.5703125" style="1" bestFit="1" customWidth="1"/>
    <col min="10531" max="10531" width="9.28515625" style="1" customWidth="1"/>
    <col min="10532" max="10532" width="10.5703125" style="1" bestFit="1" customWidth="1"/>
    <col min="10533" max="10760" width="9.140625" style="1"/>
    <col min="10761" max="10761" width="1.42578125" style="1" customWidth="1"/>
    <col min="10762" max="10762" width="36.5703125" style="1" bestFit="1" customWidth="1"/>
    <col min="10763" max="10763" width="1.42578125" style="1" customWidth="1"/>
    <col min="10764" max="10764" width="8.7109375" style="1" customWidth="1"/>
    <col min="10765" max="10765" width="9.28515625" style="1" customWidth="1"/>
    <col min="10766" max="10766" width="10.5703125" style="1" bestFit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8.7109375" style="1" customWidth="1"/>
    <col min="10771" max="10771" width="9.28515625" style="1" customWidth="1"/>
    <col min="10772" max="10772" width="10.5703125" style="1" bestFit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28515625" style="1" customWidth="1"/>
    <col min="10778" max="10778" width="8.7109375" style="1" customWidth="1"/>
    <col min="10779" max="10779" width="9.5703125" style="1" customWidth="1"/>
    <col min="10780" max="10780" width="10.5703125" style="1" bestFit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8.7109375" style="1" customWidth="1"/>
    <col min="10785" max="10785" width="9.28515625" style="1" customWidth="1"/>
    <col min="10786" max="10786" width="10.5703125" style="1" bestFit="1" customWidth="1"/>
    <col min="10787" max="10787" width="9.28515625" style="1" customWidth="1"/>
    <col min="10788" max="10788" width="10.5703125" style="1" bestFit="1" customWidth="1"/>
    <col min="10789" max="11016" width="9.140625" style="1"/>
    <col min="11017" max="11017" width="1.42578125" style="1" customWidth="1"/>
    <col min="11018" max="11018" width="36.5703125" style="1" bestFit="1" customWidth="1"/>
    <col min="11019" max="11019" width="1.42578125" style="1" customWidth="1"/>
    <col min="11020" max="11020" width="8.7109375" style="1" customWidth="1"/>
    <col min="11021" max="11021" width="9.28515625" style="1" customWidth="1"/>
    <col min="11022" max="11022" width="10.5703125" style="1" bestFit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8.7109375" style="1" customWidth="1"/>
    <col min="11027" max="11027" width="9.28515625" style="1" customWidth="1"/>
    <col min="11028" max="11028" width="10.5703125" style="1" bestFit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28515625" style="1" customWidth="1"/>
    <col min="11034" max="11034" width="8.7109375" style="1" customWidth="1"/>
    <col min="11035" max="11035" width="9.5703125" style="1" customWidth="1"/>
    <col min="11036" max="11036" width="10.5703125" style="1" bestFit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8.7109375" style="1" customWidth="1"/>
    <col min="11041" max="11041" width="9.28515625" style="1" customWidth="1"/>
    <col min="11042" max="11042" width="10.5703125" style="1" bestFit="1" customWidth="1"/>
    <col min="11043" max="11043" width="9.28515625" style="1" customWidth="1"/>
    <col min="11044" max="11044" width="10.5703125" style="1" bestFit="1" customWidth="1"/>
    <col min="11045" max="11272" width="9.140625" style="1"/>
    <col min="11273" max="11273" width="1.42578125" style="1" customWidth="1"/>
    <col min="11274" max="11274" width="36.5703125" style="1" bestFit="1" customWidth="1"/>
    <col min="11275" max="11275" width="1.42578125" style="1" customWidth="1"/>
    <col min="11276" max="11276" width="8.7109375" style="1" customWidth="1"/>
    <col min="11277" max="11277" width="9.28515625" style="1" customWidth="1"/>
    <col min="11278" max="11278" width="10.5703125" style="1" bestFit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8.7109375" style="1" customWidth="1"/>
    <col min="11283" max="11283" width="9.28515625" style="1" customWidth="1"/>
    <col min="11284" max="11284" width="10.5703125" style="1" bestFit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28515625" style="1" customWidth="1"/>
    <col min="11290" max="11290" width="8.7109375" style="1" customWidth="1"/>
    <col min="11291" max="11291" width="9.5703125" style="1" customWidth="1"/>
    <col min="11292" max="11292" width="10.5703125" style="1" bestFit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8.7109375" style="1" customWidth="1"/>
    <col min="11297" max="11297" width="9.28515625" style="1" customWidth="1"/>
    <col min="11298" max="11298" width="10.5703125" style="1" bestFit="1" customWidth="1"/>
    <col min="11299" max="11299" width="9.28515625" style="1" customWidth="1"/>
    <col min="11300" max="11300" width="10.5703125" style="1" bestFit="1" customWidth="1"/>
    <col min="11301" max="11528" width="9.140625" style="1"/>
    <col min="11529" max="11529" width="1.42578125" style="1" customWidth="1"/>
    <col min="11530" max="11530" width="36.5703125" style="1" bestFit="1" customWidth="1"/>
    <col min="11531" max="11531" width="1.42578125" style="1" customWidth="1"/>
    <col min="11532" max="11532" width="8.7109375" style="1" customWidth="1"/>
    <col min="11533" max="11533" width="9.28515625" style="1" customWidth="1"/>
    <col min="11534" max="11534" width="10.5703125" style="1" bestFit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8.7109375" style="1" customWidth="1"/>
    <col min="11539" max="11539" width="9.28515625" style="1" customWidth="1"/>
    <col min="11540" max="11540" width="10.5703125" style="1" bestFit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28515625" style="1" customWidth="1"/>
    <col min="11546" max="11546" width="8.7109375" style="1" customWidth="1"/>
    <col min="11547" max="11547" width="9.5703125" style="1" customWidth="1"/>
    <col min="11548" max="11548" width="10.5703125" style="1" bestFit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8.7109375" style="1" customWidth="1"/>
    <col min="11553" max="11553" width="9.28515625" style="1" customWidth="1"/>
    <col min="11554" max="11554" width="10.5703125" style="1" bestFit="1" customWidth="1"/>
    <col min="11555" max="11555" width="9.28515625" style="1" customWidth="1"/>
    <col min="11556" max="11556" width="10.5703125" style="1" bestFit="1" customWidth="1"/>
    <col min="11557" max="11784" width="9.140625" style="1"/>
    <col min="11785" max="11785" width="1.42578125" style="1" customWidth="1"/>
    <col min="11786" max="11786" width="36.5703125" style="1" bestFit="1" customWidth="1"/>
    <col min="11787" max="11787" width="1.42578125" style="1" customWidth="1"/>
    <col min="11788" max="11788" width="8.7109375" style="1" customWidth="1"/>
    <col min="11789" max="11789" width="9.28515625" style="1" customWidth="1"/>
    <col min="11790" max="11790" width="10.5703125" style="1" bestFit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8.7109375" style="1" customWidth="1"/>
    <col min="11795" max="11795" width="9.28515625" style="1" customWidth="1"/>
    <col min="11796" max="11796" width="10.5703125" style="1" bestFit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28515625" style="1" customWidth="1"/>
    <col min="11802" max="11802" width="8.7109375" style="1" customWidth="1"/>
    <col min="11803" max="11803" width="9.5703125" style="1" customWidth="1"/>
    <col min="11804" max="11804" width="10.5703125" style="1" bestFit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8.7109375" style="1" customWidth="1"/>
    <col min="11809" max="11809" width="9.28515625" style="1" customWidth="1"/>
    <col min="11810" max="11810" width="10.5703125" style="1" bestFit="1" customWidth="1"/>
    <col min="11811" max="11811" width="9.28515625" style="1" customWidth="1"/>
    <col min="11812" max="11812" width="10.5703125" style="1" bestFit="1" customWidth="1"/>
    <col min="11813" max="12040" width="9.140625" style="1"/>
    <col min="12041" max="12041" width="1.42578125" style="1" customWidth="1"/>
    <col min="12042" max="12042" width="36.5703125" style="1" bestFit="1" customWidth="1"/>
    <col min="12043" max="12043" width="1.42578125" style="1" customWidth="1"/>
    <col min="12044" max="12044" width="8.7109375" style="1" customWidth="1"/>
    <col min="12045" max="12045" width="9.28515625" style="1" customWidth="1"/>
    <col min="12046" max="12046" width="10.5703125" style="1" bestFit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8.7109375" style="1" customWidth="1"/>
    <col min="12051" max="12051" width="9.28515625" style="1" customWidth="1"/>
    <col min="12052" max="12052" width="10.5703125" style="1" bestFit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28515625" style="1" customWidth="1"/>
    <col min="12058" max="12058" width="8.7109375" style="1" customWidth="1"/>
    <col min="12059" max="12059" width="9.5703125" style="1" customWidth="1"/>
    <col min="12060" max="12060" width="10.5703125" style="1" bestFit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8.7109375" style="1" customWidth="1"/>
    <col min="12065" max="12065" width="9.28515625" style="1" customWidth="1"/>
    <col min="12066" max="12066" width="10.5703125" style="1" bestFit="1" customWidth="1"/>
    <col min="12067" max="12067" width="9.28515625" style="1" customWidth="1"/>
    <col min="12068" max="12068" width="10.5703125" style="1" bestFit="1" customWidth="1"/>
    <col min="12069" max="12296" width="9.140625" style="1"/>
    <col min="12297" max="12297" width="1.42578125" style="1" customWidth="1"/>
    <col min="12298" max="12298" width="36.5703125" style="1" bestFit="1" customWidth="1"/>
    <col min="12299" max="12299" width="1.42578125" style="1" customWidth="1"/>
    <col min="12300" max="12300" width="8.7109375" style="1" customWidth="1"/>
    <col min="12301" max="12301" width="9.28515625" style="1" customWidth="1"/>
    <col min="12302" max="12302" width="10.5703125" style="1" bestFit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8.7109375" style="1" customWidth="1"/>
    <col min="12307" max="12307" width="9.28515625" style="1" customWidth="1"/>
    <col min="12308" max="12308" width="10.5703125" style="1" bestFit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28515625" style="1" customWidth="1"/>
    <col min="12314" max="12314" width="8.7109375" style="1" customWidth="1"/>
    <col min="12315" max="12315" width="9.5703125" style="1" customWidth="1"/>
    <col min="12316" max="12316" width="10.5703125" style="1" bestFit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8.7109375" style="1" customWidth="1"/>
    <col min="12321" max="12321" width="9.28515625" style="1" customWidth="1"/>
    <col min="12322" max="12322" width="10.5703125" style="1" bestFit="1" customWidth="1"/>
    <col min="12323" max="12323" width="9.28515625" style="1" customWidth="1"/>
    <col min="12324" max="12324" width="10.5703125" style="1" bestFit="1" customWidth="1"/>
    <col min="12325" max="12552" width="9.140625" style="1"/>
    <col min="12553" max="12553" width="1.42578125" style="1" customWidth="1"/>
    <col min="12554" max="12554" width="36.5703125" style="1" bestFit="1" customWidth="1"/>
    <col min="12555" max="12555" width="1.42578125" style="1" customWidth="1"/>
    <col min="12556" max="12556" width="8.7109375" style="1" customWidth="1"/>
    <col min="12557" max="12557" width="9.28515625" style="1" customWidth="1"/>
    <col min="12558" max="12558" width="10.5703125" style="1" bestFit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8.7109375" style="1" customWidth="1"/>
    <col min="12563" max="12563" width="9.28515625" style="1" customWidth="1"/>
    <col min="12564" max="12564" width="10.5703125" style="1" bestFit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28515625" style="1" customWidth="1"/>
    <col min="12570" max="12570" width="8.7109375" style="1" customWidth="1"/>
    <col min="12571" max="12571" width="9.5703125" style="1" customWidth="1"/>
    <col min="12572" max="12572" width="10.5703125" style="1" bestFit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8.7109375" style="1" customWidth="1"/>
    <col min="12577" max="12577" width="9.28515625" style="1" customWidth="1"/>
    <col min="12578" max="12578" width="10.5703125" style="1" bestFit="1" customWidth="1"/>
    <col min="12579" max="12579" width="9.28515625" style="1" customWidth="1"/>
    <col min="12580" max="12580" width="10.5703125" style="1" bestFit="1" customWidth="1"/>
    <col min="12581" max="12808" width="9.140625" style="1"/>
    <col min="12809" max="12809" width="1.42578125" style="1" customWidth="1"/>
    <col min="12810" max="12810" width="36.5703125" style="1" bestFit="1" customWidth="1"/>
    <col min="12811" max="12811" width="1.42578125" style="1" customWidth="1"/>
    <col min="12812" max="12812" width="8.7109375" style="1" customWidth="1"/>
    <col min="12813" max="12813" width="9.28515625" style="1" customWidth="1"/>
    <col min="12814" max="12814" width="10.5703125" style="1" bestFit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8.7109375" style="1" customWidth="1"/>
    <col min="12819" max="12819" width="9.28515625" style="1" customWidth="1"/>
    <col min="12820" max="12820" width="10.5703125" style="1" bestFit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28515625" style="1" customWidth="1"/>
    <col min="12826" max="12826" width="8.7109375" style="1" customWidth="1"/>
    <col min="12827" max="12827" width="9.5703125" style="1" customWidth="1"/>
    <col min="12828" max="12828" width="10.5703125" style="1" bestFit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8.7109375" style="1" customWidth="1"/>
    <col min="12833" max="12833" width="9.28515625" style="1" customWidth="1"/>
    <col min="12834" max="12834" width="10.5703125" style="1" bestFit="1" customWidth="1"/>
    <col min="12835" max="12835" width="9.28515625" style="1" customWidth="1"/>
    <col min="12836" max="12836" width="10.5703125" style="1" bestFit="1" customWidth="1"/>
    <col min="12837" max="13064" width="9.140625" style="1"/>
    <col min="13065" max="13065" width="1.42578125" style="1" customWidth="1"/>
    <col min="13066" max="13066" width="36.5703125" style="1" bestFit="1" customWidth="1"/>
    <col min="13067" max="13067" width="1.42578125" style="1" customWidth="1"/>
    <col min="13068" max="13068" width="8.7109375" style="1" customWidth="1"/>
    <col min="13069" max="13069" width="9.28515625" style="1" customWidth="1"/>
    <col min="13070" max="13070" width="10.5703125" style="1" bestFit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8.7109375" style="1" customWidth="1"/>
    <col min="13075" max="13075" width="9.28515625" style="1" customWidth="1"/>
    <col min="13076" max="13076" width="10.5703125" style="1" bestFit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28515625" style="1" customWidth="1"/>
    <col min="13082" max="13082" width="8.7109375" style="1" customWidth="1"/>
    <col min="13083" max="13083" width="9.5703125" style="1" customWidth="1"/>
    <col min="13084" max="13084" width="10.5703125" style="1" bestFit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8.7109375" style="1" customWidth="1"/>
    <col min="13089" max="13089" width="9.28515625" style="1" customWidth="1"/>
    <col min="13090" max="13090" width="10.5703125" style="1" bestFit="1" customWidth="1"/>
    <col min="13091" max="13091" width="9.28515625" style="1" customWidth="1"/>
    <col min="13092" max="13092" width="10.5703125" style="1" bestFit="1" customWidth="1"/>
    <col min="13093" max="13320" width="9.140625" style="1"/>
    <col min="13321" max="13321" width="1.42578125" style="1" customWidth="1"/>
    <col min="13322" max="13322" width="36.5703125" style="1" bestFit="1" customWidth="1"/>
    <col min="13323" max="13323" width="1.42578125" style="1" customWidth="1"/>
    <col min="13324" max="13324" width="8.7109375" style="1" customWidth="1"/>
    <col min="13325" max="13325" width="9.28515625" style="1" customWidth="1"/>
    <col min="13326" max="13326" width="10.5703125" style="1" bestFit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8.7109375" style="1" customWidth="1"/>
    <col min="13331" max="13331" width="9.28515625" style="1" customWidth="1"/>
    <col min="13332" max="13332" width="10.5703125" style="1" bestFit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28515625" style="1" customWidth="1"/>
    <col min="13338" max="13338" width="8.7109375" style="1" customWidth="1"/>
    <col min="13339" max="13339" width="9.5703125" style="1" customWidth="1"/>
    <col min="13340" max="13340" width="10.5703125" style="1" bestFit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8.7109375" style="1" customWidth="1"/>
    <col min="13345" max="13345" width="9.28515625" style="1" customWidth="1"/>
    <col min="13346" max="13346" width="10.5703125" style="1" bestFit="1" customWidth="1"/>
    <col min="13347" max="13347" width="9.28515625" style="1" customWidth="1"/>
    <col min="13348" max="13348" width="10.5703125" style="1" bestFit="1" customWidth="1"/>
    <col min="13349" max="13576" width="9.140625" style="1"/>
    <col min="13577" max="13577" width="1.42578125" style="1" customWidth="1"/>
    <col min="13578" max="13578" width="36.5703125" style="1" bestFit="1" customWidth="1"/>
    <col min="13579" max="13579" width="1.42578125" style="1" customWidth="1"/>
    <col min="13580" max="13580" width="8.7109375" style="1" customWidth="1"/>
    <col min="13581" max="13581" width="9.28515625" style="1" customWidth="1"/>
    <col min="13582" max="13582" width="10.5703125" style="1" bestFit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8.7109375" style="1" customWidth="1"/>
    <col min="13587" max="13587" width="9.28515625" style="1" customWidth="1"/>
    <col min="13588" max="13588" width="10.5703125" style="1" bestFit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28515625" style="1" customWidth="1"/>
    <col min="13594" max="13594" width="8.7109375" style="1" customWidth="1"/>
    <col min="13595" max="13595" width="9.5703125" style="1" customWidth="1"/>
    <col min="13596" max="13596" width="10.5703125" style="1" bestFit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8.7109375" style="1" customWidth="1"/>
    <col min="13601" max="13601" width="9.28515625" style="1" customWidth="1"/>
    <col min="13602" max="13602" width="10.5703125" style="1" bestFit="1" customWidth="1"/>
    <col min="13603" max="13603" width="9.28515625" style="1" customWidth="1"/>
    <col min="13604" max="13604" width="10.5703125" style="1" bestFit="1" customWidth="1"/>
    <col min="13605" max="13832" width="9.140625" style="1"/>
    <col min="13833" max="13833" width="1.42578125" style="1" customWidth="1"/>
    <col min="13834" max="13834" width="36.5703125" style="1" bestFit="1" customWidth="1"/>
    <col min="13835" max="13835" width="1.42578125" style="1" customWidth="1"/>
    <col min="13836" max="13836" width="8.7109375" style="1" customWidth="1"/>
    <col min="13837" max="13837" width="9.28515625" style="1" customWidth="1"/>
    <col min="13838" max="13838" width="10.5703125" style="1" bestFit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8.7109375" style="1" customWidth="1"/>
    <col min="13843" max="13843" width="9.28515625" style="1" customWidth="1"/>
    <col min="13844" max="13844" width="10.5703125" style="1" bestFit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28515625" style="1" customWidth="1"/>
    <col min="13850" max="13850" width="8.7109375" style="1" customWidth="1"/>
    <col min="13851" max="13851" width="9.5703125" style="1" customWidth="1"/>
    <col min="13852" max="13852" width="10.5703125" style="1" bestFit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8.7109375" style="1" customWidth="1"/>
    <col min="13857" max="13857" width="9.28515625" style="1" customWidth="1"/>
    <col min="13858" max="13858" width="10.5703125" style="1" bestFit="1" customWidth="1"/>
    <col min="13859" max="13859" width="9.28515625" style="1" customWidth="1"/>
    <col min="13860" max="13860" width="10.5703125" style="1" bestFit="1" customWidth="1"/>
    <col min="13861" max="14088" width="9.140625" style="1"/>
    <col min="14089" max="14089" width="1.42578125" style="1" customWidth="1"/>
    <col min="14090" max="14090" width="36.5703125" style="1" bestFit="1" customWidth="1"/>
    <col min="14091" max="14091" width="1.42578125" style="1" customWidth="1"/>
    <col min="14092" max="14092" width="8.7109375" style="1" customWidth="1"/>
    <col min="14093" max="14093" width="9.28515625" style="1" customWidth="1"/>
    <col min="14094" max="14094" width="10.5703125" style="1" bestFit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8.7109375" style="1" customWidth="1"/>
    <col min="14099" max="14099" width="9.28515625" style="1" customWidth="1"/>
    <col min="14100" max="14100" width="10.5703125" style="1" bestFit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28515625" style="1" customWidth="1"/>
    <col min="14106" max="14106" width="8.7109375" style="1" customWidth="1"/>
    <col min="14107" max="14107" width="9.5703125" style="1" customWidth="1"/>
    <col min="14108" max="14108" width="10.5703125" style="1" bestFit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8.7109375" style="1" customWidth="1"/>
    <col min="14113" max="14113" width="9.28515625" style="1" customWidth="1"/>
    <col min="14114" max="14114" width="10.5703125" style="1" bestFit="1" customWidth="1"/>
    <col min="14115" max="14115" width="9.28515625" style="1" customWidth="1"/>
    <col min="14116" max="14116" width="10.5703125" style="1" bestFit="1" customWidth="1"/>
    <col min="14117" max="14344" width="9.140625" style="1"/>
    <col min="14345" max="14345" width="1.42578125" style="1" customWidth="1"/>
    <col min="14346" max="14346" width="36.5703125" style="1" bestFit="1" customWidth="1"/>
    <col min="14347" max="14347" width="1.42578125" style="1" customWidth="1"/>
    <col min="14348" max="14348" width="8.7109375" style="1" customWidth="1"/>
    <col min="14349" max="14349" width="9.28515625" style="1" customWidth="1"/>
    <col min="14350" max="14350" width="10.5703125" style="1" bestFit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8.7109375" style="1" customWidth="1"/>
    <col min="14355" max="14355" width="9.28515625" style="1" customWidth="1"/>
    <col min="14356" max="14356" width="10.5703125" style="1" bestFit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28515625" style="1" customWidth="1"/>
    <col min="14362" max="14362" width="8.7109375" style="1" customWidth="1"/>
    <col min="14363" max="14363" width="9.5703125" style="1" customWidth="1"/>
    <col min="14364" max="14364" width="10.5703125" style="1" bestFit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8.7109375" style="1" customWidth="1"/>
    <col min="14369" max="14369" width="9.28515625" style="1" customWidth="1"/>
    <col min="14370" max="14370" width="10.5703125" style="1" bestFit="1" customWidth="1"/>
    <col min="14371" max="14371" width="9.28515625" style="1" customWidth="1"/>
    <col min="14372" max="14372" width="10.5703125" style="1" bestFit="1" customWidth="1"/>
    <col min="14373" max="14600" width="9.140625" style="1"/>
    <col min="14601" max="14601" width="1.42578125" style="1" customWidth="1"/>
    <col min="14602" max="14602" width="36.5703125" style="1" bestFit="1" customWidth="1"/>
    <col min="14603" max="14603" width="1.42578125" style="1" customWidth="1"/>
    <col min="14604" max="14604" width="8.7109375" style="1" customWidth="1"/>
    <col min="14605" max="14605" width="9.28515625" style="1" customWidth="1"/>
    <col min="14606" max="14606" width="10.5703125" style="1" bestFit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8.7109375" style="1" customWidth="1"/>
    <col min="14611" max="14611" width="9.28515625" style="1" customWidth="1"/>
    <col min="14612" max="14612" width="10.5703125" style="1" bestFit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28515625" style="1" customWidth="1"/>
    <col min="14618" max="14618" width="8.7109375" style="1" customWidth="1"/>
    <col min="14619" max="14619" width="9.5703125" style="1" customWidth="1"/>
    <col min="14620" max="14620" width="10.5703125" style="1" bestFit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8.7109375" style="1" customWidth="1"/>
    <col min="14625" max="14625" width="9.28515625" style="1" customWidth="1"/>
    <col min="14626" max="14626" width="10.5703125" style="1" bestFit="1" customWidth="1"/>
    <col min="14627" max="14627" width="9.28515625" style="1" customWidth="1"/>
    <col min="14628" max="14628" width="10.5703125" style="1" bestFit="1" customWidth="1"/>
    <col min="14629" max="14856" width="9.140625" style="1"/>
    <col min="14857" max="14857" width="1.42578125" style="1" customWidth="1"/>
    <col min="14858" max="14858" width="36.5703125" style="1" bestFit="1" customWidth="1"/>
    <col min="14859" max="14859" width="1.42578125" style="1" customWidth="1"/>
    <col min="14860" max="14860" width="8.7109375" style="1" customWidth="1"/>
    <col min="14861" max="14861" width="9.28515625" style="1" customWidth="1"/>
    <col min="14862" max="14862" width="10.5703125" style="1" bestFit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8.7109375" style="1" customWidth="1"/>
    <col min="14867" max="14867" width="9.28515625" style="1" customWidth="1"/>
    <col min="14868" max="14868" width="10.5703125" style="1" bestFit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28515625" style="1" customWidth="1"/>
    <col min="14874" max="14874" width="8.7109375" style="1" customWidth="1"/>
    <col min="14875" max="14875" width="9.5703125" style="1" customWidth="1"/>
    <col min="14876" max="14876" width="10.5703125" style="1" bestFit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8.7109375" style="1" customWidth="1"/>
    <col min="14881" max="14881" width="9.28515625" style="1" customWidth="1"/>
    <col min="14882" max="14882" width="10.5703125" style="1" bestFit="1" customWidth="1"/>
    <col min="14883" max="14883" width="9.28515625" style="1" customWidth="1"/>
    <col min="14884" max="14884" width="10.5703125" style="1" bestFit="1" customWidth="1"/>
    <col min="14885" max="15112" width="9.140625" style="1"/>
    <col min="15113" max="15113" width="1.42578125" style="1" customWidth="1"/>
    <col min="15114" max="15114" width="36.5703125" style="1" bestFit="1" customWidth="1"/>
    <col min="15115" max="15115" width="1.42578125" style="1" customWidth="1"/>
    <col min="15116" max="15116" width="8.7109375" style="1" customWidth="1"/>
    <col min="15117" max="15117" width="9.28515625" style="1" customWidth="1"/>
    <col min="15118" max="15118" width="10.5703125" style="1" bestFit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8.7109375" style="1" customWidth="1"/>
    <col min="15123" max="15123" width="9.28515625" style="1" customWidth="1"/>
    <col min="15124" max="15124" width="10.5703125" style="1" bestFit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28515625" style="1" customWidth="1"/>
    <col min="15130" max="15130" width="8.7109375" style="1" customWidth="1"/>
    <col min="15131" max="15131" width="9.5703125" style="1" customWidth="1"/>
    <col min="15132" max="15132" width="10.5703125" style="1" bestFit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8.7109375" style="1" customWidth="1"/>
    <col min="15137" max="15137" width="9.28515625" style="1" customWidth="1"/>
    <col min="15138" max="15138" width="10.5703125" style="1" bestFit="1" customWidth="1"/>
    <col min="15139" max="15139" width="9.28515625" style="1" customWidth="1"/>
    <col min="15140" max="15140" width="10.5703125" style="1" bestFit="1" customWidth="1"/>
    <col min="15141" max="15368" width="9.140625" style="1"/>
    <col min="15369" max="15369" width="1.42578125" style="1" customWidth="1"/>
    <col min="15370" max="15370" width="36.5703125" style="1" bestFit="1" customWidth="1"/>
    <col min="15371" max="15371" width="1.42578125" style="1" customWidth="1"/>
    <col min="15372" max="15372" width="8.7109375" style="1" customWidth="1"/>
    <col min="15373" max="15373" width="9.28515625" style="1" customWidth="1"/>
    <col min="15374" max="15374" width="10.5703125" style="1" bestFit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8.7109375" style="1" customWidth="1"/>
    <col min="15379" max="15379" width="9.28515625" style="1" customWidth="1"/>
    <col min="15380" max="15380" width="10.5703125" style="1" bestFit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28515625" style="1" customWidth="1"/>
    <col min="15386" max="15386" width="8.7109375" style="1" customWidth="1"/>
    <col min="15387" max="15387" width="9.5703125" style="1" customWidth="1"/>
    <col min="15388" max="15388" width="10.5703125" style="1" bestFit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8.7109375" style="1" customWidth="1"/>
    <col min="15393" max="15393" width="9.28515625" style="1" customWidth="1"/>
    <col min="15394" max="15394" width="10.5703125" style="1" bestFit="1" customWidth="1"/>
    <col min="15395" max="15395" width="9.28515625" style="1" customWidth="1"/>
    <col min="15396" max="15396" width="10.5703125" style="1" bestFit="1" customWidth="1"/>
    <col min="15397" max="15624" width="9.140625" style="1"/>
    <col min="15625" max="15625" width="1.42578125" style="1" customWidth="1"/>
    <col min="15626" max="15626" width="36.5703125" style="1" bestFit="1" customWidth="1"/>
    <col min="15627" max="15627" width="1.42578125" style="1" customWidth="1"/>
    <col min="15628" max="15628" width="8.7109375" style="1" customWidth="1"/>
    <col min="15629" max="15629" width="9.28515625" style="1" customWidth="1"/>
    <col min="15630" max="15630" width="10.5703125" style="1" bestFit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8.7109375" style="1" customWidth="1"/>
    <col min="15635" max="15635" width="9.28515625" style="1" customWidth="1"/>
    <col min="15636" max="15636" width="10.5703125" style="1" bestFit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28515625" style="1" customWidth="1"/>
    <col min="15642" max="15642" width="8.7109375" style="1" customWidth="1"/>
    <col min="15643" max="15643" width="9.5703125" style="1" customWidth="1"/>
    <col min="15644" max="15644" width="10.5703125" style="1" bestFit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8.7109375" style="1" customWidth="1"/>
    <col min="15649" max="15649" width="9.28515625" style="1" customWidth="1"/>
    <col min="15650" max="15650" width="10.5703125" style="1" bestFit="1" customWidth="1"/>
    <col min="15651" max="15651" width="9.28515625" style="1" customWidth="1"/>
    <col min="15652" max="15652" width="10.5703125" style="1" bestFit="1" customWidth="1"/>
    <col min="15653" max="15880" width="9.140625" style="1"/>
    <col min="15881" max="15881" width="1.42578125" style="1" customWidth="1"/>
    <col min="15882" max="15882" width="36.5703125" style="1" bestFit="1" customWidth="1"/>
    <col min="15883" max="15883" width="1.42578125" style="1" customWidth="1"/>
    <col min="15884" max="15884" width="8.7109375" style="1" customWidth="1"/>
    <col min="15885" max="15885" width="9.28515625" style="1" customWidth="1"/>
    <col min="15886" max="15886" width="10.5703125" style="1" bestFit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8.7109375" style="1" customWidth="1"/>
    <col min="15891" max="15891" width="9.28515625" style="1" customWidth="1"/>
    <col min="15892" max="15892" width="10.5703125" style="1" bestFit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28515625" style="1" customWidth="1"/>
    <col min="15898" max="15898" width="8.7109375" style="1" customWidth="1"/>
    <col min="15899" max="15899" width="9.5703125" style="1" customWidth="1"/>
    <col min="15900" max="15900" width="10.5703125" style="1" bestFit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8.7109375" style="1" customWidth="1"/>
    <col min="15905" max="15905" width="9.28515625" style="1" customWidth="1"/>
    <col min="15906" max="15906" width="10.5703125" style="1" bestFit="1" customWidth="1"/>
    <col min="15907" max="15907" width="9.28515625" style="1" customWidth="1"/>
    <col min="15908" max="15908" width="10.5703125" style="1" bestFit="1" customWidth="1"/>
    <col min="15909" max="16136" width="9.140625" style="1"/>
    <col min="16137" max="16137" width="1.42578125" style="1" customWidth="1"/>
    <col min="16138" max="16138" width="36.5703125" style="1" bestFit="1" customWidth="1"/>
    <col min="16139" max="16139" width="1.42578125" style="1" customWidth="1"/>
    <col min="16140" max="16140" width="8.7109375" style="1" customWidth="1"/>
    <col min="16141" max="16141" width="9.28515625" style="1" customWidth="1"/>
    <col min="16142" max="16142" width="10.5703125" style="1" bestFit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8.7109375" style="1" customWidth="1"/>
    <col min="16147" max="16147" width="9.28515625" style="1" customWidth="1"/>
    <col min="16148" max="16148" width="10.5703125" style="1" bestFit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28515625" style="1" customWidth="1"/>
    <col min="16154" max="16154" width="8.7109375" style="1" customWidth="1"/>
    <col min="16155" max="16155" width="9.5703125" style="1" customWidth="1"/>
    <col min="16156" max="16156" width="10.5703125" style="1" bestFit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8.7109375" style="1" customWidth="1"/>
    <col min="16161" max="16161" width="9.28515625" style="1" customWidth="1"/>
    <col min="16162" max="16162" width="10.5703125" style="1" bestFit="1" customWidth="1"/>
    <col min="16163" max="16163" width="9.28515625" style="1" customWidth="1"/>
    <col min="16164" max="16164" width="10.5703125" style="1" bestFit="1" customWidth="1"/>
    <col min="16165" max="16384" width="9.140625" style="1"/>
  </cols>
  <sheetData>
    <row r="2" spans="2:35" ht="129.75" customHeight="1"/>
    <row r="3" spans="2:35" ht="16.5" thickBot="1"/>
    <row r="4" spans="2:35" ht="60.75" customHeight="1">
      <c r="D4" s="71" t="s">
        <v>0</v>
      </c>
      <c r="E4" s="72"/>
      <c r="F4" s="71" t="s">
        <v>33</v>
      </c>
      <c r="G4" s="72"/>
      <c r="H4" s="71" t="s">
        <v>1</v>
      </c>
      <c r="I4" s="72"/>
      <c r="J4" s="71" t="s">
        <v>32</v>
      </c>
      <c r="K4" s="72"/>
      <c r="L4" s="71" t="s">
        <v>2</v>
      </c>
      <c r="M4" s="72"/>
      <c r="N4" s="71" t="s">
        <v>34</v>
      </c>
      <c r="O4" s="72"/>
      <c r="P4" s="71" t="s">
        <v>3</v>
      </c>
      <c r="Q4" s="72"/>
      <c r="R4" s="71" t="s">
        <v>4</v>
      </c>
      <c r="S4" s="72"/>
      <c r="T4" s="71" t="s">
        <v>5</v>
      </c>
      <c r="U4" s="72"/>
      <c r="V4" s="71" t="s">
        <v>6</v>
      </c>
      <c r="W4" s="72"/>
      <c r="X4" s="71" t="s">
        <v>7</v>
      </c>
      <c r="Y4" s="72"/>
      <c r="Z4" s="71" t="s">
        <v>35</v>
      </c>
      <c r="AA4" s="72"/>
      <c r="AB4" s="71" t="s">
        <v>8</v>
      </c>
      <c r="AC4" s="72"/>
      <c r="AD4" s="71" t="s">
        <v>9</v>
      </c>
      <c r="AE4" s="72"/>
      <c r="AF4" s="71" t="s">
        <v>10</v>
      </c>
      <c r="AG4" s="72"/>
      <c r="AH4" s="71" t="s">
        <v>11</v>
      </c>
      <c r="AI4" s="72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1.021286711745395E-3</v>
      </c>
      <c r="E7" s="7">
        <v>1.9810114762412131E-3</v>
      </c>
      <c r="F7" s="6">
        <v>1.021286711745395E-3</v>
      </c>
      <c r="G7" s="7">
        <v>1.9810114762412131E-3</v>
      </c>
      <c r="H7" s="6">
        <v>-4.6659148009853268E-4</v>
      </c>
      <c r="I7" s="7">
        <v>-9.0505738120483258E-4</v>
      </c>
      <c r="J7" s="6">
        <v>1.5270354147540743E-3</v>
      </c>
      <c r="K7" s="7">
        <v>2.9620229524821946E-3</v>
      </c>
      <c r="L7" s="6">
        <v>2.5776900436818018E-3</v>
      </c>
      <c r="M7" s="7">
        <v>5.0000000000000201E-3</v>
      </c>
      <c r="N7" s="6">
        <v>2.5776900436818018E-3</v>
      </c>
      <c r="O7" s="7">
        <v>5.0000000000000201E-3</v>
      </c>
      <c r="P7" s="6">
        <v>7.713491519590443E-3</v>
      </c>
      <c r="Q7" s="7">
        <v>1.4962022952481845E-2</v>
      </c>
      <c r="R7" s="6">
        <v>7.713491519590443E-3</v>
      </c>
      <c r="S7" s="7">
        <v>1.4962022952481845E-2</v>
      </c>
      <c r="T7" s="6">
        <v>2.3884365515322026E-2</v>
      </c>
      <c r="U7" s="7">
        <v>4.6329009909209885E-2</v>
      </c>
      <c r="V7" s="6">
        <v>2.3884365515322026E-2</v>
      </c>
      <c r="W7" s="7">
        <v>4.6329009909209885E-2</v>
      </c>
      <c r="X7" s="6">
        <v>2.2337751489113211E-2</v>
      </c>
      <c r="Y7" s="7">
        <v>4.3329009909210327E-2</v>
      </c>
      <c r="Z7" s="6">
        <v>2.2337751489113211E-2</v>
      </c>
      <c r="AA7" s="7">
        <v>4.3329009909210327E-2</v>
      </c>
      <c r="AB7" s="6">
        <v>2.1306675471640446E-2</v>
      </c>
      <c r="AC7" s="7">
        <v>4.1329009909210429E-2</v>
      </c>
      <c r="AD7" s="6">
        <v>2.2337751489113211E-2</v>
      </c>
      <c r="AE7" s="7">
        <v>4.3329009909210327E-2</v>
      </c>
      <c r="AF7" s="6">
        <v>5.8131087289318373E-2</v>
      </c>
      <c r="AG7" s="7">
        <v>0.1130784522585159</v>
      </c>
      <c r="AH7" s="6">
        <v>0.18408007316085451</v>
      </c>
      <c r="AI7" s="7">
        <v>0.35807845225851592</v>
      </c>
    </row>
    <row r="8" spans="2:35">
      <c r="B8" s="5" t="s">
        <v>16</v>
      </c>
      <c r="D8" s="8">
        <v>4.424047826290245E-4</v>
      </c>
      <c r="E8" s="9">
        <v>7.2013799791611989E-4</v>
      </c>
      <c r="F8" s="8">
        <v>4.424047826290245E-4</v>
      </c>
      <c r="G8" s="9">
        <v>7.2013799791611989E-4</v>
      </c>
      <c r="H8" s="8">
        <v>-2.6246949356697469E-3</v>
      </c>
      <c r="I8" s="9">
        <v>-4.2724279445660405E-3</v>
      </c>
      <c r="J8" s="8">
        <v>-1.1785455473632966E-3</v>
      </c>
      <c r="K8" s="9">
        <v>-1.9184137790907861E-3</v>
      </c>
      <c r="L8" s="8">
        <v>-4.1267102252440235E-4</v>
      </c>
      <c r="M8" s="9">
        <v>-6.7173795498484397E-4</v>
      </c>
      <c r="N8" s="8">
        <v>-4.1267102252440235E-4</v>
      </c>
      <c r="O8" s="9">
        <v>-6.7173795498484397E-4</v>
      </c>
      <c r="P8" s="8">
        <v>-2.304076335665084E-2</v>
      </c>
      <c r="Q8" s="9">
        <v>-3.7505311528316397E-2</v>
      </c>
      <c r="R8" s="8">
        <v>-2.304076335665084E-2</v>
      </c>
      <c r="S8" s="9">
        <v>-3.7505311528316397E-2</v>
      </c>
      <c r="T8" s="8">
        <v>-1.8814283128547715E-2</v>
      </c>
      <c r="U8" s="9">
        <v>-3.062552828634655E-2</v>
      </c>
      <c r="V8" s="8">
        <v>-1.8814283128547715E-2</v>
      </c>
      <c r="W8" s="9">
        <v>-3.062552828634655E-2</v>
      </c>
      <c r="X8" s="8">
        <v>-1.2633564175179468E-2</v>
      </c>
      <c r="Y8" s="9">
        <v>-2.0564672826532467E-2</v>
      </c>
      <c r="Z8" s="8">
        <v>-1.2835226494194218E-2</v>
      </c>
      <c r="AA8" s="9">
        <v>-2.0892934871547992E-2</v>
      </c>
      <c r="AB8" s="8">
        <v>-6.8094379373674352E-3</v>
      </c>
      <c r="AC8" s="9">
        <v>-1.1084272131981317E-2</v>
      </c>
      <c r="AD8" s="8">
        <v>-5.9840958923189635E-3</v>
      </c>
      <c r="AE8" s="9">
        <v>-9.7407962220122275E-3</v>
      </c>
      <c r="AF8" s="8">
        <v>3.8192028075547668E-2</v>
      </c>
      <c r="AG8" s="9">
        <v>6.1901932214684909E-2</v>
      </c>
      <c r="AH8" s="8">
        <v>0.17225135390950519</v>
      </c>
      <c r="AI8" s="9">
        <v>0.27918631638262353</v>
      </c>
    </row>
    <row r="9" spans="2:35">
      <c r="B9" s="5" t="s">
        <v>17</v>
      </c>
      <c r="D9" s="8">
        <v>2.0000000000000018E-3</v>
      </c>
      <c r="E9" s="9">
        <v>1.0000000000000388E-3</v>
      </c>
      <c r="F9" s="8">
        <v>2.0000000000000018E-3</v>
      </c>
      <c r="G9" s="9">
        <v>1.0000000000000388E-3</v>
      </c>
      <c r="H9" s="8">
        <v>1.0000000000000009E-2</v>
      </c>
      <c r="I9" s="9">
        <v>4.9999999999999515E-3</v>
      </c>
      <c r="J9" s="8">
        <v>8.0000000000000071E-3</v>
      </c>
      <c r="K9" s="9">
        <v>4.0000000000000339E-3</v>
      </c>
      <c r="L9" s="8">
        <v>1.4000000000000012E-2</v>
      </c>
      <c r="M9" s="9">
        <v>7.0000000000000288E-3</v>
      </c>
      <c r="N9" s="8">
        <v>1.4000000000000012E-2</v>
      </c>
      <c r="O9" s="9">
        <v>7.0000000000000288E-3</v>
      </c>
      <c r="P9" s="8">
        <v>2.4000000000000021E-2</v>
      </c>
      <c r="Q9" s="9">
        <v>1.1999999999999979E-2</v>
      </c>
      <c r="R9" s="8">
        <v>2.4000000000000021E-2</v>
      </c>
      <c r="S9" s="9">
        <v>1.1999999999999979E-2</v>
      </c>
      <c r="T9" s="8">
        <v>1.4000000000000012E-2</v>
      </c>
      <c r="U9" s="9">
        <v>7.0000000000000288E-3</v>
      </c>
      <c r="V9" s="8">
        <v>1.4000000000000012E-2</v>
      </c>
      <c r="W9" s="9">
        <v>7.0000000000000288E-3</v>
      </c>
      <c r="X9" s="8">
        <v>-0.20599999999999996</v>
      </c>
      <c r="Y9" s="9">
        <v>-0.10300000000000001</v>
      </c>
      <c r="Z9" s="8">
        <v>-0.20599999999999996</v>
      </c>
      <c r="AA9" s="9">
        <v>-0.10300000000000001</v>
      </c>
      <c r="AB9" s="8">
        <v>-0.25</v>
      </c>
      <c r="AC9" s="9">
        <v>-0.125</v>
      </c>
      <c r="AD9" s="8">
        <v>-0.25</v>
      </c>
      <c r="AE9" s="9">
        <v>-0.125</v>
      </c>
      <c r="AF9" s="8">
        <v>-0.22999999999999987</v>
      </c>
      <c r="AG9" s="9">
        <v>-0.11499999999999995</v>
      </c>
      <c r="AH9" s="8">
        <v>-0.16399999999999992</v>
      </c>
      <c r="AI9" s="9">
        <v>-8.199999999999999E-2</v>
      </c>
    </row>
    <row r="10" spans="2:35">
      <c r="B10" s="5" t="s">
        <v>18</v>
      </c>
      <c r="D10" s="8">
        <v>1.7456519097924783E-4</v>
      </c>
      <c r="E10" s="9">
        <v>2.7256507831109166E-4</v>
      </c>
      <c r="F10" s="8">
        <v>1.7456519097924783E-4</v>
      </c>
      <c r="G10" s="9">
        <v>2.7256507831109166E-4</v>
      </c>
      <c r="H10" s="8">
        <v>3.5027303931300935E-4</v>
      </c>
      <c r="I10" s="9">
        <v>5.4691429519828608E-4</v>
      </c>
      <c r="J10" s="8">
        <v>3.4913038195893975E-4</v>
      </c>
      <c r="K10" s="9">
        <v>5.4513015662249753E-4</v>
      </c>
      <c r="L10" s="8">
        <v>2.387247819857663E-3</v>
      </c>
      <c r="M10" s="9">
        <v>3.7274349216882751E-3</v>
      </c>
      <c r="N10" s="8">
        <v>2.387247819857663E-3</v>
      </c>
      <c r="O10" s="9">
        <v>3.7274349216882751E-3</v>
      </c>
      <c r="P10" s="8">
        <v>9.3154759198894599E-3</v>
      </c>
      <c r="Q10" s="9">
        <v>1.4545130156622166E-2</v>
      </c>
      <c r="R10" s="8">
        <v>9.3154759198894599E-3</v>
      </c>
      <c r="S10" s="9">
        <v>1.4545130156622166E-2</v>
      </c>
      <c r="T10" s="8">
        <v>2.7875363985363499E-4</v>
      </c>
      <c r="U10" s="9">
        <v>4.3524431904194087E-4</v>
      </c>
      <c r="V10" s="8">
        <v>2.7875363985363499E-4</v>
      </c>
      <c r="W10" s="9">
        <v>4.3524431904194087E-4</v>
      </c>
      <c r="X10" s="8">
        <v>-1.6426061182741591E-3</v>
      </c>
      <c r="Y10" s="9">
        <v>-2.5647556809577413E-3</v>
      </c>
      <c r="Z10" s="8">
        <v>-1.6426061182741591E-3</v>
      </c>
      <c r="AA10" s="9">
        <v>-2.5647556809577413E-3</v>
      </c>
      <c r="AB10" s="8">
        <v>-3.0980778146721955E-3</v>
      </c>
      <c r="AC10" s="9">
        <v>-4.837320759268831E-3</v>
      </c>
      <c r="AD10" s="8">
        <v>-1.817171309253518E-3</v>
      </c>
      <c r="AE10" s="9">
        <v>-2.8373207592688331E-3</v>
      </c>
      <c r="AF10" s="8">
        <v>3.6205519566250066E-2</v>
      </c>
      <c r="AG10" s="9">
        <v>5.6724270447284328E-2</v>
      </c>
      <c r="AH10" s="8">
        <v>0.17343402238107042</v>
      </c>
      <c r="AI10" s="9">
        <v>0.27172427044728448</v>
      </c>
    </row>
    <row r="11" spans="2:35">
      <c r="B11" s="5" t="s">
        <v>19</v>
      </c>
      <c r="D11" s="8">
        <v>1.0532476695535031E-4</v>
      </c>
      <c r="E11" s="9">
        <v>1.2959512382861669E-4</v>
      </c>
      <c r="F11" s="8">
        <v>1.0532476695535031E-4</v>
      </c>
      <c r="G11" s="9">
        <v>1.2959512382861669E-4</v>
      </c>
      <c r="H11" s="8">
        <v>2.6707189441768087E-3</v>
      </c>
      <c r="I11" s="9">
        <v>3.2861421134565256E-3</v>
      </c>
      <c r="J11" s="8">
        <v>1.4168634828362059E-3</v>
      </c>
      <c r="K11" s="9">
        <v>1.7433563236291382E-3</v>
      </c>
      <c r="L11" s="8">
        <v>4.1164240542828079E-3</v>
      </c>
      <c r="M11" s="9">
        <v>5.0649861420719033E-3</v>
      </c>
      <c r="N11" s="8">
        <v>4.1164240542828079E-3</v>
      </c>
      <c r="O11" s="9">
        <v>5.0649861420719033E-3</v>
      </c>
      <c r="P11" s="8">
        <v>3.6816297415791954E-2</v>
      </c>
      <c r="Q11" s="9">
        <v>4.5300006450835137E-2</v>
      </c>
      <c r="R11" s="8">
        <v>3.7419404390254707E-2</v>
      </c>
      <c r="S11" s="9">
        <v>4.6042089488821089E-2</v>
      </c>
      <c r="T11" s="8">
        <v>2.1161022470511659E-2</v>
      </c>
      <c r="U11" s="9">
        <v>2.603723138137375E-2</v>
      </c>
      <c r="V11" s="8">
        <v>2.1161022470511659E-2</v>
      </c>
      <c r="W11" s="9">
        <v>2.603723138137375E-2</v>
      </c>
      <c r="X11" s="8">
        <v>2.8633658017847896E-2</v>
      </c>
      <c r="Y11" s="9">
        <v>3.5231812647274506E-2</v>
      </c>
      <c r="Z11" s="8">
        <v>2.8633658017847896E-2</v>
      </c>
      <c r="AA11" s="9">
        <v>3.5231812647274506E-2</v>
      </c>
      <c r="AB11" s="8">
        <v>2.3232773747622115E-2</v>
      </c>
      <c r="AC11" s="9">
        <v>2.8586383599417488E-2</v>
      </c>
      <c r="AD11" s="8">
        <v>2.4438987696547398E-2</v>
      </c>
      <c r="AE11" s="9">
        <v>3.0070549675389229E-2</v>
      </c>
      <c r="AF11" s="8">
        <v>4.5777387896735577E-2</v>
      </c>
      <c r="AG11" s="9">
        <v>5.7272576344217584E-2</v>
      </c>
      <c r="AH11" s="8">
        <v>0.18567416652270397</v>
      </c>
      <c r="AI11" s="9">
        <v>0.23229892236989871</v>
      </c>
    </row>
    <row r="12" spans="2:3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1.3698630136986356E-2</v>
      </c>
      <c r="I12" s="9">
        <v>3.9999999999999957E-3</v>
      </c>
      <c r="J12" s="8">
        <v>1.0273972602739656E-2</v>
      </c>
      <c r="K12" s="9">
        <v>3.0000000000000092E-3</v>
      </c>
      <c r="L12" s="8">
        <v>1.7123287671233056E-2</v>
      </c>
      <c r="M12" s="9">
        <v>5.0000000000000808E-3</v>
      </c>
      <c r="N12" s="8">
        <v>1.7123287671233056E-2</v>
      </c>
      <c r="O12" s="9">
        <v>5.0000000000000808E-3</v>
      </c>
      <c r="P12" s="8">
        <v>2.7397260273972712E-2</v>
      </c>
      <c r="Q12" s="9">
        <v>8.0000000000000418E-3</v>
      </c>
      <c r="R12" s="8">
        <v>2.7397260273972712E-2</v>
      </c>
      <c r="S12" s="9">
        <v>8.0000000000000418E-3</v>
      </c>
      <c r="T12" s="8">
        <v>2.3972602739726234E-2</v>
      </c>
      <c r="U12" s="9">
        <v>7.0000000000000548E-3</v>
      </c>
      <c r="V12" s="8">
        <v>2.3972602739726234E-2</v>
      </c>
      <c r="W12" s="9">
        <v>7.0000000000000548E-3</v>
      </c>
      <c r="X12" s="8">
        <v>-9.9315068493150527E-2</v>
      </c>
      <c r="Y12" s="9">
        <v>-2.899999999999996E-2</v>
      </c>
      <c r="Z12" s="8">
        <v>-9.9315068493150527E-2</v>
      </c>
      <c r="AA12" s="9">
        <v>-2.899999999999996E-2</v>
      </c>
      <c r="AB12" s="8">
        <v>-0.15068493150684914</v>
      </c>
      <c r="AC12" s="9">
        <v>-4.3999999999999956E-2</v>
      </c>
      <c r="AD12" s="8">
        <v>-0.15068493150684914</v>
      </c>
      <c r="AE12" s="9">
        <v>-4.3999999999999956E-2</v>
      </c>
      <c r="AF12" s="8">
        <v>-0.12671232876712335</v>
      </c>
      <c r="AG12" s="9">
        <v>-3.7000000000000005E-2</v>
      </c>
      <c r="AH12" s="8">
        <v>-5.1369863013698613E-2</v>
      </c>
      <c r="AI12" s="9">
        <v>-1.5000000000000005E-2</v>
      </c>
    </row>
    <row r="13" spans="2:35">
      <c r="B13" s="5" t="s">
        <v>21</v>
      </c>
      <c r="D13" s="8">
        <v>8.4580519163202084E-4</v>
      </c>
      <c r="E13" s="9">
        <v>1.0384039503594114E-3</v>
      </c>
      <c r="F13" s="8">
        <v>8.4580519163202084E-4</v>
      </c>
      <c r="G13" s="9">
        <v>1.0384039503594114E-3</v>
      </c>
      <c r="H13" s="8">
        <v>4.2359563831648739E-3</v>
      </c>
      <c r="I13" s="9">
        <v>5.2005283076373438E-3</v>
      </c>
      <c r="J13" s="8">
        <v>2.5600878658855741E-3</v>
      </c>
      <c r="K13" s="9">
        <v>3.1430468617407335E-3</v>
      </c>
      <c r="L13" s="8">
        <v>5.9048944754387378E-3</v>
      </c>
      <c r="M13" s="9">
        <v>7.2495011976934764E-3</v>
      </c>
      <c r="N13" s="8">
        <v>5.9048944754387378E-3</v>
      </c>
      <c r="O13" s="9">
        <v>7.2495011976934764E-3</v>
      </c>
      <c r="P13" s="8">
        <v>5.5452876639199955E-2</v>
      </c>
      <c r="Q13" s="9">
        <v>6.8080081241681051E-2</v>
      </c>
      <c r="R13" s="8">
        <v>5.5452876639199955E-2</v>
      </c>
      <c r="S13" s="9">
        <v>6.8080081241681051E-2</v>
      </c>
      <c r="T13" s="8">
        <v>4.3874151557834695E-2</v>
      </c>
      <c r="U13" s="9">
        <v>5.3864758394801052E-2</v>
      </c>
      <c r="V13" s="8">
        <v>4.3874151557834695E-2</v>
      </c>
      <c r="W13" s="9">
        <v>5.3864758394801052E-2</v>
      </c>
      <c r="X13" s="8">
        <v>3.8016279896976535E-2</v>
      </c>
      <c r="Y13" s="9">
        <v>4.6672987602289016E-2</v>
      </c>
      <c r="Z13" s="8">
        <v>3.8016279896976535E-2</v>
      </c>
      <c r="AA13" s="9">
        <v>4.6672987602289016E-2</v>
      </c>
      <c r="AB13" s="8">
        <v>3.3575447050181007E-2</v>
      </c>
      <c r="AC13" s="9">
        <v>4.1220930300417027E-2</v>
      </c>
      <c r="AD13" s="8">
        <v>3.4217201622903648E-2</v>
      </c>
      <c r="AE13" s="9">
        <v>4.2008819154812041E-2</v>
      </c>
      <c r="AF13" s="8">
        <v>6.907992571506183E-2</v>
      </c>
      <c r="AG13" s="9">
        <v>8.5178499965528523E-2</v>
      </c>
      <c r="AH13" s="8">
        <v>0.20968309627813908</v>
      </c>
      <c r="AI13" s="9">
        <v>0.25854821678253764</v>
      </c>
    </row>
    <row r="14" spans="2:35">
      <c r="B14" s="5" t="s">
        <v>22</v>
      </c>
      <c r="D14" s="8" t="s">
        <v>62</v>
      </c>
      <c r="E14" s="9">
        <v>0</v>
      </c>
      <c r="F14" s="8" t="s">
        <v>62</v>
      </c>
      <c r="G14" s="9">
        <v>0</v>
      </c>
      <c r="H14" s="8" t="s">
        <v>62</v>
      </c>
      <c r="I14" s="9">
        <v>0</v>
      </c>
      <c r="J14" s="8" t="s">
        <v>62</v>
      </c>
      <c r="K14" s="9">
        <v>0</v>
      </c>
      <c r="L14" s="8" t="s">
        <v>62</v>
      </c>
      <c r="M14" s="9">
        <v>0</v>
      </c>
      <c r="N14" s="8" t="s">
        <v>62</v>
      </c>
      <c r="O14" s="9">
        <v>0</v>
      </c>
      <c r="P14" s="8" t="s">
        <v>62</v>
      </c>
      <c r="Q14" s="9">
        <v>0</v>
      </c>
      <c r="R14" s="8" t="s">
        <v>62</v>
      </c>
      <c r="S14" s="9">
        <v>0</v>
      </c>
      <c r="T14" s="8" t="s">
        <v>62</v>
      </c>
      <c r="U14" s="9">
        <v>0</v>
      </c>
      <c r="V14" s="8" t="s">
        <v>62</v>
      </c>
      <c r="W14" s="9">
        <v>0</v>
      </c>
      <c r="X14" s="8" t="s">
        <v>62</v>
      </c>
      <c r="Y14" s="9">
        <v>0</v>
      </c>
      <c r="Z14" s="8" t="s">
        <v>62</v>
      </c>
      <c r="AA14" s="9">
        <v>0</v>
      </c>
      <c r="AB14" s="8" t="s">
        <v>62</v>
      </c>
      <c r="AC14" s="9">
        <v>0</v>
      </c>
      <c r="AD14" s="8" t="s">
        <v>62</v>
      </c>
      <c r="AE14" s="9">
        <v>0</v>
      </c>
      <c r="AF14" s="8" t="s">
        <v>62</v>
      </c>
      <c r="AG14" s="9">
        <v>0</v>
      </c>
      <c r="AH14" s="8" t="s">
        <v>62</v>
      </c>
      <c r="AI14" s="9">
        <v>0</v>
      </c>
    </row>
    <row r="15" spans="2:35">
      <c r="B15" s="5" t="s">
        <v>23</v>
      </c>
      <c r="D15" s="8">
        <v>8.683951337069562E-4</v>
      </c>
      <c r="E15" s="9">
        <v>1.0169367180685629E-3</v>
      </c>
      <c r="F15" s="8">
        <v>8.683951337069562E-4</v>
      </c>
      <c r="G15" s="9">
        <v>1.0169367180685629E-3</v>
      </c>
      <c r="H15" s="8">
        <v>-6.6344424027630078E-3</v>
      </c>
      <c r="I15" s="9">
        <v>-7.7692836145693044E-3</v>
      </c>
      <c r="J15" s="8">
        <v>-2.6113610751792304E-3</v>
      </c>
      <c r="K15" s="9">
        <v>-3.0580421957789273E-3</v>
      </c>
      <c r="L15" s="8">
        <v>-1.1608319000926182E-2</v>
      </c>
      <c r="M15" s="9">
        <v>-1.3593956678111918E-2</v>
      </c>
      <c r="N15" s="8">
        <v>-1.1608319000926182E-2</v>
      </c>
      <c r="O15" s="9">
        <v>-1.3593956678111918E-2</v>
      </c>
      <c r="P15" s="8">
        <v>4.0545409614051842E-2</v>
      </c>
      <c r="Q15" s="9">
        <v>4.7480823170499446E-2</v>
      </c>
      <c r="R15" s="8">
        <v>4.0545409614051842E-2</v>
      </c>
      <c r="S15" s="9">
        <v>4.7480823170499446E-2</v>
      </c>
      <c r="T15" s="8">
        <v>4.9262057937942805E-2</v>
      </c>
      <c r="U15" s="9">
        <v>5.7688480255376005E-2</v>
      </c>
      <c r="V15" s="8">
        <v>4.9262057937942805E-2</v>
      </c>
      <c r="W15" s="9">
        <v>5.7688480255376005E-2</v>
      </c>
      <c r="X15" s="8">
        <v>4.5456168602424407E-2</v>
      </c>
      <c r="Y15" s="9">
        <v>5.3231582168357792E-2</v>
      </c>
      <c r="Z15" s="8">
        <v>4.5456168602424407E-2</v>
      </c>
      <c r="AA15" s="9">
        <v>5.3231582168357792E-2</v>
      </c>
      <c r="AB15" s="8">
        <v>4.6588775221208634E-2</v>
      </c>
      <c r="AC15" s="9">
        <v>5.4557924536091373E-2</v>
      </c>
      <c r="AD15" s="8">
        <v>4.7902211339927447E-2</v>
      </c>
      <c r="AE15" s="9">
        <v>5.6096027830453463E-2</v>
      </c>
      <c r="AF15" s="8">
        <v>8.5412357145013607E-2</v>
      </c>
      <c r="AG15" s="9">
        <v>0.10087877083937191</v>
      </c>
      <c r="AH15" s="8">
        <v>0.23122865133219261</v>
      </c>
      <c r="AI15" s="9">
        <v>0.27309938408132378</v>
      </c>
    </row>
    <row r="16" spans="2:35">
      <c r="B16" s="5" t="s">
        <v>24</v>
      </c>
      <c r="D16" s="8">
        <v>3.9729729028104011E-4</v>
      </c>
      <c r="E16" s="9">
        <v>5.4386058386581048E-4</v>
      </c>
      <c r="F16" s="8">
        <v>3.9729729028104011E-4</v>
      </c>
      <c r="G16" s="9">
        <v>5.4386058386581048E-4</v>
      </c>
      <c r="H16" s="8">
        <v>7.8422834084910242E-3</v>
      </c>
      <c r="I16" s="9">
        <v>1.0735308137559043E-2</v>
      </c>
      <c r="J16" s="8">
        <v>5.1346056976986354E-3</v>
      </c>
      <c r="K16" s="9">
        <v>7.028765916566833E-3</v>
      </c>
      <c r="L16" s="8">
        <v>9.4085447363645436E-3</v>
      </c>
      <c r="M16" s="9">
        <v>1.287936454343425E-2</v>
      </c>
      <c r="N16" s="8">
        <v>9.4085447363645436E-3</v>
      </c>
      <c r="O16" s="9">
        <v>1.287936454343425E-2</v>
      </c>
      <c r="P16" s="8">
        <v>4.4373701346769323E-3</v>
      </c>
      <c r="Q16" s="9">
        <v>6.0743195871473723E-3</v>
      </c>
      <c r="R16" s="8">
        <v>4.513885016936614E-3</v>
      </c>
      <c r="S16" s="9">
        <v>6.1790608717173408E-3</v>
      </c>
      <c r="T16" s="8">
        <v>9.6411435143815005E-3</v>
      </c>
      <c r="U16" s="9">
        <v>1.3197769199879989E-2</v>
      </c>
      <c r="V16" s="8">
        <v>9.6411435143815005E-3</v>
      </c>
      <c r="W16" s="9">
        <v>1.3197769199879989E-2</v>
      </c>
      <c r="X16" s="8">
        <v>8.5635499378737823E-3</v>
      </c>
      <c r="Y16" s="9">
        <v>1.172265047637917E-2</v>
      </c>
      <c r="Z16" s="8">
        <v>8.5635499378737823E-3</v>
      </c>
      <c r="AA16" s="9">
        <v>1.172265047637917E-2</v>
      </c>
      <c r="AB16" s="8">
        <v>5.5193749163133798E-3</v>
      </c>
      <c r="AC16" s="9">
        <v>7.5554768129372629E-3</v>
      </c>
      <c r="AD16" s="8">
        <v>2.6892026036340333E-3</v>
      </c>
      <c r="AE16" s="9">
        <v>3.6812516317733792E-3</v>
      </c>
      <c r="AF16" s="8">
        <v>1.303429284924662E-2</v>
      </c>
      <c r="AG16" s="9">
        <v>1.8563830119118378E-2</v>
      </c>
      <c r="AH16" s="8">
        <v>0.13030790747135956</v>
      </c>
      <c r="AI16" s="9">
        <v>0.18558842320440333</v>
      </c>
    </row>
    <row r="17" spans="2:35">
      <c r="B17" s="5" t="s">
        <v>25</v>
      </c>
      <c r="D17" s="8" t="s">
        <v>62</v>
      </c>
      <c r="E17" s="9">
        <v>0</v>
      </c>
      <c r="F17" s="8" t="s">
        <v>62</v>
      </c>
      <c r="G17" s="9">
        <v>0</v>
      </c>
      <c r="H17" s="8" t="s">
        <v>62</v>
      </c>
      <c r="I17" s="9">
        <v>0</v>
      </c>
      <c r="J17" s="8" t="s">
        <v>62</v>
      </c>
      <c r="K17" s="9">
        <v>0</v>
      </c>
      <c r="L17" s="8" t="s">
        <v>62</v>
      </c>
      <c r="M17" s="9">
        <v>0</v>
      </c>
      <c r="N17" s="8" t="s">
        <v>62</v>
      </c>
      <c r="O17" s="9">
        <v>0</v>
      </c>
      <c r="P17" s="8" t="s">
        <v>62</v>
      </c>
      <c r="Q17" s="9">
        <v>0</v>
      </c>
      <c r="R17" s="8" t="s">
        <v>62</v>
      </c>
      <c r="S17" s="9">
        <v>0</v>
      </c>
      <c r="T17" s="8" t="s">
        <v>62</v>
      </c>
      <c r="U17" s="9">
        <v>0</v>
      </c>
      <c r="V17" s="8" t="s">
        <v>62</v>
      </c>
      <c r="W17" s="9">
        <v>0</v>
      </c>
      <c r="X17" s="8" t="s">
        <v>62</v>
      </c>
      <c r="Y17" s="9">
        <v>0</v>
      </c>
      <c r="Z17" s="8" t="s">
        <v>62</v>
      </c>
      <c r="AA17" s="9">
        <v>0</v>
      </c>
      <c r="AB17" s="8" t="s">
        <v>62</v>
      </c>
      <c r="AC17" s="9">
        <v>0</v>
      </c>
      <c r="AD17" s="8" t="s">
        <v>62</v>
      </c>
      <c r="AE17" s="9">
        <v>0</v>
      </c>
      <c r="AF17" s="8">
        <v>0.12848519216638477</v>
      </c>
      <c r="AG17" s="9">
        <v>0.31821009653099325</v>
      </c>
      <c r="AH17" s="8">
        <v>0.19052011959920745</v>
      </c>
      <c r="AI17" s="9">
        <v>0.4718475695646851</v>
      </c>
    </row>
    <row r="18" spans="2:35">
      <c r="B18" s="5" t="s">
        <v>26</v>
      </c>
      <c r="D18" s="8">
        <v>-7.1023671011438694E-4</v>
      </c>
      <c r="E18" s="9">
        <v>-6.5977244871714947E-4</v>
      </c>
      <c r="F18" s="8">
        <v>-7.1023671011438694E-4</v>
      </c>
      <c r="G18" s="9">
        <v>-6.5977244871714947E-4</v>
      </c>
      <c r="H18" s="8">
        <v>1.8439768504188159E-3</v>
      </c>
      <c r="I18" s="9">
        <v>1.7129572502422061E-3</v>
      </c>
      <c r="J18" s="8">
        <v>2.1205688391390254E-4</v>
      </c>
      <c r="K18" s="9">
        <v>1.9698966214323779E-4</v>
      </c>
      <c r="L18" s="8">
        <v>-6.2278090776363149E-3</v>
      </c>
      <c r="M18" s="9">
        <v>-5.7853062039465346E-3</v>
      </c>
      <c r="N18" s="8">
        <v>-6.2278090776363149E-3</v>
      </c>
      <c r="O18" s="9">
        <v>-5.7853062039465346E-3</v>
      </c>
      <c r="P18" s="8">
        <v>-8.2571792686390033E-3</v>
      </c>
      <c r="Q18" s="9">
        <v>-7.6704840907046807E-3</v>
      </c>
      <c r="R18" s="8">
        <v>-8.2571792686390033E-3</v>
      </c>
      <c r="S18" s="9">
        <v>-7.6704840907046807E-3</v>
      </c>
      <c r="T18" s="8">
        <v>-2.7891441729418265E-2</v>
      </c>
      <c r="U18" s="9">
        <v>-2.5909678486074967E-2</v>
      </c>
      <c r="V18" s="8">
        <v>-2.7891441729418265E-2</v>
      </c>
      <c r="W18" s="9">
        <v>-2.5909678486074967E-2</v>
      </c>
      <c r="X18" s="8">
        <v>-2.904957323117896E-2</v>
      </c>
      <c r="Y18" s="9">
        <v>-2.6985521576092308E-2</v>
      </c>
      <c r="Z18" s="8">
        <v>-2.904957323117896E-2</v>
      </c>
      <c r="AA18" s="9">
        <v>-2.6985521576092308E-2</v>
      </c>
      <c r="AB18" s="8">
        <v>-2.9808403742351164E-2</v>
      </c>
      <c r="AC18" s="9">
        <v>-2.7690435103353915E-2</v>
      </c>
      <c r="AD18" s="8">
        <v>-3.1030864226223365E-2</v>
      </c>
      <c r="AE18" s="9">
        <v>-2.8826036425305408E-2</v>
      </c>
      <c r="AF18" s="8">
        <v>-1.1571715428450702E-2</v>
      </c>
      <c r="AG18" s="9">
        <v>-1.0949734897327222E-2</v>
      </c>
      <c r="AH18" s="8">
        <v>0.12374408145265803</v>
      </c>
      <c r="AI18" s="9">
        <v>0.11709282823258019</v>
      </c>
    </row>
    <row r="19" spans="2:35">
      <c r="B19" s="5" t="s">
        <v>27</v>
      </c>
      <c r="D19" s="8">
        <v>1.1893018596396132E-3</v>
      </c>
      <c r="E19" s="9">
        <v>1.1403929166688752E-3</v>
      </c>
      <c r="F19" s="8">
        <v>1.1893018596396132E-3</v>
      </c>
      <c r="G19" s="9">
        <v>1.1403929166688752E-3</v>
      </c>
      <c r="H19" s="8">
        <v>6.2409445293407639E-3</v>
      </c>
      <c r="I19" s="9">
        <v>5.9842914369451165E-3</v>
      </c>
      <c r="J19" s="8">
        <v>5.7499708770403224E-3</v>
      </c>
      <c r="K19" s="9">
        <v>5.5135086236363946E-3</v>
      </c>
      <c r="L19" s="8">
        <v>-8.0252400092025722E-3</v>
      </c>
      <c r="M19" s="9">
        <v>-7.6952094095239926E-3</v>
      </c>
      <c r="N19" s="8">
        <v>-8.0252400092025722E-3</v>
      </c>
      <c r="O19" s="9">
        <v>-7.6952094095239926E-3</v>
      </c>
      <c r="P19" s="8">
        <v>-8.2997768192230037E-3</v>
      </c>
      <c r="Q19" s="9">
        <v>-7.9584561462330162E-3</v>
      </c>
      <c r="R19" s="8">
        <v>-8.2997768192230037E-3</v>
      </c>
      <c r="S19" s="9">
        <v>-7.9584561462330162E-3</v>
      </c>
      <c r="T19" s="8">
        <v>-3.1231309202167878E-2</v>
      </c>
      <c r="U19" s="9">
        <v>-2.9946950392597056E-2</v>
      </c>
      <c r="V19" s="8">
        <v>-3.1231309202167878E-2</v>
      </c>
      <c r="W19" s="9">
        <v>-2.9946950392597056E-2</v>
      </c>
      <c r="X19" s="8">
        <v>-3.4160923331369775E-2</v>
      </c>
      <c r="Y19" s="9">
        <v>-3.2756086840536006E-2</v>
      </c>
      <c r="Z19" s="8">
        <v>-3.460888050986155E-2</v>
      </c>
      <c r="AA19" s="9">
        <v>-3.318562219287946E-2</v>
      </c>
      <c r="AB19" s="8">
        <v>-3.3647909995638492E-2</v>
      </c>
      <c r="AC19" s="9">
        <v>-3.2264170705466673E-2</v>
      </c>
      <c r="AD19" s="8">
        <v>-3.3062231297139144E-2</v>
      </c>
      <c r="AE19" s="9">
        <v>-3.1702577503707932E-2</v>
      </c>
      <c r="AF19" s="8" t="s">
        <v>62</v>
      </c>
      <c r="AG19" s="9">
        <v>0</v>
      </c>
      <c r="AH19" s="8" t="s">
        <v>62</v>
      </c>
      <c r="AI19" s="9">
        <v>0</v>
      </c>
    </row>
    <row r="20" spans="2:35">
      <c r="B20" s="5" t="s">
        <v>28</v>
      </c>
      <c r="D20" s="8">
        <v>0</v>
      </c>
      <c r="E20" s="9">
        <v>0</v>
      </c>
      <c r="F20" s="8">
        <v>0</v>
      </c>
      <c r="G20" s="9">
        <v>0</v>
      </c>
      <c r="H20" s="8">
        <v>-5.7803468208094122E-3</v>
      </c>
      <c r="I20" s="9">
        <v>-1.2000000000000337E-2</v>
      </c>
      <c r="J20" s="8">
        <v>4.8169556840060856E-4</v>
      </c>
      <c r="K20" s="9">
        <v>9.9999999999960364E-4</v>
      </c>
      <c r="L20" s="8">
        <v>4.8169556840060856E-4</v>
      </c>
      <c r="M20" s="9">
        <v>9.9999999999960364E-4</v>
      </c>
      <c r="N20" s="8">
        <v>4.8169556840060856E-4</v>
      </c>
      <c r="O20" s="9">
        <v>9.9999999999960364E-4</v>
      </c>
      <c r="P20" s="8">
        <v>-2.408477842003931E-3</v>
      </c>
      <c r="Q20" s="9">
        <v>-5.0000000000001155E-3</v>
      </c>
      <c r="R20" s="8">
        <v>-2.408477842003931E-3</v>
      </c>
      <c r="S20" s="9">
        <v>-5.0000000000001155E-3</v>
      </c>
      <c r="T20" s="8">
        <v>4.9132947976878283E-2</v>
      </c>
      <c r="U20" s="9">
        <v>0.1019999999999994</v>
      </c>
      <c r="V20" s="8">
        <v>4.9132947976878283E-2</v>
      </c>
      <c r="W20" s="9">
        <v>0.1019999999999994</v>
      </c>
      <c r="X20" s="8">
        <v>4.7206165703275182E-2</v>
      </c>
      <c r="Y20" s="9">
        <v>9.7999999999999504E-2</v>
      </c>
      <c r="Z20" s="8">
        <v>4.7206165703275182E-2</v>
      </c>
      <c r="AA20" s="9">
        <v>9.7999999999999504E-2</v>
      </c>
      <c r="AB20" s="8">
        <v>4.5761078998072913E-2</v>
      </c>
      <c r="AC20" s="9">
        <v>9.4999999999999502E-2</v>
      </c>
      <c r="AD20" s="8">
        <v>4.6724470134874574E-2</v>
      </c>
      <c r="AE20" s="9">
        <v>9.69999999999996E-2</v>
      </c>
      <c r="AF20" s="8">
        <v>8.4296724470134698E-2</v>
      </c>
      <c r="AG20" s="9">
        <v>0.17499999999999985</v>
      </c>
      <c r="AH20" s="8">
        <v>0.19508670520231197</v>
      </c>
      <c r="AI20" s="9">
        <v>0.40499999999999964</v>
      </c>
    </row>
    <row r="21" spans="2:35" ht="16.5" thickBot="1">
      <c r="B21" s="5" t="s">
        <v>29</v>
      </c>
      <c r="D21" s="10">
        <v>1.166293575691757E-4</v>
      </c>
      <c r="E21" s="11">
        <v>2.2711513233162435E-4</v>
      </c>
      <c r="F21" s="10">
        <v>1.166293575691757E-4</v>
      </c>
      <c r="G21" s="11">
        <v>2.2711513233162435E-4</v>
      </c>
      <c r="H21" s="10">
        <v>-1.0465061100998208E-2</v>
      </c>
      <c r="I21" s="11">
        <v>-2.0378863318375302E-2</v>
      </c>
      <c r="J21" s="10">
        <v>-3.90936301553646E-3</v>
      </c>
      <c r="K21" s="11">
        <v>-7.612795929870751E-3</v>
      </c>
      <c r="L21" s="10">
        <v>-5.4147457722001358E-3</v>
      </c>
      <c r="M21" s="11">
        <v>-1.0544263710499621E-2</v>
      </c>
      <c r="N21" s="10">
        <v>-5.4435955207722264E-3</v>
      </c>
      <c r="O21" s="11">
        <v>-1.0600443514635089E-2</v>
      </c>
      <c r="P21" s="10">
        <v>-6.8047423480730451E-3</v>
      </c>
      <c r="Q21" s="11">
        <v>-1.3251037226616283E-2</v>
      </c>
      <c r="R21" s="10">
        <v>-6.7758925995005104E-3</v>
      </c>
      <c r="S21" s="11">
        <v>-1.3194857422479894E-2</v>
      </c>
      <c r="T21" s="10">
        <v>3.672867704545002E-2</v>
      </c>
      <c r="U21" s="11">
        <v>7.1522629648342467E-2</v>
      </c>
      <c r="V21" s="10">
        <v>3.672867704545002E-2</v>
      </c>
      <c r="W21" s="11">
        <v>7.1522629648342467E-2</v>
      </c>
      <c r="X21" s="10">
        <v>3.4952667693762152E-2</v>
      </c>
      <c r="Y21" s="11">
        <v>6.8064164238451047E-2</v>
      </c>
      <c r="Z21" s="10">
        <v>3.4981517442334242E-2</v>
      </c>
      <c r="AA21" s="11">
        <v>6.8120344042586822E-2</v>
      </c>
      <c r="AB21" s="10">
        <v>4.3736285552836041E-2</v>
      </c>
      <c r="AC21" s="11">
        <v>8.5168712990090226E-2</v>
      </c>
      <c r="AD21" s="10">
        <v>4.4572928261431999E-2</v>
      </c>
      <c r="AE21" s="11">
        <v>8.6797927310030415E-2</v>
      </c>
      <c r="AF21" s="10">
        <v>4.2832419867766092E-2</v>
      </c>
      <c r="AG21" s="11">
        <v>8.6246670736296632E-2</v>
      </c>
      <c r="AH21" s="10">
        <v>0.15695440566651686</v>
      </c>
      <c r="AI21" s="11">
        <v>0.31604086315745306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1" t="s">
        <v>33</v>
      </c>
      <c r="G24" s="72"/>
      <c r="H24" s="71" t="str">
        <f>H4</f>
        <v>Table 1020: Change In 500MW Model</v>
      </c>
      <c r="I24" s="72"/>
      <c r="J24" s="71" t="str">
        <f>J4</f>
        <v>Table 1022 - 1028: service model inputs</v>
      </c>
      <c r="K24" s="72"/>
      <c r="L24" s="71" t="str">
        <f>L4</f>
        <v>Table 1032: LAF values</v>
      </c>
      <c r="M24" s="72"/>
      <c r="N24" s="71" t="s">
        <v>34</v>
      </c>
      <c r="O24" s="72"/>
      <c r="P24" s="71" t="str">
        <f>P4</f>
        <v>Table 1041: load characteristics</v>
      </c>
      <c r="Q24" s="72"/>
      <c r="R24" s="71" t="str">
        <f>R4</f>
        <v>Table 1055: NGC exit</v>
      </c>
      <c r="S24" s="72"/>
      <c r="T24" s="71" t="str">
        <f>T4</f>
        <v>Table 1059: Otex</v>
      </c>
      <c r="U24" s="72"/>
      <c r="V24" s="71" t="str">
        <f>V4</f>
        <v>Table 1060: Customer Contribs</v>
      </c>
      <c r="W24" s="72"/>
      <c r="X24" s="71" t="str">
        <f>X4</f>
        <v>Table 1061/1062: TPR data</v>
      </c>
      <c r="Y24" s="72"/>
      <c r="Z24" s="71" t="s">
        <v>35</v>
      </c>
      <c r="AA24" s="72"/>
      <c r="AB24" s="71" t="str">
        <f>AB4</f>
        <v>Table 1069: Peaking probabailities</v>
      </c>
      <c r="AC24" s="72"/>
      <c r="AD24" s="71" t="str">
        <f>AD4</f>
        <v>Table 1092: power factor</v>
      </c>
      <c r="AE24" s="72"/>
      <c r="AF24" s="71" t="str">
        <f>AF4</f>
        <v>Table 1053: volumes and mpans etc forecast</v>
      </c>
      <c r="AG24" s="72"/>
      <c r="AH24" s="71" t="str">
        <f>AH4</f>
        <v>Table 1076: allowed revenue</v>
      </c>
      <c r="AI24" s="72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>IF(OR(D7=0,D7 = ""),"-",F7-D7)</f>
        <v>0</v>
      </c>
      <c r="G27" s="17" t="str">
        <f t="shared" ref="G27:G39" si="0">IF(G7-E7=0,"-",G7-E7)</f>
        <v>-</v>
      </c>
      <c r="H27" s="28">
        <f t="shared" ref="H27:H38" si="1">IF(OR(F7=0,F7 = ""),"-",H7-F7)</f>
        <v>-1.4878781918439277E-3</v>
      </c>
      <c r="I27" s="17">
        <f t="shared" ref="I27:I38" si="2">IF(I7-G7=0,"-",I7-G7)</f>
        <v>-2.8860688574460459E-3</v>
      </c>
      <c r="J27" s="18">
        <f t="shared" ref="J27:J38" si="3">IF(OR(H7=0,H7 = ""),"-",J7-H7)</f>
        <v>1.993626894852607E-3</v>
      </c>
      <c r="K27" s="17">
        <f t="shared" ref="K27:K38" si="4">IF(K7-I7=0,"-",K7-I7)</f>
        <v>3.867080333687027E-3</v>
      </c>
      <c r="L27" s="18">
        <f t="shared" ref="L27:L39" si="5">IF(OR(J7=0,J7 = ""),"-",L7-J7)</f>
        <v>1.0506546289277274E-3</v>
      </c>
      <c r="M27" s="17">
        <f t="shared" ref="M27:M39" si="6">IF(M7-K7=0,"-",M7-K7)</f>
        <v>2.0379770475178255E-3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5.1358014759086412E-3</v>
      </c>
      <c r="Q27" s="17">
        <f>IF(Q7-O7=0,"-",Q7-O7)</f>
        <v>9.9620229524818252E-3</v>
      </c>
      <c r="R27" s="18">
        <f t="shared" ref="R27:R39" si="7">IF(OR(P7=0,P7 = ""),"-",R7-P7)</f>
        <v>0</v>
      </c>
      <c r="S27" s="17" t="str">
        <f t="shared" ref="S27:S39" si="8">IF(S7-Q7=0,"-",S7-Q7)</f>
        <v>-</v>
      </c>
      <c r="T27" s="18">
        <f t="shared" ref="T27:T39" si="9">IF(OR(R7=0,R7 = ""),"-",T7-R7)</f>
        <v>1.6170873995731583E-2</v>
      </c>
      <c r="U27" s="17">
        <f t="shared" ref="U27:U39" si="10">IF(U7-S7=0,"-",U7-S7)</f>
        <v>3.1366986956728043E-2</v>
      </c>
      <c r="V27" s="18">
        <f t="shared" ref="V27:V39" si="11">IF(OR(T7=0,T7 = ""),"-",V7-T7)</f>
        <v>0</v>
      </c>
      <c r="W27" s="17" t="str">
        <f t="shared" ref="W27:W39" si="12">IF(W7-U7=0,"-",W7-U7)</f>
        <v>-</v>
      </c>
      <c r="X27" s="28">
        <f t="shared" ref="X27:X39" si="13">IF(OR(V7=0,V7 = ""),"-",X7-V7)</f>
        <v>-1.5466140262088146E-3</v>
      </c>
      <c r="Y27" s="17">
        <f t="shared" ref="Y27:Y39" si="14">IF(Y7-W7=0,"-",Y7-W7)</f>
        <v>-2.9999999999995586E-3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-1.0310760174727651E-3</v>
      </c>
      <c r="AC27" s="17">
        <f>IF(AC7-AA7=0,"-",AC7-AA7)</f>
        <v>-1.9999999999998977E-3</v>
      </c>
      <c r="AD27" s="18">
        <f t="shared" ref="AD27:AD39" si="15">IF(OR(AB7=0,AB7 = ""),"-",AD7-AB7)</f>
        <v>1.0310760174727651E-3</v>
      </c>
      <c r="AE27" s="17">
        <f t="shared" ref="AE27:AE39" si="16">IF(AE7-AC7=0,"-",AE7-AC7)</f>
        <v>1.9999999999998977E-3</v>
      </c>
      <c r="AF27" s="55">
        <f t="shared" ref="AF27:AF38" si="17">IF(OR(AD7=0,AD7 = ""),"-",AF7-AD7)</f>
        <v>3.5793335800205162E-2</v>
      </c>
      <c r="AG27" s="17">
        <f t="shared" ref="AG27:AG39" si="18">IF(AG7-AE7=0,"-",AG7-AE7)</f>
        <v>6.9749442349305579E-2</v>
      </c>
      <c r="AH27" s="55">
        <f t="shared" ref="AH27:AH39" si="19">IF(OR(AF7=0,AF7 = ""),"-",AH7-AF7)</f>
        <v>0.12594898587153613</v>
      </c>
      <c r="AI27" s="17">
        <f t="shared" ref="AI27:AI39" si="20">IF(AI7-AG7=0,"-",AI7-AG7)</f>
        <v>0.24500000000000002</v>
      </c>
    </row>
    <row r="28" spans="2:35">
      <c r="B28" s="5" t="s">
        <v>16</v>
      </c>
      <c r="D28" s="19"/>
      <c r="E28" s="20"/>
      <c r="F28" s="29">
        <f t="shared" ref="F28:F38" si="21">IF(OR(D8=0,D8 = ""),"-",F8-D8)</f>
        <v>0</v>
      </c>
      <c r="G28" s="21" t="str">
        <f t="shared" si="0"/>
        <v>-</v>
      </c>
      <c r="H28" s="29">
        <f t="shared" si="1"/>
        <v>-3.0670997182987714E-3</v>
      </c>
      <c r="I28" s="21">
        <f t="shared" si="2"/>
        <v>-4.99256594248216E-3</v>
      </c>
      <c r="J28" s="22">
        <f t="shared" si="3"/>
        <v>1.4461493883064502E-3</v>
      </c>
      <c r="K28" s="21">
        <f t="shared" si="4"/>
        <v>2.3540141654752544E-3</v>
      </c>
      <c r="L28" s="22">
        <f t="shared" si="5"/>
        <v>7.6587452483889429E-4</v>
      </c>
      <c r="M28" s="21">
        <f t="shared" si="6"/>
        <v>1.2466758241059422E-3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-2.2628092334126437E-2</v>
      </c>
      <c r="Q28" s="21">
        <f t="shared" ref="Q28:Q41" si="25">IF(Q8-O8=0,"-",Q8-O8)</f>
        <v>-3.683357357333155E-2</v>
      </c>
      <c r="R28" s="22">
        <f t="shared" si="7"/>
        <v>0</v>
      </c>
      <c r="S28" s="21" t="str">
        <f t="shared" si="8"/>
        <v>-</v>
      </c>
      <c r="T28" s="22">
        <f t="shared" si="9"/>
        <v>4.2264802281031244E-3</v>
      </c>
      <c r="U28" s="21">
        <f t="shared" si="10"/>
        <v>6.8797832419698474E-3</v>
      </c>
      <c r="V28" s="22">
        <f t="shared" si="11"/>
        <v>0</v>
      </c>
      <c r="W28" s="21" t="str">
        <f t="shared" si="12"/>
        <v>-</v>
      </c>
      <c r="X28" s="29">
        <f t="shared" si="13"/>
        <v>6.1807189533682472E-3</v>
      </c>
      <c r="Y28" s="21">
        <f t="shared" si="14"/>
        <v>1.0060855459814083E-2</v>
      </c>
      <c r="Z28" s="22">
        <f t="shared" ref="Z28:Z41" si="26">IF(OR(X8=0,X8 = ""),"-",Z8-X8)</f>
        <v>-2.016623190147504E-4</v>
      </c>
      <c r="AA28" s="21">
        <f t="shared" ref="AA28:AA41" si="27">IF(AA8-Y8=0,"-",AA8-Y8)</f>
        <v>-3.2826204501552533E-4</v>
      </c>
      <c r="AB28" s="22">
        <f t="shared" ref="AB28:AB41" si="28">IF(OR(Z8=0,Z8 = ""),"-",AB8-Z8)</f>
        <v>6.0257885568267833E-3</v>
      </c>
      <c r="AC28" s="21">
        <f t="shared" ref="AC28:AC41" si="29">IF(AC8-AA8=0,"-",AC8-AA8)</f>
        <v>9.8086627395666745E-3</v>
      </c>
      <c r="AD28" s="22">
        <f t="shared" si="15"/>
        <v>8.2534204504847164E-4</v>
      </c>
      <c r="AE28" s="21">
        <f t="shared" si="16"/>
        <v>1.3434759099690899E-3</v>
      </c>
      <c r="AF28" s="56">
        <f t="shared" si="17"/>
        <v>4.4176123967866632E-2</v>
      </c>
      <c r="AG28" s="21">
        <f t="shared" si="18"/>
        <v>7.164272843669714E-2</v>
      </c>
      <c r="AH28" s="56">
        <f t="shared" si="19"/>
        <v>0.13405932583395752</v>
      </c>
      <c r="AI28" s="21">
        <f t="shared" si="20"/>
        <v>0.21728438416793863</v>
      </c>
    </row>
    <row r="29" spans="2:35">
      <c r="B29" s="5" t="s">
        <v>17</v>
      </c>
      <c r="D29" s="19"/>
      <c r="E29" s="20"/>
      <c r="F29" s="29">
        <f t="shared" si="21"/>
        <v>0</v>
      </c>
      <c r="G29" s="21" t="str">
        <f t="shared" si="0"/>
        <v>-</v>
      </c>
      <c r="H29" s="29">
        <f t="shared" si="1"/>
        <v>8.0000000000000071E-3</v>
      </c>
      <c r="I29" s="21">
        <f t="shared" si="2"/>
        <v>3.9999999999999125E-3</v>
      </c>
      <c r="J29" s="22">
        <f t="shared" si="3"/>
        <v>-2.0000000000000018E-3</v>
      </c>
      <c r="K29" s="21">
        <f t="shared" si="4"/>
        <v>-9.9999999999991762E-4</v>
      </c>
      <c r="L29" s="56">
        <f t="shared" si="5"/>
        <v>6.0000000000000053E-3</v>
      </c>
      <c r="M29" s="21">
        <f t="shared" si="6"/>
        <v>2.9999999999999949E-3</v>
      </c>
      <c r="N29" s="29">
        <f t="shared" si="22"/>
        <v>0</v>
      </c>
      <c r="O29" s="21" t="str">
        <f t="shared" si="23"/>
        <v>-</v>
      </c>
      <c r="P29" s="29">
        <f t="shared" si="24"/>
        <v>1.0000000000000009E-2</v>
      </c>
      <c r="Q29" s="21">
        <f t="shared" si="25"/>
        <v>4.9999999999999507E-3</v>
      </c>
      <c r="R29" s="22">
        <f t="shared" si="7"/>
        <v>0</v>
      </c>
      <c r="S29" s="21" t="str">
        <f t="shared" si="8"/>
        <v>-</v>
      </c>
      <c r="T29" s="22">
        <f t="shared" si="9"/>
        <v>-1.0000000000000009E-2</v>
      </c>
      <c r="U29" s="21">
        <f t="shared" si="10"/>
        <v>-4.9999999999999507E-3</v>
      </c>
      <c r="V29" s="22">
        <f t="shared" si="11"/>
        <v>0</v>
      </c>
      <c r="W29" s="21" t="str">
        <f t="shared" si="12"/>
        <v>-</v>
      </c>
      <c r="X29" s="29">
        <f t="shared" si="13"/>
        <v>-0.21999999999999997</v>
      </c>
      <c r="Y29" s="21">
        <f t="shared" si="14"/>
        <v>-0.11000000000000004</v>
      </c>
      <c r="Z29" s="22">
        <f t="shared" si="26"/>
        <v>0</v>
      </c>
      <c r="AA29" s="21" t="str">
        <f t="shared" si="27"/>
        <v>-</v>
      </c>
      <c r="AB29" s="22">
        <f t="shared" si="28"/>
        <v>-4.4000000000000039E-2</v>
      </c>
      <c r="AC29" s="21">
        <f t="shared" si="29"/>
        <v>-2.1999999999999992E-2</v>
      </c>
      <c r="AD29" s="22">
        <f t="shared" si="15"/>
        <v>0</v>
      </c>
      <c r="AE29" s="21" t="str">
        <f t="shared" si="16"/>
        <v>-</v>
      </c>
      <c r="AF29" s="29">
        <f t="shared" si="17"/>
        <v>2.0000000000000129E-2</v>
      </c>
      <c r="AG29" s="21">
        <f t="shared" si="18"/>
        <v>1.0000000000000051E-2</v>
      </c>
      <c r="AH29" s="56">
        <f t="shared" si="19"/>
        <v>6.5999999999999948E-2</v>
      </c>
      <c r="AI29" s="21">
        <f t="shared" si="20"/>
        <v>3.299999999999996E-2</v>
      </c>
    </row>
    <row r="30" spans="2:35">
      <c r="B30" s="5" t="s">
        <v>18</v>
      </c>
      <c r="D30" s="19"/>
      <c r="E30" s="20"/>
      <c r="F30" s="29">
        <f t="shared" si="21"/>
        <v>0</v>
      </c>
      <c r="G30" s="21" t="str">
        <f t="shared" si="0"/>
        <v>-</v>
      </c>
      <c r="H30" s="29">
        <f t="shared" si="1"/>
        <v>1.7570784833376152E-4</v>
      </c>
      <c r="I30" s="21">
        <f t="shared" si="2"/>
        <v>2.7434921688719441E-4</v>
      </c>
      <c r="J30" s="22">
        <f t="shared" si="3"/>
        <v>-1.1426573540695983E-6</v>
      </c>
      <c r="K30" s="21">
        <f t="shared" si="4"/>
        <v>-1.7841385757885481E-6</v>
      </c>
      <c r="L30" s="22">
        <f t="shared" si="5"/>
        <v>2.0381174378987232E-3</v>
      </c>
      <c r="M30" s="21">
        <f t="shared" si="6"/>
        <v>3.1823047650657776E-3</v>
      </c>
      <c r="N30" s="29">
        <f t="shared" si="22"/>
        <v>0</v>
      </c>
      <c r="O30" s="21" t="str">
        <f t="shared" si="23"/>
        <v>-</v>
      </c>
      <c r="P30" s="56">
        <f t="shared" si="24"/>
        <v>6.9282281000317969E-3</v>
      </c>
      <c r="Q30" s="21">
        <f t="shared" si="25"/>
        <v>1.081769523493389E-2</v>
      </c>
      <c r="R30" s="22">
        <f t="shared" si="7"/>
        <v>0</v>
      </c>
      <c r="S30" s="21" t="str">
        <f t="shared" si="8"/>
        <v>-</v>
      </c>
      <c r="T30" s="22">
        <f t="shared" si="9"/>
        <v>-9.0367222800358249E-3</v>
      </c>
      <c r="U30" s="21">
        <f t="shared" si="10"/>
        <v>-1.4109885837580226E-2</v>
      </c>
      <c r="V30" s="22">
        <f t="shared" si="11"/>
        <v>0</v>
      </c>
      <c r="W30" s="21" t="str">
        <f t="shared" si="12"/>
        <v>-</v>
      </c>
      <c r="X30" s="29">
        <f t="shared" si="13"/>
        <v>-1.9213597581277941E-3</v>
      </c>
      <c r="Y30" s="21">
        <f t="shared" si="14"/>
        <v>-2.9999999999996822E-3</v>
      </c>
      <c r="Z30" s="22">
        <f t="shared" si="26"/>
        <v>0</v>
      </c>
      <c r="AA30" s="21" t="str">
        <f t="shared" si="27"/>
        <v>-</v>
      </c>
      <c r="AB30" s="22">
        <f t="shared" si="28"/>
        <v>-1.4554716963980363E-3</v>
      </c>
      <c r="AC30" s="21">
        <f t="shared" si="29"/>
        <v>-2.2725650783110896E-3</v>
      </c>
      <c r="AD30" s="22">
        <f t="shared" si="15"/>
        <v>1.2809065054186775E-3</v>
      </c>
      <c r="AE30" s="21">
        <f t="shared" si="16"/>
        <v>1.9999999999999979E-3</v>
      </c>
      <c r="AF30" s="29">
        <f t="shared" si="17"/>
        <v>3.8022690875503584E-2</v>
      </c>
      <c r="AG30" s="21">
        <f t="shared" si="18"/>
        <v>5.9561591206553161E-2</v>
      </c>
      <c r="AH30" s="56">
        <f t="shared" si="19"/>
        <v>0.13722850281482035</v>
      </c>
      <c r="AI30" s="21">
        <f t="shared" si="20"/>
        <v>0.21500000000000014</v>
      </c>
    </row>
    <row r="31" spans="2:35">
      <c r="B31" s="5" t="s">
        <v>19</v>
      </c>
      <c r="D31" s="19"/>
      <c r="E31" s="20"/>
      <c r="F31" s="29">
        <f t="shared" si="21"/>
        <v>0</v>
      </c>
      <c r="G31" s="21" t="str">
        <f t="shared" si="0"/>
        <v>-</v>
      </c>
      <c r="H31" s="29">
        <f t="shared" si="1"/>
        <v>2.5653941772214583E-3</v>
      </c>
      <c r="I31" s="21">
        <f t="shared" si="2"/>
        <v>3.1565469896279088E-3</v>
      </c>
      <c r="J31" s="22">
        <f t="shared" si="3"/>
        <v>-1.2538554613406028E-3</v>
      </c>
      <c r="K31" s="21">
        <f t="shared" si="4"/>
        <v>-1.5427857898273874E-3</v>
      </c>
      <c r="L31" s="22">
        <f t="shared" si="5"/>
        <v>2.699560571446602E-3</v>
      </c>
      <c r="M31" s="21">
        <f t="shared" si="6"/>
        <v>3.3216298184427654E-3</v>
      </c>
      <c r="N31" s="29">
        <f t="shared" si="22"/>
        <v>0</v>
      </c>
      <c r="O31" s="21" t="str">
        <f t="shared" si="23"/>
        <v>-</v>
      </c>
      <c r="P31" s="56">
        <f t="shared" si="24"/>
        <v>3.2699873361509146E-2</v>
      </c>
      <c r="Q31" s="21">
        <f t="shared" si="25"/>
        <v>4.0235020308763234E-2</v>
      </c>
      <c r="R31" s="22">
        <f t="shared" si="7"/>
        <v>6.0310697446275263E-4</v>
      </c>
      <c r="S31" s="21">
        <f t="shared" si="8"/>
        <v>7.4208303798595221E-4</v>
      </c>
      <c r="T31" s="22">
        <f t="shared" si="9"/>
        <v>-1.6258381919743048E-2</v>
      </c>
      <c r="U31" s="21">
        <f t="shared" si="10"/>
        <v>-2.000485810744734E-2</v>
      </c>
      <c r="V31" s="22">
        <f t="shared" si="11"/>
        <v>0</v>
      </c>
      <c r="W31" s="21" t="str">
        <f t="shared" si="12"/>
        <v>-</v>
      </c>
      <c r="X31" s="29">
        <f t="shared" si="13"/>
        <v>7.4726355473362371E-3</v>
      </c>
      <c r="Y31" s="21">
        <f t="shared" si="14"/>
        <v>9.1945812659007566E-3</v>
      </c>
      <c r="Z31" s="22">
        <f t="shared" si="26"/>
        <v>0</v>
      </c>
      <c r="AA31" s="21" t="str">
        <f t="shared" si="27"/>
        <v>-</v>
      </c>
      <c r="AB31" s="22">
        <f t="shared" si="28"/>
        <v>-5.4008842702257809E-3</v>
      </c>
      <c r="AC31" s="21">
        <f t="shared" si="29"/>
        <v>-6.6454290478570183E-3</v>
      </c>
      <c r="AD31" s="22">
        <f t="shared" si="15"/>
        <v>1.2062139489252832E-3</v>
      </c>
      <c r="AE31" s="21">
        <f t="shared" si="16"/>
        <v>1.4841660759717414E-3</v>
      </c>
      <c r="AF31" s="29">
        <f t="shared" si="17"/>
        <v>2.1338400200188179E-2</v>
      </c>
      <c r="AG31" s="21">
        <f t="shared" si="18"/>
        <v>2.7202026668828354E-2</v>
      </c>
      <c r="AH31" s="56">
        <f t="shared" si="19"/>
        <v>0.13989677862596839</v>
      </c>
      <c r="AI31" s="21">
        <f t="shared" si="20"/>
        <v>0.17502634602568112</v>
      </c>
    </row>
    <row r="32" spans="2:35">
      <c r="B32" s="5" t="s">
        <v>20</v>
      </c>
      <c r="D32" s="19"/>
      <c r="E32" s="20"/>
      <c r="F32" s="82" t="str">
        <f t="shared" si="21"/>
        <v>-</v>
      </c>
      <c r="G32" s="21" t="str">
        <f t="shared" si="0"/>
        <v>-</v>
      </c>
      <c r="H32" s="29" t="str">
        <f t="shared" si="1"/>
        <v>-</v>
      </c>
      <c r="I32" s="21">
        <f t="shared" si="2"/>
        <v>3.9999999999999957E-3</v>
      </c>
      <c r="J32" s="22">
        <f t="shared" si="3"/>
        <v>-3.4246575342467001E-3</v>
      </c>
      <c r="K32" s="21">
        <f t="shared" si="4"/>
        <v>-9.9999999999998658E-4</v>
      </c>
      <c r="L32" s="22">
        <f t="shared" si="5"/>
        <v>6.8493150684934001E-3</v>
      </c>
      <c r="M32" s="21">
        <f t="shared" si="6"/>
        <v>2.0000000000000716E-3</v>
      </c>
      <c r="N32" s="29">
        <f t="shared" si="22"/>
        <v>0</v>
      </c>
      <c r="O32" s="21" t="str">
        <f t="shared" si="23"/>
        <v>-</v>
      </c>
      <c r="P32" s="29">
        <f t="shared" si="24"/>
        <v>1.0273972602739656E-2</v>
      </c>
      <c r="Q32" s="21">
        <f t="shared" si="25"/>
        <v>2.999999999999961E-3</v>
      </c>
      <c r="R32" s="22">
        <f t="shared" si="7"/>
        <v>0</v>
      </c>
      <c r="S32" s="21" t="str">
        <f t="shared" si="8"/>
        <v>-</v>
      </c>
      <c r="T32" s="22">
        <f t="shared" si="9"/>
        <v>-3.424657534246478E-3</v>
      </c>
      <c r="U32" s="21">
        <f t="shared" si="10"/>
        <v>-9.9999999999998701E-4</v>
      </c>
      <c r="V32" s="22">
        <f t="shared" si="11"/>
        <v>0</v>
      </c>
      <c r="W32" s="21" t="str">
        <f t="shared" si="12"/>
        <v>-</v>
      </c>
      <c r="X32" s="29">
        <f t="shared" si="13"/>
        <v>-0.12328767123287676</v>
      </c>
      <c r="Y32" s="21">
        <f t="shared" si="14"/>
        <v>-3.6000000000000018E-2</v>
      </c>
      <c r="Z32" s="22">
        <f t="shared" si="26"/>
        <v>0</v>
      </c>
      <c r="AA32" s="21" t="str">
        <f t="shared" si="27"/>
        <v>-</v>
      </c>
      <c r="AB32" s="56">
        <f t="shared" si="28"/>
        <v>-5.1369863013698613E-2</v>
      </c>
      <c r="AC32" s="21">
        <f t="shared" si="29"/>
        <v>-1.4999999999999996E-2</v>
      </c>
      <c r="AD32" s="22">
        <f t="shared" si="15"/>
        <v>0</v>
      </c>
      <c r="AE32" s="21" t="str">
        <f t="shared" si="16"/>
        <v>-</v>
      </c>
      <c r="AF32" s="29">
        <f t="shared" si="17"/>
        <v>2.397260273972579E-2</v>
      </c>
      <c r="AG32" s="21">
        <f t="shared" si="18"/>
        <v>6.9999999999999507E-3</v>
      </c>
      <c r="AH32" s="56">
        <f t="shared" si="19"/>
        <v>7.5342465753424737E-2</v>
      </c>
      <c r="AI32" s="21">
        <f t="shared" si="20"/>
        <v>2.1999999999999999E-2</v>
      </c>
    </row>
    <row r="33" spans="2:37">
      <c r="B33" s="5" t="s">
        <v>21</v>
      </c>
      <c r="D33" s="19"/>
      <c r="E33" s="20"/>
      <c r="F33" s="29">
        <f t="shared" si="21"/>
        <v>0</v>
      </c>
      <c r="G33" s="21" t="str">
        <f t="shared" si="0"/>
        <v>-</v>
      </c>
      <c r="H33" s="29">
        <f t="shared" si="1"/>
        <v>3.390151191532853E-3</v>
      </c>
      <c r="I33" s="21">
        <f t="shared" si="2"/>
        <v>4.1621243572779326E-3</v>
      </c>
      <c r="J33" s="22">
        <f t="shared" si="3"/>
        <v>-1.6758685172792998E-3</v>
      </c>
      <c r="K33" s="21">
        <f t="shared" si="4"/>
        <v>-2.0574814458966103E-3</v>
      </c>
      <c r="L33" s="22">
        <f t="shared" si="5"/>
        <v>3.3448066095531637E-3</v>
      </c>
      <c r="M33" s="21">
        <f t="shared" si="6"/>
        <v>4.1064543359527429E-3</v>
      </c>
      <c r="N33" s="29">
        <f t="shared" si="22"/>
        <v>0</v>
      </c>
      <c r="O33" s="21" t="str">
        <f t="shared" si="23"/>
        <v>-</v>
      </c>
      <c r="P33" s="56">
        <f t="shared" si="24"/>
        <v>4.9547982163761217E-2</v>
      </c>
      <c r="Q33" s="21">
        <f t="shared" si="25"/>
        <v>6.0830580043987573E-2</v>
      </c>
      <c r="R33" s="22">
        <f t="shared" si="7"/>
        <v>0</v>
      </c>
      <c r="S33" s="21" t="str">
        <f t="shared" si="8"/>
        <v>-</v>
      </c>
      <c r="T33" s="22">
        <f t="shared" si="9"/>
        <v>-1.157872508136526E-2</v>
      </c>
      <c r="U33" s="21">
        <f t="shared" si="10"/>
        <v>-1.4215322846879999E-2</v>
      </c>
      <c r="V33" s="22">
        <f t="shared" si="11"/>
        <v>0</v>
      </c>
      <c r="W33" s="21" t="str">
        <f t="shared" si="12"/>
        <v>-</v>
      </c>
      <c r="X33" s="29">
        <f t="shared" si="13"/>
        <v>-5.8578716608581605E-3</v>
      </c>
      <c r="Y33" s="21">
        <f t="shared" si="14"/>
        <v>-7.1917707925120353E-3</v>
      </c>
      <c r="Z33" s="22">
        <f t="shared" si="26"/>
        <v>0</v>
      </c>
      <c r="AA33" s="21" t="str">
        <f t="shared" si="27"/>
        <v>-</v>
      </c>
      <c r="AB33" s="22">
        <f t="shared" si="28"/>
        <v>-4.4408328467955283E-3</v>
      </c>
      <c r="AC33" s="21">
        <f t="shared" si="29"/>
        <v>-5.4520573018719889E-3</v>
      </c>
      <c r="AD33" s="22">
        <f t="shared" si="15"/>
        <v>6.4175457272264147E-4</v>
      </c>
      <c r="AE33" s="21">
        <f t="shared" si="16"/>
        <v>7.8788885439501355E-4</v>
      </c>
      <c r="AF33" s="29">
        <f t="shared" si="17"/>
        <v>3.4862724092158182E-2</v>
      </c>
      <c r="AG33" s="21">
        <f t="shared" si="18"/>
        <v>4.3169680810716482E-2</v>
      </c>
      <c r="AH33" s="56">
        <f t="shared" si="19"/>
        <v>0.14060317056307725</v>
      </c>
      <c r="AI33" s="21">
        <f t="shared" si="20"/>
        <v>0.17336971681700913</v>
      </c>
    </row>
    <row r="34" spans="2:37">
      <c r="B34" s="5" t="s">
        <v>22</v>
      </c>
      <c r="D34" s="19"/>
      <c r="E34" s="20"/>
      <c r="F34" s="29" t="str">
        <f t="shared" si="21"/>
        <v>-</v>
      </c>
      <c r="G34" s="21" t="str">
        <f t="shared" si="0"/>
        <v>-</v>
      </c>
      <c r="H34" s="29" t="str">
        <f t="shared" si="1"/>
        <v>-</v>
      </c>
      <c r="I34" s="21" t="str">
        <f t="shared" si="2"/>
        <v>-</v>
      </c>
      <c r="J34" s="22" t="str">
        <f t="shared" si="3"/>
        <v>-</v>
      </c>
      <c r="K34" s="21" t="str">
        <f t="shared" si="4"/>
        <v>-</v>
      </c>
      <c r="L34" s="62" t="str">
        <f t="shared" si="5"/>
        <v>-</v>
      </c>
      <c r="M34" s="21" t="str">
        <f t="shared" si="6"/>
        <v>-</v>
      </c>
      <c r="N34" s="29" t="str">
        <f t="shared" si="22"/>
        <v>-</v>
      </c>
      <c r="O34" s="21" t="str">
        <f t="shared" si="23"/>
        <v>-</v>
      </c>
      <c r="P34" s="62" t="str">
        <f t="shared" si="24"/>
        <v>-</v>
      </c>
      <c r="Q34" s="21" t="str">
        <f t="shared" si="25"/>
        <v>-</v>
      </c>
      <c r="R34" s="22" t="str">
        <f t="shared" si="7"/>
        <v>-</v>
      </c>
      <c r="S34" s="21" t="str">
        <f t="shared" si="8"/>
        <v>-</v>
      </c>
      <c r="T34" s="22" t="str">
        <f t="shared" si="9"/>
        <v>-</v>
      </c>
      <c r="U34" s="21" t="str">
        <f t="shared" si="10"/>
        <v>-</v>
      </c>
      <c r="V34" s="22" t="str">
        <f t="shared" si="11"/>
        <v>-</v>
      </c>
      <c r="W34" s="21" t="str">
        <f t="shared" si="12"/>
        <v>-</v>
      </c>
      <c r="X34" s="29" t="str">
        <f t="shared" si="13"/>
        <v>-</v>
      </c>
      <c r="Y34" s="21" t="str">
        <f t="shared" si="14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5"/>
        <v>-</v>
      </c>
      <c r="AE34" s="21" t="str">
        <f t="shared" si="16"/>
        <v>-</v>
      </c>
      <c r="AF34" s="29" t="str">
        <f t="shared" si="17"/>
        <v>-</v>
      </c>
      <c r="AG34" s="21" t="str">
        <f t="shared" si="18"/>
        <v>-</v>
      </c>
      <c r="AH34" s="29" t="str">
        <f t="shared" si="19"/>
        <v>-</v>
      </c>
      <c r="AI34" s="21" t="str">
        <f t="shared" si="20"/>
        <v>-</v>
      </c>
    </row>
    <row r="35" spans="2:37">
      <c r="B35" s="5" t="s">
        <v>23</v>
      </c>
      <c r="D35" s="19"/>
      <c r="E35" s="20"/>
      <c r="F35" s="29">
        <f t="shared" si="21"/>
        <v>0</v>
      </c>
      <c r="G35" s="21" t="str">
        <f t="shared" si="0"/>
        <v>-</v>
      </c>
      <c r="H35" s="29">
        <f t="shared" si="1"/>
        <v>-7.502837536469964E-3</v>
      </c>
      <c r="I35" s="21">
        <f t="shared" si="2"/>
        <v>-8.7862203326378677E-3</v>
      </c>
      <c r="J35" s="22">
        <f t="shared" si="3"/>
        <v>4.0230813275837773E-3</v>
      </c>
      <c r="K35" s="21">
        <f t="shared" si="4"/>
        <v>4.7112414187903771E-3</v>
      </c>
      <c r="L35" s="22">
        <f t="shared" si="5"/>
        <v>-8.9969579257469512E-3</v>
      </c>
      <c r="M35" s="21">
        <f t="shared" si="6"/>
        <v>-1.053591448233299E-2</v>
      </c>
      <c r="N35" s="29">
        <f t="shared" si="22"/>
        <v>0</v>
      </c>
      <c r="O35" s="21" t="str">
        <f t="shared" si="23"/>
        <v>-</v>
      </c>
      <c r="P35" s="56">
        <f t="shared" si="24"/>
        <v>5.2153728614978023E-2</v>
      </c>
      <c r="Q35" s="21">
        <f t="shared" si="25"/>
        <v>6.1074779848611364E-2</v>
      </c>
      <c r="R35" s="22">
        <f t="shared" si="7"/>
        <v>0</v>
      </c>
      <c r="S35" s="21" t="str">
        <f t="shared" si="8"/>
        <v>-</v>
      </c>
      <c r="T35" s="22">
        <f t="shared" si="9"/>
        <v>8.7166483238909631E-3</v>
      </c>
      <c r="U35" s="21">
        <f t="shared" si="10"/>
        <v>1.0207657084876559E-2</v>
      </c>
      <c r="V35" s="22">
        <f t="shared" si="11"/>
        <v>0</v>
      </c>
      <c r="W35" s="21" t="str">
        <f t="shared" si="12"/>
        <v>-</v>
      </c>
      <c r="X35" s="29">
        <f t="shared" si="13"/>
        <v>-3.8058893355183976E-3</v>
      </c>
      <c r="Y35" s="21">
        <f t="shared" si="14"/>
        <v>-4.4568980870182129E-3</v>
      </c>
      <c r="Z35" s="22">
        <f t="shared" si="26"/>
        <v>0</v>
      </c>
      <c r="AA35" s="21" t="str">
        <f t="shared" si="27"/>
        <v>-</v>
      </c>
      <c r="AB35" s="22">
        <f t="shared" si="28"/>
        <v>1.1326066187842265E-3</v>
      </c>
      <c r="AC35" s="21">
        <f t="shared" si="29"/>
        <v>1.3263423677335809E-3</v>
      </c>
      <c r="AD35" s="22">
        <f t="shared" si="15"/>
        <v>1.3134361187188137E-3</v>
      </c>
      <c r="AE35" s="21">
        <f t="shared" si="16"/>
        <v>1.5381032943620893E-3</v>
      </c>
      <c r="AF35" s="29">
        <f t="shared" si="17"/>
        <v>3.7510145805086159E-2</v>
      </c>
      <c r="AG35" s="21">
        <f t="shared" si="18"/>
        <v>4.4782743008918449E-2</v>
      </c>
      <c r="AH35" s="56">
        <f t="shared" si="19"/>
        <v>0.14581629418717901</v>
      </c>
      <c r="AI35" s="21">
        <f t="shared" si="20"/>
        <v>0.17222061324195187</v>
      </c>
    </row>
    <row r="36" spans="2:37">
      <c r="B36" s="5" t="s">
        <v>24</v>
      </c>
      <c r="D36" s="19"/>
      <c r="E36" s="20"/>
      <c r="F36" s="29">
        <f t="shared" si="21"/>
        <v>0</v>
      </c>
      <c r="G36" s="21" t="str">
        <f t="shared" si="0"/>
        <v>-</v>
      </c>
      <c r="H36" s="29">
        <f t="shared" si="1"/>
        <v>7.4449861182099841E-3</v>
      </c>
      <c r="I36" s="21">
        <f t="shared" si="2"/>
        <v>1.0191447553693233E-2</v>
      </c>
      <c r="J36" s="22">
        <f t="shared" si="3"/>
        <v>-2.7076777107923888E-3</v>
      </c>
      <c r="K36" s="21">
        <f t="shared" si="4"/>
        <v>-3.7065422209922099E-3</v>
      </c>
      <c r="L36" s="22">
        <f t="shared" si="5"/>
        <v>4.2739390386659082E-3</v>
      </c>
      <c r="M36" s="21">
        <f t="shared" si="6"/>
        <v>5.8505986268674167E-3</v>
      </c>
      <c r="N36" s="29">
        <f t="shared" si="22"/>
        <v>0</v>
      </c>
      <c r="O36" s="21" t="str">
        <f t="shared" si="23"/>
        <v>-</v>
      </c>
      <c r="P36" s="29">
        <f t="shared" si="24"/>
        <v>-4.9711746016876113E-3</v>
      </c>
      <c r="Q36" s="21">
        <f t="shared" si="25"/>
        <v>-6.8050449562868775E-3</v>
      </c>
      <c r="R36" s="22">
        <f t="shared" si="7"/>
        <v>7.6514882259681727E-5</v>
      </c>
      <c r="S36" s="21">
        <f t="shared" si="8"/>
        <v>1.0474128456996849E-4</v>
      </c>
      <c r="T36" s="22">
        <f t="shared" si="9"/>
        <v>5.1272584974448865E-3</v>
      </c>
      <c r="U36" s="21">
        <f t="shared" si="10"/>
        <v>7.0187083281626483E-3</v>
      </c>
      <c r="V36" s="22">
        <f t="shared" si="11"/>
        <v>0</v>
      </c>
      <c r="W36" s="21" t="str">
        <f t="shared" si="12"/>
        <v>-</v>
      </c>
      <c r="X36" s="29">
        <f t="shared" si="13"/>
        <v>-1.0775935765077183E-3</v>
      </c>
      <c r="Y36" s="21">
        <f t="shared" si="14"/>
        <v>-1.4751187235008192E-3</v>
      </c>
      <c r="Z36" s="22">
        <f t="shared" si="26"/>
        <v>0</v>
      </c>
      <c r="AA36" s="21" t="str">
        <f t="shared" si="27"/>
        <v>-</v>
      </c>
      <c r="AB36" s="22">
        <f t="shared" si="28"/>
        <v>-3.0441750215604024E-3</v>
      </c>
      <c r="AC36" s="21">
        <f t="shared" si="29"/>
        <v>-4.167173663441907E-3</v>
      </c>
      <c r="AD36" s="22">
        <f t="shared" si="15"/>
        <v>-2.8301723126793465E-3</v>
      </c>
      <c r="AE36" s="21">
        <f t="shared" si="16"/>
        <v>-3.8742251811638836E-3</v>
      </c>
      <c r="AF36" s="56">
        <f t="shared" si="17"/>
        <v>1.0345090245612587E-2</v>
      </c>
      <c r="AG36" s="21">
        <f t="shared" si="18"/>
        <v>1.4882578487344998E-2</v>
      </c>
      <c r="AH36" s="56">
        <f t="shared" si="19"/>
        <v>0.11727361462211294</v>
      </c>
      <c r="AI36" s="21">
        <f t="shared" si="20"/>
        <v>0.16702459308528494</v>
      </c>
    </row>
    <row r="37" spans="2:37">
      <c r="B37" s="5" t="s">
        <v>25</v>
      </c>
      <c r="D37" s="19"/>
      <c r="E37" s="20"/>
      <c r="F37" s="29" t="str">
        <f t="shared" si="21"/>
        <v>-</v>
      </c>
      <c r="G37" s="21" t="str">
        <f t="shared" si="0"/>
        <v>-</v>
      </c>
      <c r="H37" s="29" t="str">
        <f t="shared" si="1"/>
        <v>-</v>
      </c>
      <c r="I37" s="21" t="str">
        <f t="shared" si="2"/>
        <v>-</v>
      </c>
      <c r="J37" s="22" t="str">
        <f t="shared" si="3"/>
        <v>-</v>
      </c>
      <c r="K37" s="21" t="str">
        <f t="shared" si="4"/>
        <v>-</v>
      </c>
      <c r="L37" s="22" t="str">
        <f t="shared" si="5"/>
        <v>-</v>
      </c>
      <c r="M37" s="21" t="str">
        <f t="shared" si="6"/>
        <v>-</v>
      </c>
      <c r="N37" s="29" t="str">
        <f t="shared" si="22"/>
        <v>-</v>
      </c>
      <c r="O37" s="21" t="str">
        <f t="shared" si="23"/>
        <v>-</v>
      </c>
      <c r="P37" s="29" t="str">
        <f t="shared" si="24"/>
        <v>-</v>
      </c>
      <c r="Q37" s="21" t="str">
        <f t="shared" si="25"/>
        <v>-</v>
      </c>
      <c r="R37" s="22" t="str">
        <f t="shared" si="7"/>
        <v>-</v>
      </c>
      <c r="S37" s="21" t="str">
        <f t="shared" si="8"/>
        <v>-</v>
      </c>
      <c r="T37" s="22" t="str">
        <f t="shared" si="9"/>
        <v>-</v>
      </c>
      <c r="U37" s="21" t="str">
        <f t="shared" si="10"/>
        <v>-</v>
      </c>
      <c r="V37" s="22" t="str">
        <f t="shared" si="11"/>
        <v>-</v>
      </c>
      <c r="W37" s="21" t="str">
        <f t="shared" si="12"/>
        <v>-</v>
      </c>
      <c r="X37" s="29" t="str">
        <f t="shared" si="13"/>
        <v>-</v>
      </c>
      <c r="Y37" s="21" t="str">
        <f t="shared" si="14"/>
        <v>-</v>
      </c>
      <c r="Z37" s="22" t="str">
        <f t="shared" si="26"/>
        <v>-</v>
      </c>
      <c r="AA37" s="21" t="str">
        <f t="shared" si="27"/>
        <v>-</v>
      </c>
      <c r="AB37" s="22" t="str">
        <f t="shared" si="28"/>
        <v>-</v>
      </c>
      <c r="AC37" s="21" t="str">
        <f t="shared" si="29"/>
        <v>-</v>
      </c>
      <c r="AD37" s="22" t="str">
        <f t="shared" si="15"/>
        <v>-</v>
      </c>
      <c r="AE37" s="21" t="str">
        <f t="shared" si="16"/>
        <v>-</v>
      </c>
      <c r="AF37" s="56" t="str">
        <f t="shared" si="17"/>
        <v>-</v>
      </c>
      <c r="AG37" s="21">
        <f t="shared" si="18"/>
        <v>0.31821009653099325</v>
      </c>
      <c r="AH37" s="56">
        <f t="shared" si="19"/>
        <v>6.2034927432822684E-2</v>
      </c>
      <c r="AI37" s="21">
        <f t="shared" si="20"/>
        <v>0.15363747303369185</v>
      </c>
    </row>
    <row r="38" spans="2:37">
      <c r="B38" s="5" t="s">
        <v>26</v>
      </c>
      <c r="D38" s="19"/>
      <c r="E38" s="20"/>
      <c r="F38" s="29">
        <f t="shared" si="21"/>
        <v>0</v>
      </c>
      <c r="G38" s="21" t="str">
        <f t="shared" si="0"/>
        <v>-</v>
      </c>
      <c r="H38" s="29">
        <f t="shared" si="1"/>
        <v>2.5542135605332028E-3</v>
      </c>
      <c r="I38" s="21">
        <f t="shared" si="2"/>
        <v>2.3727296989593553E-3</v>
      </c>
      <c r="J38" s="22">
        <f t="shared" si="3"/>
        <v>-1.6319199665049133E-3</v>
      </c>
      <c r="K38" s="21">
        <f t="shared" si="4"/>
        <v>-1.5159675880989682E-3</v>
      </c>
      <c r="L38" s="62">
        <f t="shared" si="5"/>
        <v>-6.4398659615502174E-3</v>
      </c>
      <c r="M38" s="21">
        <f t="shared" si="6"/>
        <v>-5.9822958660897723E-3</v>
      </c>
      <c r="N38" s="29">
        <f t="shared" si="22"/>
        <v>0</v>
      </c>
      <c r="O38" s="21" t="str">
        <f t="shared" si="23"/>
        <v>-</v>
      </c>
      <c r="P38" s="62">
        <f t="shared" si="24"/>
        <v>-2.0293701910026885E-3</v>
      </c>
      <c r="Q38" s="21">
        <f t="shared" si="25"/>
        <v>-1.8851778867581461E-3</v>
      </c>
      <c r="R38" s="22">
        <f t="shared" si="7"/>
        <v>0</v>
      </c>
      <c r="S38" s="21" t="str">
        <f t="shared" si="8"/>
        <v>-</v>
      </c>
      <c r="T38" s="22">
        <f t="shared" si="9"/>
        <v>-1.9634262460779262E-2</v>
      </c>
      <c r="U38" s="21">
        <f t="shared" si="10"/>
        <v>-1.8239194395370285E-2</v>
      </c>
      <c r="V38" s="22">
        <f t="shared" si="11"/>
        <v>0</v>
      </c>
      <c r="W38" s="21" t="str">
        <f t="shared" si="12"/>
        <v>-</v>
      </c>
      <c r="X38" s="29">
        <f t="shared" si="13"/>
        <v>-1.1581315017606952E-3</v>
      </c>
      <c r="Y38" s="21">
        <f t="shared" si="14"/>
        <v>-1.0758430900173407E-3</v>
      </c>
      <c r="Z38" s="22">
        <f t="shared" si="26"/>
        <v>0</v>
      </c>
      <c r="AA38" s="21" t="str">
        <f t="shared" si="27"/>
        <v>-</v>
      </c>
      <c r="AB38" s="22">
        <f t="shared" si="28"/>
        <v>-7.5883051117220379E-4</v>
      </c>
      <c r="AC38" s="21">
        <f t="shared" si="29"/>
        <v>-7.0491352726160736E-4</v>
      </c>
      <c r="AD38" s="22">
        <f t="shared" si="15"/>
        <v>-1.2224604838722009E-3</v>
      </c>
      <c r="AE38" s="21">
        <f t="shared" si="16"/>
        <v>-1.1356013219514932E-3</v>
      </c>
      <c r="AF38" s="29">
        <f t="shared" si="17"/>
        <v>1.9459148797772663E-2</v>
      </c>
      <c r="AG38" s="21">
        <f t="shared" si="18"/>
        <v>1.7876301527978186E-2</v>
      </c>
      <c r="AH38" s="29">
        <f t="shared" si="19"/>
        <v>0.13531579688110873</v>
      </c>
      <c r="AI38" s="21">
        <f t="shared" si="20"/>
        <v>0.12804256312990742</v>
      </c>
    </row>
    <row r="39" spans="2:37">
      <c r="B39" s="5" t="s">
        <v>27</v>
      </c>
      <c r="D39" s="19"/>
      <c r="E39" s="20"/>
      <c r="F39" s="29">
        <f>IF(OR(D19=0,D19 = ""),"-",F19-D19)</f>
        <v>0</v>
      </c>
      <c r="G39" s="21" t="str">
        <f t="shared" si="0"/>
        <v>-</v>
      </c>
      <c r="H39" s="29">
        <f t="shared" ref="H39" si="30">IF(OR(F19=0,F19 = ""),"-",H19-F19)</f>
        <v>5.0516426697011507E-3</v>
      </c>
      <c r="I39" s="21">
        <f t="shared" ref="I39" si="31">IF(I19-G19=0,"-",I19-G19)</f>
        <v>4.8438985202762415E-3</v>
      </c>
      <c r="J39" s="22">
        <f t="shared" ref="J39" si="32">IF(OR(H19=0,H19 = ""),"-",J19-H19)</f>
        <v>-4.9097365230044154E-4</v>
      </c>
      <c r="K39" s="21">
        <f t="shared" ref="K39" si="33">IF(K19-I19=0,"-",K19-I19)</f>
        <v>-4.707828133087219E-4</v>
      </c>
      <c r="L39" s="22">
        <f t="shared" si="5"/>
        <v>-1.3775210886242895E-2</v>
      </c>
      <c r="M39" s="21">
        <f t="shared" si="6"/>
        <v>-1.3208718033160387E-2</v>
      </c>
      <c r="N39" s="29">
        <f t="shared" ref="N39" si="34">IF(OR(L19=0,L19 = ""),"-",N19-L19)</f>
        <v>0</v>
      </c>
      <c r="O39" s="21" t="str">
        <f t="shared" ref="O39" si="35">IF(O19-M19=0,"-",O19-M19)</f>
        <v>-</v>
      </c>
      <c r="P39" s="29">
        <f t="shared" ref="P39" si="36">IF(OR(N19=0,N19 = ""),"-",P19-N19)</f>
        <v>-2.7453681002043151E-4</v>
      </c>
      <c r="Q39" s="21">
        <f t="shared" ref="Q39" si="37">IF(Q19-O19=0,"-",Q19-O19)</f>
        <v>-2.6324673670902361E-4</v>
      </c>
      <c r="R39" s="22">
        <f t="shared" si="7"/>
        <v>0</v>
      </c>
      <c r="S39" s="21" t="str">
        <f t="shared" si="8"/>
        <v>-</v>
      </c>
      <c r="T39" s="56">
        <f t="shared" si="9"/>
        <v>-2.2931532382944875E-2</v>
      </c>
      <c r="U39" s="21">
        <f t="shared" si="10"/>
        <v>-2.1988494246364038E-2</v>
      </c>
      <c r="V39" s="22">
        <f t="shared" si="11"/>
        <v>0</v>
      </c>
      <c r="W39" s="21" t="str">
        <f t="shared" si="12"/>
        <v>-</v>
      </c>
      <c r="X39" s="29">
        <f t="shared" si="13"/>
        <v>-2.9296141292018962E-3</v>
      </c>
      <c r="Y39" s="21">
        <f t="shared" si="14"/>
        <v>-2.8091364479389501E-3</v>
      </c>
      <c r="Z39" s="22">
        <f t="shared" ref="Z39" si="38">IF(OR(X19=0,X19 = ""),"-",Z19-X19)</f>
        <v>-4.4795717849177574E-4</v>
      </c>
      <c r="AA39" s="21">
        <f t="shared" ref="AA39" si="39">IF(AA19-Y19=0,"-",AA19-Y19)</f>
        <v>-4.2953535234345475E-4</v>
      </c>
      <c r="AB39" s="22">
        <f t="shared" ref="AB39" si="40">IF(OR(Z19=0,Z19 = ""),"-",AB19-Z19)</f>
        <v>9.6097051422305846E-4</v>
      </c>
      <c r="AC39" s="21">
        <f t="shared" ref="AC39" si="41">IF(AC19-AA19=0,"-",AC19-AA19)</f>
        <v>9.2145148741278743E-4</v>
      </c>
      <c r="AD39" s="22">
        <f t="shared" si="15"/>
        <v>5.8567869849934784E-4</v>
      </c>
      <c r="AE39" s="21">
        <f t="shared" si="16"/>
        <v>5.6159320175874078E-4</v>
      </c>
      <c r="AF39" s="29"/>
      <c r="AG39" s="21">
        <f t="shared" si="18"/>
        <v>3.1702577503707932E-2</v>
      </c>
      <c r="AH39" s="56" t="str">
        <f t="shared" si="19"/>
        <v>-</v>
      </c>
      <c r="AI39" s="21" t="str">
        <f t="shared" si="20"/>
        <v>-</v>
      </c>
    </row>
    <row r="40" spans="2:37">
      <c r="B40" s="5" t="s">
        <v>28</v>
      </c>
      <c r="D40" s="19"/>
      <c r="E40" s="20"/>
      <c r="F40" s="29" t="str">
        <f t="shared" ref="F40:F41" si="42">IF(OR(D20=0,D20 = ""),"-",F20-D20)</f>
        <v>-</v>
      </c>
      <c r="G40" s="21" t="str">
        <f t="shared" ref="G40:G41" si="43">IF(G20-E20=0,"-",G20-E20)</f>
        <v>-</v>
      </c>
      <c r="H40" s="29" t="str">
        <f t="shared" ref="H40:H41" si="44">IF(OR(F20=0,F20 = ""),"-",H20-F20)</f>
        <v>-</v>
      </c>
      <c r="I40" s="21">
        <f t="shared" ref="I40:I41" si="45">IF(I20-G20=0,"-",I20-G20)</f>
        <v>-1.2000000000000337E-2</v>
      </c>
      <c r="J40" s="22">
        <f t="shared" ref="J40:J41" si="46">IF(OR(H20=0,H20 = ""),"-",J20-H20)</f>
        <v>6.2620423892100208E-3</v>
      </c>
      <c r="K40" s="21">
        <f t="shared" ref="K40:K41" si="47">IF(K20-I20=0,"-",K20-I20)</f>
        <v>1.299999999999994E-2</v>
      </c>
      <c r="L40" s="22">
        <f t="shared" ref="L40:L41" si="48">IF(OR(J20=0,J20 = ""),"-",L20-J20)</f>
        <v>0</v>
      </c>
      <c r="M40" s="21" t="str">
        <f t="shared" ref="M40:M41" si="49">IF(M20-K20=0,"-",M20-K20)</f>
        <v>-</v>
      </c>
      <c r="N40" s="29">
        <f t="shared" si="22"/>
        <v>0</v>
      </c>
      <c r="O40" s="21" t="str">
        <f t="shared" si="23"/>
        <v>-</v>
      </c>
      <c r="P40" s="29">
        <f t="shared" si="24"/>
        <v>-2.8901734104045396E-3</v>
      </c>
      <c r="Q40" s="21">
        <f t="shared" si="25"/>
        <v>-5.9999999999997191E-3</v>
      </c>
      <c r="R40" s="22">
        <f t="shared" ref="R40:R41" si="50">IF(OR(P20=0,P20 = ""),"-",R20-P20)</f>
        <v>0</v>
      </c>
      <c r="S40" s="21" t="str">
        <f t="shared" ref="S40:S41" si="51">IF(S20-Q20=0,"-",S20-Q20)</f>
        <v>-</v>
      </c>
      <c r="T40" s="22">
        <f>IF(OR(R20=0,R20 = ""),"-",T20-R20)</f>
        <v>5.1541425818882214E-2</v>
      </c>
      <c r="U40" s="21">
        <f t="shared" ref="U40:U41" si="52">IF(U20-S20=0,"-",U20-S20)</f>
        <v>0.10699999999999951</v>
      </c>
      <c r="V40" s="22">
        <f t="shared" ref="V40:V41" si="53">IF(OR(T20=0,T20 = ""),"-",V20-T20)</f>
        <v>0</v>
      </c>
      <c r="W40" s="21" t="str">
        <f t="shared" ref="W40:W41" si="54">IF(W20-U20=0,"-",W20-U20)</f>
        <v>-</v>
      </c>
      <c r="X40" s="29">
        <f t="shared" ref="X40:X41" si="55">IF(OR(V20=0,V20 = ""),"-",X20-V20)</f>
        <v>-1.9267822736031004E-3</v>
      </c>
      <c r="Y40" s="21">
        <f t="shared" ref="Y40:Y41" si="56">IF(Y20-W20=0,"-",Y20-W20)</f>
        <v>-3.9999999999998925E-3</v>
      </c>
      <c r="Z40" s="22">
        <f t="shared" si="26"/>
        <v>0</v>
      </c>
      <c r="AA40" s="21" t="str">
        <f t="shared" si="27"/>
        <v>-</v>
      </c>
      <c r="AB40" s="22">
        <f t="shared" si="28"/>
        <v>-1.4450867052022698E-3</v>
      </c>
      <c r="AC40" s="21">
        <f t="shared" si="29"/>
        <v>-3.0000000000000027E-3</v>
      </c>
      <c r="AD40" s="22">
        <f t="shared" ref="AD40:AD41" si="57">IF(OR(AB20=0,AB20 = ""),"-",AD20-AB20)</f>
        <v>9.6339113680166122E-4</v>
      </c>
      <c r="AE40" s="21">
        <f t="shared" ref="AE40:AE41" si="58">IF(AE20-AC20=0,"-",AE20-AC20)</f>
        <v>2.0000000000000989E-3</v>
      </c>
      <c r="AF40" s="56">
        <f t="shared" ref="AF40:AF41" si="59">IF(OR(AD20=0,AD20 = ""),"-",AF20-AD20)</f>
        <v>3.7572254335260125E-2</v>
      </c>
      <c r="AG40" s="21">
        <f t="shared" ref="AG40:AG41" si="60">IF(AG20-AE20=0,"-",AG20-AE20)</f>
        <v>7.800000000000025E-2</v>
      </c>
      <c r="AH40" s="56">
        <f t="shared" ref="AH40:AH41" si="61">IF(OR(AF20=0,AF20 = ""),"-",AH20-AF20)</f>
        <v>0.11078998073217727</v>
      </c>
      <c r="AI40" s="21">
        <f t="shared" ref="AI40:AI41" si="62">IF(AI20-AG20=0,"-",AI20-AG20)</f>
        <v>0.22999999999999979</v>
      </c>
    </row>
    <row r="41" spans="2:37" ht="16.5" thickBot="1">
      <c r="B41" s="5" t="s">
        <v>29</v>
      </c>
      <c r="D41" s="15"/>
      <c r="E41" s="16"/>
      <c r="F41" s="30">
        <f t="shared" si="42"/>
        <v>0</v>
      </c>
      <c r="G41" s="23" t="str">
        <f t="shared" si="43"/>
        <v>-</v>
      </c>
      <c r="H41" s="30">
        <f t="shared" si="44"/>
        <v>-1.0581690458567383E-2</v>
      </c>
      <c r="I41" s="23">
        <f t="shared" si="45"/>
        <v>-2.0605978450706927E-2</v>
      </c>
      <c r="J41" s="24">
        <f t="shared" si="46"/>
        <v>6.5556980854617475E-3</v>
      </c>
      <c r="K41" s="23">
        <f t="shared" si="47"/>
        <v>1.276606738850455E-2</v>
      </c>
      <c r="L41" s="24">
        <f t="shared" si="48"/>
        <v>-1.5053827566636757E-3</v>
      </c>
      <c r="M41" s="23">
        <f t="shared" si="49"/>
        <v>-2.9314677806288698E-3</v>
      </c>
      <c r="N41" s="30">
        <f t="shared" si="22"/>
        <v>-2.8849748572090661E-5</v>
      </c>
      <c r="O41" s="23">
        <f t="shared" si="23"/>
        <v>-5.6179804135468234E-5</v>
      </c>
      <c r="P41" s="30">
        <f t="shared" si="24"/>
        <v>-1.3611468273008187E-3</v>
      </c>
      <c r="Q41" s="23">
        <f t="shared" si="25"/>
        <v>-2.6505937119811942E-3</v>
      </c>
      <c r="R41" s="24">
        <f t="shared" si="50"/>
        <v>2.884974857253475E-5</v>
      </c>
      <c r="S41" s="23">
        <f t="shared" si="51"/>
        <v>5.6179804136389372E-5</v>
      </c>
      <c r="T41" s="24">
        <f t="shared" ref="T41" si="63">IF(OR(R21=0,R21 = ""),"-",T21-R21)</f>
        <v>4.350456964495053E-2</v>
      </c>
      <c r="U41" s="23">
        <f t="shared" si="52"/>
        <v>8.4717487070822356E-2</v>
      </c>
      <c r="V41" s="24">
        <f t="shared" si="53"/>
        <v>0</v>
      </c>
      <c r="W41" s="23" t="str">
        <f t="shared" si="54"/>
        <v>-</v>
      </c>
      <c r="X41" s="30">
        <f t="shared" si="55"/>
        <v>-1.7760093516878683E-3</v>
      </c>
      <c r="Y41" s="23">
        <f t="shared" si="56"/>
        <v>-3.4584654098914203E-3</v>
      </c>
      <c r="Z41" s="24">
        <f t="shared" si="26"/>
        <v>2.8849748572090661E-5</v>
      </c>
      <c r="AA41" s="23">
        <f t="shared" si="27"/>
        <v>5.617980413577528E-5</v>
      </c>
      <c r="AB41" s="24">
        <f t="shared" si="28"/>
        <v>8.7547681105017983E-3</v>
      </c>
      <c r="AC41" s="23">
        <f t="shared" si="29"/>
        <v>1.7048368947503403E-2</v>
      </c>
      <c r="AD41" s="24">
        <f t="shared" si="57"/>
        <v>8.3664270859595824E-4</v>
      </c>
      <c r="AE41" s="23">
        <f t="shared" si="58"/>
        <v>1.6292143199401893E-3</v>
      </c>
      <c r="AF41" s="63">
        <f t="shared" si="59"/>
        <v>-1.7405083936659071E-3</v>
      </c>
      <c r="AG41" s="23">
        <f t="shared" si="60"/>
        <v>-5.5125657373378267E-4</v>
      </c>
      <c r="AH41" s="63">
        <f t="shared" si="61"/>
        <v>0.11412198579875077</v>
      </c>
      <c r="AI41" s="23">
        <f t="shared" si="62"/>
        <v>0.22979419242115642</v>
      </c>
    </row>
    <row r="43" spans="2:37">
      <c r="F43" s="25">
        <f>MAX(F27:F41)</f>
        <v>0</v>
      </c>
      <c r="H43" s="25">
        <f>MAX(H27:H41)</f>
        <v>8.0000000000000071E-3</v>
      </c>
      <c r="J43" s="25">
        <f>MAX(J27:J41)</f>
        <v>6.5556980854617475E-3</v>
      </c>
      <c r="L43" s="25">
        <f>MAX(L27:L41)</f>
        <v>6.8493150684934001E-3</v>
      </c>
      <c r="N43" s="25">
        <f>MAX(N27:N41)</f>
        <v>0</v>
      </c>
      <c r="P43" s="25">
        <f>MAX(P27:P41)</f>
        <v>5.2153728614978023E-2</v>
      </c>
      <c r="R43" s="25">
        <f>MAX(R27:R41)</f>
        <v>6.0310697446275263E-4</v>
      </c>
      <c r="T43" s="25">
        <f>MAX(T27:T41)</f>
        <v>5.1541425818882214E-2</v>
      </c>
      <c r="V43" s="25">
        <f>MAX(V27:V41)</f>
        <v>0</v>
      </c>
      <c r="X43" s="25">
        <f>MAX(X27:X41)</f>
        <v>7.4726355473362371E-3</v>
      </c>
      <c r="Z43" s="25">
        <f>MAX(Z27:Z41)</f>
        <v>2.8849748572090661E-5</v>
      </c>
      <c r="AB43" s="25">
        <f>MAX(AB27:AB41)</f>
        <v>8.7547681105017983E-3</v>
      </c>
      <c r="AD43" s="25">
        <f>MAX(AD27:AD41)</f>
        <v>1.3134361187188137E-3</v>
      </c>
      <c r="AF43" s="25">
        <f>MAX(AF27:AF41)</f>
        <v>4.4176123967866632E-2</v>
      </c>
      <c r="AH43" s="25">
        <f>MAX(AH27:AH41)</f>
        <v>0.14581629418717901</v>
      </c>
    </row>
    <row r="44" spans="2:37" ht="219" customHeight="1">
      <c r="B44" s="26" t="s">
        <v>31</v>
      </c>
      <c r="C44" s="27"/>
      <c r="D44" s="73"/>
      <c r="E44" s="74"/>
      <c r="F44" s="67" t="s">
        <v>64</v>
      </c>
      <c r="G44" s="68"/>
      <c r="H44" s="67" t="s">
        <v>65</v>
      </c>
      <c r="I44" s="68"/>
      <c r="J44" s="67" t="s">
        <v>65</v>
      </c>
      <c r="K44" s="68"/>
      <c r="L44" s="67" t="s">
        <v>65</v>
      </c>
      <c r="M44" s="68"/>
      <c r="N44" s="67" t="s">
        <v>64</v>
      </c>
      <c r="O44" s="68"/>
      <c r="P44" s="67" t="s">
        <v>66</v>
      </c>
      <c r="Q44" s="68"/>
      <c r="R44" s="67" t="s">
        <v>65</v>
      </c>
      <c r="S44" s="68"/>
      <c r="T44" s="67" t="s">
        <v>65</v>
      </c>
      <c r="U44" s="68"/>
      <c r="V44" s="67" t="s">
        <v>64</v>
      </c>
      <c r="W44" s="68"/>
      <c r="X44" s="67" t="s">
        <v>66</v>
      </c>
      <c r="Y44" s="68"/>
      <c r="Z44" s="67" t="s">
        <v>65</v>
      </c>
      <c r="AA44" s="68"/>
      <c r="AB44" s="67" t="s">
        <v>66</v>
      </c>
      <c r="AC44" s="68"/>
      <c r="AD44" s="67" t="s">
        <v>65</v>
      </c>
      <c r="AE44" s="68"/>
      <c r="AF44" s="67" t="s">
        <v>65</v>
      </c>
      <c r="AG44" s="68"/>
      <c r="AH44" s="69" t="s">
        <v>65</v>
      </c>
      <c r="AI44" s="70"/>
      <c r="AJ44" s="65"/>
      <c r="AK44" s="66"/>
    </row>
    <row r="49" spans="2:42">
      <c r="B49" s="1" t="str">
        <f>B27</f>
        <v>Domestic Unrestricted</v>
      </c>
      <c r="F49" s="1" t="str">
        <f>IF(OR(F27="-",F27&lt;0.02),"",F$24&amp;",")</f>
        <v/>
      </c>
      <c r="G49" s="1" t="str">
        <f>IF(OR(F27="-",F27&gt;-0.02),"",F$24&amp;",")</f>
        <v/>
      </c>
      <c r="H49" s="1" t="str">
        <f>IF(OR(H27="-",H27&lt;0.02),"",H$24&amp;",")</f>
        <v/>
      </c>
      <c r="I49" s="1" t="str">
        <f>IF(OR(H27="-",H27&gt;-0.02),"",H$24&amp;",")</f>
        <v/>
      </c>
      <c r="J49" s="1" t="str">
        <f>IF(OR(J27="-",J27&lt;0.02),"",J$24&amp;",")</f>
        <v/>
      </c>
      <c r="K49" s="1" t="str">
        <f>IF(OR(J27="-",J27&gt;-0.02),"",J$24&amp;",")</f>
        <v/>
      </c>
      <c r="L49" s="1" t="str">
        <f>IF(OR(L27="-",L27&lt;0.02),"",L$24&amp;",")</f>
        <v/>
      </c>
      <c r="M49" s="1" t="str">
        <f>IF(OR(L27="-",L27&gt;-0.02),"",L$24&amp;",")</f>
        <v/>
      </c>
      <c r="N49" s="1" t="str">
        <f>IF(OR(N27="-",N27&lt;0.02),"",N$24&amp;",")</f>
        <v/>
      </c>
      <c r="O49" s="1" t="str">
        <f>IF(OR(N27="-",N27&gt;-0.02),"",N$24&amp;",")</f>
        <v/>
      </c>
      <c r="P49" s="1" t="str">
        <f>IF(OR(P27="-",P27&lt;0.02),"",P$24&amp;",")</f>
        <v/>
      </c>
      <c r="Q49" s="1" t="str">
        <f>IF(OR(P27="-",P27&gt;-0.02),"",P$24&amp;",")</f>
        <v/>
      </c>
      <c r="R49" s="1" t="str">
        <f>IF(OR(R27="-",R27&lt;0.02),"",R$24&amp;",")</f>
        <v/>
      </c>
      <c r="S49" s="1" t="str">
        <f>IF(OR(R27="-",R27&gt;-0.02),"",R$24&amp;",")</f>
        <v/>
      </c>
      <c r="T49" s="1" t="str">
        <f>IF(OR(T27="-",T27&lt;0.02),"",T$24&amp;",")</f>
        <v/>
      </c>
      <c r="U49" s="1" t="str">
        <f>IF(OR(T27="-",T27&gt;-0.02),"",T$24&amp;",")</f>
        <v/>
      </c>
      <c r="V49" s="1" t="str">
        <f>IF(OR(V27="-",V27&lt;0.02),"",V$24&amp;",")</f>
        <v/>
      </c>
      <c r="W49" s="1" t="str">
        <f>IF(OR(V27="-",V27&gt;-0.02),"",V$24&amp;",")</f>
        <v/>
      </c>
      <c r="X49" s="1" t="str">
        <f>IF(OR(X27="-",X27&lt;0.02),"",X$24&amp;",")</f>
        <v/>
      </c>
      <c r="Y49" s="1" t="str">
        <f>IF(OR(X27="-",X27&gt;-0.02),"",X$24&amp;",")</f>
        <v/>
      </c>
      <c r="Z49" s="1" t="str">
        <f>IF(OR(Z27="-",Z27&lt;0.02),"",Z$24&amp;",")</f>
        <v/>
      </c>
      <c r="AA49" s="1" t="str">
        <f>IF(OR(Z27="-",Z27&gt;-0.02),"",Z$24&amp;",")</f>
        <v/>
      </c>
      <c r="AB49" s="1" t="str">
        <f>IF(OR(AB27="-",AB27&lt;0.02),"",AB$24&amp;",")</f>
        <v/>
      </c>
      <c r="AC49" s="1" t="str">
        <f>IF(OR(AB27="-",AB27&gt;-0.02),"",AB$24&amp;",")</f>
        <v/>
      </c>
      <c r="AD49" s="1" t="str">
        <f>IF(OR(AD27="-",AD27&lt;0.02),"",AD$24&amp;",")</f>
        <v/>
      </c>
      <c r="AE49" s="1" t="str">
        <f>IF(OR(AD27="-",AD27&gt;-0.02),"",AD$24&amp;",")</f>
        <v/>
      </c>
      <c r="AF49" s="1" t="str">
        <f>IF(OR(AF27="-",AF27&lt;0.02),"",AF$24&amp;",")</f>
        <v>Table 1053: volumes and mpans etc forecast,</v>
      </c>
      <c r="AG49" s="1" t="str">
        <f>IF(OR(AF27="-",AF27&gt;-0.02),"",AF$24&amp;",")</f>
        <v/>
      </c>
      <c r="AH49" s="1" t="str">
        <f>IF(OR(AH27="-",AH27&lt;0.02),"",AH$24&amp;",")</f>
        <v>Table 1076: allowed revenue,</v>
      </c>
      <c r="AI49" s="1" t="str">
        <f>IF(OR(AH27="-",AH27&gt;-0.02),"",AH$24&amp;",")</f>
        <v/>
      </c>
      <c r="AK49" s="1" t="str">
        <f>F49&amp;H49&amp;J49&amp;L49&amp;N49&amp;P49&amp;R49&amp;T49&amp;V49&amp;X49&amp;Z49&amp;AB49&amp;AD49&amp;AF49&amp;AH49</f>
        <v>Table 1053: volumes and mpans etc forecast,Table 1076: allowed revenue,</v>
      </c>
      <c r="AL49" s="1" t="str">
        <f>G49&amp;I49&amp;K49&amp;M49&amp;O49&amp;Q49&amp;S49&amp;U49&amp;W49&amp;Y49&amp;AA49&amp;AC49&amp;AE49&amp;AG49&amp;AI49</f>
        <v/>
      </c>
      <c r="AM49" s="1" t="str">
        <f>IF(AK49="","No factors contributing to greater than 2% upward change.",AO49)</f>
        <v>Gone up mainly due to Table 1053: volumes and mpans etc forecast,Table 1076: allowed revenue,</v>
      </c>
      <c r="AN49" s="1" t="str">
        <f>IF(AL49="","No factors contributing to greater than 2% downward change.",AP49)</f>
        <v>No factors contributing to greater than 2% downward change.</v>
      </c>
      <c r="AO49" s="1" t="str">
        <f>"Gone up mainly due to "&amp;AK49</f>
        <v>Gone up mainly due to Table 1053: volumes and mpans etc forecast,Table 1076: allowed revenue,</v>
      </c>
      <c r="AP49" s="1" t="str">
        <f>"Gone down mainly due to "&amp;AL49</f>
        <v xml:space="preserve">Gone down mainly due to </v>
      </c>
    </row>
    <row r="50" spans="2:42">
      <c r="B50" s="1" t="str">
        <f t="shared" ref="B50:B63" si="64">B28</f>
        <v>Domestic Two Rate</v>
      </c>
      <c r="F50" s="1" t="str">
        <f t="shared" ref="F50:H63" si="65">IF(OR(F28="-",F28&lt;0.02),"",F$24&amp;",")</f>
        <v/>
      </c>
      <c r="G50" s="1" t="str">
        <f t="shared" ref="G50:I63" si="66">IF(OR(F28="-",F28&gt;-0.02),"",F$24&amp;",")</f>
        <v/>
      </c>
      <c r="H50" s="1" t="str">
        <f t="shared" si="65"/>
        <v/>
      </c>
      <c r="I50" s="1" t="str">
        <f t="shared" si="66"/>
        <v/>
      </c>
      <c r="J50" s="1" t="str">
        <f t="shared" ref="J50:K50" si="67">IF(OR(J28="-",J28&lt;0.02),"",J$24&amp;",")</f>
        <v/>
      </c>
      <c r="K50" s="1" t="str">
        <f t="shared" ref="K50" si="68">IF(OR(J28="-",J28&gt;-0.02),"",J$24&amp;",")</f>
        <v/>
      </c>
      <c r="L50" s="1" t="str">
        <f t="shared" ref="L50:M50" si="69">IF(OR(L28="-",L28&lt;0.02),"",L$24&amp;",")</f>
        <v/>
      </c>
      <c r="M50" s="1" t="str">
        <f t="shared" ref="M50" si="70">IF(OR(L28="-",L28&gt;-0.02),"",L$24&amp;",")</f>
        <v/>
      </c>
      <c r="N50" s="1" t="str">
        <f t="shared" ref="N50:O50" si="71">IF(OR(N28="-",N28&lt;0.02),"",N$24&amp;",")</f>
        <v/>
      </c>
      <c r="O50" s="1" t="str">
        <f t="shared" ref="O50" si="72">IF(OR(N28="-",N28&gt;-0.02),"",N$24&amp;",")</f>
        <v/>
      </c>
      <c r="P50" s="1" t="str">
        <f t="shared" ref="P50:Q50" si="73">IF(OR(P28="-",P28&lt;0.02),"",P$24&amp;",")</f>
        <v/>
      </c>
      <c r="Q50" s="1" t="str">
        <f t="shared" ref="Q50" si="74">IF(OR(P28="-",P28&gt;-0.02),"",P$24&amp;",")</f>
        <v>Table 1041: load characteristics,</v>
      </c>
      <c r="R50" s="1" t="str">
        <f t="shared" ref="R50:S50" si="75">IF(OR(R28="-",R28&lt;0.02),"",R$24&amp;",")</f>
        <v/>
      </c>
      <c r="S50" s="1" t="str">
        <f t="shared" ref="S50" si="76">IF(OR(R28="-",R28&gt;-0.02),"",R$24&amp;",")</f>
        <v/>
      </c>
      <c r="T50" s="1" t="str">
        <f t="shared" ref="T50:U50" si="77">IF(OR(T28="-",T28&lt;0.02),"",T$24&amp;",")</f>
        <v/>
      </c>
      <c r="U50" s="1" t="str">
        <f t="shared" ref="U50" si="78">IF(OR(T28="-",T28&gt;-0.02),"",T$24&amp;",")</f>
        <v/>
      </c>
      <c r="V50" s="1" t="str">
        <f t="shared" ref="V50:W50" si="79">IF(OR(V28="-",V28&lt;0.02),"",V$24&amp;",")</f>
        <v/>
      </c>
      <c r="W50" s="1" t="str">
        <f t="shared" ref="W50" si="80">IF(OR(V28="-",V28&gt;-0.02),"",V$24&amp;",")</f>
        <v/>
      </c>
      <c r="X50" s="1" t="str">
        <f t="shared" ref="X50:Y50" si="81">IF(OR(X28="-",X28&lt;0.02),"",X$24&amp;",")</f>
        <v/>
      </c>
      <c r="Y50" s="1" t="str">
        <f t="shared" ref="Y50" si="82">IF(OR(X28="-",X28&gt;-0.02),"",X$24&amp;",")</f>
        <v/>
      </c>
      <c r="Z50" s="1" t="str">
        <f t="shared" ref="Z50:AA50" si="83">IF(OR(Z28="-",Z28&lt;0.02),"",Z$24&amp;",")</f>
        <v/>
      </c>
      <c r="AA50" s="1" t="str">
        <f t="shared" ref="AA50" si="84">IF(OR(Z28="-",Z28&gt;-0.02),"",Z$24&amp;",")</f>
        <v/>
      </c>
      <c r="AB50" s="1" t="str">
        <f t="shared" ref="AB50:AC50" si="85">IF(OR(AB28="-",AB28&lt;0.02),"",AB$24&amp;",")</f>
        <v/>
      </c>
      <c r="AC50" s="1" t="str">
        <f t="shared" ref="AC50" si="86">IF(OR(AB28="-",AB28&gt;-0.02),"",AB$24&amp;",")</f>
        <v/>
      </c>
      <c r="AD50" s="1" t="str">
        <f t="shared" ref="AD50:AE50" si="87">IF(OR(AD28="-",AD28&lt;0.02),"",AD$24&amp;",")</f>
        <v/>
      </c>
      <c r="AE50" s="1" t="str">
        <f t="shared" ref="AE50" si="88">IF(OR(AD28="-",AD28&gt;-0.02),"",AD$24&amp;",")</f>
        <v/>
      </c>
      <c r="AF50" s="1" t="str">
        <f t="shared" ref="AF50:AG50" si="89">IF(OR(AF28="-",AF28&lt;0.02),"",AF$24&amp;",")</f>
        <v>Table 1053: volumes and mpans etc forecast,</v>
      </c>
      <c r="AG50" s="1" t="str">
        <f t="shared" ref="AG50" si="90">IF(OR(AF28="-",AF28&gt;-0.02),"",AF$24&amp;",")</f>
        <v/>
      </c>
      <c r="AH50" s="1" t="str">
        <f t="shared" ref="AH50:AI50" si="91">IF(OR(AH28="-",AH28&lt;0.02),"",AH$24&amp;",")</f>
        <v>Table 1076: allowed revenue,</v>
      </c>
      <c r="AI50" s="1" t="str">
        <f t="shared" ref="AI50" si="92">IF(OR(AH28="-",AH28&gt;-0.02),"",AH$24&amp;",")</f>
        <v/>
      </c>
      <c r="AK50" s="1" t="str">
        <f t="shared" ref="AK50:AK63" si="93">F50&amp;H50&amp;J50&amp;L50&amp;N50&amp;P50&amp;R50&amp;T50&amp;V50&amp;X50&amp;Z50&amp;AB50&amp;AD50&amp;AF50&amp;AH50</f>
        <v>Table 1053: volumes and mpans etc forecast,Table 1076: allowed revenue,</v>
      </c>
      <c r="AL50" s="1" t="str">
        <f t="shared" ref="AL50:AL63" si="94">G50&amp;I50&amp;K50&amp;M50&amp;O50&amp;Q50&amp;S50&amp;U50&amp;W50&amp;Y50&amp;AA50&amp;AC50&amp;AE50&amp;AG50&amp;AI50</f>
        <v>Table 1041: load characteristics,</v>
      </c>
      <c r="AM50" s="1" t="str">
        <f t="shared" ref="AM50:AM63" si="95">IF(AK50="","No factors contributing to greater than 2% upward change.",AO50)</f>
        <v>Gone up mainly due to Table 1053: volumes and mpans etc forecast,Table 1076: allowed revenue,</v>
      </c>
      <c r="AN50" s="1" t="str">
        <f t="shared" ref="AN50:AN63" si="96">IF(AL50="","No factors contributing to greater than 2% downward change.",AP50)</f>
        <v>Gone down mainly due to Table 1041: load characteristics,</v>
      </c>
      <c r="AO50" s="1" t="str">
        <f t="shared" ref="AO50:AO63" si="97">"Gone up mainly due to "&amp;AK50</f>
        <v>Gone up mainly due to Table 1053: volumes and mpans etc forecast,Table 1076: allowed revenue,</v>
      </c>
      <c r="AP50" s="1" t="str">
        <f t="shared" ref="AP50:AP63" si="98">"Gone down mainly due to "&amp;AL50</f>
        <v>Gone down mainly due to Table 1041: load characteristics,</v>
      </c>
    </row>
    <row r="51" spans="2:42">
      <c r="B51" s="1" t="str">
        <f t="shared" si="64"/>
        <v>Domestic Off Peak (related MPAN)</v>
      </c>
      <c r="F51" s="1" t="str">
        <f t="shared" si="65"/>
        <v/>
      </c>
      <c r="G51" s="1" t="str">
        <f t="shared" si="66"/>
        <v/>
      </c>
      <c r="H51" s="1" t="str">
        <f t="shared" si="65"/>
        <v/>
      </c>
      <c r="I51" s="1" t="str">
        <f t="shared" si="66"/>
        <v/>
      </c>
      <c r="J51" s="1" t="str">
        <f t="shared" ref="J51:K51" si="99">IF(OR(J29="-",J29&lt;0.02),"",J$24&amp;",")</f>
        <v/>
      </c>
      <c r="K51" s="1" t="str">
        <f t="shared" ref="K51" si="100">IF(OR(J29="-",J29&gt;-0.02),"",J$24&amp;",")</f>
        <v/>
      </c>
      <c r="L51" s="1" t="str">
        <f t="shared" ref="L51:M51" si="101">IF(OR(L29="-",L29&lt;0.02),"",L$24&amp;",")</f>
        <v/>
      </c>
      <c r="M51" s="1" t="str">
        <f t="shared" ref="M51" si="102">IF(OR(L29="-",L29&gt;-0.02),"",L$24&amp;",")</f>
        <v/>
      </c>
      <c r="N51" s="1" t="str">
        <f t="shared" ref="N51:O51" si="103">IF(OR(N29="-",N29&lt;0.02),"",N$24&amp;",")</f>
        <v/>
      </c>
      <c r="O51" s="1" t="str">
        <f t="shared" ref="O51" si="104">IF(OR(N29="-",N29&gt;-0.02),"",N$24&amp;",")</f>
        <v/>
      </c>
      <c r="P51" s="1" t="str">
        <f t="shared" ref="P51:Q51" si="105">IF(OR(P29="-",P29&lt;0.02),"",P$24&amp;",")</f>
        <v/>
      </c>
      <c r="Q51" s="1" t="str">
        <f t="shared" ref="Q51" si="106">IF(OR(P29="-",P29&gt;-0.02),"",P$24&amp;",")</f>
        <v/>
      </c>
      <c r="R51" s="1" t="str">
        <f t="shared" ref="R51:S51" si="107">IF(OR(R29="-",R29&lt;0.02),"",R$24&amp;",")</f>
        <v/>
      </c>
      <c r="S51" s="1" t="str">
        <f t="shared" ref="S51" si="108">IF(OR(R29="-",R29&gt;-0.02),"",R$24&amp;",")</f>
        <v/>
      </c>
      <c r="T51" s="1" t="str">
        <f t="shared" ref="T51:U51" si="109">IF(OR(T29="-",T29&lt;0.02),"",T$24&amp;",")</f>
        <v/>
      </c>
      <c r="U51" s="1" t="str">
        <f t="shared" ref="U51" si="110">IF(OR(T29="-",T29&gt;-0.02),"",T$24&amp;",")</f>
        <v/>
      </c>
      <c r="V51" s="1" t="str">
        <f t="shared" ref="V51:W51" si="111">IF(OR(V29="-",V29&lt;0.02),"",V$24&amp;",")</f>
        <v/>
      </c>
      <c r="W51" s="1" t="str">
        <f t="shared" ref="W51" si="112">IF(OR(V29="-",V29&gt;-0.02),"",V$24&amp;",")</f>
        <v/>
      </c>
      <c r="X51" s="1" t="str">
        <f t="shared" ref="X51:Y51" si="113">IF(OR(X29="-",X29&lt;0.02),"",X$24&amp;",")</f>
        <v/>
      </c>
      <c r="Y51" s="1" t="str">
        <f t="shared" ref="Y51" si="114">IF(OR(X29="-",X29&gt;-0.02),"",X$24&amp;",")</f>
        <v>Table 1061/1062: TPR data,</v>
      </c>
      <c r="Z51" s="1" t="str">
        <f t="shared" ref="Z51:AA51" si="115">IF(OR(Z29="-",Z29&lt;0.02),"",Z$24&amp;",")</f>
        <v/>
      </c>
      <c r="AA51" s="1" t="str">
        <f t="shared" ref="AA51" si="116">IF(OR(Z29="-",Z29&gt;-0.02),"",Z$24&amp;",")</f>
        <v/>
      </c>
      <c r="AB51" s="1" t="str">
        <f t="shared" ref="AB51:AC51" si="117">IF(OR(AB29="-",AB29&lt;0.02),"",AB$24&amp;",")</f>
        <v/>
      </c>
      <c r="AC51" s="1" t="str">
        <f t="shared" ref="AC51" si="118">IF(OR(AB29="-",AB29&gt;-0.02),"",AB$24&amp;",")</f>
        <v>Table 1069: Peaking probabailities,</v>
      </c>
      <c r="AD51" s="1" t="str">
        <f t="shared" ref="AD51:AE51" si="119">IF(OR(AD29="-",AD29&lt;0.02),"",AD$24&amp;",")</f>
        <v/>
      </c>
      <c r="AE51" s="1" t="str">
        <f t="shared" ref="AE51" si="120">IF(OR(AD29="-",AD29&gt;-0.02),"",AD$24&amp;",")</f>
        <v/>
      </c>
      <c r="AF51" s="1" t="str">
        <f t="shared" ref="AF51:AG51" si="121">IF(OR(AF29="-",AF29&lt;0.02),"",AF$24&amp;",")</f>
        <v>Table 1053: volumes and mpans etc forecast,</v>
      </c>
      <c r="AG51" s="1" t="str">
        <f t="shared" ref="AG51" si="122">IF(OR(AF29="-",AF29&gt;-0.02),"",AF$24&amp;",")</f>
        <v/>
      </c>
      <c r="AH51" s="1" t="str">
        <f t="shared" ref="AH51:AI51" si="123">IF(OR(AH29="-",AH29&lt;0.02),"",AH$24&amp;",")</f>
        <v>Table 1076: allowed revenue,</v>
      </c>
      <c r="AI51" s="1" t="str">
        <f t="shared" ref="AI51" si="124">IF(OR(AH29="-",AH29&gt;-0.02),"",AH$24&amp;",")</f>
        <v/>
      </c>
      <c r="AK51" s="1" t="str">
        <f t="shared" si="93"/>
        <v>Table 1053: volumes and mpans etc forecast,Table 1076: allowed revenue,</v>
      </c>
      <c r="AL51" s="1" t="str">
        <f t="shared" si="94"/>
        <v>Table 1061/1062: TPR data,Table 1069: Peaking probabailities,</v>
      </c>
      <c r="AM51" s="1" t="str">
        <f t="shared" si="95"/>
        <v>Gone up mainly due to Table 1053: volumes and mpans etc forecast,Table 1076: allowed revenue,</v>
      </c>
      <c r="AN51" s="1" t="str">
        <f t="shared" si="96"/>
        <v>Gone down mainly due to Table 1061/1062: TPR data,Table 1069: Peaking probabailities,</v>
      </c>
      <c r="AO51" s="1" t="str">
        <f t="shared" si="97"/>
        <v>Gone up mainly due to Table 1053: volumes and mpans etc forecast,Table 1076: allowed revenue,</v>
      </c>
      <c r="AP51" s="1" t="str">
        <f t="shared" si="98"/>
        <v>Gone down mainly due to Table 1061/1062: TPR data,Table 1069: Peaking probabailities,</v>
      </c>
    </row>
    <row r="52" spans="2:42">
      <c r="B52" s="1" t="str">
        <f t="shared" si="64"/>
        <v>Small Non Domestic Unrestricted</v>
      </c>
      <c r="F52" s="1" t="str">
        <f t="shared" si="65"/>
        <v/>
      </c>
      <c r="G52" s="1" t="str">
        <f t="shared" si="66"/>
        <v/>
      </c>
      <c r="H52" s="1" t="str">
        <f t="shared" si="65"/>
        <v/>
      </c>
      <c r="I52" s="1" t="str">
        <f t="shared" si="66"/>
        <v/>
      </c>
      <c r="J52" s="1" t="str">
        <f t="shared" ref="J52:K52" si="125">IF(OR(J30="-",J30&lt;0.02),"",J$24&amp;",")</f>
        <v/>
      </c>
      <c r="K52" s="1" t="str">
        <f t="shared" ref="K52" si="126">IF(OR(J30="-",J30&gt;-0.02),"",J$24&amp;",")</f>
        <v/>
      </c>
      <c r="L52" s="1" t="str">
        <f t="shared" ref="L52:M52" si="127">IF(OR(L30="-",L30&lt;0.02),"",L$24&amp;",")</f>
        <v/>
      </c>
      <c r="M52" s="1" t="str">
        <f t="shared" ref="M52" si="128">IF(OR(L30="-",L30&gt;-0.02),"",L$24&amp;",")</f>
        <v/>
      </c>
      <c r="N52" s="1" t="str">
        <f t="shared" ref="N52:O52" si="129">IF(OR(N30="-",N30&lt;0.02),"",N$24&amp;",")</f>
        <v/>
      </c>
      <c r="O52" s="1" t="str">
        <f t="shared" ref="O52" si="130">IF(OR(N30="-",N30&gt;-0.02),"",N$24&amp;",")</f>
        <v/>
      </c>
      <c r="P52" s="1" t="str">
        <f t="shared" ref="P52:Q52" si="131">IF(OR(P30="-",P30&lt;0.02),"",P$24&amp;",")</f>
        <v/>
      </c>
      <c r="Q52" s="1" t="str">
        <f t="shared" ref="Q52" si="132">IF(OR(P30="-",P30&gt;-0.02),"",P$24&amp;",")</f>
        <v/>
      </c>
      <c r="R52" s="1" t="str">
        <f t="shared" ref="R52:S52" si="133">IF(OR(R30="-",R30&lt;0.02),"",R$24&amp;",")</f>
        <v/>
      </c>
      <c r="S52" s="1" t="str">
        <f t="shared" ref="S52" si="134">IF(OR(R30="-",R30&gt;-0.02),"",R$24&amp;",")</f>
        <v/>
      </c>
      <c r="T52" s="1" t="str">
        <f t="shared" ref="T52:U52" si="135">IF(OR(T30="-",T30&lt;0.02),"",T$24&amp;",")</f>
        <v/>
      </c>
      <c r="U52" s="1" t="str">
        <f t="shared" ref="U52" si="136">IF(OR(T30="-",T30&gt;-0.02),"",T$24&amp;",")</f>
        <v/>
      </c>
      <c r="V52" s="1" t="str">
        <f t="shared" ref="V52:W52" si="137">IF(OR(V30="-",V30&lt;0.02),"",V$24&amp;",")</f>
        <v/>
      </c>
      <c r="W52" s="1" t="str">
        <f t="shared" ref="W52" si="138">IF(OR(V30="-",V30&gt;-0.02),"",V$24&amp;",")</f>
        <v/>
      </c>
      <c r="X52" s="1" t="str">
        <f t="shared" ref="X52:Y52" si="139">IF(OR(X30="-",X30&lt;0.02),"",X$24&amp;",")</f>
        <v/>
      </c>
      <c r="Y52" s="1" t="str">
        <f t="shared" ref="Y52" si="140">IF(OR(X30="-",X30&gt;-0.02),"",X$24&amp;",")</f>
        <v/>
      </c>
      <c r="Z52" s="1" t="str">
        <f t="shared" ref="Z52:AA52" si="141">IF(OR(Z30="-",Z30&lt;0.02),"",Z$24&amp;",")</f>
        <v/>
      </c>
      <c r="AA52" s="1" t="str">
        <f t="shared" ref="AA52" si="142">IF(OR(Z30="-",Z30&gt;-0.02),"",Z$24&amp;",")</f>
        <v/>
      </c>
      <c r="AB52" s="1" t="str">
        <f t="shared" ref="AB52:AC52" si="143">IF(OR(AB30="-",AB30&lt;0.02),"",AB$24&amp;",")</f>
        <v/>
      </c>
      <c r="AC52" s="1" t="str">
        <f t="shared" ref="AC52" si="144">IF(OR(AB30="-",AB30&gt;-0.02),"",AB$24&amp;",")</f>
        <v/>
      </c>
      <c r="AD52" s="1" t="str">
        <f t="shared" ref="AD52:AE52" si="145">IF(OR(AD30="-",AD30&lt;0.02),"",AD$24&amp;",")</f>
        <v/>
      </c>
      <c r="AE52" s="1" t="str">
        <f t="shared" ref="AE52" si="146">IF(OR(AD30="-",AD30&gt;-0.02),"",AD$24&amp;",")</f>
        <v/>
      </c>
      <c r="AF52" s="1" t="str">
        <f t="shared" ref="AF52:AG52" si="147">IF(OR(AF30="-",AF30&lt;0.02),"",AF$24&amp;",")</f>
        <v>Table 1053: volumes and mpans etc forecast,</v>
      </c>
      <c r="AG52" s="1" t="str">
        <f t="shared" ref="AG52" si="148">IF(OR(AF30="-",AF30&gt;-0.02),"",AF$24&amp;",")</f>
        <v/>
      </c>
      <c r="AH52" s="1" t="str">
        <f t="shared" ref="AH52:AI52" si="149">IF(OR(AH30="-",AH30&lt;0.02),"",AH$24&amp;",")</f>
        <v>Table 1076: allowed revenue,</v>
      </c>
      <c r="AI52" s="1" t="str">
        <f t="shared" ref="AI52" si="150">IF(OR(AH30="-",AH30&gt;-0.02),"",AH$24&amp;",")</f>
        <v/>
      </c>
      <c r="AK52" s="1" t="str">
        <f t="shared" si="93"/>
        <v>Table 1053: volumes and mpans etc forecast,Table 1076: allowed revenue,</v>
      </c>
      <c r="AL52" s="1" t="str">
        <f t="shared" si="94"/>
        <v/>
      </c>
      <c r="AM52" s="1" t="str">
        <f t="shared" si="95"/>
        <v>Gone up mainly due to Table 1053: volumes and mpans etc forecast,Table 1076: allowed revenue,</v>
      </c>
      <c r="AN52" s="1" t="str">
        <f t="shared" si="96"/>
        <v>No factors contributing to greater than 2% downward change.</v>
      </c>
      <c r="AO52" s="1" t="str">
        <f t="shared" si="97"/>
        <v>Gone up mainly due to Table 1053: volumes and mpans etc forecast,Table 1076: allowed revenue,</v>
      </c>
      <c r="AP52" s="1" t="str">
        <f t="shared" si="98"/>
        <v xml:space="preserve">Gone down mainly due to </v>
      </c>
    </row>
    <row r="53" spans="2:42">
      <c r="B53" s="1" t="str">
        <f t="shared" si="64"/>
        <v>Small Non Domestic Two Rate</v>
      </c>
      <c r="F53" s="1" t="str">
        <f t="shared" si="65"/>
        <v/>
      </c>
      <c r="G53" s="1" t="str">
        <f t="shared" si="66"/>
        <v/>
      </c>
      <c r="H53" s="1" t="str">
        <f t="shared" si="65"/>
        <v/>
      </c>
      <c r="I53" s="1" t="str">
        <f t="shared" si="66"/>
        <v/>
      </c>
      <c r="J53" s="1" t="str">
        <f t="shared" ref="J53:K53" si="151">IF(OR(J31="-",J31&lt;0.02),"",J$24&amp;",")</f>
        <v/>
      </c>
      <c r="K53" s="1" t="str">
        <f t="shared" ref="K53" si="152">IF(OR(J31="-",J31&gt;-0.02),"",J$24&amp;",")</f>
        <v/>
      </c>
      <c r="L53" s="1" t="str">
        <f t="shared" ref="L53:M53" si="153">IF(OR(L31="-",L31&lt;0.02),"",L$24&amp;",")</f>
        <v/>
      </c>
      <c r="M53" s="1" t="str">
        <f t="shared" ref="M53" si="154">IF(OR(L31="-",L31&gt;-0.02),"",L$24&amp;",")</f>
        <v/>
      </c>
      <c r="N53" s="1" t="str">
        <f t="shared" ref="N53:O53" si="155">IF(OR(N31="-",N31&lt;0.02),"",N$24&amp;",")</f>
        <v/>
      </c>
      <c r="O53" s="1" t="str">
        <f t="shared" ref="O53" si="156">IF(OR(N31="-",N31&gt;-0.02),"",N$24&amp;",")</f>
        <v/>
      </c>
      <c r="P53" s="1" t="str">
        <f t="shared" ref="P53:Q53" si="157">IF(OR(P31="-",P31&lt;0.02),"",P$24&amp;",")</f>
        <v>Table 1041: load characteristics,</v>
      </c>
      <c r="Q53" s="1" t="str">
        <f t="shared" ref="Q53" si="158">IF(OR(P31="-",P31&gt;-0.02),"",P$24&amp;",")</f>
        <v/>
      </c>
      <c r="R53" s="1" t="str">
        <f t="shared" ref="R53:S53" si="159">IF(OR(R31="-",R31&lt;0.02),"",R$24&amp;",")</f>
        <v/>
      </c>
      <c r="S53" s="1" t="str">
        <f t="shared" ref="S53" si="160">IF(OR(R31="-",R31&gt;-0.02),"",R$24&amp;",")</f>
        <v/>
      </c>
      <c r="T53" s="1" t="str">
        <f t="shared" ref="T53:U53" si="161">IF(OR(T31="-",T31&lt;0.02),"",T$24&amp;",")</f>
        <v/>
      </c>
      <c r="U53" s="1" t="str">
        <f t="shared" ref="U53" si="162">IF(OR(T31="-",T31&gt;-0.02),"",T$24&amp;",")</f>
        <v/>
      </c>
      <c r="V53" s="1" t="str">
        <f t="shared" ref="V53:W53" si="163">IF(OR(V31="-",V31&lt;0.02),"",V$24&amp;",")</f>
        <v/>
      </c>
      <c r="W53" s="1" t="str">
        <f t="shared" ref="W53" si="164">IF(OR(V31="-",V31&gt;-0.02),"",V$24&amp;",")</f>
        <v/>
      </c>
      <c r="X53" s="1" t="str">
        <f t="shared" ref="X53:Y53" si="165">IF(OR(X31="-",X31&lt;0.02),"",X$24&amp;",")</f>
        <v/>
      </c>
      <c r="Y53" s="1" t="str">
        <f t="shared" ref="Y53" si="166">IF(OR(X31="-",X31&gt;-0.02),"",X$24&amp;",")</f>
        <v/>
      </c>
      <c r="Z53" s="1" t="str">
        <f t="shared" ref="Z53:AA53" si="167">IF(OR(Z31="-",Z31&lt;0.02),"",Z$24&amp;",")</f>
        <v/>
      </c>
      <c r="AA53" s="1" t="str">
        <f t="shared" ref="AA53" si="168">IF(OR(Z31="-",Z31&gt;-0.02),"",Z$24&amp;",")</f>
        <v/>
      </c>
      <c r="AB53" s="1" t="str">
        <f t="shared" ref="AB53:AC53" si="169">IF(OR(AB31="-",AB31&lt;0.02),"",AB$24&amp;",")</f>
        <v/>
      </c>
      <c r="AC53" s="1" t="str">
        <f t="shared" ref="AC53" si="170">IF(OR(AB31="-",AB31&gt;-0.02),"",AB$24&amp;",")</f>
        <v/>
      </c>
      <c r="AD53" s="1" t="str">
        <f t="shared" ref="AD53:AE53" si="171">IF(OR(AD31="-",AD31&lt;0.02),"",AD$24&amp;",")</f>
        <v/>
      </c>
      <c r="AE53" s="1" t="str">
        <f t="shared" ref="AE53" si="172">IF(OR(AD31="-",AD31&gt;-0.02),"",AD$24&amp;",")</f>
        <v/>
      </c>
      <c r="AF53" s="1" t="str">
        <f t="shared" ref="AF53:AG53" si="173">IF(OR(AF31="-",AF31&lt;0.02),"",AF$24&amp;",")</f>
        <v>Table 1053: volumes and mpans etc forecast,</v>
      </c>
      <c r="AG53" s="1" t="str">
        <f t="shared" ref="AG53" si="174">IF(OR(AF31="-",AF31&gt;-0.02),"",AF$24&amp;",")</f>
        <v/>
      </c>
      <c r="AH53" s="1" t="str">
        <f t="shared" ref="AH53:AI53" si="175">IF(OR(AH31="-",AH31&lt;0.02),"",AH$24&amp;",")</f>
        <v>Table 1076: allowed revenue,</v>
      </c>
      <c r="AI53" s="1" t="str">
        <f t="shared" ref="AI53" si="176">IF(OR(AH31="-",AH31&gt;-0.02),"",AH$24&amp;",")</f>
        <v/>
      </c>
      <c r="AK53" s="1" t="str">
        <f t="shared" si="93"/>
        <v>Table 1041: load characteristics,Table 1053: volumes and mpans etc forecast,Table 1076: allowed revenue,</v>
      </c>
      <c r="AL53" s="1" t="str">
        <f t="shared" si="94"/>
        <v/>
      </c>
      <c r="AM53" s="1" t="str">
        <f t="shared" si="95"/>
        <v>Gone up mainly due to Table 1041: load characteristics,Table 1053: volumes and mpans etc forecast,Table 1076: allowed revenue,</v>
      </c>
      <c r="AN53" s="1" t="str">
        <f t="shared" si="96"/>
        <v>No factors contributing to greater than 2% downward change.</v>
      </c>
      <c r="AO53" s="1" t="str">
        <f t="shared" si="97"/>
        <v>Gone up mainly due to Table 1041: load characteristics,Table 1053: volumes and mpans etc forecast,Table 1076: allowed revenue,</v>
      </c>
      <c r="AP53" s="1" t="str">
        <f t="shared" si="98"/>
        <v xml:space="preserve">Gone down mainly due to </v>
      </c>
    </row>
    <row r="54" spans="2:42">
      <c r="B54" s="1" t="str">
        <f t="shared" si="64"/>
        <v>Small Non Domestic Off Peak (related MPAN)</v>
      </c>
      <c r="F54" s="1" t="str">
        <f t="shared" si="65"/>
        <v/>
      </c>
      <c r="G54" s="1" t="str">
        <f t="shared" si="66"/>
        <v/>
      </c>
      <c r="H54" s="1" t="str">
        <f t="shared" si="65"/>
        <v/>
      </c>
      <c r="I54" s="1" t="str">
        <f t="shared" si="66"/>
        <v/>
      </c>
      <c r="J54" s="1" t="str">
        <f t="shared" ref="J54:K54" si="177">IF(OR(J32="-",J32&lt;0.02),"",J$24&amp;",")</f>
        <v/>
      </c>
      <c r="K54" s="1" t="str">
        <f t="shared" ref="K54" si="178">IF(OR(J32="-",J32&gt;-0.02),"",J$24&amp;",")</f>
        <v/>
      </c>
      <c r="L54" s="1" t="str">
        <f t="shared" ref="L54:M54" si="179">IF(OR(L32="-",L32&lt;0.02),"",L$24&amp;",")</f>
        <v/>
      </c>
      <c r="M54" s="1" t="str">
        <f t="shared" ref="M54" si="180">IF(OR(L32="-",L32&gt;-0.02),"",L$24&amp;",")</f>
        <v/>
      </c>
      <c r="N54" s="1" t="str">
        <f t="shared" ref="N54:O54" si="181">IF(OR(N32="-",N32&lt;0.02),"",N$24&amp;",")</f>
        <v/>
      </c>
      <c r="O54" s="1" t="str">
        <f t="shared" ref="O54" si="182">IF(OR(N32="-",N32&gt;-0.02),"",N$24&amp;",")</f>
        <v/>
      </c>
      <c r="P54" s="1" t="str">
        <f t="shared" ref="P54:Q54" si="183">IF(OR(P32="-",P32&lt;0.02),"",P$24&amp;",")</f>
        <v/>
      </c>
      <c r="Q54" s="1" t="str">
        <f t="shared" ref="Q54" si="184">IF(OR(P32="-",P32&gt;-0.02),"",P$24&amp;",")</f>
        <v/>
      </c>
      <c r="R54" s="1" t="str">
        <f t="shared" ref="R54:S54" si="185">IF(OR(R32="-",R32&lt;0.02),"",R$24&amp;",")</f>
        <v/>
      </c>
      <c r="S54" s="1" t="str">
        <f t="shared" ref="S54" si="186">IF(OR(R32="-",R32&gt;-0.02),"",R$24&amp;",")</f>
        <v/>
      </c>
      <c r="T54" s="1" t="str">
        <f t="shared" ref="T54:U54" si="187">IF(OR(T32="-",T32&lt;0.02),"",T$24&amp;",")</f>
        <v/>
      </c>
      <c r="U54" s="1" t="str">
        <f t="shared" ref="U54" si="188">IF(OR(T32="-",T32&gt;-0.02),"",T$24&amp;",")</f>
        <v/>
      </c>
      <c r="V54" s="1" t="str">
        <f t="shared" ref="V54:W54" si="189">IF(OR(V32="-",V32&lt;0.02),"",V$24&amp;",")</f>
        <v/>
      </c>
      <c r="W54" s="1" t="str">
        <f t="shared" ref="W54" si="190">IF(OR(V32="-",V32&gt;-0.02),"",V$24&amp;",")</f>
        <v/>
      </c>
      <c r="X54" s="1" t="str">
        <f t="shared" ref="X54:Y54" si="191">IF(OR(X32="-",X32&lt;0.02),"",X$24&amp;",")</f>
        <v/>
      </c>
      <c r="Y54" s="1" t="str">
        <f t="shared" ref="Y54" si="192">IF(OR(X32="-",X32&gt;-0.02),"",X$24&amp;",")</f>
        <v>Table 1061/1062: TPR data,</v>
      </c>
      <c r="Z54" s="1" t="str">
        <f t="shared" ref="Z54:AA54" si="193">IF(OR(Z32="-",Z32&lt;0.02),"",Z$24&amp;",")</f>
        <v/>
      </c>
      <c r="AA54" s="1" t="str">
        <f t="shared" ref="AA54" si="194">IF(OR(Z32="-",Z32&gt;-0.02),"",Z$24&amp;",")</f>
        <v/>
      </c>
      <c r="AB54" s="1" t="str">
        <f t="shared" ref="AB54:AC54" si="195">IF(OR(AB32="-",AB32&lt;0.02),"",AB$24&amp;",")</f>
        <v/>
      </c>
      <c r="AC54" s="1" t="str">
        <f t="shared" ref="AC54" si="196">IF(OR(AB32="-",AB32&gt;-0.02),"",AB$24&amp;",")</f>
        <v>Table 1069: Peaking probabailities,</v>
      </c>
      <c r="AD54" s="1" t="str">
        <f t="shared" ref="AD54:AE54" si="197">IF(OR(AD32="-",AD32&lt;0.02),"",AD$24&amp;",")</f>
        <v/>
      </c>
      <c r="AE54" s="1" t="str">
        <f t="shared" ref="AE54" si="198">IF(OR(AD32="-",AD32&gt;-0.02),"",AD$24&amp;",")</f>
        <v/>
      </c>
      <c r="AF54" s="1" t="str">
        <f t="shared" ref="AF54:AG54" si="199">IF(OR(AF32="-",AF32&lt;0.02),"",AF$24&amp;",")</f>
        <v>Table 1053: volumes and mpans etc forecast,</v>
      </c>
      <c r="AG54" s="1" t="str">
        <f t="shared" ref="AG54" si="200">IF(OR(AF32="-",AF32&gt;-0.02),"",AF$24&amp;",")</f>
        <v/>
      </c>
      <c r="AH54" s="1" t="str">
        <f t="shared" ref="AH54:AI54" si="201">IF(OR(AH32="-",AH32&lt;0.02),"",AH$24&amp;",")</f>
        <v>Table 1076: allowed revenue,</v>
      </c>
      <c r="AI54" s="1" t="str">
        <f t="shared" ref="AI54" si="202">IF(OR(AH32="-",AH32&gt;-0.02),"",AH$24&amp;",")</f>
        <v/>
      </c>
      <c r="AK54" s="1" t="str">
        <f t="shared" si="93"/>
        <v>Table 1053: volumes and mpans etc forecast,Table 1076: allowed revenue,</v>
      </c>
      <c r="AL54" s="1" t="str">
        <f t="shared" si="94"/>
        <v>Table 1061/1062: TPR data,Table 1069: Peaking probabailities,</v>
      </c>
      <c r="AM54" s="1" t="str">
        <f t="shared" si="95"/>
        <v>Gone up mainly due to Table 1053: volumes and mpans etc forecast,Table 1076: allowed revenue,</v>
      </c>
      <c r="AN54" s="1" t="str">
        <f t="shared" si="96"/>
        <v>Gone down mainly due to Table 1061/1062: TPR data,Table 1069: Peaking probabailities,</v>
      </c>
      <c r="AO54" s="1" t="str">
        <f t="shared" si="97"/>
        <v>Gone up mainly due to Table 1053: volumes and mpans etc forecast,Table 1076: allowed revenue,</v>
      </c>
      <c r="AP54" s="1" t="str">
        <f t="shared" si="98"/>
        <v>Gone down mainly due to Table 1061/1062: TPR data,Table 1069: Peaking probabailities,</v>
      </c>
    </row>
    <row r="55" spans="2:42">
      <c r="B55" s="1" t="str">
        <f t="shared" si="64"/>
        <v>LV Medium Non-Domestic</v>
      </c>
      <c r="F55" s="1" t="str">
        <f t="shared" si="65"/>
        <v/>
      </c>
      <c r="G55" s="1" t="str">
        <f t="shared" si="66"/>
        <v/>
      </c>
      <c r="H55" s="1" t="str">
        <f t="shared" si="65"/>
        <v/>
      </c>
      <c r="I55" s="1" t="str">
        <f t="shared" si="66"/>
        <v/>
      </c>
      <c r="J55" s="1" t="str">
        <f t="shared" ref="J55:K55" si="203">IF(OR(J33="-",J33&lt;0.02),"",J$24&amp;",")</f>
        <v/>
      </c>
      <c r="K55" s="1" t="str">
        <f t="shared" ref="K55" si="204">IF(OR(J33="-",J33&gt;-0.02),"",J$24&amp;",")</f>
        <v/>
      </c>
      <c r="L55" s="1" t="str">
        <f t="shared" ref="L55:M55" si="205">IF(OR(L33="-",L33&lt;0.02),"",L$24&amp;",")</f>
        <v/>
      </c>
      <c r="M55" s="1" t="str">
        <f t="shared" ref="M55" si="206">IF(OR(L33="-",L33&gt;-0.02),"",L$24&amp;",")</f>
        <v/>
      </c>
      <c r="N55" s="1" t="str">
        <f t="shared" ref="N55:O55" si="207">IF(OR(N33="-",N33&lt;0.02),"",N$24&amp;",")</f>
        <v/>
      </c>
      <c r="O55" s="1" t="str">
        <f t="shared" ref="O55" si="208">IF(OR(N33="-",N33&gt;-0.02),"",N$24&amp;",")</f>
        <v/>
      </c>
      <c r="P55" s="1" t="str">
        <f t="shared" ref="P55:Q55" si="209">IF(OR(P33="-",P33&lt;0.02),"",P$24&amp;",")</f>
        <v>Table 1041: load characteristics,</v>
      </c>
      <c r="Q55" s="1" t="str">
        <f t="shared" ref="Q55" si="210">IF(OR(P33="-",P33&gt;-0.02),"",P$24&amp;",")</f>
        <v/>
      </c>
      <c r="R55" s="1" t="str">
        <f t="shared" ref="R55:S55" si="211">IF(OR(R33="-",R33&lt;0.02),"",R$24&amp;",")</f>
        <v/>
      </c>
      <c r="S55" s="1" t="str">
        <f t="shared" ref="S55" si="212">IF(OR(R33="-",R33&gt;-0.02),"",R$24&amp;",")</f>
        <v/>
      </c>
      <c r="T55" s="1" t="str">
        <f t="shared" ref="T55:U55" si="213">IF(OR(T33="-",T33&lt;0.02),"",T$24&amp;",")</f>
        <v/>
      </c>
      <c r="U55" s="1" t="str">
        <f t="shared" ref="U55" si="214">IF(OR(T33="-",T33&gt;-0.02),"",T$24&amp;",")</f>
        <v/>
      </c>
      <c r="V55" s="1" t="str">
        <f t="shared" ref="V55:W55" si="215">IF(OR(V33="-",V33&lt;0.02),"",V$24&amp;",")</f>
        <v/>
      </c>
      <c r="W55" s="1" t="str">
        <f t="shared" ref="W55" si="216">IF(OR(V33="-",V33&gt;-0.02),"",V$24&amp;",")</f>
        <v/>
      </c>
      <c r="X55" s="1" t="str">
        <f t="shared" ref="X55:Y55" si="217">IF(OR(X33="-",X33&lt;0.02),"",X$24&amp;",")</f>
        <v/>
      </c>
      <c r="Y55" s="1" t="str">
        <f t="shared" ref="Y55" si="218">IF(OR(X33="-",X33&gt;-0.02),"",X$24&amp;",")</f>
        <v/>
      </c>
      <c r="Z55" s="1" t="str">
        <f t="shared" ref="Z55:AA55" si="219">IF(OR(Z33="-",Z33&lt;0.02),"",Z$24&amp;",")</f>
        <v/>
      </c>
      <c r="AA55" s="1" t="str">
        <f t="shared" ref="AA55" si="220">IF(OR(Z33="-",Z33&gt;-0.02),"",Z$24&amp;",")</f>
        <v/>
      </c>
      <c r="AB55" s="1" t="str">
        <f t="shared" ref="AB55:AC55" si="221">IF(OR(AB33="-",AB33&lt;0.02),"",AB$24&amp;",")</f>
        <v/>
      </c>
      <c r="AC55" s="1" t="str">
        <f t="shared" ref="AC55" si="222">IF(OR(AB33="-",AB33&gt;-0.02),"",AB$24&amp;",")</f>
        <v/>
      </c>
      <c r="AD55" s="1" t="str">
        <f t="shared" ref="AD55:AE55" si="223">IF(OR(AD33="-",AD33&lt;0.02),"",AD$24&amp;",")</f>
        <v/>
      </c>
      <c r="AE55" s="1" t="str">
        <f t="shared" ref="AE55" si="224">IF(OR(AD33="-",AD33&gt;-0.02),"",AD$24&amp;",")</f>
        <v/>
      </c>
      <c r="AF55" s="1" t="str">
        <f t="shared" ref="AF55:AG55" si="225">IF(OR(AF33="-",AF33&lt;0.02),"",AF$24&amp;",")</f>
        <v>Table 1053: volumes and mpans etc forecast,</v>
      </c>
      <c r="AG55" s="1" t="str">
        <f t="shared" ref="AG55" si="226">IF(OR(AF33="-",AF33&gt;-0.02),"",AF$24&amp;",")</f>
        <v/>
      </c>
      <c r="AH55" s="1" t="str">
        <f t="shared" ref="AH55:AI55" si="227">IF(OR(AH33="-",AH33&lt;0.02),"",AH$24&amp;",")</f>
        <v>Table 1076: allowed revenue,</v>
      </c>
      <c r="AI55" s="1" t="str">
        <f t="shared" ref="AI55" si="228">IF(OR(AH33="-",AH33&gt;-0.02),"",AH$24&amp;",")</f>
        <v/>
      </c>
      <c r="AK55" s="1" t="str">
        <f t="shared" si="93"/>
        <v>Table 1041: load characteristics,Table 1053: volumes and mpans etc forecast,Table 1076: allowed revenue,</v>
      </c>
      <c r="AL55" s="1" t="str">
        <f t="shared" si="94"/>
        <v/>
      </c>
      <c r="AM55" s="1" t="str">
        <f t="shared" si="95"/>
        <v>Gone up mainly due to Table 1041: load characteristics,Table 1053: volumes and mpans etc forecast,Table 1076: allowed revenue,</v>
      </c>
      <c r="AN55" s="1" t="str">
        <f t="shared" si="96"/>
        <v>No factors contributing to greater than 2% downward change.</v>
      </c>
      <c r="AO55" s="1" t="str">
        <f t="shared" si="97"/>
        <v>Gone up mainly due to Table 1041: load characteristics,Table 1053: volumes and mpans etc forecast,Table 1076: allowed revenue,</v>
      </c>
      <c r="AP55" s="1" t="str">
        <f t="shared" si="98"/>
        <v xml:space="preserve">Gone down mainly due to </v>
      </c>
    </row>
    <row r="56" spans="2:42">
      <c r="B56" s="1" t="str">
        <f t="shared" si="64"/>
        <v>LV Sub Medium Non-Domestic</v>
      </c>
      <c r="F56" s="1" t="str">
        <f t="shared" si="65"/>
        <v/>
      </c>
      <c r="G56" s="1" t="str">
        <f t="shared" si="66"/>
        <v/>
      </c>
      <c r="H56" s="1" t="str">
        <f t="shared" si="65"/>
        <v/>
      </c>
      <c r="I56" s="1" t="str">
        <f t="shared" si="66"/>
        <v/>
      </c>
      <c r="J56" s="1" t="str">
        <f t="shared" ref="J56:K56" si="229">IF(OR(J34="-",J34&lt;0.02),"",J$24&amp;",")</f>
        <v/>
      </c>
      <c r="K56" s="1" t="str">
        <f t="shared" ref="K56" si="230">IF(OR(J34="-",J34&gt;-0.02),"",J$24&amp;",")</f>
        <v/>
      </c>
      <c r="L56" s="1" t="str">
        <f t="shared" ref="L56:M56" si="231">IF(OR(L34="-",L34&lt;0.02),"",L$24&amp;",")</f>
        <v/>
      </c>
      <c r="M56" s="1" t="str">
        <f t="shared" ref="M56" si="232">IF(OR(L34="-",L34&gt;-0.02),"",L$24&amp;",")</f>
        <v/>
      </c>
      <c r="N56" s="1" t="str">
        <f t="shared" ref="N56:O56" si="233">IF(OR(N34="-",N34&lt;0.02),"",N$24&amp;",")</f>
        <v/>
      </c>
      <c r="O56" s="1" t="str">
        <f t="shared" ref="O56" si="234">IF(OR(N34="-",N34&gt;-0.02),"",N$24&amp;",")</f>
        <v/>
      </c>
      <c r="P56" s="1" t="str">
        <f t="shared" ref="P56:Q56" si="235">IF(OR(P34="-",P34&lt;0.02),"",P$24&amp;",")</f>
        <v/>
      </c>
      <c r="Q56" s="1" t="str">
        <f t="shared" ref="Q56" si="236">IF(OR(P34="-",P34&gt;-0.02),"",P$24&amp;",")</f>
        <v/>
      </c>
      <c r="R56" s="1" t="str">
        <f t="shared" ref="R56:S56" si="237">IF(OR(R34="-",R34&lt;0.02),"",R$24&amp;",")</f>
        <v/>
      </c>
      <c r="S56" s="1" t="str">
        <f t="shared" ref="S56" si="238">IF(OR(R34="-",R34&gt;-0.02),"",R$24&amp;",")</f>
        <v/>
      </c>
      <c r="T56" s="1" t="str">
        <f t="shared" ref="T56:U56" si="239">IF(OR(T34="-",T34&lt;0.02),"",T$24&amp;",")</f>
        <v/>
      </c>
      <c r="U56" s="1" t="str">
        <f t="shared" ref="U56" si="240">IF(OR(T34="-",T34&gt;-0.02),"",T$24&amp;",")</f>
        <v/>
      </c>
      <c r="V56" s="1" t="str">
        <f t="shared" ref="V56:W56" si="241">IF(OR(V34="-",V34&lt;0.02),"",V$24&amp;",")</f>
        <v/>
      </c>
      <c r="W56" s="1" t="str">
        <f t="shared" ref="W56" si="242">IF(OR(V34="-",V34&gt;-0.02),"",V$24&amp;",")</f>
        <v/>
      </c>
      <c r="X56" s="1" t="str">
        <f t="shared" ref="X56:Y56" si="243">IF(OR(X34="-",X34&lt;0.02),"",X$24&amp;",")</f>
        <v/>
      </c>
      <c r="Y56" s="1" t="str">
        <f t="shared" ref="Y56" si="244">IF(OR(X34="-",X34&gt;-0.02),"",X$24&amp;",")</f>
        <v/>
      </c>
      <c r="Z56" s="1" t="str">
        <f t="shared" ref="Z56:AA56" si="245">IF(OR(Z34="-",Z34&lt;0.02),"",Z$24&amp;",")</f>
        <v/>
      </c>
      <c r="AA56" s="1" t="str">
        <f t="shared" ref="AA56" si="246">IF(OR(Z34="-",Z34&gt;-0.02),"",Z$24&amp;",")</f>
        <v/>
      </c>
      <c r="AB56" s="1" t="str">
        <f t="shared" ref="AB56:AC56" si="247">IF(OR(AB34="-",AB34&lt;0.02),"",AB$24&amp;",")</f>
        <v/>
      </c>
      <c r="AC56" s="1" t="str">
        <f t="shared" ref="AC56" si="248">IF(OR(AB34="-",AB34&gt;-0.02),"",AB$24&amp;",")</f>
        <v/>
      </c>
      <c r="AD56" s="1" t="str">
        <f t="shared" ref="AD56:AE56" si="249">IF(OR(AD34="-",AD34&lt;0.02),"",AD$24&amp;",")</f>
        <v/>
      </c>
      <c r="AE56" s="1" t="str">
        <f t="shared" ref="AE56" si="250">IF(OR(AD34="-",AD34&gt;-0.02),"",AD$24&amp;",")</f>
        <v/>
      </c>
      <c r="AF56" s="1" t="str">
        <f t="shared" ref="AF56:AG56" si="251">IF(OR(AF34="-",AF34&lt;0.02),"",AF$24&amp;",")</f>
        <v/>
      </c>
      <c r="AG56" s="1" t="str">
        <f t="shared" ref="AG56" si="252">IF(OR(AF34="-",AF34&gt;-0.02),"",AF$24&amp;",")</f>
        <v/>
      </c>
      <c r="AH56" s="1" t="str">
        <f t="shared" ref="AH56:AI56" si="253">IF(OR(AH34="-",AH34&lt;0.02),"",AH$24&amp;",")</f>
        <v/>
      </c>
      <c r="AI56" s="1" t="str">
        <f t="shared" ref="AI56" si="254">IF(OR(AH34="-",AH34&gt;-0.02),"",AH$24&amp;",")</f>
        <v/>
      </c>
      <c r="AK56" s="1" t="str">
        <f t="shared" si="93"/>
        <v/>
      </c>
      <c r="AL56" s="1" t="str">
        <f t="shared" si="94"/>
        <v/>
      </c>
      <c r="AM56" s="1" t="str">
        <f t="shared" si="95"/>
        <v>No factors contributing to greater than 2% upward change.</v>
      </c>
      <c r="AN56" s="1" t="str">
        <f t="shared" si="96"/>
        <v>No factors contributing to greater than 2% downward change.</v>
      </c>
      <c r="AO56" s="1" t="str">
        <f t="shared" si="97"/>
        <v xml:space="preserve">Gone up mainly due to </v>
      </c>
      <c r="AP56" s="1" t="str">
        <f t="shared" si="98"/>
        <v xml:space="preserve">Gone down mainly due to </v>
      </c>
    </row>
    <row r="57" spans="2:42">
      <c r="B57" s="1" t="str">
        <f t="shared" si="64"/>
        <v>HV Medium Non-Domestic</v>
      </c>
      <c r="F57" s="1" t="str">
        <f t="shared" si="65"/>
        <v/>
      </c>
      <c r="G57" s="1" t="str">
        <f t="shared" si="66"/>
        <v/>
      </c>
      <c r="H57" s="1" t="str">
        <f t="shared" si="65"/>
        <v/>
      </c>
      <c r="I57" s="1" t="str">
        <f t="shared" si="66"/>
        <v/>
      </c>
      <c r="J57" s="1" t="str">
        <f t="shared" ref="J57:K57" si="255">IF(OR(J35="-",J35&lt;0.02),"",J$24&amp;",")</f>
        <v/>
      </c>
      <c r="K57" s="1" t="str">
        <f t="shared" ref="K57" si="256">IF(OR(J35="-",J35&gt;-0.02),"",J$24&amp;",")</f>
        <v/>
      </c>
      <c r="L57" s="1" t="str">
        <f t="shared" ref="L57:M57" si="257">IF(OR(L35="-",L35&lt;0.02),"",L$24&amp;",")</f>
        <v/>
      </c>
      <c r="M57" s="1" t="str">
        <f t="shared" ref="M57" si="258">IF(OR(L35="-",L35&gt;-0.02),"",L$24&amp;",")</f>
        <v/>
      </c>
      <c r="N57" s="1" t="str">
        <f t="shared" ref="N57:O57" si="259">IF(OR(N35="-",N35&lt;0.02),"",N$24&amp;",")</f>
        <v/>
      </c>
      <c r="O57" s="1" t="str">
        <f t="shared" ref="O57" si="260">IF(OR(N35="-",N35&gt;-0.02),"",N$24&amp;",")</f>
        <v/>
      </c>
      <c r="P57" s="1" t="str">
        <f t="shared" ref="P57:Q57" si="261">IF(OR(P35="-",P35&lt;0.02),"",P$24&amp;",")</f>
        <v>Table 1041: load characteristics,</v>
      </c>
      <c r="Q57" s="1" t="str">
        <f t="shared" ref="Q57" si="262">IF(OR(P35="-",P35&gt;-0.02),"",P$24&amp;",")</f>
        <v/>
      </c>
      <c r="R57" s="1" t="str">
        <f t="shared" ref="R57:S57" si="263">IF(OR(R35="-",R35&lt;0.02),"",R$24&amp;",")</f>
        <v/>
      </c>
      <c r="S57" s="1" t="str">
        <f t="shared" ref="S57" si="264">IF(OR(R35="-",R35&gt;-0.02),"",R$24&amp;",")</f>
        <v/>
      </c>
      <c r="T57" s="1" t="str">
        <f t="shared" ref="T57:U57" si="265">IF(OR(T35="-",T35&lt;0.02),"",T$24&amp;",")</f>
        <v/>
      </c>
      <c r="U57" s="1" t="str">
        <f t="shared" ref="U57" si="266">IF(OR(T35="-",T35&gt;-0.02),"",T$24&amp;",")</f>
        <v/>
      </c>
      <c r="V57" s="1" t="str">
        <f t="shared" ref="V57:W57" si="267">IF(OR(V35="-",V35&lt;0.02),"",V$24&amp;",")</f>
        <v/>
      </c>
      <c r="W57" s="1" t="str">
        <f t="shared" ref="W57" si="268">IF(OR(V35="-",V35&gt;-0.02),"",V$24&amp;",")</f>
        <v/>
      </c>
      <c r="X57" s="1" t="str">
        <f t="shared" ref="X57:Y57" si="269">IF(OR(X35="-",X35&lt;0.02),"",X$24&amp;",")</f>
        <v/>
      </c>
      <c r="Y57" s="1" t="str">
        <f t="shared" ref="Y57" si="270">IF(OR(X35="-",X35&gt;-0.02),"",X$24&amp;",")</f>
        <v/>
      </c>
      <c r="Z57" s="1" t="str">
        <f t="shared" ref="Z57:AA57" si="271">IF(OR(Z35="-",Z35&lt;0.02),"",Z$24&amp;",")</f>
        <v/>
      </c>
      <c r="AA57" s="1" t="str">
        <f t="shared" ref="AA57" si="272">IF(OR(Z35="-",Z35&gt;-0.02),"",Z$24&amp;",")</f>
        <v/>
      </c>
      <c r="AB57" s="1" t="str">
        <f t="shared" ref="AB57:AC57" si="273">IF(OR(AB35="-",AB35&lt;0.02),"",AB$24&amp;",")</f>
        <v/>
      </c>
      <c r="AC57" s="1" t="str">
        <f t="shared" ref="AC57" si="274">IF(OR(AB35="-",AB35&gt;-0.02),"",AB$24&amp;",")</f>
        <v/>
      </c>
      <c r="AD57" s="1" t="str">
        <f t="shared" ref="AD57:AE57" si="275">IF(OR(AD35="-",AD35&lt;0.02),"",AD$24&amp;",")</f>
        <v/>
      </c>
      <c r="AE57" s="1" t="str">
        <f t="shared" ref="AE57" si="276">IF(OR(AD35="-",AD35&gt;-0.02),"",AD$24&amp;",")</f>
        <v/>
      </c>
      <c r="AF57" s="1" t="str">
        <f t="shared" ref="AF57:AG57" si="277">IF(OR(AF35="-",AF35&lt;0.02),"",AF$24&amp;",")</f>
        <v>Table 1053: volumes and mpans etc forecast,</v>
      </c>
      <c r="AG57" s="1" t="str">
        <f t="shared" ref="AG57" si="278">IF(OR(AF35="-",AF35&gt;-0.02),"",AF$24&amp;",")</f>
        <v/>
      </c>
      <c r="AH57" s="1" t="str">
        <f t="shared" ref="AH57:AI57" si="279">IF(OR(AH35="-",AH35&lt;0.02),"",AH$24&amp;",")</f>
        <v>Table 1076: allowed revenue,</v>
      </c>
      <c r="AI57" s="1" t="str">
        <f t="shared" ref="AI57" si="280">IF(OR(AH35="-",AH35&gt;-0.02),"",AH$24&amp;",")</f>
        <v/>
      </c>
      <c r="AK57" s="1" t="str">
        <f t="shared" si="93"/>
        <v>Table 1041: load characteristics,Table 1053: volumes and mpans etc forecast,Table 1076: allowed revenue,</v>
      </c>
      <c r="AL57" s="1" t="str">
        <f t="shared" si="94"/>
        <v/>
      </c>
      <c r="AM57" s="1" t="str">
        <f t="shared" si="95"/>
        <v>Gone up mainly due to Table 1041: load characteristics,Table 1053: volumes and mpans etc forecast,Table 1076: allowed revenue,</v>
      </c>
      <c r="AN57" s="1" t="str">
        <f t="shared" si="96"/>
        <v>No factors contributing to greater than 2% downward change.</v>
      </c>
      <c r="AO57" s="1" t="str">
        <f t="shared" si="97"/>
        <v>Gone up mainly due to Table 1041: load characteristics,Table 1053: volumes and mpans etc forecast,Table 1076: allowed revenue,</v>
      </c>
      <c r="AP57" s="1" t="str">
        <f t="shared" si="98"/>
        <v xml:space="preserve">Gone down mainly due to </v>
      </c>
    </row>
    <row r="58" spans="2:42">
      <c r="B58" s="1" t="str">
        <f t="shared" si="64"/>
        <v>LV HH Metered</v>
      </c>
      <c r="F58" s="1" t="str">
        <f t="shared" si="65"/>
        <v/>
      </c>
      <c r="G58" s="1" t="str">
        <f t="shared" si="66"/>
        <v/>
      </c>
      <c r="H58" s="1" t="str">
        <f t="shared" si="65"/>
        <v/>
      </c>
      <c r="I58" s="1" t="str">
        <f t="shared" si="66"/>
        <v/>
      </c>
      <c r="J58" s="1" t="str">
        <f t="shared" ref="J58:K58" si="281">IF(OR(J36="-",J36&lt;0.02),"",J$24&amp;",")</f>
        <v/>
      </c>
      <c r="K58" s="1" t="str">
        <f t="shared" ref="K58" si="282">IF(OR(J36="-",J36&gt;-0.02),"",J$24&amp;",")</f>
        <v/>
      </c>
      <c r="L58" s="1" t="str">
        <f t="shared" ref="L58:M58" si="283">IF(OR(L36="-",L36&lt;0.02),"",L$24&amp;",")</f>
        <v/>
      </c>
      <c r="M58" s="1" t="str">
        <f t="shared" ref="M58" si="284">IF(OR(L36="-",L36&gt;-0.02),"",L$24&amp;",")</f>
        <v/>
      </c>
      <c r="N58" s="1" t="str">
        <f t="shared" ref="N58:O58" si="285">IF(OR(N36="-",N36&lt;0.02),"",N$24&amp;",")</f>
        <v/>
      </c>
      <c r="O58" s="1" t="str">
        <f t="shared" ref="O58" si="286">IF(OR(N36="-",N36&gt;-0.02),"",N$24&amp;",")</f>
        <v/>
      </c>
      <c r="P58" s="1" t="str">
        <f t="shared" ref="P58:Q58" si="287">IF(OR(P36="-",P36&lt;0.02),"",P$24&amp;",")</f>
        <v/>
      </c>
      <c r="Q58" s="1" t="str">
        <f t="shared" ref="Q58" si="288">IF(OR(P36="-",P36&gt;-0.02),"",P$24&amp;",")</f>
        <v/>
      </c>
      <c r="R58" s="1" t="str">
        <f t="shared" ref="R58:S58" si="289">IF(OR(R36="-",R36&lt;0.02),"",R$24&amp;",")</f>
        <v/>
      </c>
      <c r="S58" s="1" t="str">
        <f t="shared" ref="S58" si="290">IF(OR(R36="-",R36&gt;-0.02),"",R$24&amp;",")</f>
        <v/>
      </c>
      <c r="T58" s="1" t="str">
        <f t="shared" ref="T58:U58" si="291">IF(OR(T36="-",T36&lt;0.02),"",T$24&amp;",")</f>
        <v/>
      </c>
      <c r="U58" s="1" t="str">
        <f t="shared" ref="U58" si="292">IF(OR(T36="-",T36&gt;-0.02),"",T$24&amp;",")</f>
        <v/>
      </c>
      <c r="V58" s="1" t="str">
        <f t="shared" ref="V58:W58" si="293">IF(OR(V36="-",V36&lt;0.02),"",V$24&amp;",")</f>
        <v/>
      </c>
      <c r="W58" s="1" t="str">
        <f t="shared" ref="W58" si="294">IF(OR(V36="-",V36&gt;-0.02),"",V$24&amp;",")</f>
        <v/>
      </c>
      <c r="X58" s="1" t="str">
        <f t="shared" ref="X58:Y58" si="295">IF(OR(X36="-",X36&lt;0.02),"",X$24&amp;",")</f>
        <v/>
      </c>
      <c r="Y58" s="1" t="str">
        <f t="shared" ref="Y58" si="296">IF(OR(X36="-",X36&gt;-0.02),"",X$24&amp;",")</f>
        <v/>
      </c>
      <c r="Z58" s="1" t="str">
        <f t="shared" ref="Z58:AA58" si="297">IF(OR(Z36="-",Z36&lt;0.02),"",Z$24&amp;",")</f>
        <v/>
      </c>
      <c r="AA58" s="1" t="str">
        <f t="shared" ref="AA58" si="298">IF(OR(Z36="-",Z36&gt;-0.02),"",Z$24&amp;",")</f>
        <v/>
      </c>
      <c r="AB58" s="1" t="str">
        <f t="shared" ref="AB58:AC58" si="299">IF(OR(AB36="-",AB36&lt;0.02),"",AB$24&amp;",")</f>
        <v/>
      </c>
      <c r="AC58" s="1" t="str">
        <f t="shared" ref="AC58" si="300">IF(OR(AB36="-",AB36&gt;-0.02),"",AB$24&amp;",")</f>
        <v/>
      </c>
      <c r="AD58" s="1" t="str">
        <f t="shared" ref="AD58:AE58" si="301">IF(OR(AD36="-",AD36&lt;0.02),"",AD$24&amp;",")</f>
        <v/>
      </c>
      <c r="AE58" s="1" t="str">
        <f t="shared" ref="AE58" si="302">IF(OR(AD36="-",AD36&gt;-0.02),"",AD$24&amp;",")</f>
        <v/>
      </c>
      <c r="AF58" s="1" t="str">
        <f t="shared" ref="AF58:AG58" si="303">IF(OR(AF36="-",AF36&lt;0.02),"",AF$24&amp;",")</f>
        <v/>
      </c>
      <c r="AG58" s="1" t="str">
        <f t="shared" ref="AG58" si="304">IF(OR(AF36="-",AF36&gt;-0.02),"",AF$24&amp;",")</f>
        <v/>
      </c>
      <c r="AH58" s="1" t="str">
        <f t="shared" ref="AH58:AI58" si="305">IF(OR(AH36="-",AH36&lt;0.02),"",AH$24&amp;",")</f>
        <v>Table 1076: allowed revenue,</v>
      </c>
      <c r="AI58" s="1" t="str">
        <f t="shared" ref="AI58" si="306">IF(OR(AH36="-",AH36&gt;-0.02),"",AH$24&amp;",")</f>
        <v/>
      </c>
      <c r="AK58" s="1" t="str">
        <f t="shared" si="93"/>
        <v>Table 1076: allowed revenue,</v>
      </c>
      <c r="AL58" s="1" t="str">
        <f t="shared" si="94"/>
        <v/>
      </c>
      <c r="AM58" s="1" t="str">
        <f t="shared" si="95"/>
        <v>Gone up mainly due to Table 1076: allowed revenue,</v>
      </c>
      <c r="AN58" s="1" t="str">
        <f t="shared" si="96"/>
        <v>No factors contributing to greater than 2% downward change.</v>
      </c>
      <c r="AO58" s="1" t="str">
        <f t="shared" si="97"/>
        <v>Gone up mainly due to Table 1076: allowed revenue,</v>
      </c>
      <c r="AP58" s="1" t="str">
        <f t="shared" si="98"/>
        <v xml:space="preserve">Gone down mainly due to </v>
      </c>
    </row>
    <row r="59" spans="2:42">
      <c r="B59" s="1" t="str">
        <f t="shared" si="64"/>
        <v>LV Sub HH Metered</v>
      </c>
      <c r="F59" s="1" t="str">
        <f t="shared" si="65"/>
        <v/>
      </c>
      <c r="G59" s="1" t="str">
        <f t="shared" si="66"/>
        <v/>
      </c>
      <c r="H59" s="1" t="str">
        <f t="shared" si="65"/>
        <v/>
      </c>
      <c r="I59" s="1" t="str">
        <f t="shared" si="66"/>
        <v/>
      </c>
      <c r="J59" s="1" t="str">
        <f t="shared" ref="J59:K59" si="307">IF(OR(J37="-",J37&lt;0.02),"",J$24&amp;",")</f>
        <v/>
      </c>
      <c r="K59" s="1" t="str">
        <f t="shared" ref="K59" si="308">IF(OR(J37="-",J37&gt;-0.02),"",J$24&amp;",")</f>
        <v/>
      </c>
      <c r="L59" s="1" t="str">
        <f t="shared" ref="L59:M59" si="309">IF(OR(L37="-",L37&lt;0.02),"",L$24&amp;",")</f>
        <v/>
      </c>
      <c r="M59" s="1" t="str">
        <f t="shared" ref="M59" si="310">IF(OR(L37="-",L37&gt;-0.02),"",L$24&amp;",")</f>
        <v/>
      </c>
      <c r="N59" s="1" t="str">
        <f t="shared" ref="N59:O59" si="311">IF(OR(N37="-",N37&lt;0.02),"",N$24&amp;",")</f>
        <v/>
      </c>
      <c r="O59" s="1" t="str">
        <f t="shared" ref="O59" si="312">IF(OR(N37="-",N37&gt;-0.02),"",N$24&amp;",")</f>
        <v/>
      </c>
      <c r="P59" s="1" t="str">
        <f t="shared" ref="P59:Q59" si="313">IF(OR(P37="-",P37&lt;0.02),"",P$24&amp;",")</f>
        <v/>
      </c>
      <c r="Q59" s="1" t="str">
        <f t="shared" ref="Q59" si="314">IF(OR(P37="-",P37&gt;-0.02),"",P$24&amp;",")</f>
        <v/>
      </c>
      <c r="R59" s="1" t="str">
        <f t="shared" ref="R59:S59" si="315">IF(OR(R37="-",R37&lt;0.02),"",R$24&amp;",")</f>
        <v/>
      </c>
      <c r="S59" s="1" t="str">
        <f t="shared" ref="S59" si="316">IF(OR(R37="-",R37&gt;-0.02),"",R$24&amp;",")</f>
        <v/>
      </c>
      <c r="T59" s="1" t="str">
        <f t="shared" ref="T59:U59" si="317">IF(OR(T37="-",T37&lt;0.02),"",T$24&amp;",")</f>
        <v/>
      </c>
      <c r="U59" s="1" t="str">
        <f t="shared" ref="U59" si="318">IF(OR(T37="-",T37&gt;-0.02),"",T$24&amp;",")</f>
        <v/>
      </c>
      <c r="V59" s="1" t="str">
        <f t="shared" ref="V59:W59" si="319">IF(OR(V37="-",V37&lt;0.02),"",V$24&amp;",")</f>
        <v/>
      </c>
      <c r="W59" s="1" t="str">
        <f t="shared" ref="W59" si="320">IF(OR(V37="-",V37&gt;-0.02),"",V$24&amp;",")</f>
        <v/>
      </c>
      <c r="X59" s="1" t="str">
        <f t="shared" ref="X59:Y59" si="321">IF(OR(X37="-",X37&lt;0.02),"",X$24&amp;",")</f>
        <v/>
      </c>
      <c r="Y59" s="1" t="str">
        <f t="shared" ref="Y59" si="322">IF(OR(X37="-",X37&gt;-0.02),"",X$24&amp;",")</f>
        <v/>
      </c>
      <c r="Z59" s="1" t="str">
        <f t="shared" ref="Z59:AA59" si="323">IF(OR(Z37="-",Z37&lt;0.02),"",Z$24&amp;",")</f>
        <v/>
      </c>
      <c r="AA59" s="1" t="str">
        <f t="shared" ref="AA59" si="324">IF(OR(Z37="-",Z37&gt;-0.02),"",Z$24&amp;",")</f>
        <v/>
      </c>
      <c r="AB59" s="1" t="str">
        <f t="shared" ref="AB59:AC59" si="325">IF(OR(AB37="-",AB37&lt;0.02),"",AB$24&amp;",")</f>
        <v/>
      </c>
      <c r="AC59" s="1" t="str">
        <f t="shared" ref="AC59" si="326">IF(OR(AB37="-",AB37&gt;-0.02),"",AB$24&amp;",")</f>
        <v/>
      </c>
      <c r="AD59" s="1" t="str">
        <f t="shared" ref="AD59:AE59" si="327">IF(OR(AD37="-",AD37&lt;0.02),"",AD$24&amp;",")</f>
        <v/>
      </c>
      <c r="AE59" s="1" t="str">
        <f t="shared" ref="AE59" si="328">IF(OR(AD37="-",AD37&gt;-0.02),"",AD$24&amp;",")</f>
        <v/>
      </c>
      <c r="AF59" s="1" t="str">
        <f t="shared" ref="AF59:AG59" si="329">IF(OR(AF37="-",AF37&lt;0.02),"",AF$24&amp;",")</f>
        <v/>
      </c>
      <c r="AG59" s="1" t="str">
        <f t="shared" ref="AG59" si="330">IF(OR(AF37="-",AF37&gt;-0.02),"",AF$24&amp;",")</f>
        <v/>
      </c>
      <c r="AH59" s="1" t="str">
        <f t="shared" ref="AH59:AI59" si="331">IF(OR(AH37="-",AH37&lt;0.02),"",AH$24&amp;",")</f>
        <v>Table 1076: allowed revenue,</v>
      </c>
      <c r="AI59" s="1" t="str">
        <f t="shared" ref="AI59" si="332">IF(OR(AH37="-",AH37&gt;-0.02),"",AH$24&amp;",")</f>
        <v/>
      </c>
      <c r="AK59" s="1" t="str">
        <f t="shared" si="93"/>
        <v>Table 1076: allowed revenue,</v>
      </c>
      <c r="AL59" s="1" t="str">
        <f t="shared" si="94"/>
        <v/>
      </c>
      <c r="AM59" s="1" t="str">
        <f t="shared" si="95"/>
        <v>Gone up mainly due to Table 1076: allowed revenue,</v>
      </c>
      <c r="AN59" s="1" t="str">
        <f t="shared" si="96"/>
        <v>No factors contributing to greater than 2% downward change.</v>
      </c>
      <c r="AO59" s="1" t="str">
        <f t="shared" si="97"/>
        <v>Gone up mainly due to Table 1076: allowed revenue,</v>
      </c>
      <c r="AP59" s="1" t="str">
        <f t="shared" si="98"/>
        <v xml:space="preserve">Gone down mainly due to </v>
      </c>
    </row>
    <row r="60" spans="2:42">
      <c r="B60" s="1" t="str">
        <f t="shared" si="64"/>
        <v>HV HH Metered</v>
      </c>
      <c r="F60" s="1" t="str">
        <f t="shared" si="65"/>
        <v/>
      </c>
      <c r="G60" s="1" t="str">
        <f t="shared" si="66"/>
        <v/>
      </c>
      <c r="H60" s="1" t="str">
        <f t="shared" si="65"/>
        <v/>
      </c>
      <c r="I60" s="1" t="str">
        <f t="shared" si="66"/>
        <v/>
      </c>
      <c r="J60" s="1" t="str">
        <f t="shared" ref="J60:K60" si="333">IF(OR(J38="-",J38&lt;0.02),"",J$24&amp;",")</f>
        <v/>
      </c>
      <c r="K60" s="1" t="str">
        <f t="shared" ref="K60" si="334">IF(OR(J38="-",J38&gt;-0.02),"",J$24&amp;",")</f>
        <v/>
      </c>
      <c r="L60" s="1" t="str">
        <f t="shared" ref="L60:M60" si="335">IF(OR(L38="-",L38&lt;0.02),"",L$24&amp;",")</f>
        <v/>
      </c>
      <c r="M60" s="1" t="str">
        <f t="shared" ref="M60" si="336">IF(OR(L38="-",L38&gt;-0.02),"",L$24&amp;",")</f>
        <v/>
      </c>
      <c r="N60" s="1" t="str">
        <f t="shared" ref="N60:O60" si="337">IF(OR(N38="-",N38&lt;0.02),"",N$24&amp;",")</f>
        <v/>
      </c>
      <c r="O60" s="1" t="str">
        <f t="shared" ref="O60" si="338">IF(OR(N38="-",N38&gt;-0.02),"",N$24&amp;",")</f>
        <v/>
      </c>
      <c r="P60" s="1" t="str">
        <f t="shared" ref="P60:Q60" si="339">IF(OR(P38="-",P38&lt;0.02),"",P$24&amp;",")</f>
        <v/>
      </c>
      <c r="Q60" s="1" t="str">
        <f t="shared" ref="Q60" si="340">IF(OR(P38="-",P38&gt;-0.02),"",P$24&amp;",")</f>
        <v/>
      </c>
      <c r="R60" s="1" t="str">
        <f t="shared" ref="R60:S60" si="341">IF(OR(R38="-",R38&lt;0.02),"",R$24&amp;",")</f>
        <v/>
      </c>
      <c r="S60" s="1" t="str">
        <f t="shared" ref="S60" si="342">IF(OR(R38="-",R38&gt;-0.02),"",R$24&amp;",")</f>
        <v/>
      </c>
      <c r="T60" s="1" t="str">
        <f t="shared" ref="T60:U60" si="343">IF(OR(T38="-",T38&lt;0.02),"",T$24&amp;",")</f>
        <v/>
      </c>
      <c r="U60" s="1" t="str">
        <f t="shared" ref="U60" si="344">IF(OR(T38="-",T38&gt;-0.02),"",T$24&amp;",")</f>
        <v/>
      </c>
      <c r="V60" s="1" t="str">
        <f t="shared" ref="V60:W60" si="345">IF(OR(V38="-",V38&lt;0.02),"",V$24&amp;",")</f>
        <v/>
      </c>
      <c r="W60" s="1" t="str">
        <f t="shared" ref="W60" si="346">IF(OR(V38="-",V38&gt;-0.02),"",V$24&amp;",")</f>
        <v/>
      </c>
      <c r="X60" s="1" t="str">
        <f t="shared" ref="X60:Y60" si="347">IF(OR(X38="-",X38&lt;0.02),"",X$24&amp;",")</f>
        <v/>
      </c>
      <c r="Y60" s="1" t="str">
        <f t="shared" ref="Y60" si="348">IF(OR(X38="-",X38&gt;-0.02),"",X$24&amp;",")</f>
        <v/>
      </c>
      <c r="Z60" s="1" t="str">
        <f t="shared" ref="Z60:AA60" si="349">IF(OR(Z38="-",Z38&lt;0.02),"",Z$24&amp;",")</f>
        <v/>
      </c>
      <c r="AA60" s="1" t="str">
        <f t="shared" ref="AA60" si="350">IF(OR(Z38="-",Z38&gt;-0.02),"",Z$24&amp;",")</f>
        <v/>
      </c>
      <c r="AB60" s="1" t="str">
        <f t="shared" ref="AB60:AC60" si="351">IF(OR(AB38="-",AB38&lt;0.02),"",AB$24&amp;",")</f>
        <v/>
      </c>
      <c r="AC60" s="1" t="str">
        <f t="shared" ref="AC60" si="352">IF(OR(AB38="-",AB38&gt;-0.02),"",AB$24&amp;",")</f>
        <v/>
      </c>
      <c r="AD60" s="1" t="str">
        <f t="shared" ref="AD60:AE60" si="353">IF(OR(AD38="-",AD38&lt;0.02),"",AD$24&amp;",")</f>
        <v/>
      </c>
      <c r="AE60" s="1" t="str">
        <f t="shared" ref="AE60" si="354">IF(OR(AD38="-",AD38&gt;-0.02),"",AD$24&amp;",")</f>
        <v/>
      </c>
      <c r="AF60" s="1" t="str">
        <f t="shared" ref="AF60:AG60" si="355">IF(OR(AF38="-",AF38&lt;0.02),"",AF$24&amp;",")</f>
        <v/>
      </c>
      <c r="AG60" s="1" t="str">
        <f t="shared" ref="AG60" si="356">IF(OR(AF38="-",AF38&gt;-0.02),"",AF$24&amp;",")</f>
        <v/>
      </c>
      <c r="AH60" s="1" t="str">
        <f t="shared" ref="AH60:AI60" si="357">IF(OR(AH38="-",AH38&lt;0.02),"",AH$24&amp;",")</f>
        <v>Table 1076: allowed revenue,</v>
      </c>
      <c r="AI60" s="1" t="str">
        <f t="shared" ref="AI60" si="358">IF(OR(AH38="-",AH38&gt;-0.02),"",AH$24&amp;",")</f>
        <v/>
      </c>
      <c r="AK60" s="1" t="str">
        <f t="shared" si="93"/>
        <v>Table 1076: allowed revenue,</v>
      </c>
      <c r="AL60" s="1" t="str">
        <f t="shared" si="94"/>
        <v/>
      </c>
      <c r="AM60" s="1" t="str">
        <f t="shared" si="95"/>
        <v>Gone up mainly due to Table 1076: allowed revenue,</v>
      </c>
      <c r="AN60" s="1" t="str">
        <f t="shared" si="96"/>
        <v>No factors contributing to greater than 2% downward change.</v>
      </c>
      <c r="AO60" s="1" t="str">
        <f t="shared" si="97"/>
        <v>Gone up mainly due to Table 1076: allowed revenue,</v>
      </c>
      <c r="AP60" s="1" t="str">
        <f t="shared" si="98"/>
        <v xml:space="preserve">Gone down mainly due to </v>
      </c>
    </row>
    <row r="61" spans="2:42">
      <c r="B61" s="1" t="str">
        <f t="shared" si="64"/>
        <v>HV Sub HH Metered</v>
      </c>
      <c r="F61" s="1" t="str">
        <f t="shared" si="65"/>
        <v/>
      </c>
      <c r="G61" s="1" t="str">
        <f t="shared" si="66"/>
        <v/>
      </c>
      <c r="H61" s="1" t="str">
        <f t="shared" si="65"/>
        <v/>
      </c>
      <c r="I61" s="1" t="str">
        <f t="shared" si="66"/>
        <v/>
      </c>
      <c r="J61" s="1" t="str">
        <f t="shared" ref="J61:K61" si="359">IF(OR(J39="-",J39&lt;0.02),"",J$24&amp;",")</f>
        <v/>
      </c>
      <c r="K61" s="1" t="str">
        <f t="shared" ref="K61" si="360">IF(OR(J39="-",J39&gt;-0.02),"",J$24&amp;",")</f>
        <v/>
      </c>
      <c r="L61" s="1" t="str">
        <f t="shared" ref="L61:M61" si="361">IF(OR(L39="-",L39&lt;0.02),"",L$24&amp;",")</f>
        <v/>
      </c>
      <c r="M61" s="1" t="str">
        <f t="shared" ref="M61" si="362">IF(OR(L39="-",L39&gt;-0.02),"",L$24&amp;",")</f>
        <v/>
      </c>
      <c r="N61" s="1" t="str">
        <f t="shared" ref="N61:O61" si="363">IF(OR(N39="-",N39&lt;0.02),"",N$24&amp;",")</f>
        <v/>
      </c>
      <c r="O61" s="1" t="str">
        <f t="shared" ref="O61" si="364">IF(OR(N39="-",N39&gt;-0.02),"",N$24&amp;",")</f>
        <v/>
      </c>
      <c r="P61" s="1" t="str">
        <f t="shared" ref="P61:Q61" si="365">IF(OR(P39="-",P39&lt;0.02),"",P$24&amp;",")</f>
        <v/>
      </c>
      <c r="Q61" s="1" t="str">
        <f t="shared" ref="Q61" si="366">IF(OR(P39="-",P39&gt;-0.02),"",P$24&amp;",")</f>
        <v/>
      </c>
      <c r="R61" s="1" t="str">
        <f t="shared" ref="R61:S61" si="367">IF(OR(R39="-",R39&lt;0.02),"",R$24&amp;",")</f>
        <v/>
      </c>
      <c r="S61" s="1" t="str">
        <f t="shared" ref="S61" si="368">IF(OR(R39="-",R39&gt;-0.02),"",R$24&amp;",")</f>
        <v/>
      </c>
      <c r="T61" s="1" t="str">
        <f t="shared" ref="T61:U61" si="369">IF(OR(T39="-",T39&lt;0.02),"",T$24&amp;",")</f>
        <v/>
      </c>
      <c r="U61" s="1" t="str">
        <f t="shared" ref="U61" si="370">IF(OR(T39="-",T39&gt;-0.02),"",T$24&amp;",")</f>
        <v>Table 1059: Otex,</v>
      </c>
      <c r="V61" s="1" t="str">
        <f t="shared" ref="V61:W61" si="371">IF(OR(V39="-",V39&lt;0.02),"",V$24&amp;",")</f>
        <v/>
      </c>
      <c r="W61" s="1" t="str">
        <f t="shared" ref="W61" si="372">IF(OR(V39="-",V39&gt;-0.02),"",V$24&amp;",")</f>
        <v/>
      </c>
      <c r="X61" s="1" t="str">
        <f t="shared" ref="X61:Y61" si="373">IF(OR(X39="-",X39&lt;0.02),"",X$24&amp;",")</f>
        <v/>
      </c>
      <c r="Y61" s="1" t="str">
        <f t="shared" ref="Y61" si="374">IF(OR(X39="-",X39&gt;-0.02),"",X$24&amp;",")</f>
        <v/>
      </c>
      <c r="Z61" s="1" t="str">
        <f t="shared" ref="Z61:AA61" si="375">IF(OR(Z39="-",Z39&lt;0.02),"",Z$24&amp;",")</f>
        <v/>
      </c>
      <c r="AA61" s="1" t="str">
        <f t="shared" ref="AA61" si="376">IF(OR(Z39="-",Z39&gt;-0.02),"",Z$24&amp;",")</f>
        <v/>
      </c>
      <c r="AB61" s="1" t="str">
        <f t="shared" ref="AB61:AC61" si="377">IF(OR(AB39="-",AB39&lt;0.02),"",AB$24&amp;",")</f>
        <v/>
      </c>
      <c r="AC61" s="1" t="str">
        <f t="shared" ref="AC61" si="378">IF(OR(AB39="-",AB39&gt;-0.02),"",AB$24&amp;",")</f>
        <v/>
      </c>
      <c r="AD61" s="1" t="str">
        <f t="shared" ref="AD61:AE61" si="379">IF(OR(AD39="-",AD39&lt;0.02),"",AD$24&amp;",")</f>
        <v/>
      </c>
      <c r="AE61" s="1" t="str">
        <f t="shared" ref="AE61" si="380">IF(OR(AD39="-",AD39&gt;-0.02),"",AD$24&amp;",")</f>
        <v/>
      </c>
      <c r="AF61" s="1" t="str">
        <f t="shared" ref="AF61:AG61" si="381">IF(OR(AF39="-",AF39&lt;0.02),"",AF$24&amp;",")</f>
        <v/>
      </c>
      <c r="AG61" s="1" t="str">
        <f t="shared" ref="AG61" si="382">IF(OR(AF39="-",AF39&gt;-0.02),"",AF$24&amp;",")</f>
        <v/>
      </c>
      <c r="AH61" s="1" t="str">
        <f t="shared" ref="AH61:AI61" si="383">IF(OR(AH39="-",AH39&lt;0.02),"",AH$24&amp;",")</f>
        <v/>
      </c>
      <c r="AI61" s="1" t="str">
        <f t="shared" ref="AI61" si="384">IF(OR(AH39="-",AH39&gt;-0.02),"",AH$24&amp;",")</f>
        <v/>
      </c>
      <c r="AK61" s="1" t="str">
        <f t="shared" si="93"/>
        <v/>
      </c>
      <c r="AL61" s="1" t="str">
        <f t="shared" si="94"/>
        <v>Table 1059: Otex,</v>
      </c>
      <c r="AM61" s="1" t="str">
        <f t="shared" si="95"/>
        <v>No factors contributing to greater than 2% upward change.</v>
      </c>
      <c r="AN61" s="1" t="str">
        <f t="shared" si="96"/>
        <v>Gone down mainly due to Table 1059: Otex,</v>
      </c>
      <c r="AO61" s="1" t="str">
        <f t="shared" si="97"/>
        <v xml:space="preserve">Gone up mainly due to </v>
      </c>
      <c r="AP61" s="1" t="str">
        <f t="shared" si="98"/>
        <v>Gone down mainly due to Table 1059: Otex,</v>
      </c>
    </row>
    <row r="62" spans="2:42">
      <c r="B62" s="1" t="str">
        <f t="shared" si="64"/>
        <v>NHH UMS</v>
      </c>
      <c r="F62" s="1" t="str">
        <f t="shared" si="65"/>
        <v/>
      </c>
      <c r="G62" s="1" t="str">
        <f t="shared" si="66"/>
        <v/>
      </c>
      <c r="H62" s="1" t="str">
        <f t="shared" si="65"/>
        <v/>
      </c>
      <c r="I62" s="1" t="str">
        <f t="shared" si="66"/>
        <v/>
      </c>
      <c r="J62" s="1" t="str">
        <f t="shared" ref="J62:K62" si="385">IF(OR(J40="-",J40&lt;0.02),"",J$24&amp;",")</f>
        <v/>
      </c>
      <c r="K62" s="1" t="str">
        <f t="shared" ref="K62" si="386">IF(OR(J40="-",J40&gt;-0.02),"",J$24&amp;",")</f>
        <v/>
      </c>
      <c r="L62" s="1" t="str">
        <f t="shared" ref="L62:M62" si="387">IF(OR(L40="-",L40&lt;0.02),"",L$24&amp;",")</f>
        <v/>
      </c>
      <c r="M62" s="1" t="str">
        <f t="shared" ref="M62" si="388">IF(OR(L40="-",L40&gt;-0.02),"",L$24&amp;",")</f>
        <v/>
      </c>
      <c r="N62" s="1" t="str">
        <f t="shared" ref="N62:O62" si="389">IF(OR(N40="-",N40&lt;0.02),"",N$24&amp;",")</f>
        <v/>
      </c>
      <c r="O62" s="1" t="str">
        <f t="shared" ref="O62" si="390">IF(OR(N40="-",N40&gt;-0.02),"",N$24&amp;",")</f>
        <v/>
      </c>
      <c r="P62" s="1" t="str">
        <f t="shared" ref="P62:Q62" si="391">IF(OR(P40="-",P40&lt;0.02),"",P$24&amp;",")</f>
        <v/>
      </c>
      <c r="Q62" s="1" t="str">
        <f t="shared" ref="Q62" si="392">IF(OR(P40="-",P40&gt;-0.02),"",P$24&amp;",")</f>
        <v/>
      </c>
      <c r="R62" s="1" t="str">
        <f t="shared" ref="R62:S62" si="393">IF(OR(R40="-",R40&lt;0.02),"",R$24&amp;",")</f>
        <v/>
      </c>
      <c r="S62" s="1" t="str">
        <f t="shared" ref="S62" si="394">IF(OR(R40="-",R40&gt;-0.02),"",R$24&amp;",")</f>
        <v/>
      </c>
      <c r="T62" s="1" t="str">
        <f t="shared" ref="T62:U62" si="395">IF(OR(T40="-",T40&lt;0.02),"",T$24&amp;",")</f>
        <v>Table 1059: Otex,</v>
      </c>
      <c r="U62" s="1" t="str">
        <f t="shared" ref="U62" si="396">IF(OR(T40="-",T40&gt;-0.02),"",T$24&amp;",")</f>
        <v/>
      </c>
      <c r="V62" s="1" t="str">
        <f t="shared" ref="V62:W62" si="397">IF(OR(V40="-",V40&lt;0.02),"",V$24&amp;",")</f>
        <v/>
      </c>
      <c r="W62" s="1" t="str">
        <f t="shared" ref="W62" si="398">IF(OR(V40="-",V40&gt;-0.02),"",V$24&amp;",")</f>
        <v/>
      </c>
      <c r="X62" s="1" t="str">
        <f t="shared" ref="X62:Y62" si="399">IF(OR(X40="-",X40&lt;0.02),"",X$24&amp;",")</f>
        <v/>
      </c>
      <c r="Y62" s="1" t="str">
        <f t="shared" ref="Y62" si="400">IF(OR(X40="-",X40&gt;-0.02),"",X$24&amp;",")</f>
        <v/>
      </c>
      <c r="Z62" s="1" t="str">
        <f t="shared" ref="Z62:AA62" si="401">IF(OR(Z40="-",Z40&lt;0.02),"",Z$24&amp;",")</f>
        <v/>
      </c>
      <c r="AA62" s="1" t="str">
        <f t="shared" ref="AA62" si="402">IF(OR(Z40="-",Z40&gt;-0.02),"",Z$24&amp;",")</f>
        <v/>
      </c>
      <c r="AB62" s="1" t="str">
        <f t="shared" ref="AB62:AC62" si="403">IF(OR(AB40="-",AB40&lt;0.02),"",AB$24&amp;",")</f>
        <v/>
      </c>
      <c r="AC62" s="1" t="str">
        <f t="shared" ref="AC62" si="404">IF(OR(AB40="-",AB40&gt;-0.02),"",AB$24&amp;",")</f>
        <v/>
      </c>
      <c r="AD62" s="1" t="str">
        <f t="shared" ref="AD62:AE62" si="405">IF(OR(AD40="-",AD40&lt;0.02),"",AD$24&amp;",")</f>
        <v/>
      </c>
      <c r="AE62" s="1" t="str">
        <f t="shared" ref="AE62" si="406">IF(OR(AD40="-",AD40&gt;-0.02),"",AD$24&amp;",")</f>
        <v/>
      </c>
      <c r="AF62" s="1" t="str">
        <f t="shared" ref="AF62:AG62" si="407">IF(OR(AF40="-",AF40&lt;0.02),"",AF$24&amp;",")</f>
        <v>Table 1053: volumes and mpans etc forecast,</v>
      </c>
      <c r="AG62" s="1" t="str">
        <f t="shared" ref="AG62" si="408">IF(OR(AF40="-",AF40&gt;-0.02),"",AF$24&amp;",")</f>
        <v/>
      </c>
      <c r="AH62" s="1" t="str">
        <f t="shared" ref="AH62:AI62" si="409">IF(OR(AH40="-",AH40&lt;0.02),"",AH$24&amp;",")</f>
        <v>Table 1076: allowed revenue,</v>
      </c>
      <c r="AI62" s="1" t="str">
        <f t="shared" ref="AI62" si="410">IF(OR(AH40="-",AH40&gt;-0.02),"",AH$24&amp;",")</f>
        <v/>
      </c>
      <c r="AK62" s="1" t="str">
        <f t="shared" si="93"/>
        <v>Table 1059: Otex,Table 1053: volumes and mpans etc forecast,Table 1076: allowed revenue,</v>
      </c>
      <c r="AL62" s="1" t="str">
        <f t="shared" si="94"/>
        <v/>
      </c>
      <c r="AM62" s="1" t="str">
        <f t="shared" si="95"/>
        <v>Gone up mainly due to Table 1059: Otex,Table 1053: volumes and mpans etc forecast,Table 1076: allowed revenue,</v>
      </c>
      <c r="AN62" s="1" t="str">
        <f t="shared" si="96"/>
        <v>No factors contributing to greater than 2% downward change.</v>
      </c>
      <c r="AO62" s="1" t="str">
        <f t="shared" si="97"/>
        <v>Gone up mainly due to Table 1059: Otex,Table 1053: volumes and mpans etc forecast,Table 1076: allowed revenue,</v>
      </c>
      <c r="AP62" s="1" t="str">
        <f t="shared" si="98"/>
        <v xml:space="preserve">Gone down mainly due to </v>
      </c>
    </row>
    <row r="63" spans="2:42">
      <c r="B63" s="1" t="str">
        <f t="shared" si="64"/>
        <v>LV UMS (Pseudo HH Metered)</v>
      </c>
      <c r="F63" s="1" t="str">
        <f t="shared" si="65"/>
        <v/>
      </c>
      <c r="G63" s="1" t="str">
        <f t="shared" si="66"/>
        <v/>
      </c>
      <c r="H63" s="1" t="str">
        <f t="shared" si="65"/>
        <v/>
      </c>
      <c r="I63" s="1" t="str">
        <f t="shared" si="66"/>
        <v/>
      </c>
      <c r="J63" s="1" t="str">
        <f t="shared" ref="J63:K63" si="411">IF(OR(J41="-",J41&lt;0.02),"",J$24&amp;",")</f>
        <v/>
      </c>
      <c r="K63" s="1" t="str">
        <f t="shared" ref="K63" si="412">IF(OR(J41="-",J41&gt;-0.02),"",J$24&amp;",")</f>
        <v/>
      </c>
      <c r="L63" s="1" t="str">
        <f t="shared" ref="L63:M63" si="413">IF(OR(L41="-",L41&lt;0.02),"",L$24&amp;",")</f>
        <v/>
      </c>
      <c r="M63" s="1" t="str">
        <f t="shared" ref="M63" si="414">IF(OR(L41="-",L41&gt;-0.02),"",L$24&amp;",")</f>
        <v/>
      </c>
      <c r="N63" s="1" t="str">
        <f t="shared" ref="N63:O63" si="415">IF(OR(N41="-",N41&lt;0.02),"",N$24&amp;",")</f>
        <v/>
      </c>
      <c r="O63" s="1" t="str">
        <f t="shared" ref="O63" si="416">IF(OR(N41="-",N41&gt;-0.02),"",N$24&amp;",")</f>
        <v/>
      </c>
      <c r="P63" s="1" t="str">
        <f t="shared" ref="P63:Q63" si="417">IF(OR(P41="-",P41&lt;0.02),"",P$24&amp;",")</f>
        <v/>
      </c>
      <c r="Q63" s="1" t="str">
        <f t="shared" ref="Q63" si="418">IF(OR(P41="-",P41&gt;-0.02),"",P$24&amp;",")</f>
        <v/>
      </c>
      <c r="R63" s="1" t="str">
        <f t="shared" ref="R63:S63" si="419">IF(OR(R41="-",R41&lt;0.02),"",R$24&amp;",")</f>
        <v/>
      </c>
      <c r="S63" s="1" t="str">
        <f t="shared" ref="S63" si="420">IF(OR(R41="-",R41&gt;-0.02),"",R$24&amp;",")</f>
        <v/>
      </c>
      <c r="T63" s="1" t="str">
        <f t="shared" ref="T63:U63" si="421">IF(OR(T41="-",T41&lt;0.02),"",T$24&amp;",")</f>
        <v>Table 1059: Otex,</v>
      </c>
      <c r="U63" s="1" t="str">
        <f t="shared" ref="U63" si="422">IF(OR(T41="-",T41&gt;-0.02),"",T$24&amp;",")</f>
        <v/>
      </c>
      <c r="V63" s="1" t="str">
        <f t="shared" ref="V63:W63" si="423">IF(OR(V41="-",V41&lt;0.02),"",V$24&amp;",")</f>
        <v/>
      </c>
      <c r="W63" s="1" t="str">
        <f t="shared" ref="W63" si="424">IF(OR(V41="-",V41&gt;-0.02),"",V$24&amp;",")</f>
        <v/>
      </c>
      <c r="X63" s="1" t="str">
        <f t="shared" ref="X63:Y63" si="425">IF(OR(X41="-",X41&lt;0.02),"",X$24&amp;",")</f>
        <v/>
      </c>
      <c r="Y63" s="1" t="str">
        <f t="shared" ref="Y63" si="426">IF(OR(X41="-",X41&gt;-0.02),"",X$24&amp;",")</f>
        <v/>
      </c>
      <c r="Z63" s="1" t="str">
        <f t="shared" ref="Z63:AA63" si="427">IF(OR(Z41="-",Z41&lt;0.02),"",Z$24&amp;",")</f>
        <v/>
      </c>
      <c r="AA63" s="1" t="str">
        <f t="shared" ref="AA63" si="428">IF(OR(Z41="-",Z41&gt;-0.02),"",Z$24&amp;",")</f>
        <v/>
      </c>
      <c r="AB63" s="1" t="str">
        <f t="shared" ref="AB63:AC63" si="429">IF(OR(AB41="-",AB41&lt;0.02),"",AB$24&amp;",")</f>
        <v/>
      </c>
      <c r="AC63" s="1" t="str">
        <f t="shared" ref="AC63" si="430">IF(OR(AB41="-",AB41&gt;-0.02),"",AB$24&amp;",")</f>
        <v/>
      </c>
      <c r="AD63" s="1" t="str">
        <f t="shared" ref="AD63:AE63" si="431">IF(OR(AD41="-",AD41&lt;0.02),"",AD$24&amp;",")</f>
        <v/>
      </c>
      <c r="AE63" s="1" t="str">
        <f t="shared" ref="AE63" si="432">IF(OR(AD41="-",AD41&gt;-0.02),"",AD$24&amp;",")</f>
        <v/>
      </c>
      <c r="AF63" s="1" t="str">
        <f t="shared" ref="AF63:AG63" si="433">IF(OR(AF41="-",AF41&lt;0.02),"",AF$24&amp;",")</f>
        <v/>
      </c>
      <c r="AG63" s="1" t="str">
        <f t="shared" ref="AG63" si="434">IF(OR(AF41="-",AF41&gt;-0.02),"",AF$24&amp;",")</f>
        <v/>
      </c>
      <c r="AH63" s="1" t="str">
        <f t="shared" ref="AH63:AI63" si="435">IF(OR(AH41="-",AH41&lt;0.02),"",AH$24&amp;",")</f>
        <v>Table 1076: allowed revenue,</v>
      </c>
      <c r="AI63" s="1" t="str">
        <f t="shared" ref="AI63" si="436">IF(OR(AH41="-",AH41&gt;-0.02),"",AH$24&amp;",")</f>
        <v/>
      </c>
      <c r="AK63" s="1" t="str">
        <f t="shared" si="93"/>
        <v>Table 1059: Otex,Table 1076: allowed revenue,</v>
      </c>
      <c r="AL63" s="1" t="str">
        <f t="shared" si="94"/>
        <v/>
      </c>
      <c r="AM63" s="1" t="str">
        <f t="shared" si="95"/>
        <v>Gone up mainly due to Table 1059: Otex,Table 1076: allowed revenue,</v>
      </c>
      <c r="AN63" s="1" t="str">
        <f t="shared" si="96"/>
        <v>No factors contributing to greater than 2% downward change.</v>
      </c>
      <c r="AO63" s="1" t="str">
        <f t="shared" si="97"/>
        <v>Gone up mainly due to Table 1059: Otex,Table 1076: allowed revenue,</v>
      </c>
      <c r="AP63" s="1" t="str">
        <f t="shared" si="98"/>
        <v xml:space="preserve">Gone down mainly due to </v>
      </c>
    </row>
  </sheetData>
  <mergeCells count="48">
    <mergeCell ref="R4:S4"/>
    <mergeCell ref="F4:G4"/>
    <mergeCell ref="N4:O4"/>
    <mergeCell ref="Z4:AA4"/>
    <mergeCell ref="F24:G24"/>
    <mergeCell ref="N24:O24"/>
    <mergeCell ref="Z24:AA24"/>
    <mergeCell ref="D4:E4"/>
    <mergeCell ref="H4:I4"/>
    <mergeCell ref="J4:K4"/>
    <mergeCell ref="L4:M4"/>
    <mergeCell ref="P4:Q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J44:AK44"/>
    <mergeCell ref="V44:W44"/>
    <mergeCell ref="X44:Y44"/>
    <mergeCell ref="AB44:AC44"/>
    <mergeCell ref="AD44:AE44"/>
    <mergeCell ref="AF44:AG44"/>
    <mergeCell ref="AH44:AI4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0"/>
  <sheetViews>
    <sheetView workbookViewId="0">
      <pane xSplit="3" ySplit="5" topLeftCell="M6" activePane="bottomRight" state="frozen"/>
      <selection pane="topRight" activeCell="D1" sqref="D1"/>
      <selection pane="bottomLeft" activeCell="A6" sqref="A6"/>
      <selection pane="bottomRight" activeCell="P6" sqref="P6"/>
    </sheetView>
  </sheetViews>
  <sheetFormatPr defaultColWidth="40.85546875" defaultRowHeight="15" customHeight="1"/>
  <cols>
    <col min="1" max="1" width="2" style="31" customWidth="1"/>
    <col min="2" max="2" width="47" style="52" customWidth="1"/>
    <col min="3" max="3" width="12" style="52" bestFit="1" customWidth="1"/>
    <col min="4" max="4" width="5.85546875" style="52" customWidth="1"/>
    <col min="5" max="6" width="10.28515625" style="52" bestFit="1" customWidth="1"/>
    <col min="7" max="7" width="14" style="52" bestFit="1" customWidth="1"/>
    <col min="8" max="8" width="13.140625" style="52" bestFit="1" customWidth="1"/>
    <col min="9" max="9" width="15.85546875" style="52" bestFit="1" customWidth="1"/>
    <col min="10" max="10" width="14" style="52" bestFit="1" customWidth="1"/>
    <col min="11" max="11" width="15.7109375" style="52" bestFit="1" customWidth="1"/>
    <col min="12" max="12" width="35.5703125" style="52" customWidth="1"/>
    <col min="13" max="13" width="12.7109375" style="52" bestFit="1" customWidth="1"/>
    <col min="14" max="14" width="14" style="52" bestFit="1" customWidth="1"/>
    <col min="15" max="15" width="13.42578125" style="52" customWidth="1"/>
    <col min="16" max="16" width="53" style="52" customWidth="1"/>
    <col min="17" max="17" width="13.42578125" style="52" customWidth="1"/>
    <col min="18" max="18" width="11" style="52" customWidth="1"/>
    <col min="19" max="256" width="40.85546875" style="52"/>
    <col min="257" max="257" width="4.85546875" style="52" customWidth="1"/>
    <col min="258" max="258" width="6.42578125" style="52" customWidth="1"/>
    <col min="259" max="259" width="47.42578125" style="52" customWidth="1"/>
    <col min="260" max="260" width="9" style="52" customWidth="1"/>
    <col min="261" max="261" width="5.85546875" style="52" customWidth="1"/>
    <col min="262" max="262" width="17.140625" style="52" customWidth="1"/>
    <col min="263" max="263" width="11.140625" style="52" customWidth="1"/>
    <col min="264" max="264" width="11.7109375" style="52" customWidth="1"/>
    <col min="265" max="265" width="13.42578125" style="52" customWidth="1"/>
    <col min="266" max="266" width="16.28515625" style="52" customWidth="1"/>
    <col min="267" max="267" width="15.85546875" style="52" customWidth="1"/>
    <col min="268" max="268" width="22.7109375" style="52" customWidth="1"/>
    <col min="269" max="269" width="9.42578125" style="52" customWidth="1"/>
    <col min="270" max="270" width="11.28515625" style="52" customWidth="1"/>
    <col min="271" max="271" width="17.42578125" style="52" customWidth="1"/>
    <col min="272" max="272" width="53" style="52" customWidth="1"/>
    <col min="273" max="512" width="40.85546875" style="52"/>
    <col min="513" max="513" width="4.85546875" style="52" customWidth="1"/>
    <col min="514" max="514" width="6.42578125" style="52" customWidth="1"/>
    <col min="515" max="515" width="47.42578125" style="52" customWidth="1"/>
    <col min="516" max="516" width="9" style="52" customWidth="1"/>
    <col min="517" max="517" width="5.85546875" style="52" customWidth="1"/>
    <col min="518" max="518" width="17.140625" style="52" customWidth="1"/>
    <col min="519" max="519" width="11.140625" style="52" customWidth="1"/>
    <col min="520" max="520" width="11.7109375" style="52" customWidth="1"/>
    <col min="521" max="521" width="13.42578125" style="52" customWidth="1"/>
    <col min="522" max="522" width="16.28515625" style="52" customWidth="1"/>
    <col min="523" max="523" width="15.85546875" style="52" customWidth="1"/>
    <col min="524" max="524" width="22.7109375" style="52" customWidth="1"/>
    <col min="525" max="525" width="9.42578125" style="52" customWidth="1"/>
    <col min="526" max="526" width="11.28515625" style="52" customWidth="1"/>
    <col min="527" max="527" width="17.42578125" style="52" customWidth="1"/>
    <col min="528" max="528" width="53" style="52" customWidth="1"/>
    <col min="529" max="768" width="40.85546875" style="52"/>
    <col min="769" max="769" width="4.85546875" style="52" customWidth="1"/>
    <col min="770" max="770" width="6.42578125" style="52" customWidth="1"/>
    <col min="771" max="771" width="47.42578125" style="52" customWidth="1"/>
    <col min="772" max="772" width="9" style="52" customWidth="1"/>
    <col min="773" max="773" width="5.85546875" style="52" customWidth="1"/>
    <col min="774" max="774" width="17.140625" style="52" customWidth="1"/>
    <col min="775" max="775" width="11.140625" style="52" customWidth="1"/>
    <col min="776" max="776" width="11.7109375" style="52" customWidth="1"/>
    <col min="777" max="777" width="13.42578125" style="52" customWidth="1"/>
    <col min="778" max="778" width="16.28515625" style="52" customWidth="1"/>
    <col min="779" max="779" width="15.85546875" style="52" customWidth="1"/>
    <col min="780" max="780" width="22.7109375" style="52" customWidth="1"/>
    <col min="781" max="781" width="9.42578125" style="52" customWidth="1"/>
    <col min="782" max="782" width="11.28515625" style="52" customWidth="1"/>
    <col min="783" max="783" width="17.42578125" style="52" customWidth="1"/>
    <col min="784" max="784" width="53" style="52" customWidth="1"/>
    <col min="785" max="1024" width="40.85546875" style="52"/>
    <col min="1025" max="1025" width="4.85546875" style="52" customWidth="1"/>
    <col min="1026" max="1026" width="6.42578125" style="52" customWidth="1"/>
    <col min="1027" max="1027" width="47.42578125" style="52" customWidth="1"/>
    <col min="1028" max="1028" width="9" style="52" customWidth="1"/>
    <col min="1029" max="1029" width="5.85546875" style="52" customWidth="1"/>
    <col min="1030" max="1030" width="17.140625" style="52" customWidth="1"/>
    <col min="1031" max="1031" width="11.140625" style="52" customWidth="1"/>
    <col min="1032" max="1032" width="11.7109375" style="52" customWidth="1"/>
    <col min="1033" max="1033" width="13.42578125" style="52" customWidth="1"/>
    <col min="1034" max="1034" width="16.28515625" style="52" customWidth="1"/>
    <col min="1035" max="1035" width="15.85546875" style="52" customWidth="1"/>
    <col min="1036" max="1036" width="22.7109375" style="52" customWidth="1"/>
    <col min="1037" max="1037" width="9.42578125" style="52" customWidth="1"/>
    <col min="1038" max="1038" width="11.28515625" style="52" customWidth="1"/>
    <col min="1039" max="1039" width="17.42578125" style="52" customWidth="1"/>
    <col min="1040" max="1040" width="53" style="52" customWidth="1"/>
    <col min="1041" max="1280" width="40.85546875" style="52"/>
    <col min="1281" max="1281" width="4.85546875" style="52" customWidth="1"/>
    <col min="1282" max="1282" width="6.42578125" style="52" customWidth="1"/>
    <col min="1283" max="1283" width="47.42578125" style="52" customWidth="1"/>
    <col min="1284" max="1284" width="9" style="52" customWidth="1"/>
    <col min="1285" max="1285" width="5.85546875" style="52" customWidth="1"/>
    <col min="1286" max="1286" width="17.140625" style="52" customWidth="1"/>
    <col min="1287" max="1287" width="11.140625" style="52" customWidth="1"/>
    <col min="1288" max="1288" width="11.7109375" style="52" customWidth="1"/>
    <col min="1289" max="1289" width="13.42578125" style="52" customWidth="1"/>
    <col min="1290" max="1290" width="16.28515625" style="52" customWidth="1"/>
    <col min="1291" max="1291" width="15.85546875" style="52" customWidth="1"/>
    <col min="1292" max="1292" width="22.7109375" style="52" customWidth="1"/>
    <col min="1293" max="1293" width="9.42578125" style="52" customWidth="1"/>
    <col min="1294" max="1294" width="11.28515625" style="52" customWidth="1"/>
    <col min="1295" max="1295" width="17.42578125" style="52" customWidth="1"/>
    <col min="1296" max="1296" width="53" style="52" customWidth="1"/>
    <col min="1297" max="1536" width="40.85546875" style="52"/>
    <col min="1537" max="1537" width="4.85546875" style="52" customWidth="1"/>
    <col min="1538" max="1538" width="6.42578125" style="52" customWidth="1"/>
    <col min="1539" max="1539" width="47.42578125" style="52" customWidth="1"/>
    <col min="1540" max="1540" width="9" style="52" customWidth="1"/>
    <col min="1541" max="1541" width="5.85546875" style="52" customWidth="1"/>
    <col min="1542" max="1542" width="17.140625" style="52" customWidth="1"/>
    <col min="1543" max="1543" width="11.140625" style="52" customWidth="1"/>
    <col min="1544" max="1544" width="11.7109375" style="52" customWidth="1"/>
    <col min="1545" max="1545" width="13.42578125" style="52" customWidth="1"/>
    <col min="1546" max="1546" width="16.28515625" style="52" customWidth="1"/>
    <col min="1547" max="1547" width="15.85546875" style="52" customWidth="1"/>
    <col min="1548" max="1548" width="22.7109375" style="52" customWidth="1"/>
    <col min="1549" max="1549" width="9.42578125" style="52" customWidth="1"/>
    <col min="1550" max="1550" width="11.28515625" style="52" customWidth="1"/>
    <col min="1551" max="1551" width="17.42578125" style="52" customWidth="1"/>
    <col min="1552" max="1552" width="53" style="52" customWidth="1"/>
    <col min="1553" max="1792" width="40.85546875" style="52"/>
    <col min="1793" max="1793" width="4.85546875" style="52" customWidth="1"/>
    <col min="1794" max="1794" width="6.42578125" style="52" customWidth="1"/>
    <col min="1795" max="1795" width="47.42578125" style="52" customWidth="1"/>
    <col min="1796" max="1796" width="9" style="52" customWidth="1"/>
    <col min="1797" max="1797" width="5.85546875" style="52" customWidth="1"/>
    <col min="1798" max="1798" width="17.140625" style="52" customWidth="1"/>
    <col min="1799" max="1799" width="11.140625" style="52" customWidth="1"/>
    <col min="1800" max="1800" width="11.7109375" style="52" customWidth="1"/>
    <col min="1801" max="1801" width="13.42578125" style="52" customWidth="1"/>
    <col min="1802" max="1802" width="16.28515625" style="52" customWidth="1"/>
    <col min="1803" max="1803" width="15.85546875" style="52" customWidth="1"/>
    <col min="1804" max="1804" width="22.7109375" style="52" customWidth="1"/>
    <col min="1805" max="1805" width="9.42578125" style="52" customWidth="1"/>
    <col min="1806" max="1806" width="11.28515625" style="52" customWidth="1"/>
    <col min="1807" max="1807" width="17.42578125" style="52" customWidth="1"/>
    <col min="1808" max="1808" width="53" style="52" customWidth="1"/>
    <col min="1809" max="2048" width="40.85546875" style="52"/>
    <col min="2049" max="2049" width="4.85546875" style="52" customWidth="1"/>
    <col min="2050" max="2050" width="6.42578125" style="52" customWidth="1"/>
    <col min="2051" max="2051" width="47.42578125" style="52" customWidth="1"/>
    <col min="2052" max="2052" width="9" style="52" customWidth="1"/>
    <col min="2053" max="2053" width="5.85546875" style="52" customWidth="1"/>
    <col min="2054" max="2054" width="17.140625" style="52" customWidth="1"/>
    <col min="2055" max="2055" width="11.140625" style="52" customWidth="1"/>
    <col min="2056" max="2056" width="11.7109375" style="52" customWidth="1"/>
    <col min="2057" max="2057" width="13.42578125" style="52" customWidth="1"/>
    <col min="2058" max="2058" width="16.28515625" style="52" customWidth="1"/>
    <col min="2059" max="2059" width="15.85546875" style="52" customWidth="1"/>
    <col min="2060" max="2060" width="22.7109375" style="52" customWidth="1"/>
    <col min="2061" max="2061" width="9.42578125" style="52" customWidth="1"/>
    <col min="2062" max="2062" width="11.28515625" style="52" customWidth="1"/>
    <col min="2063" max="2063" width="17.42578125" style="52" customWidth="1"/>
    <col min="2064" max="2064" width="53" style="52" customWidth="1"/>
    <col min="2065" max="2304" width="40.85546875" style="52"/>
    <col min="2305" max="2305" width="4.85546875" style="52" customWidth="1"/>
    <col min="2306" max="2306" width="6.42578125" style="52" customWidth="1"/>
    <col min="2307" max="2307" width="47.42578125" style="52" customWidth="1"/>
    <col min="2308" max="2308" width="9" style="52" customWidth="1"/>
    <col min="2309" max="2309" width="5.85546875" style="52" customWidth="1"/>
    <col min="2310" max="2310" width="17.140625" style="52" customWidth="1"/>
    <col min="2311" max="2311" width="11.140625" style="52" customWidth="1"/>
    <col min="2312" max="2312" width="11.7109375" style="52" customWidth="1"/>
    <col min="2313" max="2313" width="13.42578125" style="52" customWidth="1"/>
    <col min="2314" max="2314" width="16.28515625" style="52" customWidth="1"/>
    <col min="2315" max="2315" width="15.85546875" style="52" customWidth="1"/>
    <col min="2316" max="2316" width="22.7109375" style="52" customWidth="1"/>
    <col min="2317" max="2317" width="9.42578125" style="52" customWidth="1"/>
    <col min="2318" max="2318" width="11.28515625" style="52" customWidth="1"/>
    <col min="2319" max="2319" width="17.42578125" style="52" customWidth="1"/>
    <col min="2320" max="2320" width="53" style="52" customWidth="1"/>
    <col min="2321" max="2560" width="40.85546875" style="52"/>
    <col min="2561" max="2561" width="4.85546875" style="52" customWidth="1"/>
    <col min="2562" max="2562" width="6.42578125" style="52" customWidth="1"/>
    <col min="2563" max="2563" width="47.42578125" style="52" customWidth="1"/>
    <col min="2564" max="2564" width="9" style="52" customWidth="1"/>
    <col min="2565" max="2565" width="5.85546875" style="52" customWidth="1"/>
    <col min="2566" max="2566" width="17.140625" style="52" customWidth="1"/>
    <col min="2567" max="2567" width="11.140625" style="52" customWidth="1"/>
    <col min="2568" max="2568" width="11.7109375" style="52" customWidth="1"/>
    <col min="2569" max="2569" width="13.42578125" style="52" customWidth="1"/>
    <col min="2570" max="2570" width="16.28515625" style="52" customWidth="1"/>
    <col min="2571" max="2571" width="15.85546875" style="52" customWidth="1"/>
    <col min="2572" max="2572" width="22.7109375" style="52" customWidth="1"/>
    <col min="2573" max="2573" width="9.42578125" style="52" customWidth="1"/>
    <col min="2574" max="2574" width="11.28515625" style="52" customWidth="1"/>
    <col min="2575" max="2575" width="17.42578125" style="52" customWidth="1"/>
    <col min="2576" max="2576" width="53" style="52" customWidth="1"/>
    <col min="2577" max="2816" width="40.85546875" style="52"/>
    <col min="2817" max="2817" width="4.85546875" style="52" customWidth="1"/>
    <col min="2818" max="2818" width="6.42578125" style="52" customWidth="1"/>
    <col min="2819" max="2819" width="47.42578125" style="52" customWidth="1"/>
    <col min="2820" max="2820" width="9" style="52" customWidth="1"/>
    <col min="2821" max="2821" width="5.85546875" style="52" customWidth="1"/>
    <col min="2822" max="2822" width="17.140625" style="52" customWidth="1"/>
    <col min="2823" max="2823" width="11.140625" style="52" customWidth="1"/>
    <col min="2824" max="2824" width="11.7109375" style="52" customWidth="1"/>
    <col min="2825" max="2825" width="13.42578125" style="52" customWidth="1"/>
    <col min="2826" max="2826" width="16.28515625" style="52" customWidth="1"/>
    <col min="2827" max="2827" width="15.85546875" style="52" customWidth="1"/>
    <col min="2828" max="2828" width="22.7109375" style="52" customWidth="1"/>
    <col min="2829" max="2829" width="9.42578125" style="52" customWidth="1"/>
    <col min="2830" max="2830" width="11.28515625" style="52" customWidth="1"/>
    <col min="2831" max="2831" width="17.42578125" style="52" customWidth="1"/>
    <col min="2832" max="2832" width="53" style="52" customWidth="1"/>
    <col min="2833" max="3072" width="40.85546875" style="52"/>
    <col min="3073" max="3073" width="4.85546875" style="52" customWidth="1"/>
    <col min="3074" max="3074" width="6.42578125" style="52" customWidth="1"/>
    <col min="3075" max="3075" width="47.42578125" style="52" customWidth="1"/>
    <col min="3076" max="3076" width="9" style="52" customWidth="1"/>
    <col min="3077" max="3077" width="5.85546875" style="52" customWidth="1"/>
    <col min="3078" max="3078" width="17.140625" style="52" customWidth="1"/>
    <col min="3079" max="3079" width="11.140625" style="52" customWidth="1"/>
    <col min="3080" max="3080" width="11.7109375" style="52" customWidth="1"/>
    <col min="3081" max="3081" width="13.42578125" style="52" customWidth="1"/>
    <col min="3082" max="3082" width="16.28515625" style="52" customWidth="1"/>
    <col min="3083" max="3083" width="15.85546875" style="52" customWidth="1"/>
    <col min="3084" max="3084" width="22.7109375" style="52" customWidth="1"/>
    <col min="3085" max="3085" width="9.42578125" style="52" customWidth="1"/>
    <col min="3086" max="3086" width="11.28515625" style="52" customWidth="1"/>
    <col min="3087" max="3087" width="17.42578125" style="52" customWidth="1"/>
    <col min="3088" max="3088" width="53" style="52" customWidth="1"/>
    <col min="3089" max="3328" width="40.85546875" style="52"/>
    <col min="3329" max="3329" width="4.85546875" style="52" customWidth="1"/>
    <col min="3330" max="3330" width="6.42578125" style="52" customWidth="1"/>
    <col min="3331" max="3331" width="47.42578125" style="52" customWidth="1"/>
    <col min="3332" max="3332" width="9" style="52" customWidth="1"/>
    <col min="3333" max="3333" width="5.85546875" style="52" customWidth="1"/>
    <col min="3334" max="3334" width="17.140625" style="52" customWidth="1"/>
    <col min="3335" max="3335" width="11.140625" style="52" customWidth="1"/>
    <col min="3336" max="3336" width="11.7109375" style="52" customWidth="1"/>
    <col min="3337" max="3337" width="13.42578125" style="52" customWidth="1"/>
    <col min="3338" max="3338" width="16.28515625" style="52" customWidth="1"/>
    <col min="3339" max="3339" width="15.85546875" style="52" customWidth="1"/>
    <col min="3340" max="3340" width="22.7109375" style="52" customWidth="1"/>
    <col min="3341" max="3341" width="9.42578125" style="52" customWidth="1"/>
    <col min="3342" max="3342" width="11.28515625" style="52" customWidth="1"/>
    <col min="3343" max="3343" width="17.42578125" style="52" customWidth="1"/>
    <col min="3344" max="3344" width="53" style="52" customWidth="1"/>
    <col min="3345" max="3584" width="40.85546875" style="52"/>
    <col min="3585" max="3585" width="4.85546875" style="52" customWidth="1"/>
    <col min="3586" max="3586" width="6.42578125" style="52" customWidth="1"/>
    <col min="3587" max="3587" width="47.42578125" style="52" customWidth="1"/>
    <col min="3588" max="3588" width="9" style="52" customWidth="1"/>
    <col min="3589" max="3589" width="5.85546875" style="52" customWidth="1"/>
    <col min="3590" max="3590" width="17.140625" style="52" customWidth="1"/>
    <col min="3591" max="3591" width="11.140625" style="52" customWidth="1"/>
    <col min="3592" max="3592" width="11.7109375" style="52" customWidth="1"/>
    <col min="3593" max="3593" width="13.42578125" style="52" customWidth="1"/>
    <col min="3594" max="3594" width="16.28515625" style="52" customWidth="1"/>
    <col min="3595" max="3595" width="15.85546875" style="52" customWidth="1"/>
    <col min="3596" max="3596" width="22.7109375" style="52" customWidth="1"/>
    <col min="3597" max="3597" width="9.42578125" style="52" customWidth="1"/>
    <col min="3598" max="3598" width="11.28515625" style="52" customWidth="1"/>
    <col min="3599" max="3599" width="17.42578125" style="52" customWidth="1"/>
    <col min="3600" max="3600" width="53" style="52" customWidth="1"/>
    <col min="3601" max="3840" width="40.85546875" style="52"/>
    <col min="3841" max="3841" width="4.85546875" style="52" customWidth="1"/>
    <col min="3842" max="3842" width="6.42578125" style="52" customWidth="1"/>
    <col min="3843" max="3843" width="47.42578125" style="52" customWidth="1"/>
    <col min="3844" max="3844" width="9" style="52" customWidth="1"/>
    <col min="3845" max="3845" width="5.85546875" style="52" customWidth="1"/>
    <col min="3846" max="3846" width="17.140625" style="52" customWidth="1"/>
    <col min="3847" max="3847" width="11.140625" style="52" customWidth="1"/>
    <col min="3848" max="3848" width="11.7109375" style="52" customWidth="1"/>
    <col min="3849" max="3849" width="13.42578125" style="52" customWidth="1"/>
    <col min="3850" max="3850" width="16.28515625" style="52" customWidth="1"/>
    <col min="3851" max="3851" width="15.85546875" style="52" customWidth="1"/>
    <col min="3852" max="3852" width="22.7109375" style="52" customWidth="1"/>
    <col min="3853" max="3853" width="9.42578125" style="52" customWidth="1"/>
    <col min="3854" max="3854" width="11.28515625" style="52" customWidth="1"/>
    <col min="3855" max="3855" width="17.42578125" style="52" customWidth="1"/>
    <col min="3856" max="3856" width="53" style="52" customWidth="1"/>
    <col min="3857" max="4096" width="40.85546875" style="52"/>
    <col min="4097" max="4097" width="4.85546875" style="52" customWidth="1"/>
    <col min="4098" max="4098" width="6.42578125" style="52" customWidth="1"/>
    <col min="4099" max="4099" width="47.42578125" style="52" customWidth="1"/>
    <col min="4100" max="4100" width="9" style="52" customWidth="1"/>
    <col min="4101" max="4101" width="5.85546875" style="52" customWidth="1"/>
    <col min="4102" max="4102" width="17.140625" style="52" customWidth="1"/>
    <col min="4103" max="4103" width="11.140625" style="52" customWidth="1"/>
    <col min="4104" max="4104" width="11.7109375" style="52" customWidth="1"/>
    <col min="4105" max="4105" width="13.42578125" style="52" customWidth="1"/>
    <col min="4106" max="4106" width="16.28515625" style="52" customWidth="1"/>
    <col min="4107" max="4107" width="15.85546875" style="52" customWidth="1"/>
    <col min="4108" max="4108" width="22.7109375" style="52" customWidth="1"/>
    <col min="4109" max="4109" width="9.42578125" style="52" customWidth="1"/>
    <col min="4110" max="4110" width="11.28515625" style="52" customWidth="1"/>
    <col min="4111" max="4111" width="17.42578125" style="52" customWidth="1"/>
    <col min="4112" max="4112" width="53" style="52" customWidth="1"/>
    <col min="4113" max="4352" width="40.85546875" style="52"/>
    <col min="4353" max="4353" width="4.85546875" style="52" customWidth="1"/>
    <col min="4354" max="4354" width="6.42578125" style="52" customWidth="1"/>
    <col min="4355" max="4355" width="47.42578125" style="52" customWidth="1"/>
    <col min="4356" max="4356" width="9" style="52" customWidth="1"/>
    <col min="4357" max="4357" width="5.85546875" style="52" customWidth="1"/>
    <col min="4358" max="4358" width="17.140625" style="52" customWidth="1"/>
    <col min="4359" max="4359" width="11.140625" style="52" customWidth="1"/>
    <col min="4360" max="4360" width="11.7109375" style="52" customWidth="1"/>
    <col min="4361" max="4361" width="13.42578125" style="52" customWidth="1"/>
    <col min="4362" max="4362" width="16.28515625" style="52" customWidth="1"/>
    <col min="4363" max="4363" width="15.85546875" style="52" customWidth="1"/>
    <col min="4364" max="4364" width="22.7109375" style="52" customWidth="1"/>
    <col min="4365" max="4365" width="9.42578125" style="52" customWidth="1"/>
    <col min="4366" max="4366" width="11.28515625" style="52" customWidth="1"/>
    <col min="4367" max="4367" width="17.42578125" style="52" customWidth="1"/>
    <col min="4368" max="4368" width="53" style="52" customWidth="1"/>
    <col min="4369" max="4608" width="40.85546875" style="52"/>
    <col min="4609" max="4609" width="4.85546875" style="52" customWidth="1"/>
    <col min="4610" max="4610" width="6.42578125" style="52" customWidth="1"/>
    <col min="4611" max="4611" width="47.42578125" style="52" customWidth="1"/>
    <col min="4612" max="4612" width="9" style="52" customWidth="1"/>
    <col min="4613" max="4613" width="5.85546875" style="52" customWidth="1"/>
    <col min="4614" max="4614" width="17.140625" style="52" customWidth="1"/>
    <col min="4615" max="4615" width="11.140625" style="52" customWidth="1"/>
    <col min="4616" max="4616" width="11.7109375" style="52" customWidth="1"/>
    <col min="4617" max="4617" width="13.42578125" style="52" customWidth="1"/>
    <col min="4618" max="4618" width="16.28515625" style="52" customWidth="1"/>
    <col min="4619" max="4619" width="15.85546875" style="52" customWidth="1"/>
    <col min="4620" max="4620" width="22.7109375" style="52" customWidth="1"/>
    <col min="4621" max="4621" width="9.42578125" style="52" customWidth="1"/>
    <col min="4622" max="4622" width="11.28515625" style="52" customWidth="1"/>
    <col min="4623" max="4623" width="17.42578125" style="52" customWidth="1"/>
    <col min="4624" max="4624" width="53" style="52" customWidth="1"/>
    <col min="4625" max="4864" width="40.85546875" style="52"/>
    <col min="4865" max="4865" width="4.85546875" style="52" customWidth="1"/>
    <col min="4866" max="4866" width="6.42578125" style="52" customWidth="1"/>
    <col min="4867" max="4867" width="47.42578125" style="52" customWidth="1"/>
    <col min="4868" max="4868" width="9" style="52" customWidth="1"/>
    <col min="4869" max="4869" width="5.85546875" style="52" customWidth="1"/>
    <col min="4870" max="4870" width="17.140625" style="52" customWidth="1"/>
    <col min="4871" max="4871" width="11.140625" style="52" customWidth="1"/>
    <col min="4872" max="4872" width="11.7109375" style="52" customWidth="1"/>
    <col min="4873" max="4873" width="13.42578125" style="52" customWidth="1"/>
    <col min="4874" max="4874" width="16.28515625" style="52" customWidth="1"/>
    <col min="4875" max="4875" width="15.85546875" style="52" customWidth="1"/>
    <col min="4876" max="4876" width="22.7109375" style="52" customWidth="1"/>
    <col min="4877" max="4877" width="9.42578125" style="52" customWidth="1"/>
    <col min="4878" max="4878" width="11.28515625" style="52" customWidth="1"/>
    <col min="4879" max="4879" width="17.42578125" style="52" customWidth="1"/>
    <col min="4880" max="4880" width="53" style="52" customWidth="1"/>
    <col min="4881" max="5120" width="40.85546875" style="52"/>
    <col min="5121" max="5121" width="4.85546875" style="52" customWidth="1"/>
    <col min="5122" max="5122" width="6.42578125" style="52" customWidth="1"/>
    <col min="5123" max="5123" width="47.42578125" style="52" customWidth="1"/>
    <col min="5124" max="5124" width="9" style="52" customWidth="1"/>
    <col min="5125" max="5125" width="5.85546875" style="52" customWidth="1"/>
    <col min="5126" max="5126" width="17.140625" style="52" customWidth="1"/>
    <col min="5127" max="5127" width="11.140625" style="52" customWidth="1"/>
    <col min="5128" max="5128" width="11.7109375" style="52" customWidth="1"/>
    <col min="5129" max="5129" width="13.42578125" style="52" customWidth="1"/>
    <col min="5130" max="5130" width="16.28515625" style="52" customWidth="1"/>
    <col min="5131" max="5131" width="15.85546875" style="52" customWidth="1"/>
    <col min="5132" max="5132" width="22.7109375" style="52" customWidth="1"/>
    <col min="5133" max="5133" width="9.42578125" style="52" customWidth="1"/>
    <col min="5134" max="5134" width="11.28515625" style="52" customWidth="1"/>
    <col min="5135" max="5135" width="17.42578125" style="52" customWidth="1"/>
    <col min="5136" max="5136" width="53" style="52" customWidth="1"/>
    <col min="5137" max="5376" width="40.85546875" style="52"/>
    <col min="5377" max="5377" width="4.85546875" style="52" customWidth="1"/>
    <col min="5378" max="5378" width="6.42578125" style="52" customWidth="1"/>
    <col min="5379" max="5379" width="47.42578125" style="52" customWidth="1"/>
    <col min="5380" max="5380" width="9" style="52" customWidth="1"/>
    <col min="5381" max="5381" width="5.85546875" style="52" customWidth="1"/>
    <col min="5382" max="5382" width="17.140625" style="52" customWidth="1"/>
    <col min="5383" max="5383" width="11.140625" style="52" customWidth="1"/>
    <col min="5384" max="5384" width="11.7109375" style="52" customWidth="1"/>
    <col min="5385" max="5385" width="13.42578125" style="52" customWidth="1"/>
    <col min="5386" max="5386" width="16.28515625" style="52" customWidth="1"/>
    <col min="5387" max="5387" width="15.85546875" style="52" customWidth="1"/>
    <col min="5388" max="5388" width="22.7109375" style="52" customWidth="1"/>
    <col min="5389" max="5389" width="9.42578125" style="52" customWidth="1"/>
    <col min="5390" max="5390" width="11.28515625" style="52" customWidth="1"/>
    <col min="5391" max="5391" width="17.42578125" style="52" customWidth="1"/>
    <col min="5392" max="5392" width="53" style="52" customWidth="1"/>
    <col min="5393" max="5632" width="40.85546875" style="52"/>
    <col min="5633" max="5633" width="4.85546875" style="52" customWidth="1"/>
    <col min="5634" max="5634" width="6.42578125" style="52" customWidth="1"/>
    <col min="5635" max="5635" width="47.42578125" style="52" customWidth="1"/>
    <col min="5636" max="5636" width="9" style="52" customWidth="1"/>
    <col min="5637" max="5637" width="5.85546875" style="52" customWidth="1"/>
    <col min="5638" max="5638" width="17.140625" style="52" customWidth="1"/>
    <col min="5639" max="5639" width="11.140625" style="52" customWidth="1"/>
    <col min="5640" max="5640" width="11.7109375" style="52" customWidth="1"/>
    <col min="5641" max="5641" width="13.42578125" style="52" customWidth="1"/>
    <col min="5642" max="5642" width="16.28515625" style="52" customWidth="1"/>
    <col min="5643" max="5643" width="15.85546875" style="52" customWidth="1"/>
    <col min="5644" max="5644" width="22.7109375" style="52" customWidth="1"/>
    <col min="5645" max="5645" width="9.42578125" style="52" customWidth="1"/>
    <col min="5646" max="5646" width="11.28515625" style="52" customWidth="1"/>
    <col min="5647" max="5647" width="17.42578125" style="52" customWidth="1"/>
    <col min="5648" max="5648" width="53" style="52" customWidth="1"/>
    <col min="5649" max="5888" width="40.85546875" style="52"/>
    <col min="5889" max="5889" width="4.85546875" style="52" customWidth="1"/>
    <col min="5890" max="5890" width="6.42578125" style="52" customWidth="1"/>
    <col min="5891" max="5891" width="47.42578125" style="52" customWidth="1"/>
    <col min="5892" max="5892" width="9" style="52" customWidth="1"/>
    <col min="5893" max="5893" width="5.85546875" style="52" customWidth="1"/>
    <col min="5894" max="5894" width="17.140625" style="52" customWidth="1"/>
    <col min="5895" max="5895" width="11.140625" style="52" customWidth="1"/>
    <col min="5896" max="5896" width="11.7109375" style="52" customWidth="1"/>
    <col min="5897" max="5897" width="13.42578125" style="52" customWidth="1"/>
    <col min="5898" max="5898" width="16.28515625" style="52" customWidth="1"/>
    <col min="5899" max="5899" width="15.85546875" style="52" customWidth="1"/>
    <col min="5900" max="5900" width="22.7109375" style="52" customWidth="1"/>
    <col min="5901" max="5901" width="9.42578125" style="52" customWidth="1"/>
    <col min="5902" max="5902" width="11.28515625" style="52" customWidth="1"/>
    <col min="5903" max="5903" width="17.42578125" style="52" customWidth="1"/>
    <col min="5904" max="5904" width="53" style="52" customWidth="1"/>
    <col min="5905" max="6144" width="40.85546875" style="52"/>
    <col min="6145" max="6145" width="4.85546875" style="52" customWidth="1"/>
    <col min="6146" max="6146" width="6.42578125" style="52" customWidth="1"/>
    <col min="6147" max="6147" width="47.42578125" style="52" customWidth="1"/>
    <col min="6148" max="6148" width="9" style="52" customWidth="1"/>
    <col min="6149" max="6149" width="5.85546875" style="52" customWidth="1"/>
    <col min="6150" max="6150" width="17.140625" style="52" customWidth="1"/>
    <col min="6151" max="6151" width="11.140625" style="52" customWidth="1"/>
    <col min="6152" max="6152" width="11.7109375" style="52" customWidth="1"/>
    <col min="6153" max="6153" width="13.42578125" style="52" customWidth="1"/>
    <col min="6154" max="6154" width="16.28515625" style="52" customWidth="1"/>
    <col min="6155" max="6155" width="15.85546875" style="52" customWidth="1"/>
    <col min="6156" max="6156" width="22.7109375" style="52" customWidth="1"/>
    <col min="6157" max="6157" width="9.42578125" style="52" customWidth="1"/>
    <col min="6158" max="6158" width="11.28515625" style="52" customWidth="1"/>
    <col min="6159" max="6159" width="17.42578125" style="52" customWidth="1"/>
    <col min="6160" max="6160" width="53" style="52" customWidth="1"/>
    <col min="6161" max="6400" width="40.85546875" style="52"/>
    <col min="6401" max="6401" width="4.85546875" style="52" customWidth="1"/>
    <col min="6402" max="6402" width="6.42578125" style="52" customWidth="1"/>
    <col min="6403" max="6403" width="47.42578125" style="52" customWidth="1"/>
    <col min="6404" max="6404" width="9" style="52" customWidth="1"/>
    <col min="6405" max="6405" width="5.85546875" style="52" customWidth="1"/>
    <col min="6406" max="6406" width="17.140625" style="52" customWidth="1"/>
    <col min="6407" max="6407" width="11.140625" style="52" customWidth="1"/>
    <col min="6408" max="6408" width="11.7109375" style="52" customWidth="1"/>
    <col min="6409" max="6409" width="13.42578125" style="52" customWidth="1"/>
    <col min="6410" max="6410" width="16.28515625" style="52" customWidth="1"/>
    <col min="6411" max="6411" width="15.85546875" style="52" customWidth="1"/>
    <col min="6412" max="6412" width="22.7109375" style="52" customWidth="1"/>
    <col min="6413" max="6413" width="9.42578125" style="52" customWidth="1"/>
    <col min="6414" max="6414" width="11.28515625" style="52" customWidth="1"/>
    <col min="6415" max="6415" width="17.42578125" style="52" customWidth="1"/>
    <col min="6416" max="6416" width="53" style="52" customWidth="1"/>
    <col min="6417" max="6656" width="40.85546875" style="52"/>
    <col min="6657" max="6657" width="4.85546875" style="52" customWidth="1"/>
    <col min="6658" max="6658" width="6.42578125" style="52" customWidth="1"/>
    <col min="6659" max="6659" width="47.42578125" style="52" customWidth="1"/>
    <col min="6660" max="6660" width="9" style="52" customWidth="1"/>
    <col min="6661" max="6661" width="5.85546875" style="52" customWidth="1"/>
    <col min="6662" max="6662" width="17.140625" style="52" customWidth="1"/>
    <col min="6663" max="6663" width="11.140625" style="52" customWidth="1"/>
    <col min="6664" max="6664" width="11.7109375" style="52" customWidth="1"/>
    <col min="6665" max="6665" width="13.42578125" style="52" customWidth="1"/>
    <col min="6666" max="6666" width="16.28515625" style="52" customWidth="1"/>
    <col min="6667" max="6667" width="15.85546875" style="52" customWidth="1"/>
    <col min="6668" max="6668" width="22.7109375" style="52" customWidth="1"/>
    <col min="6669" max="6669" width="9.42578125" style="52" customWidth="1"/>
    <col min="6670" max="6670" width="11.28515625" style="52" customWidth="1"/>
    <col min="6671" max="6671" width="17.42578125" style="52" customWidth="1"/>
    <col min="6672" max="6672" width="53" style="52" customWidth="1"/>
    <col min="6673" max="6912" width="40.85546875" style="52"/>
    <col min="6913" max="6913" width="4.85546875" style="52" customWidth="1"/>
    <col min="6914" max="6914" width="6.42578125" style="52" customWidth="1"/>
    <col min="6915" max="6915" width="47.42578125" style="52" customWidth="1"/>
    <col min="6916" max="6916" width="9" style="52" customWidth="1"/>
    <col min="6917" max="6917" width="5.85546875" style="52" customWidth="1"/>
    <col min="6918" max="6918" width="17.140625" style="52" customWidth="1"/>
    <col min="6919" max="6919" width="11.140625" style="52" customWidth="1"/>
    <col min="6920" max="6920" width="11.7109375" style="52" customWidth="1"/>
    <col min="6921" max="6921" width="13.42578125" style="52" customWidth="1"/>
    <col min="6922" max="6922" width="16.28515625" style="52" customWidth="1"/>
    <col min="6923" max="6923" width="15.85546875" style="52" customWidth="1"/>
    <col min="6924" max="6924" width="22.7109375" style="52" customWidth="1"/>
    <col min="6925" max="6925" width="9.42578125" style="52" customWidth="1"/>
    <col min="6926" max="6926" width="11.28515625" style="52" customWidth="1"/>
    <col min="6927" max="6927" width="17.42578125" style="52" customWidth="1"/>
    <col min="6928" max="6928" width="53" style="52" customWidth="1"/>
    <col min="6929" max="7168" width="40.85546875" style="52"/>
    <col min="7169" max="7169" width="4.85546875" style="52" customWidth="1"/>
    <col min="7170" max="7170" width="6.42578125" style="52" customWidth="1"/>
    <col min="7171" max="7171" width="47.42578125" style="52" customWidth="1"/>
    <col min="7172" max="7172" width="9" style="52" customWidth="1"/>
    <col min="7173" max="7173" width="5.85546875" style="52" customWidth="1"/>
    <col min="7174" max="7174" width="17.140625" style="52" customWidth="1"/>
    <col min="7175" max="7175" width="11.140625" style="52" customWidth="1"/>
    <col min="7176" max="7176" width="11.7109375" style="52" customWidth="1"/>
    <col min="7177" max="7177" width="13.42578125" style="52" customWidth="1"/>
    <col min="7178" max="7178" width="16.28515625" style="52" customWidth="1"/>
    <col min="7179" max="7179" width="15.85546875" style="52" customWidth="1"/>
    <col min="7180" max="7180" width="22.7109375" style="52" customWidth="1"/>
    <col min="7181" max="7181" width="9.42578125" style="52" customWidth="1"/>
    <col min="7182" max="7182" width="11.28515625" style="52" customWidth="1"/>
    <col min="7183" max="7183" width="17.42578125" style="52" customWidth="1"/>
    <col min="7184" max="7184" width="53" style="52" customWidth="1"/>
    <col min="7185" max="7424" width="40.85546875" style="52"/>
    <col min="7425" max="7425" width="4.85546875" style="52" customWidth="1"/>
    <col min="7426" max="7426" width="6.42578125" style="52" customWidth="1"/>
    <col min="7427" max="7427" width="47.42578125" style="52" customWidth="1"/>
    <col min="7428" max="7428" width="9" style="52" customWidth="1"/>
    <col min="7429" max="7429" width="5.85546875" style="52" customWidth="1"/>
    <col min="7430" max="7430" width="17.140625" style="52" customWidth="1"/>
    <col min="7431" max="7431" width="11.140625" style="52" customWidth="1"/>
    <col min="7432" max="7432" width="11.7109375" style="52" customWidth="1"/>
    <col min="7433" max="7433" width="13.42578125" style="52" customWidth="1"/>
    <col min="7434" max="7434" width="16.28515625" style="52" customWidth="1"/>
    <col min="7435" max="7435" width="15.85546875" style="52" customWidth="1"/>
    <col min="7436" max="7436" width="22.7109375" style="52" customWidth="1"/>
    <col min="7437" max="7437" width="9.42578125" style="52" customWidth="1"/>
    <col min="7438" max="7438" width="11.28515625" style="52" customWidth="1"/>
    <col min="7439" max="7439" width="17.42578125" style="52" customWidth="1"/>
    <col min="7440" max="7440" width="53" style="52" customWidth="1"/>
    <col min="7441" max="7680" width="40.85546875" style="52"/>
    <col min="7681" max="7681" width="4.85546875" style="52" customWidth="1"/>
    <col min="7682" max="7682" width="6.42578125" style="52" customWidth="1"/>
    <col min="7683" max="7683" width="47.42578125" style="52" customWidth="1"/>
    <col min="7684" max="7684" width="9" style="52" customWidth="1"/>
    <col min="7685" max="7685" width="5.85546875" style="52" customWidth="1"/>
    <col min="7686" max="7686" width="17.140625" style="52" customWidth="1"/>
    <col min="7687" max="7687" width="11.140625" style="52" customWidth="1"/>
    <col min="7688" max="7688" width="11.7109375" style="52" customWidth="1"/>
    <col min="7689" max="7689" width="13.42578125" style="52" customWidth="1"/>
    <col min="7690" max="7690" width="16.28515625" style="52" customWidth="1"/>
    <col min="7691" max="7691" width="15.85546875" style="52" customWidth="1"/>
    <col min="7692" max="7692" width="22.7109375" style="52" customWidth="1"/>
    <col min="7693" max="7693" width="9.42578125" style="52" customWidth="1"/>
    <col min="7694" max="7694" width="11.28515625" style="52" customWidth="1"/>
    <col min="7695" max="7695" width="17.42578125" style="52" customWidth="1"/>
    <col min="7696" max="7696" width="53" style="52" customWidth="1"/>
    <col min="7697" max="7936" width="40.85546875" style="52"/>
    <col min="7937" max="7937" width="4.85546875" style="52" customWidth="1"/>
    <col min="7938" max="7938" width="6.42578125" style="52" customWidth="1"/>
    <col min="7939" max="7939" width="47.42578125" style="52" customWidth="1"/>
    <col min="7940" max="7940" width="9" style="52" customWidth="1"/>
    <col min="7941" max="7941" width="5.85546875" style="52" customWidth="1"/>
    <col min="7942" max="7942" width="17.140625" style="52" customWidth="1"/>
    <col min="7943" max="7943" width="11.140625" style="52" customWidth="1"/>
    <col min="7944" max="7944" width="11.7109375" style="52" customWidth="1"/>
    <col min="7945" max="7945" width="13.42578125" style="52" customWidth="1"/>
    <col min="7946" max="7946" width="16.28515625" style="52" customWidth="1"/>
    <col min="7947" max="7947" width="15.85546875" style="52" customWidth="1"/>
    <col min="7948" max="7948" width="22.7109375" style="52" customWidth="1"/>
    <col min="7949" max="7949" width="9.42578125" style="52" customWidth="1"/>
    <col min="7950" max="7950" width="11.28515625" style="52" customWidth="1"/>
    <col min="7951" max="7951" width="17.42578125" style="52" customWidth="1"/>
    <col min="7952" max="7952" width="53" style="52" customWidth="1"/>
    <col min="7953" max="8192" width="40.85546875" style="52"/>
    <col min="8193" max="8193" width="4.85546875" style="52" customWidth="1"/>
    <col min="8194" max="8194" width="6.42578125" style="52" customWidth="1"/>
    <col min="8195" max="8195" width="47.42578125" style="52" customWidth="1"/>
    <col min="8196" max="8196" width="9" style="52" customWidth="1"/>
    <col min="8197" max="8197" width="5.85546875" style="52" customWidth="1"/>
    <col min="8198" max="8198" width="17.140625" style="52" customWidth="1"/>
    <col min="8199" max="8199" width="11.140625" style="52" customWidth="1"/>
    <col min="8200" max="8200" width="11.7109375" style="52" customWidth="1"/>
    <col min="8201" max="8201" width="13.42578125" style="52" customWidth="1"/>
    <col min="8202" max="8202" width="16.28515625" style="52" customWidth="1"/>
    <col min="8203" max="8203" width="15.85546875" style="52" customWidth="1"/>
    <col min="8204" max="8204" width="22.7109375" style="52" customWidth="1"/>
    <col min="8205" max="8205" width="9.42578125" style="52" customWidth="1"/>
    <col min="8206" max="8206" width="11.28515625" style="52" customWidth="1"/>
    <col min="8207" max="8207" width="17.42578125" style="52" customWidth="1"/>
    <col min="8208" max="8208" width="53" style="52" customWidth="1"/>
    <col min="8209" max="8448" width="40.85546875" style="52"/>
    <col min="8449" max="8449" width="4.85546875" style="52" customWidth="1"/>
    <col min="8450" max="8450" width="6.42578125" style="52" customWidth="1"/>
    <col min="8451" max="8451" width="47.42578125" style="52" customWidth="1"/>
    <col min="8452" max="8452" width="9" style="52" customWidth="1"/>
    <col min="8453" max="8453" width="5.85546875" style="52" customWidth="1"/>
    <col min="8454" max="8454" width="17.140625" style="52" customWidth="1"/>
    <col min="8455" max="8455" width="11.140625" style="52" customWidth="1"/>
    <col min="8456" max="8456" width="11.7109375" style="52" customWidth="1"/>
    <col min="8457" max="8457" width="13.42578125" style="52" customWidth="1"/>
    <col min="8458" max="8458" width="16.28515625" style="52" customWidth="1"/>
    <col min="8459" max="8459" width="15.85546875" style="52" customWidth="1"/>
    <col min="8460" max="8460" width="22.7109375" style="52" customWidth="1"/>
    <col min="8461" max="8461" width="9.42578125" style="52" customWidth="1"/>
    <col min="8462" max="8462" width="11.28515625" style="52" customWidth="1"/>
    <col min="8463" max="8463" width="17.42578125" style="52" customWidth="1"/>
    <col min="8464" max="8464" width="53" style="52" customWidth="1"/>
    <col min="8465" max="8704" width="40.85546875" style="52"/>
    <col min="8705" max="8705" width="4.85546875" style="52" customWidth="1"/>
    <col min="8706" max="8706" width="6.42578125" style="52" customWidth="1"/>
    <col min="8707" max="8707" width="47.42578125" style="52" customWidth="1"/>
    <col min="8708" max="8708" width="9" style="52" customWidth="1"/>
    <col min="8709" max="8709" width="5.85546875" style="52" customWidth="1"/>
    <col min="8710" max="8710" width="17.140625" style="52" customWidth="1"/>
    <col min="8711" max="8711" width="11.140625" style="52" customWidth="1"/>
    <col min="8712" max="8712" width="11.7109375" style="52" customWidth="1"/>
    <col min="8713" max="8713" width="13.42578125" style="52" customWidth="1"/>
    <col min="8714" max="8714" width="16.28515625" style="52" customWidth="1"/>
    <col min="8715" max="8715" width="15.85546875" style="52" customWidth="1"/>
    <col min="8716" max="8716" width="22.7109375" style="52" customWidth="1"/>
    <col min="8717" max="8717" width="9.42578125" style="52" customWidth="1"/>
    <col min="8718" max="8718" width="11.28515625" style="52" customWidth="1"/>
    <col min="8719" max="8719" width="17.42578125" style="52" customWidth="1"/>
    <col min="8720" max="8720" width="53" style="52" customWidth="1"/>
    <col min="8721" max="8960" width="40.85546875" style="52"/>
    <col min="8961" max="8961" width="4.85546875" style="52" customWidth="1"/>
    <col min="8962" max="8962" width="6.42578125" style="52" customWidth="1"/>
    <col min="8963" max="8963" width="47.42578125" style="52" customWidth="1"/>
    <col min="8964" max="8964" width="9" style="52" customWidth="1"/>
    <col min="8965" max="8965" width="5.85546875" style="52" customWidth="1"/>
    <col min="8966" max="8966" width="17.140625" style="52" customWidth="1"/>
    <col min="8967" max="8967" width="11.140625" style="52" customWidth="1"/>
    <col min="8968" max="8968" width="11.7109375" style="52" customWidth="1"/>
    <col min="8969" max="8969" width="13.42578125" style="52" customWidth="1"/>
    <col min="8970" max="8970" width="16.28515625" style="52" customWidth="1"/>
    <col min="8971" max="8971" width="15.85546875" style="52" customWidth="1"/>
    <col min="8972" max="8972" width="22.7109375" style="52" customWidth="1"/>
    <col min="8973" max="8973" width="9.42578125" style="52" customWidth="1"/>
    <col min="8974" max="8974" width="11.28515625" style="52" customWidth="1"/>
    <col min="8975" max="8975" width="17.42578125" style="52" customWidth="1"/>
    <col min="8976" max="8976" width="53" style="52" customWidth="1"/>
    <col min="8977" max="9216" width="40.85546875" style="52"/>
    <col min="9217" max="9217" width="4.85546875" style="52" customWidth="1"/>
    <col min="9218" max="9218" width="6.42578125" style="52" customWidth="1"/>
    <col min="9219" max="9219" width="47.42578125" style="52" customWidth="1"/>
    <col min="9220" max="9220" width="9" style="52" customWidth="1"/>
    <col min="9221" max="9221" width="5.85546875" style="52" customWidth="1"/>
    <col min="9222" max="9222" width="17.140625" style="52" customWidth="1"/>
    <col min="9223" max="9223" width="11.140625" style="52" customWidth="1"/>
    <col min="9224" max="9224" width="11.7109375" style="52" customWidth="1"/>
    <col min="9225" max="9225" width="13.42578125" style="52" customWidth="1"/>
    <col min="9226" max="9226" width="16.28515625" style="52" customWidth="1"/>
    <col min="9227" max="9227" width="15.85546875" style="52" customWidth="1"/>
    <col min="9228" max="9228" width="22.7109375" style="52" customWidth="1"/>
    <col min="9229" max="9229" width="9.42578125" style="52" customWidth="1"/>
    <col min="9230" max="9230" width="11.28515625" style="52" customWidth="1"/>
    <col min="9231" max="9231" width="17.42578125" style="52" customWidth="1"/>
    <col min="9232" max="9232" width="53" style="52" customWidth="1"/>
    <col min="9233" max="9472" width="40.85546875" style="52"/>
    <col min="9473" max="9473" width="4.85546875" style="52" customWidth="1"/>
    <col min="9474" max="9474" width="6.42578125" style="52" customWidth="1"/>
    <col min="9475" max="9475" width="47.42578125" style="52" customWidth="1"/>
    <col min="9476" max="9476" width="9" style="52" customWidth="1"/>
    <col min="9477" max="9477" width="5.85546875" style="52" customWidth="1"/>
    <col min="9478" max="9478" width="17.140625" style="52" customWidth="1"/>
    <col min="9479" max="9479" width="11.140625" style="52" customWidth="1"/>
    <col min="9480" max="9480" width="11.7109375" style="52" customWidth="1"/>
    <col min="9481" max="9481" width="13.42578125" style="52" customWidth="1"/>
    <col min="9482" max="9482" width="16.28515625" style="52" customWidth="1"/>
    <col min="9483" max="9483" width="15.85546875" style="52" customWidth="1"/>
    <col min="9484" max="9484" width="22.7109375" style="52" customWidth="1"/>
    <col min="9485" max="9485" width="9.42578125" style="52" customWidth="1"/>
    <col min="9486" max="9486" width="11.28515625" style="52" customWidth="1"/>
    <col min="9487" max="9487" width="17.42578125" style="52" customWidth="1"/>
    <col min="9488" max="9488" width="53" style="52" customWidth="1"/>
    <col min="9489" max="9728" width="40.85546875" style="52"/>
    <col min="9729" max="9729" width="4.85546875" style="52" customWidth="1"/>
    <col min="9730" max="9730" width="6.42578125" style="52" customWidth="1"/>
    <col min="9731" max="9731" width="47.42578125" style="52" customWidth="1"/>
    <col min="9732" max="9732" width="9" style="52" customWidth="1"/>
    <col min="9733" max="9733" width="5.85546875" style="52" customWidth="1"/>
    <col min="9734" max="9734" width="17.140625" style="52" customWidth="1"/>
    <col min="9735" max="9735" width="11.140625" style="52" customWidth="1"/>
    <col min="9736" max="9736" width="11.7109375" style="52" customWidth="1"/>
    <col min="9737" max="9737" width="13.42578125" style="52" customWidth="1"/>
    <col min="9738" max="9738" width="16.28515625" style="52" customWidth="1"/>
    <col min="9739" max="9739" width="15.85546875" style="52" customWidth="1"/>
    <col min="9740" max="9740" width="22.7109375" style="52" customWidth="1"/>
    <col min="9741" max="9741" width="9.42578125" style="52" customWidth="1"/>
    <col min="9742" max="9742" width="11.28515625" style="52" customWidth="1"/>
    <col min="9743" max="9743" width="17.42578125" style="52" customWidth="1"/>
    <col min="9744" max="9744" width="53" style="52" customWidth="1"/>
    <col min="9745" max="9984" width="40.85546875" style="52"/>
    <col min="9985" max="9985" width="4.85546875" style="52" customWidth="1"/>
    <col min="9986" max="9986" width="6.42578125" style="52" customWidth="1"/>
    <col min="9987" max="9987" width="47.42578125" style="52" customWidth="1"/>
    <col min="9988" max="9988" width="9" style="52" customWidth="1"/>
    <col min="9989" max="9989" width="5.85546875" style="52" customWidth="1"/>
    <col min="9990" max="9990" width="17.140625" style="52" customWidth="1"/>
    <col min="9991" max="9991" width="11.140625" style="52" customWidth="1"/>
    <col min="9992" max="9992" width="11.7109375" style="52" customWidth="1"/>
    <col min="9993" max="9993" width="13.42578125" style="52" customWidth="1"/>
    <col min="9994" max="9994" width="16.28515625" style="52" customWidth="1"/>
    <col min="9995" max="9995" width="15.85546875" style="52" customWidth="1"/>
    <col min="9996" max="9996" width="22.7109375" style="52" customWidth="1"/>
    <col min="9997" max="9997" width="9.42578125" style="52" customWidth="1"/>
    <col min="9998" max="9998" width="11.28515625" style="52" customWidth="1"/>
    <col min="9999" max="9999" width="17.42578125" style="52" customWidth="1"/>
    <col min="10000" max="10000" width="53" style="52" customWidth="1"/>
    <col min="10001" max="10240" width="40.85546875" style="52"/>
    <col min="10241" max="10241" width="4.85546875" style="52" customWidth="1"/>
    <col min="10242" max="10242" width="6.42578125" style="52" customWidth="1"/>
    <col min="10243" max="10243" width="47.42578125" style="52" customWidth="1"/>
    <col min="10244" max="10244" width="9" style="52" customWidth="1"/>
    <col min="10245" max="10245" width="5.85546875" style="52" customWidth="1"/>
    <col min="10246" max="10246" width="17.140625" style="52" customWidth="1"/>
    <col min="10247" max="10247" width="11.140625" style="52" customWidth="1"/>
    <col min="10248" max="10248" width="11.7109375" style="52" customWidth="1"/>
    <col min="10249" max="10249" width="13.42578125" style="52" customWidth="1"/>
    <col min="10250" max="10250" width="16.28515625" style="52" customWidth="1"/>
    <col min="10251" max="10251" width="15.85546875" style="52" customWidth="1"/>
    <col min="10252" max="10252" width="22.7109375" style="52" customWidth="1"/>
    <col min="10253" max="10253" width="9.42578125" style="52" customWidth="1"/>
    <col min="10254" max="10254" width="11.28515625" style="52" customWidth="1"/>
    <col min="10255" max="10255" width="17.42578125" style="52" customWidth="1"/>
    <col min="10256" max="10256" width="53" style="52" customWidth="1"/>
    <col min="10257" max="10496" width="40.85546875" style="52"/>
    <col min="10497" max="10497" width="4.85546875" style="52" customWidth="1"/>
    <col min="10498" max="10498" width="6.42578125" style="52" customWidth="1"/>
    <col min="10499" max="10499" width="47.42578125" style="52" customWidth="1"/>
    <col min="10500" max="10500" width="9" style="52" customWidth="1"/>
    <col min="10501" max="10501" width="5.85546875" style="52" customWidth="1"/>
    <col min="10502" max="10502" width="17.140625" style="52" customWidth="1"/>
    <col min="10503" max="10503" width="11.140625" style="52" customWidth="1"/>
    <col min="10504" max="10504" width="11.7109375" style="52" customWidth="1"/>
    <col min="10505" max="10505" width="13.42578125" style="52" customWidth="1"/>
    <col min="10506" max="10506" width="16.28515625" style="52" customWidth="1"/>
    <col min="10507" max="10507" width="15.85546875" style="52" customWidth="1"/>
    <col min="10508" max="10508" width="22.7109375" style="52" customWidth="1"/>
    <col min="10509" max="10509" width="9.42578125" style="52" customWidth="1"/>
    <col min="10510" max="10510" width="11.28515625" style="52" customWidth="1"/>
    <col min="10511" max="10511" width="17.42578125" style="52" customWidth="1"/>
    <col min="10512" max="10512" width="53" style="52" customWidth="1"/>
    <col min="10513" max="10752" width="40.85546875" style="52"/>
    <col min="10753" max="10753" width="4.85546875" style="52" customWidth="1"/>
    <col min="10754" max="10754" width="6.42578125" style="52" customWidth="1"/>
    <col min="10755" max="10755" width="47.42578125" style="52" customWidth="1"/>
    <col min="10756" max="10756" width="9" style="52" customWidth="1"/>
    <col min="10757" max="10757" width="5.85546875" style="52" customWidth="1"/>
    <col min="10758" max="10758" width="17.140625" style="52" customWidth="1"/>
    <col min="10759" max="10759" width="11.140625" style="52" customWidth="1"/>
    <col min="10760" max="10760" width="11.7109375" style="52" customWidth="1"/>
    <col min="10761" max="10761" width="13.42578125" style="52" customWidth="1"/>
    <col min="10762" max="10762" width="16.28515625" style="52" customWidth="1"/>
    <col min="10763" max="10763" width="15.85546875" style="52" customWidth="1"/>
    <col min="10764" max="10764" width="22.7109375" style="52" customWidth="1"/>
    <col min="10765" max="10765" width="9.42578125" style="52" customWidth="1"/>
    <col min="10766" max="10766" width="11.28515625" style="52" customWidth="1"/>
    <col min="10767" max="10767" width="17.42578125" style="52" customWidth="1"/>
    <col min="10768" max="10768" width="53" style="52" customWidth="1"/>
    <col min="10769" max="11008" width="40.85546875" style="52"/>
    <col min="11009" max="11009" width="4.85546875" style="52" customWidth="1"/>
    <col min="11010" max="11010" width="6.42578125" style="52" customWidth="1"/>
    <col min="11011" max="11011" width="47.42578125" style="52" customWidth="1"/>
    <col min="11012" max="11012" width="9" style="52" customWidth="1"/>
    <col min="11013" max="11013" width="5.85546875" style="52" customWidth="1"/>
    <col min="11014" max="11014" width="17.140625" style="52" customWidth="1"/>
    <col min="11015" max="11015" width="11.140625" style="52" customWidth="1"/>
    <col min="11016" max="11016" width="11.7109375" style="52" customWidth="1"/>
    <col min="11017" max="11017" width="13.42578125" style="52" customWidth="1"/>
    <col min="11018" max="11018" width="16.28515625" style="52" customWidth="1"/>
    <col min="11019" max="11019" width="15.85546875" style="52" customWidth="1"/>
    <col min="11020" max="11020" width="22.7109375" style="52" customWidth="1"/>
    <col min="11021" max="11021" width="9.42578125" style="52" customWidth="1"/>
    <col min="11022" max="11022" width="11.28515625" style="52" customWidth="1"/>
    <col min="11023" max="11023" width="17.42578125" style="52" customWidth="1"/>
    <col min="11024" max="11024" width="53" style="52" customWidth="1"/>
    <col min="11025" max="11264" width="40.85546875" style="52"/>
    <col min="11265" max="11265" width="4.85546875" style="52" customWidth="1"/>
    <col min="11266" max="11266" width="6.42578125" style="52" customWidth="1"/>
    <col min="11267" max="11267" width="47.42578125" style="52" customWidth="1"/>
    <col min="11268" max="11268" width="9" style="52" customWidth="1"/>
    <col min="11269" max="11269" width="5.85546875" style="52" customWidth="1"/>
    <col min="11270" max="11270" width="17.140625" style="52" customWidth="1"/>
    <col min="11271" max="11271" width="11.140625" style="52" customWidth="1"/>
    <col min="11272" max="11272" width="11.7109375" style="52" customWidth="1"/>
    <col min="11273" max="11273" width="13.42578125" style="52" customWidth="1"/>
    <col min="11274" max="11274" width="16.28515625" style="52" customWidth="1"/>
    <col min="11275" max="11275" width="15.85546875" style="52" customWidth="1"/>
    <col min="11276" max="11276" width="22.7109375" style="52" customWidth="1"/>
    <col min="11277" max="11277" width="9.42578125" style="52" customWidth="1"/>
    <col min="11278" max="11278" width="11.28515625" style="52" customWidth="1"/>
    <col min="11279" max="11279" width="17.42578125" style="52" customWidth="1"/>
    <col min="11280" max="11280" width="53" style="52" customWidth="1"/>
    <col min="11281" max="11520" width="40.85546875" style="52"/>
    <col min="11521" max="11521" width="4.85546875" style="52" customWidth="1"/>
    <col min="11522" max="11522" width="6.42578125" style="52" customWidth="1"/>
    <col min="11523" max="11523" width="47.42578125" style="52" customWidth="1"/>
    <col min="11524" max="11524" width="9" style="52" customWidth="1"/>
    <col min="11525" max="11525" width="5.85546875" style="52" customWidth="1"/>
    <col min="11526" max="11526" width="17.140625" style="52" customWidth="1"/>
    <col min="11527" max="11527" width="11.140625" style="52" customWidth="1"/>
    <col min="11528" max="11528" width="11.7109375" style="52" customWidth="1"/>
    <col min="11529" max="11529" width="13.42578125" style="52" customWidth="1"/>
    <col min="11530" max="11530" width="16.28515625" style="52" customWidth="1"/>
    <col min="11531" max="11531" width="15.85546875" style="52" customWidth="1"/>
    <col min="11532" max="11532" width="22.7109375" style="52" customWidth="1"/>
    <col min="11533" max="11533" width="9.42578125" style="52" customWidth="1"/>
    <col min="11534" max="11534" width="11.28515625" style="52" customWidth="1"/>
    <col min="11535" max="11535" width="17.42578125" style="52" customWidth="1"/>
    <col min="11536" max="11536" width="53" style="52" customWidth="1"/>
    <col min="11537" max="11776" width="40.85546875" style="52"/>
    <col min="11777" max="11777" width="4.85546875" style="52" customWidth="1"/>
    <col min="11778" max="11778" width="6.42578125" style="52" customWidth="1"/>
    <col min="11779" max="11779" width="47.42578125" style="52" customWidth="1"/>
    <col min="11780" max="11780" width="9" style="52" customWidth="1"/>
    <col min="11781" max="11781" width="5.85546875" style="52" customWidth="1"/>
    <col min="11782" max="11782" width="17.140625" style="52" customWidth="1"/>
    <col min="11783" max="11783" width="11.140625" style="52" customWidth="1"/>
    <col min="11784" max="11784" width="11.7109375" style="52" customWidth="1"/>
    <col min="11785" max="11785" width="13.42578125" style="52" customWidth="1"/>
    <col min="11786" max="11786" width="16.28515625" style="52" customWidth="1"/>
    <col min="11787" max="11787" width="15.85546875" style="52" customWidth="1"/>
    <col min="11788" max="11788" width="22.7109375" style="52" customWidth="1"/>
    <col min="11789" max="11789" width="9.42578125" style="52" customWidth="1"/>
    <col min="11790" max="11790" width="11.28515625" style="52" customWidth="1"/>
    <col min="11791" max="11791" width="17.42578125" style="52" customWidth="1"/>
    <col min="11792" max="11792" width="53" style="52" customWidth="1"/>
    <col min="11793" max="12032" width="40.85546875" style="52"/>
    <col min="12033" max="12033" width="4.85546875" style="52" customWidth="1"/>
    <col min="12034" max="12034" width="6.42578125" style="52" customWidth="1"/>
    <col min="12035" max="12035" width="47.42578125" style="52" customWidth="1"/>
    <col min="12036" max="12036" width="9" style="52" customWidth="1"/>
    <col min="12037" max="12037" width="5.85546875" style="52" customWidth="1"/>
    <col min="12038" max="12038" width="17.140625" style="52" customWidth="1"/>
    <col min="12039" max="12039" width="11.140625" style="52" customWidth="1"/>
    <col min="12040" max="12040" width="11.7109375" style="52" customWidth="1"/>
    <col min="12041" max="12041" width="13.42578125" style="52" customWidth="1"/>
    <col min="12042" max="12042" width="16.28515625" style="52" customWidth="1"/>
    <col min="12043" max="12043" width="15.85546875" style="52" customWidth="1"/>
    <col min="12044" max="12044" width="22.7109375" style="52" customWidth="1"/>
    <col min="12045" max="12045" width="9.42578125" style="52" customWidth="1"/>
    <col min="12046" max="12046" width="11.28515625" style="52" customWidth="1"/>
    <col min="12047" max="12047" width="17.42578125" style="52" customWidth="1"/>
    <col min="12048" max="12048" width="53" style="52" customWidth="1"/>
    <col min="12049" max="12288" width="40.85546875" style="52"/>
    <col min="12289" max="12289" width="4.85546875" style="52" customWidth="1"/>
    <col min="12290" max="12290" width="6.42578125" style="52" customWidth="1"/>
    <col min="12291" max="12291" width="47.42578125" style="52" customWidth="1"/>
    <col min="12292" max="12292" width="9" style="52" customWidth="1"/>
    <col min="12293" max="12293" width="5.85546875" style="52" customWidth="1"/>
    <col min="12294" max="12294" width="17.140625" style="52" customWidth="1"/>
    <col min="12295" max="12295" width="11.140625" style="52" customWidth="1"/>
    <col min="12296" max="12296" width="11.7109375" style="52" customWidth="1"/>
    <col min="12297" max="12297" width="13.42578125" style="52" customWidth="1"/>
    <col min="12298" max="12298" width="16.28515625" style="52" customWidth="1"/>
    <col min="12299" max="12299" width="15.85546875" style="52" customWidth="1"/>
    <col min="12300" max="12300" width="22.7109375" style="52" customWidth="1"/>
    <col min="12301" max="12301" width="9.42578125" style="52" customWidth="1"/>
    <col min="12302" max="12302" width="11.28515625" style="52" customWidth="1"/>
    <col min="12303" max="12303" width="17.42578125" style="52" customWidth="1"/>
    <col min="12304" max="12304" width="53" style="52" customWidth="1"/>
    <col min="12305" max="12544" width="40.85546875" style="52"/>
    <col min="12545" max="12545" width="4.85546875" style="52" customWidth="1"/>
    <col min="12546" max="12546" width="6.42578125" style="52" customWidth="1"/>
    <col min="12547" max="12547" width="47.42578125" style="52" customWidth="1"/>
    <col min="12548" max="12548" width="9" style="52" customWidth="1"/>
    <col min="12549" max="12549" width="5.85546875" style="52" customWidth="1"/>
    <col min="12550" max="12550" width="17.140625" style="52" customWidth="1"/>
    <col min="12551" max="12551" width="11.140625" style="52" customWidth="1"/>
    <col min="12552" max="12552" width="11.7109375" style="52" customWidth="1"/>
    <col min="12553" max="12553" width="13.42578125" style="52" customWidth="1"/>
    <col min="12554" max="12554" width="16.28515625" style="52" customWidth="1"/>
    <col min="12555" max="12555" width="15.85546875" style="52" customWidth="1"/>
    <col min="12556" max="12556" width="22.7109375" style="52" customWidth="1"/>
    <col min="12557" max="12557" width="9.42578125" style="52" customWidth="1"/>
    <col min="12558" max="12558" width="11.28515625" style="52" customWidth="1"/>
    <col min="12559" max="12559" width="17.42578125" style="52" customWidth="1"/>
    <col min="12560" max="12560" width="53" style="52" customWidth="1"/>
    <col min="12561" max="12800" width="40.85546875" style="52"/>
    <col min="12801" max="12801" width="4.85546875" style="52" customWidth="1"/>
    <col min="12802" max="12802" width="6.42578125" style="52" customWidth="1"/>
    <col min="12803" max="12803" width="47.42578125" style="52" customWidth="1"/>
    <col min="12804" max="12804" width="9" style="52" customWidth="1"/>
    <col min="12805" max="12805" width="5.85546875" style="52" customWidth="1"/>
    <col min="12806" max="12806" width="17.140625" style="52" customWidth="1"/>
    <col min="12807" max="12807" width="11.140625" style="52" customWidth="1"/>
    <col min="12808" max="12808" width="11.7109375" style="52" customWidth="1"/>
    <col min="12809" max="12809" width="13.42578125" style="52" customWidth="1"/>
    <col min="12810" max="12810" width="16.28515625" style="52" customWidth="1"/>
    <col min="12811" max="12811" width="15.85546875" style="52" customWidth="1"/>
    <col min="12812" max="12812" width="22.7109375" style="52" customWidth="1"/>
    <col min="12813" max="12813" width="9.42578125" style="52" customWidth="1"/>
    <col min="12814" max="12814" width="11.28515625" style="52" customWidth="1"/>
    <col min="12815" max="12815" width="17.42578125" style="52" customWidth="1"/>
    <col min="12816" max="12816" width="53" style="52" customWidth="1"/>
    <col min="12817" max="13056" width="40.85546875" style="52"/>
    <col min="13057" max="13057" width="4.85546875" style="52" customWidth="1"/>
    <col min="13058" max="13058" width="6.42578125" style="52" customWidth="1"/>
    <col min="13059" max="13059" width="47.42578125" style="52" customWidth="1"/>
    <col min="13060" max="13060" width="9" style="52" customWidth="1"/>
    <col min="13061" max="13061" width="5.85546875" style="52" customWidth="1"/>
    <col min="13062" max="13062" width="17.140625" style="52" customWidth="1"/>
    <col min="13063" max="13063" width="11.140625" style="52" customWidth="1"/>
    <col min="13064" max="13064" width="11.7109375" style="52" customWidth="1"/>
    <col min="13065" max="13065" width="13.42578125" style="52" customWidth="1"/>
    <col min="13066" max="13066" width="16.28515625" style="52" customWidth="1"/>
    <col min="13067" max="13067" width="15.85546875" style="52" customWidth="1"/>
    <col min="13068" max="13068" width="22.7109375" style="52" customWidth="1"/>
    <col min="13069" max="13069" width="9.42578125" style="52" customWidth="1"/>
    <col min="13070" max="13070" width="11.28515625" style="52" customWidth="1"/>
    <col min="13071" max="13071" width="17.42578125" style="52" customWidth="1"/>
    <col min="13072" max="13072" width="53" style="52" customWidth="1"/>
    <col min="13073" max="13312" width="40.85546875" style="52"/>
    <col min="13313" max="13313" width="4.85546875" style="52" customWidth="1"/>
    <col min="13314" max="13314" width="6.42578125" style="52" customWidth="1"/>
    <col min="13315" max="13315" width="47.42578125" style="52" customWidth="1"/>
    <col min="13316" max="13316" width="9" style="52" customWidth="1"/>
    <col min="13317" max="13317" width="5.85546875" style="52" customWidth="1"/>
    <col min="13318" max="13318" width="17.140625" style="52" customWidth="1"/>
    <col min="13319" max="13319" width="11.140625" style="52" customWidth="1"/>
    <col min="13320" max="13320" width="11.7109375" style="52" customWidth="1"/>
    <col min="13321" max="13321" width="13.42578125" style="52" customWidth="1"/>
    <col min="13322" max="13322" width="16.28515625" style="52" customWidth="1"/>
    <col min="13323" max="13323" width="15.85546875" style="52" customWidth="1"/>
    <col min="13324" max="13324" width="22.7109375" style="52" customWidth="1"/>
    <col min="13325" max="13325" width="9.42578125" style="52" customWidth="1"/>
    <col min="13326" max="13326" width="11.28515625" style="52" customWidth="1"/>
    <col min="13327" max="13327" width="17.42578125" style="52" customWidth="1"/>
    <col min="13328" max="13328" width="53" style="52" customWidth="1"/>
    <col min="13329" max="13568" width="40.85546875" style="52"/>
    <col min="13569" max="13569" width="4.85546875" style="52" customWidth="1"/>
    <col min="13570" max="13570" width="6.42578125" style="52" customWidth="1"/>
    <col min="13571" max="13571" width="47.42578125" style="52" customWidth="1"/>
    <col min="13572" max="13572" width="9" style="52" customWidth="1"/>
    <col min="13573" max="13573" width="5.85546875" style="52" customWidth="1"/>
    <col min="13574" max="13574" width="17.140625" style="52" customWidth="1"/>
    <col min="13575" max="13575" width="11.140625" style="52" customWidth="1"/>
    <col min="13576" max="13576" width="11.7109375" style="52" customWidth="1"/>
    <col min="13577" max="13577" width="13.42578125" style="52" customWidth="1"/>
    <col min="13578" max="13578" width="16.28515625" style="52" customWidth="1"/>
    <col min="13579" max="13579" width="15.85546875" style="52" customWidth="1"/>
    <col min="13580" max="13580" width="22.7109375" style="52" customWidth="1"/>
    <col min="13581" max="13581" width="9.42578125" style="52" customWidth="1"/>
    <col min="13582" max="13582" width="11.28515625" style="52" customWidth="1"/>
    <col min="13583" max="13583" width="17.42578125" style="52" customWidth="1"/>
    <col min="13584" max="13584" width="53" style="52" customWidth="1"/>
    <col min="13585" max="13824" width="40.85546875" style="52"/>
    <col min="13825" max="13825" width="4.85546875" style="52" customWidth="1"/>
    <col min="13826" max="13826" width="6.42578125" style="52" customWidth="1"/>
    <col min="13827" max="13827" width="47.42578125" style="52" customWidth="1"/>
    <col min="13828" max="13828" width="9" style="52" customWidth="1"/>
    <col min="13829" max="13829" width="5.85546875" style="52" customWidth="1"/>
    <col min="13830" max="13830" width="17.140625" style="52" customWidth="1"/>
    <col min="13831" max="13831" width="11.140625" style="52" customWidth="1"/>
    <col min="13832" max="13832" width="11.7109375" style="52" customWidth="1"/>
    <col min="13833" max="13833" width="13.42578125" style="52" customWidth="1"/>
    <col min="13834" max="13834" width="16.28515625" style="52" customWidth="1"/>
    <col min="13835" max="13835" width="15.85546875" style="52" customWidth="1"/>
    <col min="13836" max="13836" width="22.7109375" style="52" customWidth="1"/>
    <col min="13837" max="13837" width="9.42578125" style="52" customWidth="1"/>
    <col min="13838" max="13838" width="11.28515625" style="52" customWidth="1"/>
    <col min="13839" max="13839" width="17.42578125" style="52" customWidth="1"/>
    <col min="13840" max="13840" width="53" style="52" customWidth="1"/>
    <col min="13841" max="14080" width="40.85546875" style="52"/>
    <col min="14081" max="14081" width="4.85546875" style="52" customWidth="1"/>
    <col min="14082" max="14082" width="6.42578125" style="52" customWidth="1"/>
    <col min="14083" max="14083" width="47.42578125" style="52" customWidth="1"/>
    <col min="14084" max="14084" width="9" style="52" customWidth="1"/>
    <col min="14085" max="14085" width="5.85546875" style="52" customWidth="1"/>
    <col min="14086" max="14086" width="17.140625" style="52" customWidth="1"/>
    <col min="14087" max="14087" width="11.140625" style="52" customWidth="1"/>
    <col min="14088" max="14088" width="11.7109375" style="52" customWidth="1"/>
    <col min="14089" max="14089" width="13.42578125" style="52" customWidth="1"/>
    <col min="14090" max="14090" width="16.28515625" style="52" customWidth="1"/>
    <col min="14091" max="14091" width="15.85546875" style="52" customWidth="1"/>
    <col min="14092" max="14092" width="22.7109375" style="52" customWidth="1"/>
    <col min="14093" max="14093" width="9.42578125" style="52" customWidth="1"/>
    <col min="14094" max="14094" width="11.28515625" style="52" customWidth="1"/>
    <col min="14095" max="14095" width="17.42578125" style="52" customWidth="1"/>
    <col min="14096" max="14096" width="53" style="52" customWidth="1"/>
    <col min="14097" max="14336" width="40.85546875" style="52"/>
    <col min="14337" max="14337" width="4.85546875" style="52" customWidth="1"/>
    <col min="14338" max="14338" width="6.42578125" style="52" customWidth="1"/>
    <col min="14339" max="14339" width="47.42578125" style="52" customWidth="1"/>
    <col min="14340" max="14340" width="9" style="52" customWidth="1"/>
    <col min="14341" max="14341" width="5.85546875" style="52" customWidth="1"/>
    <col min="14342" max="14342" width="17.140625" style="52" customWidth="1"/>
    <col min="14343" max="14343" width="11.140625" style="52" customWidth="1"/>
    <col min="14344" max="14344" width="11.7109375" style="52" customWidth="1"/>
    <col min="14345" max="14345" width="13.42578125" style="52" customWidth="1"/>
    <col min="14346" max="14346" width="16.28515625" style="52" customWidth="1"/>
    <col min="14347" max="14347" width="15.85546875" style="52" customWidth="1"/>
    <col min="14348" max="14348" width="22.7109375" style="52" customWidth="1"/>
    <col min="14349" max="14349" width="9.42578125" style="52" customWidth="1"/>
    <col min="14350" max="14350" width="11.28515625" style="52" customWidth="1"/>
    <col min="14351" max="14351" width="17.42578125" style="52" customWidth="1"/>
    <col min="14352" max="14352" width="53" style="52" customWidth="1"/>
    <col min="14353" max="14592" width="40.85546875" style="52"/>
    <col min="14593" max="14593" width="4.85546875" style="52" customWidth="1"/>
    <col min="14594" max="14594" width="6.42578125" style="52" customWidth="1"/>
    <col min="14595" max="14595" width="47.42578125" style="52" customWidth="1"/>
    <col min="14596" max="14596" width="9" style="52" customWidth="1"/>
    <col min="14597" max="14597" width="5.85546875" style="52" customWidth="1"/>
    <col min="14598" max="14598" width="17.140625" style="52" customWidth="1"/>
    <col min="14599" max="14599" width="11.140625" style="52" customWidth="1"/>
    <col min="14600" max="14600" width="11.7109375" style="52" customWidth="1"/>
    <col min="14601" max="14601" width="13.42578125" style="52" customWidth="1"/>
    <col min="14602" max="14602" width="16.28515625" style="52" customWidth="1"/>
    <col min="14603" max="14603" width="15.85546875" style="52" customWidth="1"/>
    <col min="14604" max="14604" width="22.7109375" style="52" customWidth="1"/>
    <col min="14605" max="14605" width="9.42578125" style="52" customWidth="1"/>
    <col min="14606" max="14606" width="11.28515625" style="52" customWidth="1"/>
    <col min="14607" max="14607" width="17.42578125" style="52" customWidth="1"/>
    <col min="14608" max="14608" width="53" style="52" customWidth="1"/>
    <col min="14609" max="14848" width="40.85546875" style="52"/>
    <col min="14849" max="14849" width="4.85546875" style="52" customWidth="1"/>
    <col min="14850" max="14850" width="6.42578125" style="52" customWidth="1"/>
    <col min="14851" max="14851" width="47.42578125" style="52" customWidth="1"/>
    <col min="14852" max="14852" width="9" style="52" customWidth="1"/>
    <col min="14853" max="14853" width="5.85546875" style="52" customWidth="1"/>
    <col min="14854" max="14854" width="17.140625" style="52" customWidth="1"/>
    <col min="14855" max="14855" width="11.140625" style="52" customWidth="1"/>
    <col min="14856" max="14856" width="11.7109375" style="52" customWidth="1"/>
    <col min="14857" max="14857" width="13.42578125" style="52" customWidth="1"/>
    <col min="14858" max="14858" width="16.28515625" style="52" customWidth="1"/>
    <col min="14859" max="14859" width="15.85546875" style="52" customWidth="1"/>
    <col min="14860" max="14860" width="22.7109375" style="52" customWidth="1"/>
    <col min="14861" max="14861" width="9.42578125" style="52" customWidth="1"/>
    <col min="14862" max="14862" width="11.28515625" style="52" customWidth="1"/>
    <col min="14863" max="14863" width="17.42578125" style="52" customWidth="1"/>
    <col min="14864" max="14864" width="53" style="52" customWidth="1"/>
    <col min="14865" max="15104" width="40.85546875" style="52"/>
    <col min="15105" max="15105" width="4.85546875" style="52" customWidth="1"/>
    <col min="15106" max="15106" width="6.42578125" style="52" customWidth="1"/>
    <col min="15107" max="15107" width="47.42578125" style="52" customWidth="1"/>
    <col min="15108" max="15108" width="9" style="52" customWidth="1"/>
    <col min="15109" max="15109" width="5.85546875" style="52" customWidth="1"/>
    <col min="15110" max="15110" width="17.140625" style="52" customWidth="1"/>
    <col min="15111" max="15111" width="11.140625" style="52" customWidth="1"/>
    <col min="15112" max="15112" width="11.7109375" style="52" customWidth="1"/>
    <col min="15113" max="15113" width="13.42578125" style="52" customWidth="1"/>
    <col min="15114" max="15114" width="16.28515625" style="52" customWidth="1"/>
    <col min="15115" max="15115" width="15.85546875" style="52" customWidth="1"/>
    <col min="15116" max="15116" width="22.7109375" style="52" customWidth="1"/>
    <col min="15117" max="15117" width="9.42578125" style="52" customWidth="1"/>
    <col min="15118" max="15118" width="11.28515625" style="52" customWidth="1"/>
    <col min="15119" max="15119" width="17.42578125" style="52" customWidth="1"/>
    <col min="15120" max="15120" width="53" style="52" customWidth="1"/>
    <col min="15121" max="15360" width="40.85546875" style="52"/>
    <col min="15361" max="15361" width="4.85546875" style="52" customWidth="1"/>
    <col min="15362" max="15362" width="6.42578125" style="52" customWidth="1"/>
    <col min="15363" max="15363" width="47.42578125" style="52" customWidth="1"/>
    <col min="15364" max="15364" width="9" style="52" customWidth="1"/>
    <col min="15365" max="15365" width="5.85546875" style="52" customWidth="1"/>
    <col min="15366" max="15366" width="17.140625" style="52" customWidth="1"/>
    <col min="15367" max="15367" width="11.140625" style="52" customWidth="1"/>
    <col min="15368" max="15368" width="11.7109375" style="52" customWidth="1"/>
    <col min="15369" max="15369" width="13.42578125" style="52" customWidth="1"/>
    <col min="15370" max="15370" width="16.28515625" style="52" customWidth="1"/>
    <col min="15371" max="15371" width="15.85546875" style="52" customWidth="1"/>
    <col min="15372" max="15372" width="22.7109375" style="52" customWidth="1"/>
    <col min="15373" max="15373" width="9.42578125" style="52" customWidth="1"/>
    <col min="15374" max="15374" width="11.28515625" style="52" customWidth="1"/>
    <col min="15375" max="15375" width="17.42578125" style="52" customWidth="1"/>
    <col min="15376" max="15376" width="53" style="52" customWidth="1"/>
    <col min="15377" max="15616" width="40.85546875" style="52"/>
    <col min="15617" max="15617" width="4.85546875" style="52" customWidth="1"/>
    <col min="15618" max="15618" width="6.42578125" style="52" customWidth="1"/>
    <col min="15619" max="15619" width="47.42578125" style="52" customWidth="1"/>
    <col min="15620" max="15620" width="9" style="52" customWidth="1"/>
    <col min="15621" max="15621" width="5.85546875" style="52" customWidth="1"/>
    <col min="15622" max="15622" width="17.140625" style="52" customWidth="1"/>
    <col min="15623" max="15623" width="11.140625" style="52" customWidth="1"/>
    <col min="15624" max="15624" width="11.7109375" style="52" customWidth="1"/>
    <col min="15625" max="15625" width="13.42578125" style="52" customWidth="1"/>
    <col min="15626" max="15626" width="16.28515625" style="52" customWidth="1"/>
    <col min="15627" max="15627" width="15.85546875" style="52" customWidth="1"/>
    <col min="15628" max="15628" width="22.7109375" style="52" customWidth="1"/>
    <col min="15629" max="15629" width="9.42578125" style="52" customWidth="1"/>
    <col min="15630" max="15630" width="11.28515625" style="52" customWidth="1"/>
    <col min="15631" max="15631" width="17.42578125" style="52" customWidth="1"/>
    <col min="15632" max="15632" width="53" style="52" customWidth="1"/>
    <col min="15633" max="15872" width="40.85546875" style="52"/>
    <col min="15873" max="15873" width="4.85546875" style="52" customWidth="1"/>
    <col min="15874" max="15874" width="6.42578125" style="52" customWidth="1"/>
    <col min="15875" max="15875" width="47.42578125" style="52" customWidth="1"/>
    <col min="15876" max="15876" width="9" style="52" customWidth="1"/>
    <col min="15877" max="15877" width="5.85546875" style="52" customWidth="1"/>
    <col min="15878" max="15878" width="17.140625" style="52" customWidth="1"/>
    <col min="15879" max="15879" width="11.140625" style="52" customWidth="1"/>
    <col min="15880" max="15880" width="11.7109375" style="52" customWidth="1"/>
    <col min="15881" max="15881" width="13.42578125" style="52" customWidth="1"/>
    <col min="15882" max="15882" width="16.28515625" style="52" customWidth="1"/>
    <col min="15883" max="15883" width="15.85546875" style="52" customWidth="1"/>
    <col min="15884" max="15884" width="22.7109375" style="52" customWidth="1"/>
    <col min="15885" max="15885" width="9.42578125" style="52" customWidth="1"/>
    <col min="15886" max="15886" width="11.28515625" style="52" customWidth="1"/>
    <col min="15887" max="15887" width="17.42578125" style="52" customWidth="1"/>
    <col min="15888" max="15888" width="53" style="52" customWidth="1"/>
    <col min="15889" max="16128" width="40.85546875" style="52"/>
    <col min="16129" max="16129" width="4.85546875" style="52" customWidth="1"/>
    <col min="16130" max="16130" width="6.42578125" style="52" customWidth="1"/>
    <col min="16131" max="16131" width="47.42578125" style="52" customWidth="1"/>
    <col min="16132" max="16132" width="9" style="52" customWidth="1"/>
    <col min="16133" max="16133" width="5.85546875" style="52" customWidth="1"/>
    <col min="16134" max="16134" width="17.140625" style="52" customWidth="1"/>
    <col min="16135" max="16135" width="11.140625" style="52" customWidth="1"/>
    <col min="16136" max="16136" width="11.7109375" style="52" customWidth="1"/>
    <col min="16137" max="16137" width="13.42578125" style="52" customWidth="1"/>
    <col min="16138" max="16138" width="16.28515625" style="52" customWidth="1"/>
    <col min="16139" max="16139" width="15.85546875" style="52" customWidth="1"/>
    <col min="16140" max="16140" width="22.7109375" style="52" customWidth="1"/>
    <col min="16141" max="16141" width="9.42578125" style="52" customWidth="1"/>
    <col min="16142" max="16142" width="11.28515625" style="52" customWidth="1"/>
    <col min="16143" max="16143" width="17.42578125" style="52" customWidth="1"/>
    <col min="16144" max="16144" width="53" style="52" customWidth="1"/>
    <col min="16145" max="16384" width="40.85546875" style="52"/>
  </cols>
  <sheetData>
    <row r="2" spans="1:16" ht="18">
      <c r="B2" s="53" t="s">
        <v>63</v>
      </c>
    </row>
    <row r="4" spans="1:16" ht="20.25">
      <c r="B4" s="75" t="s">
        <v>36</v>
      </c>
      <c r="C4" s="76"/>
      <c r="D4" s="76"/>
      <c r="E4" s="76"/>
      <c r="F4" s="76"/>
      <c r="G4" s="76"/>
      <c r="H4" s="76"/>
      <c r="I4" s="76"/>
      <c r="J4" s="76"/>
      <c r="K4" s="76"/>
      <c r="L4" s="77"/>
      <c r="M4" s="78" t="s">
        <v>37</v>
      </c>
      <c r="N4" s="79"/>
      <c r="O4" s="80"/>
      <c r="P4" s="81"/>
    </row>
    <row r="5" spans="1:16" ht="39" thickBot="1">
      <c r="A5" s="32"/>
      <c r="B5" s="33"/>
      <c r="C5" s="33" t="s">
        <v>38</v>
      </c>
      <c r="D5" s="33" t="s">
        <v>39</v>
      </c>
      <c r="E5" s="33" t="s">
        <v>52</v>
      </c>
      <c r="F5" s="33" t="s">
        <v>53</v>
      </c>
      <c r="G5" s="33" t="s">
        <v>54</v>
      </c>
      <c r="H5" s="33" t="s">
        <v>55</v>
      </c>
      <c r="I5" s="33" t="s">
        <v>56</v>
      </c>
      <c r="J5" s="33" t="s">
        <v>57</v>
      </c>
      <c r="K5" s="33" t="s">
        <v>58</v>
      </c>
      <c r="L5" s="33" t="s">
        <v>40</v>
      </c>
      <c r="M5" s="33" t="s">
        <v>59</v>
      </c>
      <c r="N5" s="33" t="s">
        <v>60</v>
      </c>
      <c r="O5" s="33" t="s">
        <v>61</v>
      </c>
      <c r="P5" s="33" t="s">
        <v>41</v>
      </c>
    </row>
    <row r="6" spans="1:16" ht="57">
      <c r="A6" s="32"/>
      <c r="B6" s="34" t="s">
        <v>15</v>
      </c>
      <c r="C6" s="36">
        <f>VLOOKUP(B6,[1]Tariffs!$A$16:$J$73,2,FALSE)</f>
        <v>1</v>
      </c>
      <c r="D6" s="35">
        <f>VLOOKUP(B6,[1]Tariffs!$A$16:$J$73,3,FALSE)</f>
        <v>1</v>
      </c>
      <c r="E6" s="36">
        <f>VLOOKUP(B6,[1]Tariffs!$A$16:$J$73,4,FALSE)</f>
        <v>1.931</v>
      </c>
      <c r="F6" s="37">
        <f>VLOOKUP(B6,[1]Tariffs!$A$16:$J$73,5,FALSE)</f>
        <v>0</v>
      </c>
      <c r="G6" s="38">
        <f>VLOOKUP(B6,[1]Tariffs!$A$16:$J$73,6,FALSE)</f>
        <v>0</v>
      </c>
      <c r="H6" s="39">
        <f>VLOOKUP(B6,[1]Tariffs!$A$16:$J$73,7,FALSE)</f>
        <v>3.72</v>
      </c>
      <c r="I6" s="40">
        <f>VLOOKUP(B6,[1]Tariffs!$A$16:$J$73,8,FALSE)</f>
        <v>0</v>
      </c>
      <c r="J6" s="38">
        <f>VLOOKUP(B6,[1]Tariffs!$A$16:$J$73,9,FALSE)</f>
        <v>0</v>
      </c>
      <c r="K6" s="41">
        <f>VLOOKUP(B6,[1]Tariffs!$A$16:$J$73,8,FALSE)</f>
        <v>0</v>
      </c>
      <c r="L6" s="42">
        <f>VLOOKUP(B6,[1]Tariffs!$A$16:$J$73,10,FALSE)</f>
        <v>0</v>
      </c>
      <c r="M6" s="57">
        <f>VLOOKUP(B6,[1]Summary!$A$54:$I$137,9,FALSE)</f>
        <v>2.3033104706400849</v>
      </c>
      <c r="N6" s="58">
        <f>VLOOKUP(B6,[2]Summary!$A$54:$I$137,9,FALSE)</f>
        <v>1.9404683717385522</v>
      </c>
      <c r="O6" s="60">
        <f t="shared" ref="O6:O21" si="0">IF(N6="","",M6/N6-1)</f>
        <v>0.18698686574130874</v>
      </c>
      <c r="P6" s="54" t="str">
        <f>'WPD (Mid East)'!AM49&amp;" and "&amp;'WPD (Mid East)'!AN49</f>
        <v>Gone up mainly due to Table 1053: volumes and mpans etc forecast,Table 1076: allowed revenue, and No factors contributing to greater than 2% downward change.</v>
      </c>
    </row>
    <row r="7" spans="1:16" ht="57">
      <c r="A7" s="32"/>
      <c r="B7" s="43" t="s">
        <v>16</v>
      </c>
      <c r="C7" s="44">
        <f>VLOOKUP(B7,[1]Tariffs!$A$16:$J$73,2,FALSE)</f>
        <v>3</v>
      </c>
      <c r="D7" s="45">
        <f>VLOOKUP(B7,[1]Tariffs!$A$16:$J$73,3,FALSE)</f>
        <v>2</v>
      </c>
      <c r="E7" s="51">
        <f>VLOOKUP(B7,[1]Tariffs!$A$16:$J$73,4,FALSE)</f>
        <v>2.4129999999999998</v>
      </c>
      <c r="F7" s="51">
        <f>VLOOKUP(B7,[1]Tariffs!$A$16:$J$73,5,FALSE)</f>
        <v>5.7000000000000002E-2</v>
      </c>
      <c r="G7" s="51">
        <f>VLOOKUP(B7,[1]Tariffs!$A$16:$J$73,6,FALSE)</f>
        <v>0</v>
      </c>
      <c r="H7" s="47">
        <f>VLOOKUP(B7,[1]Tariffs!$A$16:$J$73,7,FALSE)</f>
        <v>3.72</v>
      </c>
      <c r="I7" s="48">
        <f>VLOOKUP(B7,[1]Tariffs!$A$16:$J$73,8,FALSE)</f>
        <v>0</v>
      </c>
      <c r="J7" s="46">
        <f>VLOOKUP(B7,[1]Tariffs!$A$16:$J$73,9,FALSE)</f>
        <v>0</v>
      </c>
      <c r="K7" s="49">
        <f>VLOOKUP(B7,[1]Tariffs!$A$16:$J$73,8,FALSE)</f>
        <v>0</v>
      </c>
      <c r="L7" s="50" t="str">
        <f>VLOOKUP(B7,[1]Tariffs!$A$16:$J$73,10,FALSE)</f>
        <v>4,8</v>
      </c>
      <c r="M7" s="59">
        <f>VLOOKUP(B7,[1]Summary!$A$54:$I$137,9,FALSE)</f>
        <v>1.899993991016625</v>
      </c>
      <c r="N7" s="59">
        <f>VLOOKUP(B7,[2]Summary!$A$54:$I$137,9,FALSE)</f>
        <v>1.6283292591113137</v>
      </c>
      <c r="O7" s="83">
        <f t="shared" si="0"/>
        <v>0.16683648616225</v>
      </c>
      <c r="P7" s="50" t="str">
        <f>'WPD (Mid East)'!AM50&amp;" and "&amp;'WPD (Mid East)'!AN50</f>
        <v>Gone up mainly due to Table 1053: volumes and mpans etc forecast,Table 1076: allowed revenue, and Gone down mainly due to Table 1041: load characteristics,</v>
      </c>
    </row>
    <row r="8" spans="1:16" ht="57">
      <c r="A8" s="32"/>
      <c r="B8" s="43" t="s">
        <v>17</v>
      </c>
      <c r="C8" s="44">
        <f>VLOOKUP(B8,[1]Tariffs!$A$16:$J$73,2,FALSE)</f>
        <v>11</v>
      </c>
      <c r="D8" s="45">
        <f>VLOOKUP(B8,[1]Tariffs!$A$16:$J$73,3,FALSE)</f>
        <v>2</v>
      </c>
      <c r="E8" s="51">
        <f>VLOOKUP(B8,[1]Tariffs!$A$16:$J$73,4,FALSE)</f>
        <v>0.41799999999999998</v>
      </c>
      <c r="F8" s="51">
        <f>VLOOKUP(B8,[1]Tariffs!$A$16:$J$73,5,FALSE)</f>
        <v>0</v>
      </c>
      <c r="G8" s="51">
        <f>VLOOKUP(B8,[1]Tariffs!$A$16:$J$73,6,FALSE)</f>
        <v>0</v>
      </c>
      <c r="H8" s="47">
        <f>VLOOKUP(B8,[1]Tariffs!$A$16:$J$73,7,FALSE)</f>
        <v>0</v>
      </c>
      <c r="I8" s="48">
        <f>VLOOKUP(B8,[1]Tariffs!$A$16:$J$73,8,FALSE)</f>
        <v>0</v>
      </c>
      <c r="J8" s="46">
        <f>VLOOKUP(B8,[1]Tariffs!$A$16:$J$73,9,FALSE)</f>
        <v>0</v>
      </c>
      <c r="K8" s="49">
        <f>VLOOKUP(B8,[1]Tariffs!$A$16:$J$73,8,FALSE)</f>
        <v>0</v>
      </c>
      <c r="L8" s="50">
        <f>VLOOKUP(B8,[1]Tariffs!$A$16:$J$73,10,FALSE)</f>
        <v>900</v>
      </c>
      <c r="M8" s="59">
        <f>VLOOKUP(B8,[1]Summary!$A$54:$I$137,9,FALSE)</f>
        <v>0.41800000000000004</v>
      </c>
      <c r="N8" s="59">
        <f>VLOOKUP(B8,[2]Summary!$A$54:$I$137,9,FALSE)</f>
        <v>0.5</v>
      </c>
      <c r="O8" s="83">
        <f t="shared" si="0"/>
        <v>-0.16399999999999992</v>
      </c>
      <c r="P8" s="50" t="str">
        <f>'WPD (Mid East)'!AM51&amp;" and "&amp;'WPD (Mid East)'!AN51</f>
        <v>Gone up mainly due to Table 1053: volumes and mpans etc forecast,Table 1076: allowed revenue, and Gone down mainly due to Table 1061/1062: TPR data,Table 1069: Peaking probabailities,</v>
      </c>
    </row>
    <row r="9" spans="1:16" ht="57">
      <c r="A9" s="32"/>
      <c r="B9" s="43" t="s">
        <v>18</v>
      </c>
      <c r="C9" s="44">
        <f>VLOOKUP(B9,[1]Tariffs!$A$16:$J$73,2,FALSE)</f>
        <v>13</v>
      </c>
      <c r="D9" s="45">
        <f>VLOOKUP(B9,[1]Tariffs!$A$16:$J$73,3,FALSE)</f>
        <v>3</v>
      </c>
      <c r="E9" s="51">
        <f>VLOOKUP(B9,[1]Tariffs!$A$16:$J$73,4,FALSE)</f>
        <v>1.6950000000000001</v>
      </c>
      <c r="F9" s="51">
        <f>VLOOKUP(B9,[1]Tariffs!$A$16:$J$73,5,FALSE)</f>
        <v>0</v>
      </c>
      <c r="G9" s="51">
        <f>VLOOKUP(B9,[1]Tariffs!$A$16:$J$73,6,FALSE)</f>
        <v>0</v>
      </c>
      <c r="H9" s="47">
        <f>VLOOKUP(B9,[1]Tariffs!$A$16:$J$73,7,FALSE)</f>
        <v>5</v>
      </c>
      <c r="I9" s="48">
        <f>VLOOKUP(B9,[1]Tariffs!$A$16:$J$73,8,FALSE)</f>
        <v>0</v>
      </c>
      <c r="J9" s="46">
        <f>VLOOKUP(B9,[1]Tariffs!$A$16:$J$73,9,FALSE)</f>
        <v>0</v>
      </c>
      <c r="K9" s="49">
        <f>VLOOKUP(B9,[1]Tariffs!$A$16:$J$73,8,FALSE)</f>
        <v>0</v>
      </c>
      <c r="L9" s="50" t="str">
        <f>VLOOKUP(B9,[1]Tariffs!$A$16:$J$73,10,FALSE)</f>
        <v>22,34,43</v>
      </c>
      <c r="M9" s="59">
        <f>VLOOKUP(B9,[1]Summary!$A$54:$I$137,9,FALSE)</f>
        <v>1.8384541814347042</v>
      </c>
      <c r="N9" s="59">
        <f>VLOOKUP(B9,[2]Summary!$A$54:$I$137,9,FALSE)</f>
        <v>1.5616720014855825</v>
      </c>
      <c r="O9" s="83">
        <f t="shared" si="0"/>
        <v>0.17723451511317689</v>
      </c>
      <c r="P9" s="50" t="str">
        <f>'WPD (Mid East)'!AM52&amp;" and "&amp;'WPD (Mid East)'!AN52</f>
        <v>Gone up mainly due to Table 1053: volumes and mpans etc forecast,Table 1076: allowed revenue, and No factors contributing to greater than 2% downward change.</v>
      </c>
    </row>
    <row r="10" spans="1:16" ht="57">
      <c r="A10" s="32"/>
      <c r="B10" s="43" t="s">
        <v>19</v>
      </c>
      <c r="C10" s="44">
        <f>VLOOKUP(B10,[1]Tariffs!$A$16:$J$73,2,FALSE)</f>
        <v>37</v>
      </c>
      <c r="D10" s="45">
        <f>VLOOKUP(B10,[1]Tariffs!$A$16:$J$73,3,FALSE)</f>
        <v>4</v>
      </c>
      <c r="E10" s="51">
        <f>VLOOKUP(B10,[1]Tariffs!$A$16:$J$73,4,FALSE)</f>
        <v>1.861</v>
      </c>
      <c r="F10" s="51">
        <f>VLOOKUP(B10,[1]Tariffs!$A$16:$J$73,5,FALSE)</f>
        <v>4.9000000000000002E-2</v>
      </c>
      <c r="G10" s="51">
        <f>VLOOKUP(B10,[1]Tariffs!$A$16:$J$73,6,FALSE)</f>
        <v>0</v>
      </c>
      <c r="H10" s="47">
        <f>VLOOKUP(B10,[1]Tariffs!$A$16:$J$73,7,FALSE)</f>
        <v>5</v>
      </c>
      <c r="I10" s="48">
        <f>VLOOKUP(B10,[1]Tariffs!$A$16:$J$73,8,FALSE)</f>
        <v>0</v>
      </c>
      <c r="J10" s="46">
        <f>VLOOKUP(B10,[1]Tariffs!$A$16:$J$73,9,FALSE)</f>
        <v>0</v>
      </c>
      <c r="K10" s="49">
        <f>VLOOKUP(B10,[1]Tariffs!$A$16:$J$73,8,FALSE)</f>
        <v>0</v>
      </c>
      <c r="L10" s="50" t="str">
        <f>VLOOKUP(B10,[1]Tariffs!$A$16:$J$73,10,FALSE)</f>
        <v>16, 28,31,49,52</v>
      </c>
      <c r="M10" s="59">
        <f>VLOOKUP(B10,[1]Summary!$A$54:$I$137,9,FALSE)</f>
        <v>1.4834095465368509</v>
      </c>
      <c r="N10" s="59">
        <f>VLOOKUP(B10,[2]Summary!$A$54:$I$137,9,FALSE)</f>
        <v>1.2305656012745154</v>
      </c>
      <c r="O10" s="83">
        <f t="shared" si="0"/>
        <v>0.20546970027478517</v>
      </c>
      <c r="P10" s="50" t="str">
        <f>'WPD (Mid East)'!AM53&amp;" and "&amp;'WPD (Mid East)'!AN53</f>
        <v>Gone up mainly due to Table 1041: load characteristics,Table 1053: volumes and mpans etc forecast,Table 1076: allowed revenue, and No factors contributing to greater than 2% downward change.</v>
      </c>
    </row>
    <row r="11" spans="1:16" ht="57">
      <c r="A11" s="32"/>
      <c r="B11" s="43" t="s">
        <v>20</v>
      </c>
      <c r="C11" s="44">
        <f>VLOOKUP(B11,[1]Tariffs!$A$16:$J$73,2,FALSE)</f>
        <v>901</v>
      </c>
      <c r="D11" s="45">
        <f>VLOOKUP(B11,[1]Tariffs!$A$16:$J$73,3,FALSE)</f>
        <v>4</v>
      </c>
      <c r="E11" s="51">
        <f>VLOOKUP(B11,[1]Tariffs!$A$16:$J$73,4,FALSE)</f>
        <v>0.27700000000000002</v>
      </c>
      <c r="F11" s="51">
        <f>VLOOKUP(B11,[1]Tariffs!$A$16:$J$73,5,FALSE)</f>
        <v>0</v>
      </c>
      <c r="G11" s="51">
        <f>VLOOKUP(B11,[1]Tariffs!$A$16:$J$73,6,FALSE)</f>
        <v>0</v>
      </c>
      <c r="H11" s="47">
        <f>VLOOKUP(B11,[1]Tariffs!$A$16:$J$73,7,FALSE)</f>
        <v>0</v>
      </c>
      <c r="I11" s="48">
        <f>VLOOKUP(B11,[1]Tariffs!$A$16:$J$73,8,FALSE)</f>
        <v>0</v>
      </c>
      <c r="J11" s="46">
        <f>VLOOKUP(B11,[1]Tariffs!$A$16:$J$73,9,FALSE)</f>
        <v>0</v>
      </c>
      <c r="K11" s="49">
        <f>VLOOKUP(B11,[1]Tariffs!$A$16:$J$73,8,FALSE)</f>
        <v>0</v>
      </c>
      <c r="L11" s="50">
        <f>VLOOKUP(B11,[1]Tariffs!$A$16:$J$73,10,FALSE)</f>
        <v>0</v>
      </c>
      <c r="M11" s="59">
        <f>VLOOKUP(B11,[1]Summary!$A$54:$I$137,9,FALSE)</f>
        <v>0.27700000000000002</v>
      </c>
      <c r="N11" s="59">
        <f>VLOOKUP(B11,[2]Summary!$A$54:$I$137,9,FALSE)</f>
        <v>0.29199999999999998</v>
      </c>
      <c r="O11" s="83">
        <f t="shared" si="0"/>
        <v>-5.1369863013698502E-2</v>
      </c>
      <c r="P11" s="50" t="str">
        <f>'WPD (Mid East)'!AM54&amp;" and "&amp;'WPD (Mid East)'!AN54</f>
        <v>Gone up mainly due to Table 1053: volumes and mpans etc forecast,Table 1076: allowed revenue, and Gone down mainly due to Table 1061/1062: TPR data,Table 1069: Peaking probabailities,</v>
      </c>
    </row>
    <row r="12" spans="1:16" ht="57">
      <c r="A12" s="32"/>
      <c r="B12" s="43" t="s">
        <v>21</v>
      </c>
      <c r="C12" s="44">
        <f>VLOOKUP(B12,[1]Tariffs!$A$16:$J$73,2,FALSE)</f>
        <v>81</v>
      </c>
      <c r="D12" s="45" t="str">
        <f>VLOOKUP(B12,[1]Tariffs!$A$16:$J$73,3,FALSE)</f>
        <v>5-8</v>
      </c>
      <c r="E12" s="51">
        <f>VLOOKUP(B12,[1]Tariffs!$A$16:$J$73,4,FALSE)</f>
        <v>1.7629999999999999</v>
      </c>
      <c r="F12" s="51">
        <f>VLOOKUP(B12,[1]Tariffs!$A$16:$J$73,5,FALSE)</f>
        <v>4.2999999999999997E-2</v>
      </c>
      <c r="G12" s="51">
        <f>VLOOKUP(B12,[1]Tariffs!$A$16:$J$73,6,FALSE)</f>
        <v>0</v>
      </c>
      <c r="H12" s="47">
        <f>VLOOKUP(B12,[1]Tariffs!$A$16:$J$73,7,FALSE)</f>
        <v>31.18</v>
      </c>
      <c r="I12" s="48">
        <f>VLOOKUP(B12,[1]Tariffs!$A$16:$J$73,8,FALSE)</f>
        <v>0</v>
      </c>
      <c r="J12" s="46">
        <f>VLOOKUP(B12,[1]Tariffs!$A$16:$J$73,9,FALSE)</f>
        <v>0</v>
      </c>
      <c r="K12" s="49">
        <f>VLOOKUP(B12,[1]Tariffs!$A$16:$J$73,8,FALSE)</f>
        <v>0</v>
      </c>
      <c r="L12" s="50" t="str">
        <f>VLOOKUP(B12,[1]Tariffs!$A$16:$J$73,10,FALSE)</f>
        <v>83,85</v>
      </c>
      <c r="M12" s="59">
        <f>VLOOKUP(B12,[1]Summary!$A$54:$I$137,9,FALSE)</f>
        <v>1.4915909435056318</v>
      </c>
      <c r="N12" s="59">
        <f>VLOOKUP(B12,[2]Summary!$A$54:$I$137,9,FALSE)</f>
        <v>1.2279015741949044</v>
      </c>
      <c r="O12" s="83">
        <f t="shared" si="0"/>
        <v>0.21474796909810956</v>
      </c>
      <c r="P12" s="50" t="str">
        <f>'WPD (Mid East)'!AM55&amp;" and "&amp;'WPD (Mid East)'!AN55</f>
        <v>Gone up mainly due to Table 1041: load characteristics,Table 1053: volumes and mpans etc forecast,Table 1076: allowed revenue, and No factors contributing to greater than 2% downward change.</v>
      </c>
    </row>
    <row r="13" spans="1:16" ht="42.75">
      <c r="A13" s="32"/>
      <c r="B13" s="43" t="s">
        <v>22</v>
      </c>
      <c r="C13" s="44">
        <f>VLOOKUP(B13,[1]Tariffs!$A$16:$J$73,2,FALSE)</f>
        <v>80</v>
      </c>
      <c r="D13" s="45" t="str">
        <f>VLOOKUP(B13,[1]Tariffs!$A$16:$J$73,3,FALSE)</f>
        <v>5-8</v>
      </c>
      <c r="E13" s="51">
        <f>VLOOKUP(B13,[1]Tariffs!$A$16:$J$73,4,FALSE)</f>
        <v>1.242</v>
      </c>
      <c r="F13" s="51">
        <f>VLOOKUP(B13,[1]Tariffs!$A$16:$J$73,5,FALSE)</f>
        <v>2.9000000000000001E-2</v>
      </c>
      <c r="G13" s="51">
        <f>VLOOKUP(B13,[1]Tariffs!$A$16:$J$73,6,FALSE)</f>
        <v>0</v>
      </c>
      <c r="H13" s="47">
        <f>VLOOKUP(B13,[1]Tariffs!$A$16:$J$73,7,FALSE)</f>
        <v>9.31</v>
      </c>
      <c r="I13" s="48">
        <f>VLOOKUP(B13,[1]Tariffs!$A$16:$J$73,8,FALSE)</f>
        <v>0</v>
      </c>
      <c r="J13" s="46">
        <f>VLOOKUP(B13,[1]Tariffs!$A$16:$J$73,9,FALSE)</f>
        <v>0</v>
      </c>
      <c r="K13" s="49">
        <f>VLOOKUP(B13,[1]Tariffs!$A$16:$J$73,8,FALSE)</f>
        <v>0</v>
      </c>
      <c r="L13" s="50">
        <f>VLOOKUP(B13,[1]Tariffs!$A$16:$J$73,10,FALSE)</f>
        <v>0</v>
      </c>
      <c r="M13" s="59" t="str">
        <f>VLOOKUP(B13,[1]Summary!$A$54:$I$137,9,FALSE)</f>
        <v/>
      </c>
      <c r="N13" s="59" t="str">
        <f>VLOOKUP(B13,[2]Summary!$A$54:$I$137,9,FALSE)</f>
        <v/>
      </c>
      <c r="O13" s="83" t="str">
        <f t="shared" si="0"/>
        <v/>
      </c>
      <c r="P13" s="50" t="str">
        <f>'WPD (Mid East)'!AM56&amp;" and "&amp;'WPD (Mid East)'!AN56</f>
        <v>No factors contributing to greater than 2% upward change. and No factors contributing to greater than 2% downward change.</v>
      </c>
    </row>
    <row r="14" spans="1:16" ht="57">
      <c r="A14" s="32"/>
      <c r="B14" s="43" t="s">
        <v>23</v>
      </c>
      <c r="C14" s="44" t="str">
        <f>VLOOKUP(B14,[1]Tariffs!$A$16:$J$73,2,FALSE)</f>
        <v>Not available to new MPANS</v>
      </c>
      <c r="D14" s="45" t="str">
        <f>VLOOKUP(B14,[1]Tariffs!$A$16:$J$73,3,FALSE)</f>
        <v>5-8</v>
      </c>
      <c r="E14" s="51">
        <f>VLOOKUP(B14,[1]Tariffs!$A$16:$J$73,4,FALSE)</f>
        <v>1.0629999999999999</v>
      </c>
      <c r="F14" s="51">
        <f>VLOOKUP(B14,[1]Tariffs!$A$16:$J$73,5,FALSE)</f>
        <v>1.4E-2</v>
      </c>
      <c r="G14" s="51">
        <f>VLOOKUP(B14,[1]Tariffs!$A$16:$J$73,6,FALSE)</f>
        <v>0</v>
      </c>
      <c r="H14" s="47">
        <f>VLOOKUP(B14,[1]Tariffs!$A$16:$J$73,7,FALSE)</f>
        <v>253.83</v>
      </c>
      <c r="I14" s="48">
        <f>VLOOKUP(B14,[1]Tariffs!$A$16:$J$73,8,FALSE)</f>
        <v>0</v>
      </c>
      <c r="J14" s="46">
        <f>VLOOKUP(B14,[1]Tariffs!$A$16:$J$73,9,FALSE)</f>
        <v>0</v>
      </c>
      <c r="K14" s="49">
        <f>VLOOKUP(B14,[1]Tariffs!$A$16:$J$73,8,FALSE)</f>
        <v>0</v>
      </c>
      <c r="L14" s="50">
        <f>VLOOKUP(B14,[1]Tariffs!$A$16:$J$73,10,FALSE)</f>
        <v>90</v>
      </c>
      <c r="M14" s="59">
        <f>VLOOKUP(B14,[1]Summary!$A$54:$I$137,9,FALSE)</f>
        <v>1.4541787291706918</v>
      </c>
      <c r="N14" s="59">
        <f>VLOOKUP(B14,[2]Summary!$A$54:$I$137,9,FALSE)</f>
        <v>1.172424672239059</v>
      </c>
      <c r="O14" s="83">
        <f t="shared" si="0"/>
        <v>0.24031740682627212</v>
      </c>
      <c r="P14" s="50" t="str">
        <f>'WPD (Mid East)'!AM57&amp;" and "&amp;'WPD (Mid East)'!AN57</f>
        <v>Gone up mainly due to Table 1041: load characteristics,Table 1053: volumes and mpans etc forecast,Table 1076: allowed revenue, and No factors contributing to greater than 2% downward change.</v>
      </c>
    </row>
    <row r="15" spans="1:16" ht="42.75">
      <c r="A15" s="32"/>
      <c r="B15" s="43" t="s">
        <v>24</v>
      </c>
      <c r="C15" s="44" t="str">
        <f>VLOOKUP(B15,[1]Tariffs!$A$16:$J$73,2,FALSE)</f>
        <v>58, 990</v>
      </c>
      <c r="D15" s="45">
        <f>VLOOKUP(B15,[1]Tariffs!$A$16:$J$73,3,FALSE)</f>
        <v>0</v>
      </c>
      <c r="E15" s="51">
        <f>VLOOKUP(B15,[1]Tariffs!$A$16:$J$73,4,FALSE)</f>
        <v>8.2550000000000008</v>
      </c>
      <c r="F15" s="51">
        <f>VLOOKUP(B15,[1]Tariffs!$A$16:$J$73,5,FALSE)</f>
        <v>0.56899999999999995</v>
      </c>
      <c r="G15" s="51">
        <f>VLOOKUP(B15,[1]Tariffs!$A$16:$J$73,6,FALSE)</f>
        <v>3.3000000000000002E-2</v>
      </c>
      <c r="H15" s="47">
        <f>VLOOKUP(B15,[1]Tariffs!$A$16:$J$73,7,FALSE)</f>
        <v>9.31</v>
      </c>
      <c r="I15" s="48">
        <f>VLOOKUP(B15,[1]Tariffs!$A$16:$J$73,8,FALSE)</f>
        <v>2.21</v>
      </c>
      <c r="J15" s="46">
        <f>VLOOKUP(B15,[1]Tariffs!$A$16:$J$73,9,FALSE)</f>
        <v>0.314</v>
      </c>
      <c r="K15" s="49">
        <f>VLOOKUP(B15,[1]Tariffs!$A$16:$J$73,8,FALSE)</f>
        <v>2.21</v>
      </c>
      <c r="L15" s="50">
        <f>VLOOKUP(B15,[1]Tariffs!$A$16:$J$73,10,FALSE)</f>
        <v>0</v>
      </c>
      <c r="M15" s="59">
        <f>VLOOKUP(B15,[1]Summary!$A$54:$I$137,9,FALSE)</f>
        <v>1.6098183629353733</v>
      </c>
      <c r="N15" s="59">
        <f>VLOOKUP(B15,[2]Summary!$A$54:$I$137,9,FALSE)</f>
        <v>1.3697758707129903</v>
      </c>
      <c r="O15" s="83">
        <f t="shared" si="0"/>
        <v>0.17524216724407404</v>
      </c>
      <c r="P15" s="50" t="str">
        <f>'WPD (Mid East)'!AM58&amp;" and "&amp;'WPD (Mid East)'!AN58</f>
        <v>Gone up mainly due to Table 1076: allowed revenue, and No factors contributing to greater than 2% downward change.</v>
      </c>
    </row>
    <row r="16" spans="1:16" ht="42.75">
      <c r="A16" s="32"/>
      <c r="B16" s="43" t="s">
        <v>25</v>
      </c>
      <c r="C16" s="44">
        <f>VLOOKUP(B16,[1]Tariffs!$A$16:$J$73,2,FALSE)</f>
        <v>59</v>
      </c>
      <c r="D16" s="45">
        <f>VLOOKUP(B16,[1]Tariffs!$A$16:$J$73,3,FALSE)</f>
        <v>0</v>
      </c>
      <c r="E16" s="51">
        <f>VLOOKUP(B16,[1]Tariffs!$A$16:$J$73,4,FALSE)</f>
        <v>6.6829999999999998</v>
      </c>
      <c r="F16" s="51">
        <f>VLOOKUP(B16,[1]Tariffs!$A$16:$J$73,5,FALSE)</f>
        <v>0.40899999999999997</v>
      </c>
      <c r="G16" s="51">
        <f>VLOOKUP(B16,[1]Tariffs!$A$16:$J$73,6,FALSE)</f>
        <v>2.1999999999999999E-2</v>
      </c>
      <c r="H16" s="47">
        <f>VLOOKUP(B16,[1]Tariffs!$A$16:$J$73,7,FALSE)</f>
        <v>9.31</v>
      </c>
      <c r="I16" s="48">
        <f>VLOOKUP(B16,[1]Tariffs!$A$16:$J$73,8,FALSE)</f>
        <v>3</v>
      </c>
      <c r="J16" s="46">
        <f>VLOOKUP(B16,[1]Tariffs!$A$16:$J$73,9,FALSE)</f>
        <v>0.25600000000000001</v>
      </c>
      <c r="K16" s="49">
        <f>VLOOKUP(B16,[1]Tariffs!$A$16:$J$73,8,FALSE)</f>
        <v>3</v>
      </c>
      <c r="L16" s="50">
        <f>VLOOKUP(B16,[1]Tariffs!$A$16:$J$73,10,FALSE)</f>
        <v>0</v>
      </c>
      <c r="M16" s="59">
        <f>VLOOKUP(B16,[1]Summary!$A$54:$I$137,9,FALSE)</f>
        <v>2.94847613014558</v>
      </c>
      <c r="N16" s="59" t="str">
        <f>VLOOKUP(B16,[2]Summary!$A$54:$I$137,9,FALSE)</f>
        <v/>
      </c>
      <c r="O16" s="83" t="str">
        <f t="shared" si="0"/>
        <v/>
      </c>
      <c r="P16" s="50" t="str">
        <f>'WPD (Mid East)'!AM59&amp;" and "&amp;'WPD (Mid East)'!AN59</f>
        <v>Gone up mainly due to Table 1076: allowed revenue, and No factors contributing to greater than 2% downward change.</v>
      </c>
    </row>
    <row r="17" spans="1:16" ht="42.75">
      <c r="A17" s="32"/>
      <c r="B17" s="43" t="s">
        <v>26</v>
      </c>
      <c r="C17" s="44" t="str">
        <f>VLOOKUP(B17,[1]Tariffs!$A$16:$J$73,2,FALSE)</f>
        <v>60, 991</v>
      </c>
      <c r="D17" s="45">
        <f>VLOOKUP(B17,[1]Tariffs!$A$16:$J$73,3,FALSE)</f>
        <v>0</v>
      </c>
      <c r="E17" s="51">
        <f>VLOOKUP(B17,[1]Tariffs!$A$16:$J$73,4,FALSE)</f>
        <v>4.9340000000000002</v>
      </c>
      <c r="F17" s="51">
        <f>VLOOKUP(B17,[1]Tariffs!$A$16:$J$73,5,FALSE)</f>
        <v>0.23100000000000001</v>
      </c>
      <c r="G17" s="51">
        <f>VLOOKUP(B17,[1]Tariffs!$A$16:$J$73,6,FALSE)</f>
        <v>0.01</v>
      </c>
      <c r="H17" s="47">
        <f>VLOOKUP(B17,[1]Tariffs!$A$16:$J$73,7,FALSE)</f>
        <v>93.62</v>
      </c>
      <c r="I17" s="48">
        <f>VLOOKUP(B17,[1]Tariffs!$A$16:$J$73,8,FALSE)</f>
        <v>3.86</v>
      </c>
      <c r="J17" s="46">
        <f>VLOOKUP(B17,[1]Tariffs!$A$16:$J$73,9,FALSE)</f>
        <v>0.159</v>
      </c>
      <c r="K17" s="49">
        <f>VLOOKUP(B17,[1]Tariffs!$A$16:$J$73,8,FALSE)</f>
        <v>3.86</v>
      </c>
      <c r="L17" s="50">
        <f>VLOOKUP(B17,[1]Tariffs!$A$16:$J$73,10,FALSE)</f>
        <v>929</v>
      </c>
      <c r="M17" s="59">
        <f>VLOOKUP(B17,[1]Summary!$A$54:$I$137,9,FALSE)</f>
        <v>1.0633427567786784</v>
      </c>
      <c r="N17" s="59">
        <f>VLOOKUP(B17,[2]Summary!$A$54:$I$137,9,FALSE)</f>
        <v>0.93003341397494943</v>
      </c>
      <c r="O17" s="83">
        <f t="shared" si="0"/>
        <v>0.14333822935884277</v>
      </c>
      <c r="P17" s="50" t="str">
        <f>'WPD (Mid East)'!AM60&amp;" and "&amp;'WPD (Mid East)'!AN60</f>
        <v>Gone up mainly due to Table 1076: allowed revenue, and No factors contributing to greater than 2% downward change.</v>
      </c>
    </row>
    <row r="18" spans="1:16" ht="42.75">
      <c r="A18" s="32"/>
      <c r="B18" s="43" t="s">
        <v>27</v>
      </c>
      <c r="C18" s="44">
        <f>VLOOKUP(B18,[1]Tariffs!$A$16:$J$73,2,FALSE)</f>
        <v>61</v>
      </c>
      <c r="D18" s="45">
        <f>VLOOKUP(B18,[1]Tariffs!$A$16:$J$73,3,FALSE)</f>
        <v>0</v>
      </c>
      <c r="E18" s="51">
        <f>VLOOKUP(B18,[1]Tariffs!$A$16:$J$73,4,FALSE)</f>
        <v>4.4029999999999996</v>
      </c>
      <c r="F18" s="51">
        <f>VLOOKUP(B18,[1]Tariffs!$A$16:$J$73,5,FALSE)</f>
        <v>0.17799999999999999</v>
      </c>
      <c r="G18" s="51">
        <f>VLOOKUP(B18,[1]Tariffs!$A$16:$J$73,6,FALSE)</f>
        <v>7.0000000000000001E-3</v>
      </c>
      <c r="H18" s="47">
        <f>VLOOKUP(B18,[1]Tariffs!$A$16:$J$73,7,FALSE)</f>
        <v>93.62</v>
      </c>
      <c r="I18" s="48">
        <f>VLOOKUP(B18,[1]Tariffs!$A$16:$J$73,8,FALSE)</f>
        <v>3.2</v>
      </c>
      <c r="J18" s="46">
        <f>VLOOKUP(B18,[1]Tariffs!$A$16:$J$73,9,FALSE)</f>
        <v>0.14399999999999999</v>
      </c>
      <c r="K18" s="49">
        <f>VLOOKUP(B18,[1]Tariffs!$A$16:$J$73,8,FALSE)</f>
        <v>3.2</v>
      </c>
      <c r="L18" s="50">
        <f>VLOOKUP(B18,[1]Tariffs!$A$16:$J$73,10,FALSE)</f>
        <v>0</v>
      </c>
      <c r="M18" s="59" t="str">
        <f>VLOOKUP(B18,[1]Summary!$A$54:$I$137,9,FALSE)</f>
        <v/>
      </c>
      <c r="N18" s="59">
        <f>VLOOKUP(B18,[2]Summary!$A$54:$I$137,9,FALSE)</f>
        <v>0.96021664015730135</v>
      </c>
      <c r="O18" s="83" t="e">
        <f t="shared" si="0"/>
        <v>#VALUE!</v>
      </c>
      <c r="P18" s="50" t="str">
        <f>'WPD (Mid East)'!AM61&amp;" and "&amp;'WPD (Mid East)'!AN61</f>
        <v>No factors contributing to greater than 2% upward change. and Gone down mainly due to Table 1059: Otex,</v>
      </c>
    </row>
    <row r="19" spans="1:16" ht="57">
      <c r="A19" s="32"/>
      <c r="B19" s="43" t="s">
        <v>28</v>
      </c>
      <c r="C19" s="44" t="str">
        <f>VLOOKUP(B19,[1]Tariffs!$A$16:$J$73,2,FALSE)</f>
        <v>800, 801, 802, 803</v>
      </c>
      <c r="D19" s="45" t="str">
        <f>VLOOKUP(B19,[1]Tariffs!$A$16:$J$73,3,FALSE)</f>
        <v>1&amp;8</v>
      </c>
      <c r="E19" s="51">
        <f>VLOOKUP(B19,[1]Tariffs!$A$16:$J$73,4,FALSE)</f>
        <v>2.4809999999999999</v>
      </c>
      <c r="F19" s="51">
        <f>VLOOKUP(B19,[1]Tariffs!$A$16:$J$73,5,FALSE)</f>
        <v>0</v>
      </c>
      <c r="G19" s="51">
        <f>VLOOKUP(B19,[1]Tariffs!$A$16:$J$73,6,FALSE)</f>
        <v>0</v>
      </c>
      <c r="H19" s="47">
        <f>VLOOKUP(B19,[1]Tariffs!$A$16:$J$73,7,FALSE)</f>
        <v>0</v>
      </c>
      <c r="I19" s="48">
        <f>VLOOKUP(B19,[1]Tariffs!$A$16:$J$73,8,FALSE)</f>
        <v>0</v>
      </c>
      <c r="J19" s="46">
        <f>VLOOKUP(B19,[1]Tariffs!$A$16:$J$73,9,FALSE)</f>
        <v>0</v>
      </c>
      <c r="K19" s="49">
        <f>VLOOKUP(B19,[1]Tariffs!$A$16:$J$73,8,FALSE)</f>
        <v>0</v>
      </c>
      <c r="L19" s="50">
        <f>VLOOKUP(B19,[1]Tariffs!$A$16:$J$73,10,FALSE)</f>
        <v>0</v>
      </c>
      <c r="M19" s="59">
        <f>VLOOKUP(B19,[1]Summary!$A$54:$I$137,9,FALSE)</f>
        <v>2.4809999999999999</v>
      </c>
      <c r="N19" s="59">
        <f>VLOOKUP(B19,[2]Summary!$A$54:$I$137,9,FALSE)</f>
        <v>2.0760000000000005</v>
      </c>
      <c r="O19" s="83">
        <f t="shared" si="0"/>
        <v>0.19508670520231175</v>
      </c>
      <c r="P19" s="50" t="str">
        <f>'WPD (Mid East)'!AM62&amp;" and "&amp;'WPD (Mid East)'!AN62</f>
        <v>Gone up mainly due to Table 1059: Otex,Table 1053: volumes and mpans etc forecast,Table 1076: allowed revenue, and No factors contributing to greater than 2% downward change.</v>
      </c>
    </row>
    <row r="20" spans="1:16" ht="42.75">
      <c r="A20" s="32"/>
      <c r="B20" s="43" t="s">
        <v>29</v>
      </c>
      <c r="C20" s="44">
        <f>VLOOKUP(B20,[1]Tariffs!$A$16:$J$73,2,FALSE)</f>
        <v>804</v>
      </c>
      <c r="D20" s="45">
        <f>VLOOKUP(B20,[1]Tariffs!$A$16:$J$73,3,FALSE)</f>
        <v>0</v>
      </c>
      <c r="E20" s="51">
        <f>VLOOKUP(B20,[1]Tariffs!$A$16:$J$73,4,FALSE)</f>
        <v>25.431999999999999</v>
      </c>
      <c r="F20" s="51">
        <f>VLOOKUP(B20,[1]Tariffs!$A$16:$J$73,5,FALSE)</f>
        <v>2.4790000000000001</v>
      </c>
      <c r="G20" s="51">
        <f>VLOOKUP(B20,[1]Tariffs!$A$16:$J$73,6,FALSE)</f>
        <v>0.68600000000000005</v>
      </c>
      <c r="H20" s="47">
        <f>VLOOKUP(B20,[1]Tariffs!$A$16:$J$73,7,FALSE)</f>
        <v>0</v>
      </c>
      <c r="I20" s="48">
        <f>VLOOKUP(B20,[1]Tariffs!$A$16:$J$73,8,FALSE)</f>
        <v>0</v>
      </c>
      <c r="J20" s="46">
        <f>VLOOKUP(B20,[1]Tariffs!$A$16:$J$73,9,FALSE)</f>
        <v>0</v>
      </c>
      <c r="K20" s="49">
        <f>VLOOKUP(B20,[1]Tariffs!$A$16:$J$73,8,FALSE)</f>
        <v>0</v>
      </c>
      <c r="L20" s="50">
        <f>VLOOKUP(B20,[1]Tariffs!$A$16:$J$73,10,FALSE)</f>
        <v>805</v>
      </c>
      <c r="M20" s="59">
        <f>VLOOKUP(B20,[1]Summary!$A$54:$I$137,9,FALSE)</f>
        <v>2.3296247559788466</v>
      </c>
      <c r="N20" s="59">
        <f>VLOOKUP(B20,[2]Summary!$A$54:$I$137,9,FALSE)</f>
        <v>1.94732387338201</v>
      </c>
      <c r="O20" s="83">
        <f t="shared" si="0"/>
        <v>0.19632116045127956</v>
      </c>
      <c r="P20" s="50" t="str">
        <f>'WPD (Mid East)'!AM63&amp;" and "&amp;'WPD (Mid East)'!AN63</f>
        <v>Gone up mainly due to Table 1059: Otex,Table 1076: allowed revenue, and No factors contributing to greater than 2% downward change.</v>
      </c>
    </row>
    <row r="21" spans="1:16" ht="15" customHeight="1">
      <c r="A21" s="32"/>
      <c r="B21" s="43" t="s">
        <v>42</v>
      </c>
      <c r="C21" s="44">
        <f>VLOOKUP(B21,[1]Tariffs!$A$16:$J$73,2,FALSE)</f>
        <v>986</v>
      </c>
      <c r="D21" s="45">
        <f>VLOOKUP(B21,[1]Tariffs!$A$16:$J$73,3,FALSE)</f>
        <v>8</v>
      </c>
      <c r="E21" s="51">
        <f>VLOOKUP(B21,[1]Tariffs!$A$16:$J$73,4,FALSE)</f>
        <v>-0.77100000000000002</v>
      </c>
      <c r="F21" s="51">
        <f>VLOOKUP(B21,[1]Tariffs!$A$16:$J$73,5,FALSE)</f>
        <v>0</v>
      </c>
      <c r="G21" s="51">
        <f>VLOOKUP(B21,[1]Tariffs!$A$16:$J$73,6,FALSE)</f>
        <v>0</v>
      </c>
      <c r="H21" s="47">
        <f>VLOOKUP(B21,[1]Tariffs!$A$16:$J$73,7,FALSE)</f>
        <v>0</v>
      </c>
      <c r="I21" s="48">
        <f>VLOOKUP(B21,[1]Tariffs!$A$16:$J$73,8,FALSE)</f>
        <v>0</v>
      </c>
      <c r="J21" s="46">
        <f>VLOOKUP(B21,[1]Tariffs!$A$16:$J$73,9,FALSE)</f>
        <v>0</v>
      </c>
      <c r="K21" s="49">
        <f>VLOOKUP(B21,[1]Tariffs!$A$16:$J$73,8,FALSE)</f>
        <v>0</v>
      </c>
      <c r="L21" s="50">
        <f>VLOOKUP(B21,[1]Tariffs!$A$16:$J$73,10,FALSE)</f>
        <v>0</v>
      </c>
      <c r="M21" s="59">
        <f>VLOOKUP(B21,[1]Summary!$A$54:$I$137,9,FALSE)</f>
        <v>-0.77100000000000013</v>
      </c>
      <c r="N21" s="59">
        <f>VLOOKUP(B21,[2]Summary!$A$54:$I$137,9,FALSE)</f>
        <v>-0.66900000000000015</v>
      </c>
      <c r="O21" s="61">
        <f t="shared" si="0"/>
        <v>0.15246636771300448</v>
      </c>
      <c r="P21" s="64"/>
    </row>
    <row r="22" spans="1:16" ht="15" customHeight="1">
      <c r="A22" s="32"/>
      <c r="B22" s="43" t="s">
        <v>43</v>
      </c>
      <c r="C22" s="44">
        <f>VLOOKUP(B22,[1]Tariffs!$A$16:$J$73,2,FALSE)</f>
        <v>970</v>
      </c>
      <c r="D22" s="45">
        <f>VLOOKUP(B22,[1]Tariffs!$A$16:$J$73,3,FALSE)</f>
        <v>8</v>
      </c>
      <c r="E22" s="51">
        <f>VLOOKUP(B22,[1]Tariffs!$A$16:$J$73,4,FALSE)</f>
        <v>-0.66400000000000003</v>
      </c>
      <c r="F22" s="51">
        <f>VLOOKUP(B22,[1]Tariffs!$A$16:$J$73,5,FALSE)</f>
        <v>0</v>
      </c>
      <c r="G22" s="51">
        <f>VLOOKUP(B22,[1]Tariffs!$A$16:$J$73,6,FALSE)</f>
        <v>0</v>
      </c>
      <c r="H22" s="47">
        <f>VLOOKUP(B22,[1]Tariffs!$A$16:$J$73,7,FALSE)</f>
        <v>0</v>
      </c>
      <c r="I22" s="48">
        <f>VLOOKUP(B22,[1]Tariffs!$A$16:$J$73,8,FALSE)</f>
        <v>0</v>
      </c>
      <c r="J22" s="46">
        <f>VLOOKUP(B22,[1]Tariffs!$A$16:$J$73,9,FALSE)</f>
        <v>0</v>
      </c>
      <c r="K22" s="49">
        <f>VLOOKUP(B22,[1]Tariffs!$A$16:$J$73,8,FALSE)</f>
        <v>0</v>
      </c>
      <c r="L22" s="50">
        <f>VLOOKUP(B22,[1]Tariffs!$A$16:$J$73,10,FALSE)</f>
        <v>0</v>
      </c>
      <c r="M22" s="59" t="str">
        <f>VLOOKUP(B22,[1]Summary!$A$54:$I$137,9,FALSE)</f>
        <v/>
      </c>
      <c r="N22" s="59" t="str">
        <f>VLOOKUP(B22,[2]Summary!$A$54:$I$137,9,FALSE)</f>
        <v/>
      </c>
      <c r="O22" s="61" t="str">
        <f>IF(N22="","",M22/N22-1)</f>
        <v/>
      </c>
      <c r="P22" s="64"/>
    </row>
    <row r="23" spans="1:16" ht="14.25">
      <c r="A23" s="32"/>
      <c r="B23" s="43" t="s">
        <v>44</v>
      </c>
      <c r="C23" s="44">
        <f>VLOOKUP(B23,[1]Tariffs!$A$16:$J$73,2,FALSE)</f>
        <v>971</v>
      </c>
      <c r="D23" s="45">
        <f>VLOOKUP(B23,[1]Tariffs!$A$16:$J$73,3,FALSE)</f>
        <v>0</v>
      </c>
      <c r="E23" s="51">
        <f>VLOOKUP(B23,[1]Tariffs!$A$16:$J$73,4,FALSE)</f>
        <v>-0.77100000000000002</v>
      </c>
      <c r="F23" s="51">
        <f>VLOOKUP(B23,[1]Tariffs!$A$16:$J$73,5,FALSE)</f>
        <v>0</v>
      </c>
      <c r="G23" s="51">
        <f>VLOOKUP(B23,[1]Tariffs!$A$16:$J$73,6,FALSE)</f>
        <v>0</v>
      </c>
      <c r="H23" s="47">
        <f>VLOOKUP(B23,[1]Tariffs!$A$16:$J$73,7,FALSE)</f>
        <v>0</v>
      </c>
      <c r="I23" s="48">
        <f>VLOOKUP(B23,[1]Tariffs!$A$16:$J$73,8,FALSE)</f>
        <v>0</v>
      </c>
      <c r="J23" s="46">
        <f>VLOOKUP(B23,[1]Tariffs!$A$16:$J$73,9,FALSE)</f>
        <v>0.27200000000000002</v>
      </c>
      <c r="K23" s="49">
        <f>VLOOKUP(B23,[1]Tariffs!$A$16:$J$73,8,FALSE)</f>
        <v>0</v>
      </c>
      <c r="L23" s="50">
        <f>VLOOKUP(B23,[1]Tariffs!$A$16:$J$73,10,FALSE)</f>
        <v>0</v>
      </c>
      <c r="M23" s="59">
        <f>VLOOKUP(B23,[1]Summary!$A$54:$I$137,9,FALSE)</f>
        <v>-0.7614914552258214</v>
      </c>
      <c r="N23" s="59">
        <f>VLOOKUP(B23,[2]Summary!$A$54:$I$137,9,FALSE)</f>
        <v>-0.66900000000000015</v>
      </c>
      <c r="O23" s="61">
        <f t="shared" ref="O23:O30" si="1">IF(N23="","",M23/N23-1)</f>
        <v>0.13825329630167604</v>
      </c>
      <c r="P23" s="64"/>
    </row>
    <row r="24" spans="1:16" ht="15" customHeight="1">
      <c r="A24" s="32"/>
      <c r="B24" s="43" t="s">
        <v>45</v>
      </c>
      <c r="C24" s="44">
        <f>VLOOKUP(B24,[1]Tariffs!$A$16:$J$73,2,FALSE)</f>
        <v>973</v>
      </c>
      <c r="D24" s="45">
        <f>VLOOKUP(B24,[1]Tariffs!$A$16:$J$73,3,FALSE)</f>
        <v>0</v>
      </c>
      <c r="E24" s="51">
        <f>VLOOKUP(B24,[1]Tariffs!$A$16:$J$73,4,FALSE)</f>
        <v>-6.3529999999999998</v>
      </c>
      <c r="F24" s="51">
        <f>VLOOKUP(B24,[1]Tariffs!$A$16:$J$73,5,FALSE)</f>
        <v>-0.59199999999999997</v>
      </c>
      <c r="G24" s="51">
        <f>VLOOKUP(B24,[1]Tariffs!$A$16:$J$73,6,FALSE)</f>
        <v>-3.5000000000000003E-2</v>
      </c>
      <c r="H24" s="47">
        <f>VLOOKUP(B24,[1]Tariffs!$A$16:$J$73,7,FALSE)</f>
        <v>0</v>
      </c>
      <c r="I24" s="48">
        <f>VLOOKUP(B24,[1]Tariffs!$A$16:$J$73,8,FALSE)</f>
        <v>0</v>
      </c>
      <c r="J24" s="46">
        <f>VLOOKUP(B24,[1]Tariffs!$A$16:$J$73,9,FALSE)</f>
        <v>0.27200000000000002</v>
      </c>
      <c r="K24" s="49">
        <f>VLOOKUP(B24,[1]Tariffs!$A$16:$J$73,8,FALSE)</f>
        <v>0</v>
      </c>
      <c r="L24" s="50">
        <f>VLOOKUP(B24,[1]Tariffs!$A$16:$J$73,10,FALSE)</f>
        <v>0</v>
      </c>
      <c r="M24" s="59">
        <f>VLOOKUP(B24,[1]Summary!$A$54:$I$137,9,FALSE)</f>
        <v>-0.93225188755702326</v>
      </c>
      <c r="N24" s="59">
        <f>VLOOKUP(B24,[2]Summary!$A$54:$I$137,9,FALSE)</f>
        <v>-0.98427674552608779</v>
      </c>
      <c r="O24" s="61">
        <f t="shared" si="1"/>
        <v>-5.2855925130342984E-2</v>
      </c>
      <c r="P24" s="64"/>
    </row>
    <row r="25" spans="1:16" ht="15" customHeight="1">
      <c r="A25" s="32"/>
      <c r="B25" s="43" t="s">
        <v>46</v>
      </c>
      <c r="C25" s="44">
        <f>VLOOKUP(B25,[1]Tariffs!$A$16:$J$73,2,FALSE)</f>
        <v>972</v>
      </c>
      <c r="D25" s="45">
        <f>VLOOKUP(B25,[1]Tariffs!$A$16:$J$73,3,FALSE)</f>
        <v>0</v>
      </c>
      <c r="E25" s="51">
        <f>VLOOKUP(B25,[1]Tariffs!$A$16:$J$73,4,FALSE)</f>
        <v>-0.66400000000000003</v>
      </c>
      <c r="F25" s="51">
        <f>VLOOKUP(B25,[1]Tariffs!$A$16:$J$73,5,FALSE)</f>
        <v>0</v>
      </c>
      <c r="G25" s="51">
        <f>VLOOKUP(B25,[1]Tariffs!$A$16:$J$73,6,FALSE)</f>
        <v>0</v>
      </c>
      <c r="H25" s="47">
        <f>VLOOKUP(B25,[1]Tariffs!$A$16:$J$73,7,FALSE)</f>
        <v>0</v>
      </c>
      <c r="I25" s="48">
        <f>VLOOKUP(B25,[1]Tariffs!$A$16:$J$73,8,FALSE)</f>
        <v>0</v>
      </c>
      <c r="J25" s="46">
        <f>VLOOKUP(B25,[1]Tariffs!$A$16:$J$73,9,FALSE)</f>
        <v>0.246</v>
      </c>
      <c r="K25" s="49">
        <f>VLOOKUP(B25,[1]Tariffs!$A$16:$J$73,8,FALSE)</f>
        <v>0</v>
      </c>
      <c r="L25" s="50">
        <f>VLOOKUP(B25,[1]Tariffs!$A$16:$J$73,10,FALSE)</f>
        <v>0</v>
      </c>
      <c r="M25" s="59" t="str">
        <f>VLOOKUP(B25,[1]Summary!$A$54:$I$137,9,FALSE)</f>
        <v/>
      </c>
      <c r="N25" s="59" t="str">
        <f>VLOOKUP(B25,[2]Summary!$A$54:$I$137,9,FALSE)</f>
        <v/>
      </c>
      <c r="O25" s="61" t="str">
        <f t="shared" si="1"/>
        <v/>
      </c>
      <c r="P25" s="64"/>
    </row>
    <row r="26" spans="1:16" ht="15" customHeight="1">
      <c r="A26" s="32"/>
      <c r="B26" s="43" t="s">
        <v>47</v>
      </c>
      <c r="C26" s="44">
        <f>VLOOKUP(B26,[1]Tariffs!$A$16:$J$73,2,FALSE)</f>
        <v>974</v>
      </c>
      <c r="D26" s="45">
        <f>VLOOKUP(B26,[1]Tariffs!$A$16:$J$73,3,FALSE)</f>
        <v>0</v>
      </c>
      <c r="E26" s="51">
        <f>VLOOKUP(B26,[1]Tariffs!$A$16:$J$73,4,FALSE)</f>
        <v>-5.5220000000000002</v>
      </c>
      <c r="F26" s="51">
        <f>VLOOKUP(B26,[1]Tariffs!$A$16:$J$73,5,FALSE)</f>
        <v>-0.497</v>
      </c>
      <c r="G26" s="51">
        <f>VLOOKUP(B26,[1]Tariffs!$A$16:$J$73,6,FALSE)</f>
        <v>-2.9000000000000001E-2</v>
      </c>
      <c r="H26" s="47">
        <f>VLOOKUP(B26,[1]Tariffs!$A$16:$J$73,7,FALSE)</f>
        <v>0</v>
      </c>
      <c r="I26" s="48">
        <f>VLOOKUP(B26,[1]Tariffs!$A$16:$J$73,8,FALSE)</f>
        <v>0</v>
      </c>
      <c r="J26" s="46">
        <f>VLOOKUP(B26,[1]Tariffs!$A$16:$J$73,9,FALSE)</f>
        <v>0.246</v>
      </c>
      <c r="K26" s="49">
        <f>VLOOKUP(B26,[1]Tariffs!$A$16:$J$73,8,FALSE)</f>
        <v>0</v>
      </c>
      <c r="L26" s="50">
        <f>VLOOKUP(B26,[1]Tariffs!$A$16:$J$73,10,FALSE)</f>
        <v>0</v>
      </c>
      <c r="M26" s="59" t="str">
        <f>VLOOKUP(B26,[1]Summary!$A$54:$I$137,9,FALSE)</f>
        <v/>
      </c>
      <c r="N26" s="59" t="str">
        <f>VLOOKUP(B26,[2]Summary!$A$54:$I$137,9,FALSE)</f>
        <v/>
      </c>
      <c r="O26" s="61" t="str">
        <f t="shared" si="1"/>
        <v/>
      </c>
      <c r="P26" s="64"/>
    </row>
    <row r="27" spans="1:16" ht="14.25">
      <c r="A27" s="32"/>
      <c r="B27" s="43" t="s">
        <v>48</v>
      </c>
      <c r="C27" s="44">
        <f>VLOOKUP(B27,[1]Tariffs!$A$16:$J$73,2,FALSE)</f>
        <v>975</v>
      </c>
      <c r="D27" s="45">
        <f>VLOOKUP(B27,[1]Tariffs!$A$16:$J$73,3,FALSE)</f>
        <v>0</v>
      </c>
      <c r="E27" s="51">
        <f>VLOOKUP(B27,[1]Tariffs!$A$16:$J$73,4,FALSE)</f>
        <v>-0.48199999999999998</v>
      </c>
      <c r="F27" s="51">
        <f>VLOOKUP(B27,[1]Tariffs!$A$16:$J$73,5,FALSE)</f>
        <v>0</v>
      </c>
      <c r="G27" s="51">
        <f>VLOOKUP(B27,[1]Tariffs!$A$16:$J$73,6,FALSE)</f>
        <v>0</v>
      </c>
      <c r="H27" s="47">
        <f>VLOOKUP(B27,[1]Tariffs!$A$16:$J$73,7,FALSE)</f>
        <v>16.07</v>
      </c>
      <c r="I27" s="48">
        <f>VLOOKUP(B27,[1]Tariffs!$A$16:$J$73,8,FALSE)</f>
        <v>0</v>
      </c>
      <c r="J27" s="46">
        <f>VLOOKUP(B27,[1]Tariffs!$A$16:$J$73,9,FALSE)</f>
        <v>0.19500000000000001</v>
      </c>
      <c r="K27" s="49">
        <f>VLOOKUP(B27,[1]Tariffs!$A$16:$J$73,8,FALSE)</f>
        <v>0</v>
      </c>
      <c r="L27" s="50">
        <f>VLOOKUP(B27,[1]Tariffs!$A$16:$J$73,10,FALSE)</f>
        <v>0</v>
      </c>
      <c r="M27" s="59">
        <f>VLOOKUP(B27,[1]Summary!$A$54:$I$137,9,FALSE)</f>
        <v>-0.47781565380681951</v>
      </c>
      <c r="N27" s="59">
        <f>VLOOKUP(B27,[2]Summary!$A$54:$I$137,9,FALSE)</f>
        <v>-0.42200756562435215</v>
      </c>
      <c r="O27" s="61">
        <f t="shared" si="1"/>
        <v>0.13224428358268958</v>
      </c>
      <c r="P27" s="64"/>
    </row>
    <row r="28" spans="1:16" ht="14.25">
      <c r="A28" s="32"/>
      <c r="B28" s="43" t="s">
        <v>49</v>
      </c>
      <c r="C28" s="44">
        <f>VLOOKUP(B28,[1]Tariffs!$A$16:$J$73,2,FALSE)</f>
        <v>977</v>
      </c>
      <c r="D28" s="45">
        <f>VLOOKUP(B28,[1]Tariffs!$A$16:$J$73,3,FALSE)</f>
        <v>0</v>
      </c>
      <c r="E28" s="51">
        <f>VLOOKUP(B28,[1]Tariffs!$A$16:$J$73,4,FALSE)</f>
        <v>-4.1529999999999996</v>
      </c>
      <c r="F28" s="51">
        <f>VLOOKUP(B28,[1]Tariffs!$A$16:$J$73,5,FALSE)</f>
        <v>-0.32800000000000001</v>
      </c>
      <c r="G28" s="51">
        <f>VLOOKUP(B28,[1]Tariffs!$A$16:$J$73,6,FALSE)</f>
        <v>-1.7000000000000001E-2</v>
      </c>
      <c r="H28" s="47">
        <f>VLOOKUP(B28,[1]Tariffs!$A$16:$J$73,7,FALSE)</f>
        <v>16.07</v>
      </c>
      <c r="I28" s="48">
        <f>VLOOKUP(B28,[1]Tariffs!$A$16:$J$73,8,FALSE)</f>
        <v>0</v>
      </c>
      <c r="J28" s="46">
        <f>VLOOKUP(B28,[1]Tariffs!$A$16:$J$73,9,FALSE)</f>
        <v>0.19500000000000001</v>
      </c>
      <c r="K28" s="49">
        <f>VLOOKUP(B28,[1]Tariffs!$A$16:$J$73,8,FALSE)</f>
        <v>0</v>
      </c>
      <c r="L28" s="50">
        <f>VLOOKUP(B28,[1]Tariffs!$A$16:$J$73,10,FALSE)</f>
        <v>0</v>
      </c>
      <c r="M28" s="59">
        <f>VLOOKUP(B28,[1]Summary!$A$54:$I$137,9,FALSE)</f>
        <v>-0.50015012368590783</v>
      </c>
      <c r="N28" s="59">
        <f>VLOOKUP(B28,[2]Summary!$A$54:$I$137,9,FALSE)</f>
        <v>-0.45679354926559046</v>
      </c>
      <c r="O28" s="61">
        <f t="shared" si="1"/>
        <v>9.491503216283137E-2</v>
      </c>
      <c r="P28" s="64"/>
    </row>
    <row r="29" spans="1:16" ht="57">
      <c r="A29" s="32"/>
      <c r="B29" s="43" t="s">
        <v>50</v>
      </c>
      <c r="C29" s="44" t="str">
        <f>VLOOKUP(B29,[1]Tariffs!$A$16:$J$73,2,FALSE)</f>
        <v>Not available to new MPANS</v>
      </c>
      <c r="D29" s="45">
        <f>VLOOKUP(B29,[1]Tariffs!$A$16:$J$73,3,FALSE)</f>
        <v>0</v>
      </c>
      <c r="E29" s="51">
        <f>VLOOKUP(B29,[1]Tariffs!$A$16:$J$73,4,FALSE)</f>
        <v>-3.4350000000000001</v>
      </c>
      <c r="F29" s="51">
        <f>VLOOKUP(B29,[1]Tariffs!$A$16:$J$73,5,FALSE)</f>
        <v>-0.24099999999999999</v>
      </c>
      <c r="G29" s="51">
        <f>VLOOKUP(B29,[1]Tariffs!$A$16:$J$73,6,FALSE)</f>
        <v>-1.0999999999999999E-2</v>
      </c>
      <c r="H29" s="47">
        <f>VLOOKUP(B29,[1]Tariffs!$A$16:$J$73,7,FALSE)</f>
        <v>16.07</v>
      </c>
      <c r="I29" s="48">
        <f>VLOOKUP(B29,[1]Tariffs!$A$16:$J$73,8,FALSE)</f>
        <v>0</v>
      </c>
      <c r="J29" s="46">
        <f>VLOOKUP(B29,[1]Tariffs!$A$16:$J$73,9,FALSE)</f>
        <v>0.14699999999999999</v>
      </c>
      <c r="K29" s="49">
        <f>VLOOKUP(B29,[1]Tariffs!$A$16:$J$73,8,FALSE)</f>
        <v>0</v>
      </c>
      <c r="L29" s="50">
        <f>VLOOKUP(B29,[1]Tariffs!$A$16:$J$73,10,FALSE)</f>
        <v>978</v>
      </c>
      <c r="M29" s="59">
        <f>VLOOKUP(B29,[1]Summary!$A$54:$I$137,9,FALSE)</f>
        <v>-0.37691265009467312</v>
      </c>
      <c r="N29" s="59" t="str">
        <f>VLOOKUP(B29,[2]Summary!$A$54:$I$137,9,FALSE)</f>
        <v/>
      </c>
      <c r="O29" s="61" t="str">
        <f t="shared" si="1"/>
        <v/>
      </c>
      <c r="P29" s="64"/>
    </row>
    <row r="30" spans="1:16" ht="15" customHeight="1">
      <c r="A30" s="32"/>
      <c r="B30" s="43" t="s">
        <v>51</v>
      </c>
      <c r="C30" s="44" t="str">
        <f>VLOOKUP(B30,[1]Tariffs!$A$16:$J$73,2,FALSE)</f>
        <v>Not available to new MPANS</v>
      </c>
      <c r="D30" s="45">
        <f>VLOOKUP(B30,[1]Tariffs!$A$16:$J$73,3,FALSE)</f>
        <v>0</v>
      </c>
      <c r="E30" s="51">
        <f>VLOOKUP(B30,[1]Tariffs!$A$16:$J$73,4,FALSE)</f>
        <v>-0.38800000000000001</v>
      </c>
      <c r="F30" s="51">
        <f>VLOOKUP(B30,[1]Tariffs!$A$16:$J$73,5,FALSE)</f>
        <v>0</v>
      </c>
      <c r="G30" s="51">
        <f>VLOOKUP(B30,[1]Tariffs!$A$16:$J$73,6,FALSE)</f>
        <v>0</v>
      </c>
      <c r="H30" s="47">
        <f>VLOOKUP(B30,[1]Tariffs!$A$16:$J$73,7,FALSE)</f>
        <v>16.07</v>
      </c>
      <c r="I30" s="48">
        <f>VLOOKUP(B30,[1]Tariffs!$A$16:$J$73,8,FALSE)</f>
        <v>0</v>
      </c>
      <c r="J30" s="46">
        <f>VLOOKUP(B30,[1]Tariffs!$A$16:$J$73,9,FALSE)</f>
        <v>0.14699999999999999</v>
      </c>
      <c r="K30" s="49">
        <f>VLOOKUP(B30,[1]Tariffs!$A$16:$J$73,8,FALSE)</f>
        <v>0</v>
      </c>
      <c r="L30" s="50">
        <f>VLOOKUP(B30,[1]Tariffs!$A$16:$J$73,10,FALSE)</f>
        <v>976</v>
      </c>
      <c r="M30" s="59">
        <f>VLOOKUP(B30,[1]Summary!$A$54:$I$137,9,FALSE)</f>
        <v>-0.38057972411559621</v>
      </c>
      <c r="N30" s="59" t="str">
        <f>VLOOKUP(B30,[2]Summary!$A$54:$I$137,9,FALSE)</f>
        <v/>
      </c>
      <c r="O30" s="61" t="str">
        <f t="shared" si="1"/>
        <v/>
      </c>
      <c r="P30" s="64"/>
    </row>
  </sheetData>
  <mergeCells count="2">
    <mergeCell ref="B4:L4"/>
    <mergeCell ref="M4:P4"/>
  </mergeCells>
  <conditionalFormatting sqref="E6:K30">
    <cfRule type="cellIs" dxfId="3" priority="3" stopIfTrue="1" operator="equal">
      <formula>0</formula>
    </cfRule>
    <cfRule type="cellIs" dxfId="2" priority="4" stopIfTrue="1" operator="equal">
      <formula>""</formula>
    </cfRule>
  </conditionalFormatting>
  <conditionalFormatting sqref="C6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WPD (Mid East)</vt:lpstr>
      <vt:lpstr>Mid East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dwornell</cp:lastModifiedBy>
  <cp:lastPrinted>2012-05-23T10:59:25Z</cp:lastPrinted>
  <dcterms:created xsi:type="dcterms:W3CDTF">2012-04-17T13:56:47Z</dcterms:created>
  <dcterms:modified xsi:type="dcterms:W3CDTF">2012-05-25T10:51:26Z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-1663711957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