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320" windowHeight="11760"/>
  </bookViews>
  <sheets>
    <sheet name="WPD (South West)" sheetId="1" r:id="rId1"/>
    <sheet name="South West summary" sheetId="5" r:id="rId2"/>
  </sheets>
  <externalReferences>
    <externalReference r:id="rId3"/>
    <externalReference r:id="rId4"/>
  </externalReferences>
  <calcPr calcId="125725"/>
</workbook>
</file>

<file path=xl/calcChain.xml><?xml version="1.0" encoding="utf-8"?>
<calcChain xmlns="http://schemas.openxmlformats.org/spreadsheetml/2006/main">
  <c r="AI63" i="1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AL63" s="1"/>
  <c r="F63"/>
  <c r="AK63" s="1"/>
  <c r="B63"/>
  <c r="AI62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AL62" s="1"/>
  <c r="F62"/>
  <c r="AK62" s="1"/>
  <c r="B62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AL61" s="1"/>
  <c r="F61"/>
  <c r="AK61" s="1"/>
  <c r="B61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AL60" s="1"/>
  <c r="F60"/>
  <c r="AK60" s="1"/>
  <c r="B60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AL59" s="1"/>
  <c r="F59"/>
  <c r="AK59" s="1"/>
  <c r="B59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AL58" s="1"/>
  <c r="F58"/>
  <c r="AK58" s="1"/>
  <c r="B58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AL57" s="1"/>
  <c r="F57"/>
  <c r="AK57" s="1"/>
  <c r="B57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AL56" s="1"/>
  <c r="F56"/>
  <c r="AK56" s="1"/>
  <c r="B56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AL55" s="1"/>
  <c r="F55"/>
  <c r="AK55" s="1"/>
  <c r="B55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AL54" s="1"/>
  <c r="F54"/>
  <c r="AK54" s="1"/>
  <c r="B54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AL53" s="1"/>
  <c r="F53"/>
  <c r="AK53" s="1"/>
  <c r="B53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AL52" s="1"/>
  <c r="F52"/>
  <c r="AK52" s="1"/>
  <c r="B52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AL51" s="1"/>
  <c r="F51"/>
  <c r="AK51" s="1"/>
  <c r="B51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AL50" s="1"/>
  <c r="F50"/>
  <c r="AK50" s="1"/>
  <c r="B50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AL49" s="1"/>
  <c r="F49"/>
  <c r="AK49" s="1"/>
  <c r="B49"/>
  <c r="AP49" l="1"/>
  <c r="AN49"/>
  <c r="AO50"/>
  <c r="AM50"/>
  <c r="AP51"/>
  <c r="AN51"/>
  <c r="AO52"/>
  <c r="AM52"/>
  <c r="AP53"/>
  <c r="AN53"/>
  <c r="AO54"/>
  <c r="AM54"/>
  <c r="AP55"/>
  <c r="AN55"/>
  <c r="AO56"/>
  <c r="AM56"/>
  <c r="AP57"/>
  <c r="AN57"/>
  <c r="AO58"/>
  <c r="AM58"/>
  <c r="AP59"/>
  <c r="AN59"/>
  <c r="AO60"/>
  <c r="AM60"/>
  <c r="AP61"/>
  <c r="AN61"/>
  <c r="AO62"/>
  <c r="AM62"/>
  <c r="AP63"/>
  <c r="AN63"/>
  <c r="AO49"/>
  <c r="AM49"/>
  <c r="P6" i="5" s="1"/>
  <c r="AP50" i="1"/>
  <c r="AN50"/>
  <c r="AO51"/>
  <c r="AM51"/>
  <c r="P8" i="5" s="1"/>
  <c r="AP52" i="1"/>
  <c r="AN52"/>
  <c r="AO53"/>
  <c r="AM53"/>
  <c r="P10" i="5" s="1"/>
  <c r="AP54" i="1"/>
  <c r="AN54"/>
  <c r="AO55"/>
  <c r="AM55"/>
  <c r="P12" i="5" s="1"/>
  <c r="AP56" i="1"/>
  <c r="AN56"/>
  <c r="AO57"/>
  <c r="AM57"/>
  <c r="P14" i="5" s="1"/>
  <c r="AP58" i="1"/>
  <c r="AN58"/>
  <c r="AO59"/>
  <c r="AM59"/>
  <c r="P16" i="5" s="1"/>
  <c r="AP60" i="1"/>
  <c r="AN60"/>
  <c r="AO61"/>
  <c r="AM61"/>
  <c r="P18" i="5" s="1"/>
  <c r="AP62" i="1"/>
  <c r="AN62"/>
  <c r="AO63"/>
  <c r="AM63"/>
  <c r="P20" i="5" s="1"/>
  <c r="P19" l="1"/>
  <c r="P17"/>
  <c r="P15"/>
  <c r="P13"/>
  <c r="P11"/>
  <c r="P9"/>
  <c r="P7"/>
  <c r="C8" l="1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7"/>
  <c r="C6"/>
  <c r="D8"/>
  <c r="F8"/>
  <c r="G8"/>
  <c r="H8"/>
  <c r="I8"/>
  <c r="J8"/>
  <c r="K8"/>
  <c r="L8"/>
  <c r="D9"/>
  <c r="F9"/>
  <c r="G9"/>
  <c r="I9"/>
  <c r="J9"/>
  <c r="K9"/>
  <c r="L9"/>
  <c r="D10"/>
  <c r="G10"/>
  <c r="I10"/>
  <c r="J10"/>
  <c r="K10"/>
  <c r="L10"/>
  <c r="D11"/>
  <c r="F11"/>
  <c r="G11"/>
  <c r="H11"/>
  <c r="I11"/>
  <c r="J11"/>
  <c r="K11"/>
  <c r="L11"/>
  <c r="D12"/>
  <c r="G12"/>
  <c r="I12"/>
  <c r="J12"/>
  <c r="K12"/>
  <c r="L12"/>
  <c r="D13"/>
  <c r="G13"/>
  <c r="I13"/>
  <c r="J13"/>
  <c r="K13"/>
  <c r="L13"/>
  <c r="D14"/>
  <c r="G14"/>
  <c r="I14"/>
  <c r="J14"/>
  <c r="K14"/>
  <c r="L14"/>
  <c r="D15"/>
  <c r="L15"/>
  <c r="D16"/>
  <c r="L16"/>
  <c r="D17"/>
  <c r="L17"/>
  <c r="D18"/>
  <c r="L18"/>
  <c r="D19"/>
  <c r="F19"/>
  <c r="G19"/>
  <c r="H19"/>
  <c r="I19"/>
  <c r="J19"/>
  <c r="K19"/>
  <c r="L19"/>
  <c r="D20"/>
  <c r="H20"/>
  <c r="I20"/>
  <c r="J20"/>
  <c r="K20"/>
  <c r="L20"/>
  <c r="D21"/>
  <c r="F21"/>
  <c r="G21"/>
  <c r="I21"/>
  <c r="J21"/>
  <c r="K21"/>
  <c r="L21"/>
  <c r="D22"/>
  <c r="F22"/>
  <c r="G22"/>
  <c r="I22"/>
  <c r="J22"/>
  <c r="K22"/>
  <c r="L22"/>
  <c r="D23"/>
  <c r="F23"/>
  <c r="G23"/>
  <c r="I23"/>
  <c r="K23"/>
  <c r="L23"/>
  <c r="D24"/>
  <c r="I24"/>
  <c r="K24"/>
  <c r="L24"/>
  <c r="D25"/>
  <c r="F25"/>
  <c r="G25"/>
  <c r="I25"/>
  <c r="K25"/>
  <c r="L25"/>
  <c r="D26"/>
  <c r="I26"/>
  <c r="K26"/>
  <c r="L26"/>
  <c r="D27"/>
  <c r="F27"/>
  <c r="G27"/>
  <c r="I27"/>
  <c r="K27"/>
  <c r="L27"/>
  <c r="D28"/>
  <c r="I28"/>
  <c r="K28"/>
  <c r="L28"/>
  <c r="D29"/>
  <c r="I29"/>
  <c r="K29"/>
  <c r="L29"/>
  <c r="D30"/>
  <c r="F30"/>
  <c r="G30"/>
  <c r="I30"/>
  <c r="K30"/>
  <c r="L30"/>
  <c r="L7"/>
  <c r="K7"/>
  <c r="J7"/>
  <c r="I7"/>
  <c r="G7"/>
  <c r="D7"/>
  <c r="K6"/>
  <c r="L6"/>
  <c r="J6"/>
  <c r="I6"/>
  <c r="G6"/>
  <c r="F6"/>
  <c r="D6"/>
  <c r="AH24" i="1" l="1"/>
  <c r="AF24"/>
  <c r="AD24"/>
  <c r="AB24"/>
  <c r="X24"/>
  <c r="V24"/>
  <c r="T24"/>
  <c r="R24"/>
  <c r="P24"/>
  <c r="L24"/>
  <c r="J24"/>
  <c r="H24"/>
  <c r="N14" i="5" l="1"/>
  <c r="N16"/>
  <c r="N10"/>
  <c r="N27"/>
  <c r="N24"/>
  <c r="N21"/>
  <c r="N6"/>
  <c r="N12"/>
  <c r="N23"/>
  <c r="N18"/>
  <c r="N29"/>
  <c r="O29" s="1"/>
  <c r="N30"/>
  <c r="N25"/>
  <c r="N8"/>
  <c r="N13"/>
  <c r="N20"/>
  <c r="N22"/>
  <c r="O22" s="1"/>
  <c r="N19"/>
  <c r="N11"/>
  <c r="N9" l="1"/>
  <c r="N26"/>
  <c r="N15"/>
  <c r="N7"/>
  <c r="N17"/>
  <c r="N28"/>
  <c r="AG35" i="1" l="1"/>
  <c r="AF35"/>
  <c r="M35"/>
  <c r="M39"/>
  <c r="L35"/>
  <c r="L39"/>
  <c r="I35"/>
  <c r="I39"/>
  <c r="H35"/>
  <c r="H39"/>
  <c r="V39" l="1"/>
  <c r="V35"/>
  <c r="W35"/>
  <c r="Z39"/>
  <c r="Z35"/>
  <c r="AA39"/>
  <c r="AA35"/>
  <c r="AD39"/>
  <c r="AD35"/>
  <c r="AE39"/>
  <c r="AE35"/>
  <c r="AH39"/>
  <c r="AH35"/>
  <c r="AI39"/>
  <c r="AI35"/>
  <c r="P39"/>
  <c r="P35"/>
  <c r="Q39"/>
  <c r="Q35"/>
  <c r="T39"/>
  <c r="T35"/>
  <c r="U39"/>
  <c r="U35"/>
  <c r="X39"/>
  <c r="X35"/>
  <c r="Y39"/>
  <c r="Y35"/>
  <c r="AB39"/>
  <c r="AB35"/>
  <c r="AC39"/>
  <c r="AC35"/>
  <c r="R39"/>
  <c r="R35"/>
  <c r="N39"/>
  <c r="N35"/>
  <c r="F39"/>
  <c r="F35"/>
  <c r="J39"/>
  <c r="J35"/>
  <c r="AG39"/>
  <c r="AG33"/>
  <c r="AF38"/>
  <c r="AG38"/>
  <c r="AF29"/>
  <c r="AG31"/>
  <c r="AG28"/>
  <c r="AG30"/>
  <c r="AF30"/>
  <c r="S39"/>
  <c r="S35"/>
  <c r="W39"/>
  <c r="AD33"/>
  <c r="AD32"/>
  <c r="AF32"/>
  <c r="AD40"/>
  <c r="AD31"/>
  <c r="AD28"/>
  <c r="AD34"/>
  <c r="AC33"/>
  <c r="AB38"/>
  <c r="AC38"/>
  <c r="AB29"/>
  <c r="AC31"/>
  <c r="AC28"/>
  <c r="AC30"/>
  <c r="AB30"/>
  <c r="Z33"/>
  <c r="Z32"/>
  <c r="Z40"/>
  <c r="Z31"/>
  <c r="Z28"/>
  <c r="Z34"/>
  <c r="V38"/>
  <c r="V29"/>
  <c r="V30"/>
  <c r="V33"/>
  <c r="V32"/>
  <c r="V40"/>
  <c r="V31"/>
  <c r="V28"/>
  <c r="V34"/>
  <c r="O39"/>
  <c r="O35"/>
  <c r="R38"/>
  <c r="R29"/>
  <c r="R30"/>
  <c r="R33"/>
  <c r="R32"/>
  <c r="R40"/>
  <c r="R31"/>
  <c r="R28"/>
  <c r="R34"/>
  <c r="N38"/>
  <c r="N29"/>
  <c r="N30"/>
  <c r="N33"/>
  <c r="N32"/>
  <c r="N40"/>
  <c r="N31"/>
  <c r="N28"/>
  <c r="N34"/>
  <c r="K39"/>
  <c r="K35"/>
  <c r="J32"/>
  <c r="J40"/>
  <c r="J31"/>
  <c r="J28"/>
  <c r="J34"/>
  <c r="J33"/>
  <c r="J38"/>
  <c r="J29"/>
  <c r="J30"/>
  <c r="G39"/>
  <c r="G35"/>
  <c r="F33"/>
  <c r="F32"/>
  <c r="H32"/>
  <c r="F40"/>
  <c r="F31"/>
  <c r="F28"/>
  <c r="F34"/>
  <c r="F38"/>
  <c r="F29"/>
  <c r="H29"/>
  <c r="F30"/>
  <c r="Z29" l="1"/>
  <c r="Z30"/>
  <c r="Z38"/>
  <c r="AB32"/>
  <c r="AH34"/>
  <c r="AI34"/>
  <c r="AH28"/>
  <c r="AH31"/>
  <c r="AH40"/>
  <c r="AI40"/>
  <c r="AH32"/>
  <c r="L29"/>
  <c r="L32"/>
  <c r="P32"/>
  <c r="P29"/>
  <c r="T32"/>
  <c r="T29"/>
  <c r="X32"/>
  <c r="X29"/>
  <c r="AD29"/>
  <c r="AI32"/>
  <c r="AI29"/>
  <c r="AH33"/>
  <c r="AH29"/>
  <c r="AH30"/>
  <c r="AI30"/>
  <c r="AI28"/>
  <c r="AI31"/>
  <c r="AI38"/>
  <c r="AH38"/>
  <c r="AI33"/>
  <c r="H30"/>
  <c r="I30"/>
  <c r="I28"/>
  <c r="I31"/>
  <c r="I38"/>
  <c r="H38"/>
  <c r="I33"/>
  <c r="H34"/>
  <c r="I34"/>
  <c r="H28"/>
  <c r="H31"/>
  <c r="H40"/>
  <c r="I40"/>
  <c r="I32"/>
  <c r="I29"/>
  <c r="H33"/>
  <c r="L30"/>
  <c r="M30"/>
  <c r="M28"/>
  <c r="M31"/>
  <c r="M38"/>
  <c r="L38"/>
  <c r="M33"/>
  <c r="L33"/>
  <c r="L34"/>
  <c r="M34"/>
  <c r="L28"/>
  <c r="L31"/>
  <c r="L40"/>
  <c r="M40"/>
  <c r="M32"/>
  <c r="M29"/>
  <c r="P34"/>
  <c r="Q34"/>
  <c r="P28"/>
  <c r="P31"/>
  <c r="P40"/>
  <c r="Q40"/>
  <c r="Q32"/>
  <c r="Q29"/>
  <c r="P33"/>
  <c r="P30"/>
  <c r="Q30"/>
  <c r="Q28"/>
  <c r="Q31"/>
  <c r="Q38"/>
  <c r="P38"/>
  <c r="Q33"/>
  <c r="T34"/>
  <c r="U34"/>
  <c r="T28"/>
  <c r="T31"/>
  <c r="T40"/>
  <c r="U40"/>
  <c r="U32"/>
  <c r="U29"/>
  <c r="T33"/>
  <c r="T30"/>
  <c r="U30"/>
  <c r="U28"/>
  <c r="U31"/>
  <c r="U38"/>
  <c r="T38"/>
  <c r="U33"/>
  <c r="X34"/>
  <c r="Y34"/>
  <c r="X28"/>
  <c r="X31"/>
  <c r="X40"/>
  <c r="Y40"/>
  <c r="Y32"/>
  <c r="Y29"/>
  <c r="X33"/>
  <c r="X30"/>
  <c r="Y30"/>
  <c r="X38"/>
  <c r="AB34"/>
  <c r="AB28"/>
  <c r="AB31"/>
  <c r="AB40"/>
  <c r="AB33"/>
  <c r="AF34"/>
  <c r="AG34"/>
  <c r="AF28"/>
  <c r="AF31"/>
  <c r="AF40"/>
  <c r="AG40"/>
  <c r="AG32"/>
  <c r="AG29"/>
  <c r="AF33"/>
  <c r="AD30"/>
  <c r="AD38"/>
  <c r="Y28"/>
  <c r="Y31"/>
  <c r="Y38"/>
  <c r="Y33"/>
  <c r="AC34"/>
  <c r="AC40"/>
  <c r="AC32"/>
  <c r="AC29"/>
  <c r="AE30"/>
  <c r="AE28"/>
  <c r="AE31"/>
  <c r="AE33"/>
  <c r="AE38"/>
  <c r="AF37"/>
  <c r="AF36"/>
  <c r="AG36"/>
  <c r="AG27"/>
  <c r="AF27"/>
  <c r="AG37"/>
  <c r="AG41"/>
  <c r="AF41"/>
  <c r="W40"/>
  <c r="W32"/>
  <c r="W29"/>
  <c r="W30"/>
  <c r="W28"/>
  <c r="W31"/>
  <c r="W38"/>
  <c r="W33"/>
  <c r="AA34"/>
  <c r="AA40"/>
  <c r="AA32"/>
  <c r="AA29"/>
  <c r="AA30"/>
  <c r="AA28"/>
  <c r="AA31"/>
  <c r="AA33"/>
  <c r="AE34"/>
  <c r="AE40"/>
  <c r="AE32"/>
  <c r="AE29"/>
  <c r="AB27"/>
  <c r="AC37"/>
  <c r="AC41"/>
  <c r="AB41"/>
  <c r="S40"/>
  <c r="S32"/>
  <c r="S29"/>
  <c r="S30"/>
  <c r="S28"/>
  <c r="S31"/>
  <c r="S33"/>
  <c r="W34"/>
  <c r="AA38"/>
  <c r="AC27"/>
  <c r="AB37"/>
  <c r="AB36"/>
  <c r="AC36"/>
  <c r="V27"/>
  <c r="X27"/>
  <c r="U37"/>
  <c r="Y37"/>
  <c r="Y41"/>
  <c r="T41"/>
  <c r="X41"/>
  <c r="S34"/>
  <c r="Y27"/>
  <c r="S38"/>
  <c r="U27"/>
  <c r="T37"/>
  <c r="T36"/>
  <c r="U36"/>
  <c r="O33"/>
  <c r="P27"/>
  <c r="Q37"/>
  <c r="Q41"/>
  <c r="P41"/>
  <c r="K32"/>
  <c r="K29"/>
  <c r="O34"/>
  <c r="O40"/>
  <c r="O32"/>
  <c r="O29"/>
  <c r="O30"/>
  <c r="O28"/>
  <c r="O31"/>
  <c r="O38"/>
  <c r="Q36"/>
  <c r="K30"/>
  <c r="K28"/>
  <c r="K31"/>
  <c r="K38"/>
  <c r="K33"/>
  <c r="K40"/>
  <c r="L27"/>
  <c r="M37"/>
  <c r="M41"/>
  <c r="L41"/>
  <c r="K34"/>
  <c r="M27"/>
  <c r="L37"/>
  <c r="L36"/>
  <c r="I36"/>
  <c r="M36"/>
  <c r="G30"/>
  <c r="G28"/>
  <c r="G31"/>
  <c r="G38"/>
  <c r="G33"/>
  <c r="G34"/>
  <c r="G40"/>
  <c r="G32"/>
  <c r="G29"/>
  <c r="H27"/>
  <c r="I37"/>
  <c r="I41"/>
  <c r="H41"/>
  <c r="G27"/>
  <c r="Z36" l="1"/>
  <c r="Z37"/>
  <c r="X36"/>
  <c r="Y36"/>
  <c r="X37"/>
  <c r="R36"/>
  <c r="R37"/>
  <c r="U41"/>
  <c r="T27"/>
  <c r="P37"/>
  <c r="P36"/>
  <c r="Q27"/>
  <c r="V41"/>
  <c r="J36"/>
  <c r="J37"/>
  <c r="H37"/>
  <c r="AI36"/>
  <c r="AH36"/>
  <c r="AH37"/>
  <c r="AI27"/>
  <c r="AH41"/>
  <c r="AI41"/>
  <c r="AI37"/>
  <c r="AH27"/>
  <c r="H36"/>
  <c r="I27"/>
  <c r="F27"/>
  <c r="F36"/>
  <c r="F37"/>
  <c r="F41"/>
  <c r="J41"/>
  <c r="J27"/>
  <c r="N36"/>
  <c r="N37"/>
  <c r="N41"/>
  <c r="N27"/>
  <c r="R41"/>
  <c r="R27"/>
  <c r="V36"/>
  <c r="V37"/>
  <c r="Z41"/>
  <c r="Z27"/>
  <c r="AD41"/>
  <c r="AD27"/>
  <c r="AD36"/>
  <c r="AD37"/>
  <c r="AH43"/>
  <c r="AA41"/>
  <c r="AA37"/>
  <c r="AE41"/>
  <c r="AE37"/>
  <c r="AE27"/>
  <c r="AE36"/>
  <c r="AF43"/>
  <c r="Z43"/>
  <c r="W37"/>
  <c r="AA36"/>
  <c r="AA27"/>
  <c r="AB43"/>
  <c r="S41"/>
  <c r="S37"/>
  <c r="W36"/>
  <c r="W41"/>
  <c r="V43"/>
  <c r="W27"/>
  <c r="X43"/>
  <c r="R43"/>
  <c r="S36"/>
  <c r="S27"/>
  <c r="T43"/>
  <c r="K41"/>
  <c r="K37"/>
  <c r="O36"/>
  <c r="O27"/>
  <c r="O41"/>
  <c r="O37"/>
  <c r="N43"/>
  <c r="P43"/>
  <c r="J43"/>
  <c r="K36"/>
  <c r="K27"/>
  <c r="L43"/>
  <c r="G36"/>
  <c r="G41"/>
  <c r="G37"/>
  <c r="H43"/>
  <c r="AD43" l="1"/>
  <c r="F43"/>
  <c r="J29" i="5" l="1"/>
  <c r="G29"/>
  <c r="H18"/>
  <c r="F18"/>
  <c r="E18" l="1"/>
  <c r="J30"/>
  <c r="F29"/>
  <c r="G18"/>
  <c r="E13"/>
  <c r="H13"/>
  <c r="H29"/>
  <c r="F13"/>
  <c r="E29"/>
  <c r="E14"/>
  <c r="J18"/>
  <c r="H30"/>
  <c r="E11"/>
  <c r="G16"/>
  <c r="F16"/>
  <c r="G17"/>
  <c r="J26"/>
  <c r="E9"/>
  <c r="G28"/>
  <c r="F17"/>
  <c r="H16"/>
  <c r="F10"/>
  <c r="E8"/>
  <c r="E12"/>
  <c r="H14"/>
  <c r="E30"/>
  <c r="F14"/>
  <c r="H10"/>
  <c r="J28"/>
  <c r="H27"/>
  <c r="H9"/>
  <c r="F26"/>
  <c r="F7"/>
  <c r="E22"/>
  <c r="H7"/>
  <c r="E24"/>
  <c r="E16"/>
  <c r="E27"/>
  <c r="E6" l="1"/>
  <c r="I17"/>
  <c r="K17"/>
  <c r="I18"/>
  <c r="K18"/>
  <c r="M7"/>
  <c r="O7" s="1"/>
  <c r="M9"/>
  <c r="O9" s="1"/>
  <c r="M27"/>
  <c r="O27" s="1"/>
  <c r="M10"/>
  <c r="O10" s="1"/>
  <c r="J17"/>
  <c r="H17"/>
  <c r="J23"/>
  <c r="H28"/>
  <c r="F24"/>
  <c r="G20"/>
  <c r="M30"/>
  <c r="O30" s="1"/>
  <c r="J16"/>
  <c r="E17"/>
  <c r="J25"/>
  <c r="G24"/>
  <c r="E26"/>
  <c r="H24"/>
  <c r="E23"/>
  <c r="H22"/>
  <c r="E20"/>
  <c r="E7"/>
  <c r="F20"/>
  <c r="H12"/>
  <c r="G26"/>
  <c r="H26"/>
  <c r="M18"/>
  <c r="O18" s="1"/>
  <c r="G15"/>
  <c r="H23"/>
  <c r="J27"/>
  <c r="E15"/>
  <c r="M14"/>
  <c r="O14" s="1"/>
  <c r="F12"/>
  <c r="F15"/>
  <c r="H25"/>
  <c r="M8"/>
  <c r="O8" s="1"/>
  <c r="M11"/>
  <c r="O11" s="1"/>
  <c r="H21"/>
  <c r="H15"/>
  <c r="M29"/>
  <c r="M13"/>
  <c r="O13" s="1"/>
  <c r="J24"/>
  <c r="E25"/>
  <c r="H6"/>
  <c r="F28"/>
  <c r="J15"/>
  <c r="E21"/>
  <c r="E28"/>
  <c r="E10"/>
  <c r="E19"/>
  <c r="I15" l="1"/>
  <c r="K15"/>
  <c r="I16"/>
  <c r="K16"/>
  <c r="M16"/>
  <c r="O16" s="1"/>
  <c r="M19"/>
  <c r="O19" s="1"/>
  <c r="M21"/>
  <c r="O21" s="1"/>
  <c r="M25"/>
  <c r="O25" s="1"/>
  <c r="M23"/>
  <c r="O23" s="1"/>
  <c r="M26"/>
  <c r="O26" s="1"/>
  <c r="M12"/>
  <c r="O12" s="1"/>
  <c r="M17"/>
  <c r="O17" s="1"/>
  <c r="M15"/>
  <c r="O15" s="1"/>
  <c r="M20"/>
  <c r="O20" s="1"/>
  <c r="M22"/>
  <c r="M24"/>
  <c r="O24" s="1"/>
  <c r="M28"/>
  <c r="O28" s="1"/>
  <c r="M6" l="1"/>
  <c r="O6" s="1"/>
</calcChain>
</file>

<file path=xl/sharedStrings.xml><?xml version="1.0" encoding="utf-8"?>
<sst xmlns="http://schemas.openxmlformats.org/spreadsheetml/2006/main" count="173" uniqueCount="67">
  <si>
    <t>Table 1010 - no of days</t>
  </si>
  <si>
    <t>Table 1020: Change In 500MW Model</t>
  </si>
  <si>
    <t>Table 1032: LAF values</t>
  </si>
  <si>
    <t>Table 1041: load characteristics</t>
  </si>
  <si>
    <t>Table 1055: NGC exit</t>
  </si>
  <si>
    <t>Table 1059: Otex</t>
  </si>
  <si>
    <t>Table 1060: Customer Contribs</t>
  </si>
  <si>
    <t>Table 1061/1062: TPR data</t>
  </si>
  <si>
    <t>Table 1069: Peaking probabailities</t>
  </si>
  <si>
    <t>Table 1092: power factor</t>
  </si>
  <si>
    <t>Table 1053: volumes and mpans etc forecast</t>
  </si>
  <si>
    <t>Table 1076: allowed revenue</t>
  </si>
  <si>
    <t>Cumulative Gradient</t>
  </si>
  <si>
    <t>% Change</t>
  </si>
  <si>
    <t>Absolute change (average p/kWh)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</si>
  <si>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</si>
  <si>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</si>
  <si>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</si>
  <si>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</si>
  <si>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</si>
  <si>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</si>
  <si>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</si>
  <si>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</si>
  <si>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</si>
  <si>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</si>
  <si>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</si>
  <si>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</si>
  <si>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</si>
  <si>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</si>
  <si>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</si>
  <si>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Step Gradient</t>
  </si>
  <si>
    <t>Comment</t>
  </si>
  <si>
    <t>Table 1022 - 1028: service model inputs</t>
  </si>
  <si>
    <t>Table 1017 - diversity allowance</t>
  </si>
  <si>
    <t>Table 1037 - LDNO discounts</t>
  </si>
  <si>
    <t>Table 1068 - annual hours in time bands</t>
  </si>
  <si>
    <t>ALL DNO's CDCM CHARGES - Effective from April 2012 - ACTUALS LV/HV Charges</t>
  </si>
  <si>
    <t>Commentary</t>
  </si>
  <si>
    <t>Open LLFCs</t>
  </si>
  <si>
    <t>PCs</t>
  </si>
  <si>
    <t>Closed LLFCs</t>
  </si>
  <si>
    <t>Main drivers for change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</si>
  <si>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</si>
  <si>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</si>
  <si>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</si>
  <si>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</si>
  <si>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</si>
  <si>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</si>
  <si>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</si>
  <si>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</si>
  <si>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</si>
  <si>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</si>
  <si>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Unit rate 1 
p/kWh</t>
  </si>
  <si>
    <t>Unit rate 2
p/kWh</t>
  </si>
  <si>
    <t>Unit rate 3
p/kWh</t>
  </si>
  <si>
    <t>Fixed charge
p/MPAN/day</t>
  </si>
  <si>
    <t>Capacity charge
p/kVA/day</t>
  </si>
  <si>
    <t>Reactive 
power charge 
p/kVArh</t>
  </si>
  <si>
    <t>Excess
capacity charge
(p/kVA)</t>
  </si>
  <si>
    <t>average p/kWh
this year</t>
  </si>
  <si>
    <t>average p/kWh
last year</t>
  </si>
  <si>
    <t>Percentage
change
%</t>
  </si>
  <si>
    <t/>
  </si>
  <si>
    <t>DNO : WPD South West</t>
  </si>
  <si>
    <t>No Change</t>
  </si>
  <si>
    <t>Updated</t>
  </si>
  <si>
    <t>Updated and using the average of 3 years</t>
  </si>
</sst>
</file>

<file path=xl/styles.xml><?xml version="1.0" encoding="utf-8"?>
<styleSheet xmlns="http://schemas.openxmlformats.org/spreadsheetml/2006/main">
  <numFmts count="9">
    <numFmt numFmtId="164" formatCode="0.0%"/>
    <numFmt numFmtId="165" formatCode="0.000"/>
    <numFmt numFmtId="166" formatCode="0.000%"/>
    <numFmt numFmtId="167" formatCode="0.0000"/>
    <numFmt numFmtId="168" formatCode="_(?,???,??0.000_);[Red]\(?,???,??0.000\);_(?,???,???.???_)"/>
    <numFmt numFmtId="169" formatCode="_(?,???,??0.00_);[Red]\(?,???,??0.00\);_(?,???,???.??_)"/>
    <numFmt numFmtId="170" formatCode="#,##0.000;[Red]\(#,##0.000\)"/>
    <numFmt numFmtId="171" formatCode="#,##0.00;[Red]\(#,##0.00\)"/>
    <numFmt numFmtId="172" formatCode="0.0%;[Red]\(0.0%\)"/>
  </numFmts>
  <fonts count="15">
    <font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  <family val="2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</cellStyleXfs>
  <cellXfs count="83">
    <xf numFmtId="0" fontId="0" fillId="0" borderId="0" xfId="0"/>
    <xf numFmtId="0" fontId="2" fillId="0" borderId="0" xfId="1" applyFont="1"/>
    <xf numFmtId="0" fontId="4" fillId="3" borderId="0" xfId="1" applyFont="1" applyFill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164" fontId="2" fillId="4" borderId="1" xfId="2" applyNumberFormat="1" applyFont="1" applyFill="1" applyBorder="1" applyAlignment="1">
      <alignment horizontal="center" vertical="center"/>
    </xf>
    <xf numFmtId="165" fontId="2" fillId="4" borderId="2" xfId="2" applyNumberFormat="1" applyFont="1" applyFill="1" applyBorder="1"/>
    <xf numFmtId="164" fontId="2" fillId="4" borderId="5" xfId="2" applyNumberFormat="1" applyFont="1" applyFill="1" applyBorder="1" applyAlignment="1">
      <alignment horizontal="center" vertical="center"/>
    </xf>
    <xf numFmtId="165" fontId="2" fillId="4" borderId="6" xfId="2" applyNumberFormat="1" applyFont="1" applyFill="1" applyBorder="1"/>
    <xf numFmtId="164" fontId="2" fillId="4" borderId="3" xfId="2" applyNumberFormat="1" applyFont="1" applyFill="1" applyBorder="1" applyAlignment="1">
      <alignment horizontal="center" vertical="center"/>
    </xf>
    <xf numFmtId="165" fontId="2" fillId="4" borderId="4" xfId="2" applyNumberFormat="1" applyFont="1" applyFill="1" applyBorder="1"/>
    <xf numFmtId="0" fontId="2" fillId="5" borderId="1" xfId="1" applyFont="1" applyFill="1" applyBorder="1"/>
    <xf numFmtId="0" fontId="2" fillId="5" borderId="2" xfId="1" applyFont="1" applyFill="1" applyBorder="1"/>
    <xf numFmtId="0" fontId="5" fillId="3" borderId="0" xfId="2" applyFont="1" applyFill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165" fontId="2" fillId="6" borderId="2" xfId="2" applyNumberFormat="1" applyFont="1" applyFill="1" applyBorder="1" applyAlignment="1">
      <alignment horizontal="center" vertical="center"/>
    </xf>
    <xf numFmtId="166" fontId="2" fillId="6" borderId="1" xfId="2" applyNumberFormat="1" applyFont="1" applyFill="1" applyBorder="1" applyAlignment="1">
      <alignment horizontal="center" vertical="center"/>
    </xf>
    <xf numFmtId="0" fontId="2" fillId="5" borderId="5" xfId="1" applyFont="1" applyFill="1" applyBorder="1"/>
    <xf numFmtId="0" fontId="2" fillId="5" borderId="6" xfId="1" applyFont="1" applyFill="1" applyBorder="1"/>
    <xf numFmtId="165" fontId="2" fillId="6" borderId="6" xfId="2" applyNumberFormat="1" applyFont="1" applyFill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/>
    </xf>
    <xf numFmtId="165" fontId="2" fillId="6" borderId="4" xfId="2" applyNumberFormat="1" applyFont="1" applyFill="1" applyBorder="1" applyAlignment="1">
      <alignment horizontal="center" vertical="center"/>
    </xf>
    <xf numFmtId="166" fontId="2" fillId="6" borderId="3" xfId="2" applyNumberFormat="1" applyFont="1" applyFill="1" applyBorder="1" applyAlignment="1">
      <alignment horizontal="center" vertical="center"/>
    </xf>
    <xf numFmtId="166" fontId="2" fillId="0" borderId="0" xfId="1" applyNumberFormat="1" applyFont="1"/>
    <xf numFmtId="0" fontId="3" fillId="2" borderId="7" xfId="2" applyFont="1" applyFill="1" applyBorder="1" applyAlignment="1">
      <alignment vertical="center"/>
    </xf>
    <xf numFmtId="0" fontId="2" fillId="0" borderId="8" xfId="1" applyFont="1" applyBorder="1"/>
    <xf numFmtId="166" fontId="2" fillId="7" borderId="1" xfId="2" applyNumberFormat="1" applyFont="1" applyFill="1" applyBorder="1" applyAlignment="1">
      <alignment horizontal="center" vertical="center"/>
    </xf>
    <xf numFmtId="166" fontId="2" fillId="7" borderId="5" xfId="2" applyNumberFormat="1" applyFont="1" applyFill="1" applyBorder="1" applyAlignment="1">
      <alignment horizontal="center" vertical="center"/>
    </xf>
    <xf numFmtId="166" fontId="2" fillId="7" borderId="3" xfId="2" applyNumberFormat="1" applyFont="1" applyFill="1" applyBorder="1" applyAlignment="1">
      <alignment horizontal="center" vertical="center"/>
    </xf>
    <xf numFmtId="0" fontId="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12" xfId="3" applyFont="1" applyFill="1" applyBorder="1" applyAlignment="1">
      <alignment horizontal="center" vertical="center" wrapText="1"/>
    </xf>
    <xf numFmtId="0" fontId="12" fillId="2" borderId="13" xfId="3" applyFont="1" applyFill="1" applyBorder="1" applyAlignment="1" applyProtection="1">
      <alignment vertical="center" wrapText="1"/>
      <protection locked="0"/>
    </xf>
    <xf numFmtId="0" fontId="13" fillId="5" borderId="13" xfId="3" applyNumberFormat="1" applyFont="1" applyFill="1" applyBorder="1" applyAlignment="1" applyProtection="1">
      <alignment horizontal="center" vertical="center" wrapText="1"/>
      <protection locked="0"/>
    </xf>
    <xf numFmtId="0" fontId="0" fillId="10" borderId="13" xfId="3" applyNumberFormat="1" applyFont="1" applyFill="1" applyBorder="1" applyAlignment="1" applyProtection="1">
      <alignment horizontal="center" vertical="center"/>
      <protection locked="0"/>
    </xf>
    <xf numFmtId="167" fontId="1" fillId="11" borderId="13" xfId="3" applyNumberFormat="1" applyFont="1" applyFill="1" applyBorder="1" applyAlignment="1" applyProtection="1">
      <alignment horizontal="center" vertical="center"/>
      <protection locked="0"/>
    </xf>
    <xf numFmtId="168" fontId="0" fillId="10" borderId="13" xfId="3" applyNumberFormat="1" applyFont="1" applyFill="1" applyBorder="1" applyAlignment="1" applyProtection="1">
      <alignment horizontal="center" vertical="center"/>
      <protection locked="0"/>
    </xf>
    <xf numFmtId="0" fontId="0" fillId="12" borderId="13" xfId="3" applyNumberFormat="1" applyFont="1" applyFill="1" applyBorder="1" applyAlignment="1" applyProtection="1">
      <alignment horizontal="center" vertical="center"/>
      <protection locked="0"/>
    </xf>
    <xf numFmtId="169" fontId="0" fillId="12" borderId="13" xfId="3" applyNumberFormat="1" applyFont="1" applyFill="1" applyBorder="1" applyAlignment="1" applyProtection="1">
      <alignment horizontal="center" vertical="center"/>
      <protection locked="0"/>
    </xf>
    <xf numFmtId="168" fontId="0" fillId="12" borderId="13" xfId="3" applyNumberFormat="1" applyFont="1" applyFill="1" applyBorder="1" applyAlignment="1">
      <alignment horizontal="center" vertical="center"/>
    </xf>
    <xf numFmtId="0" fontId="13" fillId="4" borderId="14" xfId="3" applyFont="1" applyFill="1" applyBorder="1" applyAlignment="1" applyProtection="1">
      <alignment horizontal="center" vertical="center" wrapText="1"/>
      <protection locked="0"/>
    </xf>
    <xf numFmtId="0" fontId="12" fillId="2" borderId="7" xfId="3" applyFont="1" applyFill="1" applyBorder="1" applyAlignment="1" applyProtection="1">
      <alignment vertical="center" wrapText="1"/>
      <protection locked="0"/>
    </xf>
    <xf numFmtId="49" fontId="13" fillId="4" borderId="7" xfId="3" applyNumberFormat="1" applyFont="1" applyFill="1" applyBorder="1" applyAlignment="1" applyProtection="1">
      <alignment horizontal="center" vertical="center" wrapText="1"/>
      <protection locked="0"/>
    </xf>
    <xf numFmtId="0" fontId="13" fillId="5" borderId="7" xfId="3" applyNumberFormat="1" applyFont="1" applyFill="1" applyBorder="1" applyAlignment="1" applyProtection="1">
      <alignment horizontal="center" vertical="center" wrapText="1"/>
      <protection locked="0"/>
    </xf>
    <xf numFmtId="168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0" fillId="12" borderId="7" xfId="3" applyNumberFormat="1" applyFont="1" applyFill="1" applyBorder="1" applyAlignment="1" applyProtection="1">
      <alignment horizontal="center" vertical="center"/>
      <protection locked="0"/>
    </xf>
    <xf numFmtId="169" fontId="0" fillId="12" borderId="7" xfId="3" applyNumberFormat="1" applyFont="1" applyFill="1" applyBorder="1" applyAlignment="1" applyProtection="1">
      <alignment horizontal="center" vertical="center"/>
      <protection locked="0"/>
    </xf>
    <xf numFmtId="168" fontId="0" fillId="12" borderId="7" xfId="3" applyNumberFormat="1" applyFont="1" applyFill="1" applyBorder="1" applyAlignment="1">
      <alignment horizontal="center" vertical="center"/>
    </xf>
    <xf numFmtId="0" fontId="13" fillId="4" borderId="15" xfId="3" applyFont="1" applyFill="1" applyBorder="1" applyAlignment="1" applyProtection="1">
      <alignment horizontal="center" vertical="center" wrapText="1"/>
      <protection locked="0"/>
    </xf>
    <xf numFmtId="170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6" fillId="0" borderId="0" xfId="5" applyAlignment="1">
      <alignment vertical="center"/>
    </xf>
    <xf numFmtId="0" fontId="14" fillId="0" borderId="0" xfId="5" applyFont="1" applyAlignment="1">
      <alignment vertical="center"/>
    </xf>
    <xf numFmtId="166" fontId="2" fillId="13" borderId="1" xfId="2" applyNumberFormat="1" applyFont="1" applyFill="1" applyBorder="1" applyAlignment="1">
      <alignment horizontal="center" vertical="center"/>
    </xf>
    <xf numFmtId="166" fontId="2" fillId="13" borderId="5" xfId="2" applyNumberFormat="1" applyFont="1" applyFill="1" applyBorder="1" applyAlignment="1">
      <alignment horizontal="center" vertical="center"/>
    </xf>
    <xf numFmtId="171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4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66" fontId="2" fillId="14" borderId="5" xfId="2" applyNumberFormat="1" applyFont="1" applyFill="1" applyBorder="1" applyAlignment="1">
      <alignment horizontal="center" vertical="center"/>
    </xf>
    <xf numFmtId="166" fontId="2" fillId="13" borderId="3" xfId="2" applyNumberFormat="1" applyFont="1" applyFill="1" applyBorder="1" applyAlignment="1">
      <alignment horizontal="center" vertical="center"/>
    </xf>
    <xf numFmtId="0" fontId="13" fillId="15" borderId="15" xfId="3" applyFont="1" applyFill="1" applyBorder="1" applyAlignment="1" applyProtection="1">
      <alignment horizontal="center" vertical="center" wrapText="1"/>
      <protection locked="0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49" fontId="8" fillId="8" borderId="9" xfId="4" applyNumberFormat="1" applyFont="1" applyFill="1" applyBorder="1" applyAlignment="1">
      <alignment horizontal="center" vertical="center" wrapText="1"/>
    </xf>
    <xf numFmtId="49" fontId="8" fillId="8" borderId="11" xfId="4" applyNumberFormat="1" applyFont="1" applyFill="1" applyBorder="1" applyAlignment="1">
      <alignment horizontal="center" vertical="center" wrapText="1"/>
    </xf>
    <xf numFmtId="49" fontId="8" fillId="8" borderId="10" xfId="4" applyNumberFormat="1" applyFont="1" applyFill="1" applyBorder="1" applyAlignment="1">
      <alignment horizontal="center" vertical="center" wrapText="1"/>
    </xf>
    <xf numFmtId="0" fontId="9" fillId="9" borderId="9" xfId="3" applyFont="1" applyFill="1" applyBorder="1" applyAlignment="1">
      <alignment horizontal="center" vertical="center"/>
    </xf>
    <xf numFmtId="0" fontId="9" fillId="9" borderId="11" xfId="3" applyFont="1" applyFill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3" fillId="4" borderId="17" xfId="2" applyFont="1" applyFill="1" applyBorder="1" applyAlignment="1" applyProtection="1">
      <alignment horizontal="center" vertical="center" wrapText="1"/>
      <protection locked="0"/>
    </xf>
    <xf numFmtId="0" fontId="13" fillId="4" borderId="15" xfId="2" applyFont="1" applyFill="1" applyBorder="1" applyAlignment="1" applyProtection="1">
      <alignment horizontal="center" vertical="center" wrapText="1"/>
      <protection locked="0"/>
    </xf>
  </cellXfs>
  <cellStyles count="6">
    <cellStyle name="=C:\WINNT\SYSTEM32\COMMAND.COM" xfId="3"/>
    <cellStyle name="=C:\WINNT\SYSTEM32\COMMAND.COM 2" xfId="2"/>
    <cellStyle name="Heading 4 2" xfId="4"/>
    <cellStyle name="Normal" xfId="0" builtinId="0"/>
    <cellStyle name="Normal 2" xfId="5"/>
    <cellStyle name="Normal_Copy of WSC - CDCM Volatility YOY National - Updated Mar 11" xfId="1"/>
  </cellStyles>
  <dxfs count="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2" name="TextBox 1"/>
        <xdr:cNvSpPr txBox="1"/>
      </xdr:nvSpPr>
      <xdr:spPr>
        <a:xfrm>
          <a:off x="161924" y="266701"/>
          <a:ext cx="85629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(WPD South West)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3" name="TextBox 2"/>
        <xdr:cNvSpPr txBox="1"/>
      </xdr:nvSpPr>
      <xdr:spPr>
        <a:xfrm>
          <a:off x="133349" y="895349"/>
          <a:ext cx="4276725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est%20Apr12%20CDCM%20Final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st%20Oct11%20CDCM%20Finals%20DCP71A%20Price%20Chang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/>
      <sheetData sheetId="2">
        <row r="16">
          <cell r="A16" t="str">
            <v>Domestic Unrestricted</v>
          </cell>
          <cell r="B16" t="str">
            <v>10, 20</v>
          </cell>
          <cell r="C16">
            <v>1</v>
          </cell>
          <cell r="D16">
            <v>2.754</v>
          </cell>
          <cell r="E16">
            <v>0</v>
          </cell>
          <cell r="F16">
            <v>0</v>
          </cell>
          <cell r="G16">
            <v>4.07</v>
          </cell>
          <cell r="H16">
            <v>0</v>
          </cell>
          <cell r="I16">
            <v>0</v>
          </cell>
          <cell r="J16" t="str">
            <v>n/a</v>
          </cell>
        </row>
        <row r="17">
          <cell r="A17" t="str">
            <v>Domestic Two Rate</v>
          </cell>
          <cell r="B17" t="str">
            <v>30, 40</v>
          </cell>
          <cell r="C17">
            <v>2</v>
          </cell>
          <cell r="D17">
            <v>3.4169999999999998</v>
          </cell>
          <cell r="E17">
            <v>0.247</v>
          </cell>
          <cell r="F17">
            <v>0</v>
          </cell>
          <cell r="G17">
            <v>4.07</v>
          </cell>
          <cell r="H17">
            <v>0</v>
          </cell>
          <cell r="I17">
            <v>0</v>
          </cell>
          <cell r="J17" t="str">
            <v>n/a</v>
          </cell>
        </row>
        <row r="18">
          <cell r="A18" t="str">
            <v>Domestic Off Peak (related MPAN)</v>
          </cell>
          <cell r="B18" t="str">
            <v>n/a</v>
          </cell>
          <cell r="C18">
            <v>2</v>
          </cell>
          <cell r="D18">
            <v>0.22700000000000001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430</v>
          </cell>
        </row>
        <row r="19">
          <cell r="A19" t="str">
            <v>Small Non Domestic Unrestricted</v>
          </cell>
          <cell r="B19">
            <v>110</v>
          </cell>
          <cell r="C19">
            <v>3</v>
          </cell>
          <cell r="D19">
            <v>2.512</v>
          </cell>
          <cell r="E19">
            <v>0</v>
          </cell>
          <cell r="F19">
            <v>0</v>
          </cell>
          <cell r="G19">
            <v>6.26</v>
          </cell>
          <cell r="H19">
            <v>0</v>
          </cell>
          <cell r="I19">
            <v>0</v>
          </cell>
          <cell r="J19" t="str">
            <v>n/a</v>
          </cell>
        </row>
        <row r="20">
          <cell r="A20" t="str">
            <v>Small Non Domestic Two Rate</v>
          </cell>
          <cell r="B20">
            <v>210</v>
          </cell>
          <cell r="C20">
            <v>4</v>
          </cell>
          <cell r="D20">
            <v>2.6059999999999999</v>
          </cell>
          <cell r="E20">
            <v>0.246</v>
          </cell>
          <cell r="F20">
            <v>0</v>
          </cell>
          <cell r="G20">
            <v>6.26</v>
          </cell>
          <cell r="H20">
            <v>0</v>
          </cell>
          <cell r="I20">
            <v>0</v>
          </cell>
          <cell r="J20" t="str">
            <v>n/a</v>
          </cell>
        </row>
        <row r="21">
          <cell r="A21" t="str">
            <v>Small Non Domestic Off Peak (related MPAN)</v>
          </cell>
          <cell r="B21" t="str">
            <v>n/a</v>
          </cell>
          <cell r="C21">
            <v>4</v>
          </cell>
          <cell r="D21">
            <v>0.23300000000000001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251</v>
          </cell>
        </row>
        <row r="22">
          <cell r="A22" t="str">
            <v>LV Medium Non-Domestic</v>
          </cell>
          <cell r="B22">
            <v>570</v>
          </cell>
          <cell r="C22" t="str">
            <v>5-8</v>
          </cell>
          <cell r="D22">
            <v>2.2730000000000001</v>
          </cell>
          <cell r="E22">
            <v>0.23599999999999999</v>
          </cell>
          <cell r="F22">
            <v>0</v>
          </cell>
          <cell r="G22">
            <v>34.020000000000003</v>
          </cell>
          <cell r="H22">
            <v>0</v>
          </cell>
          <cell r="I22">
            <v>0</v>
          </cell>
          <cell r="J22" t="str">
            <v>n/a</v>
          </cell>
        </row>
        <row r="23">
          <cell r="A23" t="str">
            <v>LV Sub Medium Non-Domestic</v>
          </cell>
          <cell r="B23">
            <v>540</v>
          </cell>
          <cell r="C23" t="str">
            <v>5-8</v>
          </cell>
          <cell r="D23">
            <v>2.1360000000000001</v>
          </cell>
          <cell r="E23">
            <v>0.21099999999999999</v>
          </cell>
          <cell r="F23">
            <v>0</v>
          </cell>
          <cell r="G23">
            <v>22.12</v>
          </cell>
          <cell r="H23">
            <v>0</v>
          </cell>
          <cell r="I23">
            <v>0</v>
          </cell>
          <cell r="J23" t="str">
            <v>n/a</v>
          </cell>
        </row>
        <row r="24">
          <cell r="A24" t="str">
            <v>HV Medium Non-Domestic</v>
          </cell>
          <cell r="B24">
            <v>510</v>
          </cell>
          <cell r="C24" t="str">
            <v>5-8</v>
          </cell>
          <cell r="D24">
            <v>2.089</v>
          </cell>
          <cell r="E24">
            <v>0.126</v>
          </cell>
          <cell r="F24">
            <v>0</v>
          </cell>
          <cell r="G24">
            <v>122.3</v>
          </cell>
          <cell r="H24">
            <v>0</v>
          </cell>
          <cell r="I24">
            <v>0</v>
          </cell>
          <cell r="J24" t="str">
            <v>n/a</v>
          </cell>
        </row>
        <row r="25">
          <cell r="A25" t="str">
            <v>LV HH Metered</v>
          </cell>
          <cell r="B25">
            <v>570</v>
          </cell>
          <cell r="C25">
            <v>0</v>
          </cell>
          <cell r="D25">
            <v>20.727</v>
          </cell>
          <cell r="E25">
            <v>0.251</v>
          </cell>
          <cell r="F25">
            <v>0.161</v>
          </cell>
          <cell r="G25">
            <v>8.43</v>
          </cell>
          <cell r="H25">
            <v>2.4300000000000002</v>
          </cell>
          <cell r="I25">
            <v>0.32900000000000001</v>
          </cell>
          <cell r="J25" t="str">
            <v>n/a</v>
          </cell>
        </row>
        <row r="26">
          <cell r="A26" t="str">
            <v>LV Sub HH Metered</v>
          </cell>
          <cell r="B26">
            <v>540</v>
          </cell>
          <cell r="C26">
            <v>0</v>
          </cell>
          <cell r="D26">
            <v>18.692</v>
          </cell>
          <cell r="E26">
            <v>0.14899999999999999</v>
          </cell>
          <cell r="F26">
            <v>0.114</v>
          </cell>
          <cell r="G26">
            <v>6.09</v>
          </cell>
          <cell r="H26">
            <v>2.73</v>
          </cell>
          <cell r="I26">
            <v>0.26900000000000002</v>
          </cell>
          <cell r="J26" t="str">
            <v>n/a</v>
          </cell>
        </row>
        <row r="27">
          <cell r="A27" t="str">
            <v>HV HH Metered</v>
          </cell>
          <cell r="B27">
            <v>510</v>
          </cell>
          <cell r="C27">
            <v>0</v>
          </cell>
          <cell r="D27">
            <v>15.398</v>
          </cell>
          <cell r="E27">
            <v>6.3E-2</v>
          </cell>
          <cell r="F27">
            <v>6.8000000000000005E-2</v>
          </cell>
          <cell r="G27">
            <v>67.97</v>
          </cell>
          <cell r="H27">
            <v>2.08</v>
          </cell>
          <cell r="I27">
            <v>0.20799999999999999</v>
          </cell>
          <cell r="J27" t="str">
            <v>n/a</v>
          </cell>
        </row>
        <row r="28">
          <cell r="A28" t="str">
            <v>HV Sub HH Metered</v>
          </cell>
          <cell r="B28">
            <v>522</v>
          </cell>
          <cell r="C28">
            <v>0</v>
          </cell>
          <cell r="D28">
            <v>14.083</v>
          </cell>
          <cell r="E28">
            <v>0.03</v>
          </cell>
          <cell r="F28">
            <v>5.1999999999999998E-2</v>
          </cell>
          <cell r="G28">
            <v>67.97</v>
          </cell>
          <cell r="H28">
            <v>1.48</v>
          </cell>
          <cell r="I28">
            <v>0.17599999999999999</v>
          </cell>
          <cell r="J28" t="str">
            <v>n/a</v>
          </cell>
        </row>
        <row r="29">
          <cell r="A29" t="str">
            <v>NHH UMS</v>
          </cell>
          <cell r="B29">
            <v>980</v>
          </cell>
          <cell r="C29" t="str">
            <v>1&amp;8</v>
          </cell>
          <cell r="D29">
            <v>3.214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 t="str">
            <v>n/a</v>
          </cell>
        </row>
        <row r="30">
          <cell r="A30" t="str">
            <v>LV UMS (Pseudo HH Metered)</v>
          </cell>
          <cell r="B30">
            <v>970</v>
          </cell>
          <cell r="C30">
            <v>0</v>
          </cell>
          <cell r="D30">
            <v>46.218000000000004</v>
          </cell>
          <cell r="E30">
            <v>1.446</v>
          </cell>
          <cell r="F30">
            <v>1.1040000000000001</v>
          </cell>
          <cell r="G30">
            <v>0</v>
          </cell>
          <cell r="H30">
            <v>0</v>
          </cell>
          <cell r="I30">
            <v>0</v>
          </cell>
          <cell r="J30" t="str">
            <v>n/a</v>
          </cell>
        </row>
        <row r="31">
          <cell r="A31" t="str">
            <v>LV Generation NHH</v>
          </cell>
          <cell r="B31">
            <v>581</v>
          </cell>
          <cell r="C31">
            <v>8</v>
          </cell>
          <cell r="D31">
            <v>-0.625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 t="str">
            <v>n/a</v>
          </cell>
        </row>
        <row r="32">
          <cell r="A32" t="str">
            <v>LV Sub Generation NHH</v>
          </cell>
          <cell r="B32">
            <v>551</v>
          </cell>
          <cell r="C32">
            <v>8</v>
          </cell>
          <cell r="D32">
            <v>-0.57699999999999996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 t="str">
            <v>n/a</v>
          </cell>
        </row>
        <row r="33">
          <cell r="A33" t="str">
            <v>LV Generation Intermittent</v>
          </cell>
          <cell r="B33">
            <v>581</v>
          </cell>
          <cell r="C33">
            <v>0</v>
          </cell>
          <cell r="D33">
            <v>-0.625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0.14099999999999999</v>
          </cell>
          <cell r="J33" t="str">
            <v>n/a</v>
          </cell>
        </row>
        <row r="34">
          <cell r="A34" t="str">
            <v>LV Generation Non-Intermittent</v>
          </cell>
          <cell r="B34">
            <v>527</v>
          </cell>
          <cell r="C34">
            <v>0</v>
          </cell>
          <cell r="D34">
            <v>-7.3630000000000004</v>
          </cell>
          <cell r="E34">
            <v>-0.26</v>
          </cell>
          <cell r="F34">
            <v>-0.156</v>
          </cell>
          <cell r="G34">
            <v>0</v>
          </cell>
          <cell r="H34">
            <v>0</v>
          </cell>
          <cell r="I34">
            <v>0.14099999999999999</v>
          </cell>
          <cell r="J34" t="str">
            <v>n/a</v>
          </cell>
        </row>
        <row r="35">
          <cell r="A35" t="str">
            <v>LV Sub Generation Intermittent</v>
          </cell>
          <cell r="B35">
            <v>551</v>
          </cell>
          <cell r="C35">
            <v>0</v>
          </cell>
          <cell r="D35">
            <v>-0.57699999999999996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0.121</v>
          </cell>
          <cell r="J35" t="str">
            <v>n/a</v>
          </cell>
        </row>
        <row r="36">
          <cell r="A36" t="str">
            <v>LV Sub Generation Non-Intermittent</v>
          </cell>
          <cell r="B36">
            <v>526</v>
          </cell>
          <cell r="C36">
            <v>0</v>
          </cell>
          <cell r="D36">
            <v>-6.9020000000000001</v>
          </cell>
          <cell r="E36">
            <v>-0.22800000000000001</v>
          </cell>
          <cell r="F36">
            <v>-0.14199999999999999</v>
          </cell>
          <cell r="G36">
            <v>0</v>
          </cell>
          <cell r="H36">
            <v>0</v>
          </cell>
          <cell r="I36">
            <v>0.121</v>
          </cell>
          <cell r="J36" t="str">
            <v>n/a</v>
          </cell>
        </row>
        <row r="37">
          <cell r="A37" t="str">
            <v>HV Generation Intermittent</v>
          </cell>
          <cell r="B37">
            <v>521</v>
          </cell>
          <cell r="C37">
            <v>0</v>
          </cell>
          <cell r="D37">
            <v>-0.35399999999999998</v>
          </cell>
          <cell r="E37">
            <v>0</v>
          </cell>
          <cell r="F37">
            <v>0</v>
          </cell>
          <cell r="G37">
            <v>29.21</v>
          </cell>
          <cell r="H37">
            <v>0</v>
          </cell>
          <cell r="I37">
            <v>8.7999999999999995E-2</v>
          </cell>
          <cell r="J37" t="str">
            <v>n/a</v>
          </cell>
        </row>
        <row r="38">
          <cell r="A38" t="str">
            <v>HV Generation Non-Intermittent</v>
          </cell>
          <cell r="B38">
            <v>524</v>
          </cell>
          <cell r="C38">
            <v>0</v>
          </cell>
          <cell r="D38">
            <v>-4.7080000000000002</v>
          </cell>
          <cell r="E38">
            <v>-8.3000000000000004E-2</v>
          </cell>
          <cell r="F38">
            <v>-7.5999999999999998E-2</v>
          </cell>
          <cell r="G38">
            <v>29.21</v>
          </cell>
          <cell r="H38">
            <v>0</v>
          </cell>
          <cell r="I38">
            <v>8.7999999999999995E-2</v>
          </cell>
          <cell r="J38" t="str">
            <v>n/a</v>
          </cell>
        </row>
        <row r="39">
          <cell r="A39" t="str">
            <v>HV Sub Generation Non-Intermittent</v>
          </cell>
          <cell r="B39">
            <v>525</v>
          </cell>
          <cell r="C39">
            <v>0</v>
          </cell>
          <cell r="D39">
            <v>-4.3959999999999999</v>
          </cell>
          <cell r="E39">
            <v>-6.6000000000000003E-2</v>
          </cell>
          <cell r="F39">
            <v>-6.7000000000000004E-2</v>
          </cell>
          <cell r="G39">
            <v>29.21</v>
          </cell>
          <cell r="H39">
            <v>0</v>
          </cell>
          <cell r="I39">
            <v>6.3E-2</v>
          </cell>
          <cell r="J39" t="str">
            <v>n/a</v>
          </cell>
        </row>
        <row r="40">
          <cell r="A40" t="str">
            <v>HV Sub Generation Intermittent</v>
          </cell>
          <cell r="B40">
            <v>523</v>
          </cell>
          <cell r="C40">
            <v>0</v>
          </cell>
          <cell r="D40">
            <v>-0.32400000000000001</v>
          </cell>
          <cell r="E40">
            <v>0</v>
          </cell>
          <cell r="F40">
            <v>0</v>
          </cell>
          <cell r="G40">
            <v>29.21</v>
          </cell>
          <cell r="H40">
            <v>0</v>
          </cell>
          <cell r="I40">
            <v>6.3E-2</v>
          </cell>
          <cell r="J40" t="str">
            <v>n/a</v>
          </cell>
        </row>
        <row r="41">
          <cell r="A41" t="str">
            <v>LDNO LV: Domestic Unrestricted</v>
          </cell>
          <cell r="B41">
            <v>810</v>
          </cell>
          <cell r="C41">
            <v>1</v>
          </cell>
          <cell r="D41">
            <v>1.7680620168813017</v>
          </cell>
          <cell r="E41">
            <v>0</v>
          </cell>
          <cell r="F41">
            <v>0</v>
          </cell>
          <cell r="G41">
            <v>2.612931157845642</v>
          </cell>
          <cell r="H41">
            <v>0</v>
          </cell>
          <cell r="I41">
            <v>0</v>
          </cell>
          <cell r="J41" t="str">
            <v>n/a</v>
          </cell>
        </row>
        <row r="42">
          <cell r="A42" t="str">
            <v>LDNO LV: Domestic Two Rate</v>
          </cell>
          <cell r="B42">
            <v>811</v>
          </cell>
          <cell r="C42">
            <v>2</v>
          </cell>
          <cell r="D42">
            <v>2.1937065765008743</v>
          </cell>
          <cell r="E42">
            <v>0.15857346338768391</v>
          </cell>
          <cell r="F42">
            <v>0</v>
          </cell>
          <cell r="G42">
            <v>2.612931157845642</v>
          </cell>
          <cell r="H42">
            <v>0</v>
          </cell>
          <cell r="I42">
            <v>0</v>
          </cell>
          <cell r="J42" t="str">
            <v>n/a</v>
          </cell>
        </row>
        <row r="43">
          <cell r="A43" t="str">
            <v>LDNO LV: Domestic Off Peak (related MPAN)</v>
          </cell>
          <cell r="B43">
            <v>812</v>
          </cell>
          <cell r="C43">
            <v>2</v>
          </cell>
          <cell r="D43">
            <v>0.1457335068380739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 t="str">
            <v>n/a</v>
          </cell>
        </row>
        <row r="44">
          <cell r="A44" t="str">
            <v>LDNO LV: Small Non Domestic Unrestricted</v>
          </cell>
          <cell r="B44">
            <v>813</v>
          </cell>
          <cell r="C44">
            <v>3</v>
          </cell>
          <cell r="D44">
            <v>1.6126985426310203</v>
          </cell>
          <cell r="E44">
            <v>0</v>
          </cell>
          <cell r="F44">
            <v>0</v>
          </cell>
          <cell r="G44">
            <v>4.0189064000279409</v>
          </cell>
          <cell r="H44">
            <v>0</v>
          </cell>
          <cell r="I44">
            <v>0</v>
          </cell>
          <cell r="J44" t="str">
            <v>n/a</v>
          </cell>
        </row>
        <row r="45">
          <cell r="A45" t="str">
            <v>LDNO LV: Small Non Domestic Two Rate</v>
          </cell>
          <cell r="B45">
            <v>814</v>
          </cell>
          <cell r="C45">
            <v>4</v>
          </cell>
          <cell r="D45">
            <v>1.6730463384141874</v>
          </cell>
          <cell r="E45">
            <v>0.15793146556020343</v>
          </cell>
          <cell r="F45">
            <v>0</v>
          </cell>
          <cell r="G45">
            <v>4.0189064000279409</v>
          </cell>
          <cell r="H45">
            <v>0</v>
          </cell>
          <cell r="I45">
            <v>0</v>
          </cell>
          <cell r="J45" t="str">
            <v>n/a</v>
          </cell>
        </row>
        <row r="46">
          <cell r="A46" t="str">
            <v>LDNO LV: Small Non Domestic Off Peak (related MPAN)</v>
          </cell>
          <cell r="B46">
            <v>815</v>
          </cell>
          <cell r="C46">
            <v>4</v>
          </cell>
          <cell r="D46">
            <v>0.14958549380295691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 t="str">
            <v>n/a</v>
          </cell>
        </row>
        <row r="47">
          <cell r="A47" t="str">
            <v>LDNO LV: LV Medium Non-Domestic</v>
          </cell>
          <cell r="B47">
            <v>816</v>
          </cell>
          <cell r="C47" t="str">
            <v>5-8</v>
          </cell>
          <cell r="D47">
            <v>1.4592610618631805</v>
          </cell>
          <cell r="E47">
            <v>0.1515114872853984</v>
          </cell>
          <cell r="F47">
            <v>0</v>
          </cell>
          <cell r="G47">
            <v>21.840766090886671</v>
          </cell>
          <cell r="H47">
            <v>0</v>
          </cell>
          <cell r="I47">
            <v>0</v>
          </cell>
          <cell r="J47" t="str">
            <v>n/a</v>
          </cell>
        </row>
        <row r="48">
          <cell r="A48" t="str">
            <v>LDNO LV: LV HH Metered</v>
          </cell>
          <cell r="B48">
            <v>817</v>
          </cell>
          <cell r="C48">
            <v>0</v>
          </cell>
          <cell r="D48">
            <v>13.306688970188359</v>
          </cell>
          <cell r="E48">
            <v>0.16114145469760593</v>
          </cell>
          <cell r="F48">
            <v>0.10336165022436078</v>
          </cell>
          <cell r="G48">
            <v>5.412041685660629</v>
          </cell>
          <cell r="H48">
            <v>1.5600547207776192</v>
          </cell>
          <cell r="I48">
            <v>0.21121728524108507</v>
          </cell>
          <cell r="J48" t="str">
            <v>n/a</v>
          </cell>
        </row>
        <row r="49">
          <cell r="A49" t="str">
            <v>LDNO LV: NHH UMS</v>
          </cell>
          <cell r="B49">
            <v>818</v>
          </cell>
          <cell r="C49" t="str">
            <v>1&amp;8</v>
          </cell>
          <cell r="D49">
            <v>2.0633810175223326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 t="str">
            <v>n/a</v>
          </cell>
        </row>
        <row r="50">
          <cell r="A50" t="str">
            <v>LDNO LV: LV UMS (Pseudo HH Metered)</v>
          </cell>
          <cell r="B50">
            <v>819</v>
          </cell>
          <cell r="C50">
            <v>0</v>
          </cell>
          <cell r="D50">
            <v>29.671855590493831</v>
          </cell>
          <cell r="E50">
            <v>0.92832885853680547</v>
          </cell>
          <cell r="F50">
            <v>0.7087656015384739</v>
          </cell>
          <cell r="G50">
            <v>0</v>
          </cell>
          <cell r="H50">
            <v>0</v>
          </cell>
          <cell r="I50">
            <v>0</v>
          </cell>
          <cell r="J50" t="str">
            <v>n/a</v>
          </cell>
        </row>
        <row r="51">
          <cell r="A51" t="str">
            <v>LDNO LV: LV Generation NHH</v>
          </cell>
          <cell r="B51">
            <v>820</v>
          </cell>
          <cell r="C51">
            <v>8</v>
          </cell>
          <cell r="D51">
            <v>-0.625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 t="str">
            <v>n/a</v>
          </cell>
        </row>
        <row r="52">
          <cell r="A52" t="str">
            <v>LDNO LV: LV Generation Intermittent</v>
          </cell>
          <cell r="B52">
            <v>821</v>
          </cell>
          <cell r="C52">
            <v>0</v>
          </cell>
          <cell r="D52">
            <v>-0.625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0.14099999999999999</v>
          </cell>
          <cell r="J52" t="str">
            <v>n/a</v>
          </cell>
        </row>
        <row r="53">
          <cell r="A53" t="str">
            <v>LDNO LV: LV Generation Non-Intermittent</v>
          </cell>
          <cell r="B53">
            <v>822</v>
          </cell>
          <cell r="C53">
            <v>0</v>
          </cell>
          <cell r="D53">
            <v>-7.3630000000000004</v>
          </cell>
          <cell r="E53">
            <v>-0.26</v>
          </cell>
          <cell r="F53">
            <v>-0.156</v>
          </cell>
          <cell r="G53">
            <v>0</v>
          </cell>
          <cell r="H53">
            <v>0</v>
          </cell>
          <cell r="I53">
            <v>0.14099999999999999</v>
          </cell>
          <cell r="J53" t="str">
            <v>n/a</v>
          </cell>
        </row>
        <row r="54">
          <cell r="A54" t="str">
            <v>LDNO HV: Domestic Unrestricted</v>
          </cell>
          <cell r="B54">
            <v>823</v>
          </cell>
          <cell r="C54">
            <v>1</v>
          </cell>
          <cell r="D54">
            <v>1.0293810434286439</v>
          </cell>
          <cell r="E54">
            <v>0</v>
          </cell>
          <cell r="F54">
            <v>0</v>
          </cell>
          <cell r="G54">
            <v>1.521271186185396</v>
          </cell>
          <cell r="H54">
            <v>0</v>
          </cell>
          <cell r="I54">
            <v>0</v>
          </cell>
          <cell r="J54" t="str">
            <v>n/a</v>
          </cell>
        </row>
        <row r="55">
          <cell r="A55" t="str">
            <v>LDNO HV: Domestic Two Rate</v>
          </cell>
          <cell r="B55">
            <v>824</v>
          </cell>
          <cell r="C55">
            <v>2</v>
          </cell>
          <cell r="D55">
            <v>1.2771949983281321</v>
          </cell>
          <cell r="E55">
            <v>9.2322845942946638E-2</v>
          </cell>
          <cell r="F55">
            <v>0</v>
          </cell>
          <cell r="G55">
            <v>1.521271186185396</v>
          </cell>
          <cell r="H55">
            <v>0</v>
          </cell>
          <cell r="I55">
            <v>0</v>
          </cell>
          <cell r="J55" t="str">
            <v>n/a</v>
          </cell>
        </row>
        <row r="56">
          <cell r="A56" t="str">
            <v>LDNO HV: Domestic Off Peak (related MPAN)</v>
          </cell>
          <cell r="B56">
            <v>825</v>
          </cell>
          <cell r="C56">
            <v>2</v>
          </cell>
          <cell r="D56">
            <v>8.4847311858497518E-2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 t="str">
            <v>n/a</v>
          </cell>
        </row>
        <row r="57">
          <cell r="A57" t="str">
            <v>LDNO HV: Small Non Domestic Unrestricted</v>
          </cell>
          <cell r="B57">
            <v>826</v>
          </cell>
          <cell r="C57">
            <v>3</v>
          </cell>
          <cell r="D57">
            <v>0.93892708100680955</v>
          </cell>
          <cell r="E57">
            <v>0</v>
          </cell>
          <cell r="F57">
            <v>0</v>
          </cell>
          <cell r="G57">
            <v>2.3398421684325745</v>
          </cell>
          <cell r="H57">
            <v>0</v>
          </cell>
          <cell r="I57">
            <v>0</v>
          </cell>
          <cell r="J57" t="str">
            <v>n/a</v>
          </cell>
        </row>
        <row r="58">
          <cell r="A58" t="str">
            <v>LDNO HV: Small Non Domestic Two Rate</v>
          </cell>
          <cell r="B58">
            <v>827</v>
          </cell>
          <cell r="C58">
            <v>4</v>
          </cell>
          <cell r="D58">
            <v>0.97406209120372034</v>
          </cell>
          <cell r="E58">
            <v>9.1949069238724174E-2</v>
          </cell>
          <cell r="F58">
            <v>0</v>
          </cell>
          <cell r="G58">
            <v>2.3398421684325745</v>
          </cell>
          <cell r="H58">
            <v>0</v>
          </cell>
          <cell r="I58">
            <v>0</v>
          </cell>
          <cell r="J58" t="str">
            <v>n/a</v>
          </cell>
        </row>
        <row r="59">
          <cell r="A59" t="str">
            <v>LDNO HV: Small Non Domestic Off Peak (related MPAN)</v>
          </cell>
          <cell r="B59">
            <v>828</v>
          </cell>
          <cell r="C59">
            <v>4</v>
          </cell>
          <cell r="D59">
            <v>8.7089972083832262E-2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 t="str">
            <v>n/a</v>
          </cell>
        </row>
        <row r="60">
          <cell r="A60" t="str">
            <v>LDNO HV: LV Medium Non-Domestic</v>
          </cell>
          <cell r="B60">
            <v>829</v>
          </cell>
          <cell r="C60" t="str">
            <v>5-8</v>
          </cell>
          <cell r="D60">
            <v>0.84959444869764256</v>
          </cell>
          <cell r="E60">
            <v>8.8211302196499614E-2</v>
          </cell>
          <cell r="F60">
            <v>0</v>
          </cell>
          <cell r="G60">
            <v>12.715883477647955</v>
          </cell>
          <cell r="H60">
            <v>0</v>
          </cell>
          <cell r="I60">
            <v>0</v>
          </cell>
          <cell r="J60" t="str">
            <v>n/a</v>
          </cell>
        </row>
        <row r="61">
          <cell r="A61" t="str">
            <v>LDNO HV: LV HH Metered</v>
          </cell>
          <cell r="B61">
            <v>830</v>
          </cell>
          <cell r="C61">
            <v>0</v>
          </cell>
          <cell r="D61">
            <v>7.7472697484188462</v>
          </cell>
          <cell r="E61">
            <v>9.3817952759836454E-2</v>
          </cell>
          <cell r="F61">
            <v>6.017804937981542E-2</v>
          </cell>
          <cell r="G61">
            <v>3.150937616595304</v>
          </cell>
          <cell r="H61">
            <v>0.90827739126056817</v>
          </cell>
          <cell r="I61">
            <v>0.12297253568918803</v>
          </cell>
          <cell r="J61" t="str">
            <v>n/a</v>
          </cell>
        </row>
        <row r="62">
          <cell r="A62" t="str">
            <v>LDNO HV: LV Sub HH Metered</v>
          </cell>
          <cell r="B62">
            <v>831</v>
          </cell>
          <cell r="C62">
            <v>0</v>
          </cell>
          <cell r="D62">
            <v>11.216433867028478</v>
          </cell>
          <cell r="E62">
            <v>8.9409835554635303E-2</v>
          </cell>
          <cell r="F62">
            <v>6.840752518945252E-2</v>
          </cell>
          <cell r="G62">
            <v>3.6544020035418057</v>
          </cell>
          <cell r="H62">
            <v>1.6381802084842578</v>
          </cell>
          <cell r="I62">
            <v>0.1614177568066906</v>
          </cell>
          <cell r="J62" t="str">
            <v>n/a</v>
          </cell>
        </row>
        <row r="63">
          <cell r="A63" t="str">
            <v>LDNO HV: HV HH Metered</v>
          </cell>
          <cell r="B63">
            <v>832</v>
          </cell>
          <cell r="C63">
            <v>0</v>
          </cell>
          <cell r="D63">
            <v>10.864073230296381</v>
          </cell>
          <cell r="E63">
            <v>4.4449708631554223E-2</v>
          </cell>
          <cell r="F63">
            <v>4.7977463284852181E-2</v>
          </cell>
          <cell r="G63">
            <v>47.956296756932389</v>
          </cell>
          <cell r="H63">
            <v>1.4675459357719489</v>
          </cell>
          <cell r="I63">
            <v>0.14675459357719489</v>
          </cell>
          <cell r="J63" t="str">
            <v>n/a</v>
          </cell>
        </row>
        <row r="64">
          <cell r="A64" t="str">
            <v>LDNO HV: NHH UMS</v>
          </cell>
          <cell r="B64">
            <v>833</v>
          </cell>
          <cell r="C64" t="str">
            <v>1&amp;8</v>
          </cell>
          <cell r="D64">
            <v>1.2013183273709735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 t="str">
            <v>n/a</v>
          </cell>
        </row>
        <row r="65">
          <cell r="A65" t="str">
            <v>LDNO HV: LV UMS (Pseudo HH Metered)</v>
          </cell>
          <cell r="B65">
            <v>834</v>
          </cell>
          <cell r="C65">
            <v>0</v>
          </cell>
          <cell r="D65">
            <v>17.275211715753475</v>
          </cell>
          <cell r="E65">
            <v>0.54048111430567136</v>
          </cell>
          <cell r="F65">
            <v>0.41264948146159147</v>
          </cell>
          <cell r="G65">
            <v>0</v>
          </cell>
          <cell r="H65">
            <v>0</v>
          </cell>
          <cell r="I65">
            <v>0</v>
          </cell>
          <cell r="J65" t="str">
            <v>n/a</v>
          </cell>
        </row>
        <row r="66">
          <cell r="A66" t="str">
            <v>LDNO HV: LV Generation NHH</v>
          </cell>
          <cell r="B66">
            <v>835</v>
          </cell>
          <cell r="C66">
            <v>8</v>
          </cell>
          <cell r="D66">
            <v>-0.625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 t="str">
            <v>n/a</v>
          </cell>
        </row>
        <row r="67">
          <cell r="A67" t="str">
            <v>LDNO HV: LV Sub Generation NHH</v>
          </cell>
          <cell r="B67">
            <v>843</v>
          </cell>
          <cell r="C67">
            <v>8</v>
          </cell>
          <cell r="D67">
            <v>-0.57699999999999996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 t="str">
            <v>n/a</v>
          </cell>
        </row>
        <row r="68">
          <cell r="A68" t="str">
            <v>LDNO HV: LV Generation Intermittent</v>
          </cell>
          <cell r="B68">
            <v>836</v>
          </cell>
          <cell r="C68">
            <v>0</v>
          </cell>
          <cell r="D68">
            <v>-0.625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0.14099999999999999</v>
          </cell>
          <cell r="J68" t="str">
            <v>n/a</v>
          </cell>
        </row>
        <row r="69">
          <cell r="A69" t="str">
            <v>LDNO HV: LV Generation Non-Intermittent</v>
          </cell>
          <cell r="B69">
            <v>837</v>
          </cell>
          <cell r="C69">
            <v>0</v>
          </cell>
          <cell r="D69">
            <v>-7.3630000000000004</v>
          </cell>
          <cell r="E69">
            <v>-0.26</v>
          </cell>
          <cell r="F69">
            <v>-0.156</v>
          </cell>
          <cell r="G69">
            <v>0</v>
          </cell>
          <cell r="H69">
            <v>0</v>
          </cell>
          <cell r="I69">
            <v>0.14099999999999999</v>
          </cell>
          <cell r="J69" t="str">
            <v>n/a</v>
          </cell>
        </row>
        <row r="70">
          <cell r="A70" t="str">
            <v>LDNO HV: LV Sub Generation Intermittent</v>
          </cell>
          <cell r="B70">
            <v>838</v>
          </cell>
          <cell r="C70">
            <v>0</v>
          </cell>
          <cell r="D70">
            <v>-0.57699999999999996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0.121</v>
          </cell>
          <cell r="J70" t="str">
            <v>n/a</v>
          </cell>
        </row>
        <row r="71">
          <cell r="A71" t="str">
            <v>LDNO HV: LV Sub Generation Non-Intermittent</v>
          </cell>
          <cell r="B71">
            <v>839</v>
          </cell>
          <cell r="C71">
            <v>0</v>
          </cell>
          <cell r="D71">
            <v>-6.9020000000000001</v>
          </cell>
          <cell r="E71">
            <v>-0.22800000000000001</v>
          </cell>
          <cell r="F71">
            <v>-0.14199999999999999</v>
          </cell>
          <cell r="G71">
            <v>0</v>
          </cell>
          <cell r="H71">
            <v>0</v>
          </cell>
          <cell r="I71">
            <v>0.121</v>
          </cell>
          <cell r="J71" t="str">
            <v>n/a</v>
          </cell>
        </row>
        <row r="72">
          <cell r="A72" t="str">
            <v>LDNO HV: HV Generation Intermittent</v>
          </cell>
          <cell r="B72">
            <v>841</v>
          </cell>
          <cell r="C72">
            <v>0</v>
          </cell>
          <cell r="D72">
            <v>-0.35399999999999998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8.7999999999999995E-2</v>
          </cell>
          <cell r="J72" t="str">
            <v>n/a</v>
          </cell>
        </row>
        <row r="73">
          <cell r="A73" t="str">
            <v>LDNO HV: HV Generation Non-Intermittent</v>
          </cell>
          <cell r="B73">
            <v>842</v>
          </cell>
          <cell r="C73">
            <v>0</v>
          </cell>
          <cell r="D73">
            <v>-4.7080000000000002</v>
          </cell>
          <cell r="E73">
            <v>-8.3000000000000004E-2</v>
          </cell>
          <cell r="F73">
            <v>-7.5999999999999998E-2</v>
          </cell>
          <cell r="G73">
            <v>0</v>
          </cell>
          <cell r="H73">
            <v>0</v>
          </cell>
          <cell r="I73">
            <v>8.7999999999999995E-2</v>
          </cell>
          <cell r="J73" t="str">
            <v>n/a</v>
          </cell>
        </row>
      </sheetData>
      <sheetData sheetId="3">
        <row r="54">
          <cell r="B54" t="str">
            <v>All units (MWh)</v>
          </cell>
          <cell r="C54" t="str">
            <v>MPANs</v>
          </cell>
          <cell r="D54" t="str">
            <v>Net revenues (£/year)</v>
          </cell>
          <cell r="E54" t="str">
            <v>Revenues from unit rates (£/year)</v>
          </cell>
          <cell r="F54" t="str">
            <v>Revenues from fixed charges (£/year)</v>
          </cell>
          <cell r="G54" t="str">
            <v>Revenues from capacity charges (£/year)</v>
          </cell>
          <cell r="H54" t="str">
            <v>Revenues from reactive power charges (£/year)</v>
          </cell>
          <cell r="I54" t="str">
            <v>Average p/kWh</v>
          </cell>
        </row>
        <row r="55">
          <cell r="A55" t="str">
            <v>&gt; Domestic Unrestricted</v>
          </cell>
        </row>
        <row r="56">
          <cell r="A56" t="str">
            <v>Domestic Unrestricted</v>
          </cell>
          <cell r="B56">
            <v>4329286.122773366</v>
          </cell>
          <cell r="C56">
            <v>1171197.2615960822</v>
          </cell>
          <cell r="D56">
            <v>136627260.7408191</v>
          </cell>
          <cell r="E56">
            <v>119228539.8211785</v>
          </cell>
          <cell r="F56">
            <v>17398720.919640604</v>
          </cell>
          <cell r="G56">
            <v>0</v>
          </cell>
          <cell r="H56">
            <v>0</v>
          </cell>
          <cell r="I56">
            <v>3.1558842928426012</v>
          </cell>
        </row>
        <row r="57">
          <cell r="A57" t="str">
            <v>LDNO LV: Domestic Unrestricted</v>
          </cell>
          <cell r="B57">
            <v>2230.0700000000006</v>
          </cell>
          <cell r="C57">
            <v>1430</v>
          </cell>
          <cell r="D57">
            <v>53067.21479824018</v>
          </cell>
          <cell r="E57">
            <v>39429.020619864852</v>
          </cell>
          <cell r="F57">
            <v>13638.194178375326</v>
          </cell>
          <cell r="G57">
            <v>0</v>
          </cell>
          <cell r="H57">
            <v>0</v>
          </cell>
          <cell r="I57">
            <v>2.3796210342383946</v>
          </cell>
        </row>
        <row r="58">
          <cell r="A58" t="str">
            <v>LDNO HV: Domestic Unrestricted</v>
          </cell>
          <cell r="B58">
            <v>3936.3380000000006</v>
          </cell>
          <cell r="C58">
            <v>1150</v>
          </cell>
          <cell r="D58">
            <v>46905.452981291419</v>
          </cell>
          <cell r="E58">
            <v>40519.917177278221</v>
          </cell>
          <cell r="F58">
            <v>6385.5358040132005</v>
          </cell>
          <cell r="G58">
            <v>0</v>
          </cell>
          <cell r="H58">
            <v>0</v>
          </cell>
          <cell r="I58">
            <v>1.1916012542950176</v>
          </cell>
        </row>
        <row r="59">
          <cell r="A59" t="str">
            <v>&gt; Domestic Two Rate</v>
          </cell>
        </row>
        <row r="60">
          <cell r="A60" t="str">
            <v>Domestic Two Rate</v>
          </cell>
          <cell r="B60">
            <v>1619631.2079438581</v>
          </cell>
          <cell r="C60">
            <v>232989.24821369979</v>
          </cell>
          <cell r="D60">
            <v>31894499.010136001</v>
          </cell>
          <cell r="E60">
            <v>28433327.233297385</v>
          </cell>
          <cell r="F60">
            <v>3461171.7768386174</v>
          </cell>
          <cell r="G60">
            <v>0</v>
          </cell>
          <cell r="H60">
            <v>0</v>
          </cell>
          <cell r="I60">
            <v>1.9692445325640806</v>
          </cell>
        </row>
        <row r="61">
          <cell r="A61" t="str">
            <v>LDNO LV: Domestic Two Rate</v>
          </cell>
          <cell r="B61">
            <v>369.08700000000005</v>
          </cell>
          <cell r="C61">
            <v>80</v>
          </cell>
          <cell r="D61">
            <v>5083.7164146927589</v>
          </cell>
          <cell r="E61">
            <v>4320.7405166018316</v>
          </cell>
          <cell r="F61">
            <v>762.97589809092733</v>
          </cell>
          <cell r="G61">
            <v>0</v>
          </cell>
          <cell r="H61">
            <v>0</v>
          </cell>
          <cell r="I61">
            <v>1.377376178161994</v>
          </cell>
        </row>
        <row r="62">
          <cell r="A62" t="str">
            <v>LDNO HV: Domestic Two Rate</v>
          </cell>
          <cell r="B62">
            <v>215.34800000000001</v>
          </cell>
          <cell r="C62">
            <v>45</v>
          </cell>
          <cell r="D62">
            <v>2034.5052346429766</v>
          </cell>
          <cell r="E62">
            <v>1784.6364423120253</v>
          </cell>
          <cell r="F62">
            <v>249.86879233095129</v>
          </cell>
          <cell r="G62">
            <v>0</v>
          </cell>
          <cell r="H62">
            <v>0</v>
          </cell>
          <cell r="I62">
            <v>0.94475232397931563</v>
          </cell>
        </row>
        <row r="63">
          <cell r="A63" t="str">
            <v>&gt; Domestic Off Peak (related MPAN)</v>
          </cell>
        </row>
        <row r="64">
          <cell r="A64" t="str">
            <v>Domestic Off Peak (related MPAN)</v>
          </cell>
          <cell r="B64">
            <v>88210.202558005141</v>
          </cell>
          <cell r="C64">
            <v>0</v>
          </cell>
          <cell r="D64">
            <v>200237.15980667167</v>
          </cell>
          <cell r="E64">
            <v>200237.15980667167</v>
          </cell>
          <cell r="F64">
            <v>0</v>
          </cell>
          <cell r="G64">
            <v>0</v>
          </cell>
          <cell r="H64">
            <v>0</v>
          </cell>
          <cell r="I64">
            <v>0.22700000000000004</v>
          </cell>
        </row>
        <row r="65">
          <cell r="A65" t="str">
            <v>LDNO LV: Domestic Off Peak (related MPAN)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/>
          </cell>
        </row>
        <row r="66">
          <cell r="A66" t="str">
            <v>LDNO HV: Domestic Off Peak (related MPAN)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/>
          </cell>
        </row>
        <row r="67">
          <cell r="A67" t="str">
            <v>&gt; Small Non Domestic Unrestricted</v>
          </cell>
        </row>
        <row r="68">
          <cell r="A68" t="str">
            <v>Small Non Domestic Unrestricted</v>
          </cell>
          <cell r="B68">
            <v>1198550.3115032169</v>
          </cell>
          <cell r="C68">
            <v>105697.3489297003</v>
          </cell>
          <cell r="D68">
            <v>32522662.550655533</v>
          </cell>
          <cell r="E68">
            <v>30107583.824960809</v>
          </cell>
          <cell r="F68">
            <v>2415078.725694722</v>
          </cell>
          <cell r="G68">
            <v>0</v>
          </cell>
          <cell r="H68">
            <v>0</v>
          </cell>
          <cell r="I68">
            <v>2.713499987319326</v>
          </cell>
        </row>
        <row r="69">
          <cell r="A69" t="str">
            <v>LDNO LV: Small Non Domestic Unrestricted</v>
          </cell>
          <cell r="B69">
            <v>247.381</v>
          </cell>
          <cell r="C69">
            <v>126</v>
          </cell>
          <cell r="D69">
            <v>5837.8048351188945</v>
          </cell>
          <cell r="E69">
            <v>3989.5097817460442</v>
          </cell>
          <cell r="F69">
            <v>1848.2950533728499</v>
          </cell>
          <cell r="G69">
            <v>0</v>
          </cell>
          <cell r="H69">
            <v>0</v>
          </cell>
          <cell r="I69">
            <v>2.3598436561898022</v>
          </cell>
        </row>
        <row r="70">
          <cell r="A70" t="str">
            <v>LDNO HV: Small Non Domestic Unrestricted</v>
          </cell>
          <cell r="B70">
            <v>5027.456000000001</v>
          </cell>
          <cell r="C70">
            <v>46</v>
          </cell>
          <cell r="D70">
            <v>47597.005369781546</v>
          </cell>
          <cell r="E70">
            <v>47204.145869701715</v>
          </cell>
          <cell r="F70">
            <v>392.85950007982933</v>
          </cell>
          <cell r="G70">
            <v>0</v>
          </cell>
          <cell r="H70">
            <v>0</v>
          </cell>
          <cell r="I70">
            <v>0.94674136123282904</v>
          </cell>
        </row>
        <row r="71">
          <cell r="A71" t="str">
            <v>&gt; Small Non Domestic Two Rate</v>
          </cell>
        </row>
        <row r="72">
          <cell r="A72" t="str">
            <v>Small Non Domestic Two Rate</v>
          </cell>
          <cell r="B72">
            <v>537256.03401125979</v>
          </cell>
          <cell r="C72">
            <v>26268.763455921086</v>
          </cell>
          <cell r="D72">
            <v>10253898.619867116</v>
          </cell>
          <cell r="E72">
            <v>9653683.6436627749</v>
          </cell>
          <cell r="F72">
            <v>600214.97620434093</v>
          </cell>
          <cell r="G72">
            <v>0</v>
          </cell>
          <cell r="H72">
            <v>0</v>
          </cell>
          <cell r="I72">
            <v>1.9085683493044241</v>
          </cell>
        </row>
        <row r="73">
          <cell r="A73" t="str">
            <v>LDNO LV: Small Non Domestic Two Rate</v>
          </cell>
          <cell r="B73">
            <v>11.239999999999998</v>
          </cell>
          <cell r="C73">
            <v>0</v>
          </cell>
          <cell r="D73">
            <v>119.08237942544132</v>
          </cell>
          <cell r="E73">
            <v>119.08237942544132</v>
          </cell>
          <cell r="F73">
            <v>0</v>
          </cell>
          <cell r="G73">
            <v>0</v>
          </cell>
          <cell r="H73">
            <v>0</v>
          </cell>
          <cell r="I73">
            <v>1.0594517742476988</v>
          </cell>
        </row>
        <row r="74">
          <cell r="A74" t="str">
            <v>LDNO HV: Small Non Domestic Two Rate</v>
          </cell>
          <cell r="B74">
            <v>473.12600000000003</v>
          </cell>
          <cell r="C74">
            <v>9</v>
          </cell>
          <cell r="D74">
            <v>3859.8264264742647</v>
          </cell>
          <cell r="E74">
            <v>3782.9626112412548</v>
          </cell>
          <cell r="F74">
            <v>76.863815233010072</v>
          </cell>
          <cell r="G74">
            <v>0</v>
          </cell>
          <cell r="H74">
            <v>0</v>
          </cell>
          <cell r="I74">
            <v>0.81581363663680806</v>
          </cell>
        </row>
        <row r="75">
          <cell r="A75" t="str">
            <v>&gt; Small Non Domestic Off Peak (related MPAN)</v>
          </cell>
        </row>
        <row r="76">
          <cell r="A76" t="str">
            <v>Small Non Domestic Off Peak (related MPAN)</v>
          </cell>
          <cell r="B76">
            <v>31953.223526878417</v>
          </cell>
          <cell r="C76">
            <v>0</v>
          </cell>
          <cell r="D76">
            <v>74451.010817626709</v>
          </cell>
          <cell r="E76">
            <v>74451.010817626709</v>
          </cell>
          <cell r="F76">
            <v>0</v>
          </cell>
          <cell r="G76">
            <v>0</v>
          </cell>
          <cell r="H76">
            <v>0</v>
          </cell>
          <cell r="I76">
            <v>0.23299999999999998</v>
          </cell>
        </row>
        <row r="77">
          <cell r="A77" t="str">
            <v>LDNO LV: Small Non Domestic Off Peak (related MPAN)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 t="str">
            <v/>
          </cell>
        </row>
        <row r="78">
          <cell r="A78" t="str">
            <v>LDNO HV: Small Non Domestic Off Peak (related MPAN)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 t="str">
            <v/>
          </cell>
        </row>
        <row r="79">
          <cell r="A79" t="str">
            <v>&gt; LV Medium Non-Domestic</v>
          </cell>
        </row>
        <row r="80">
          <cell r="A80" t="str">
            <v>LV Medium Non-Domestic</v>
          </cell>
          <cell r="B80">
            <v>914977.39891879994</v>
          </cell>
          <cell r="C80">
            <v>9178.1289259576461</v>
          </cell>
          <cell r="D80">
            <v>18208824.374831934</v>
          </cell>
          <cell r="E80">
            <v>17069148.571708996</v>
          </cell>
          <cell r="F80">
            <v>1139675.8031229388</v>
          </cell>
          <cell r="G80">
            <v>0</v>
          </cell>
          <cell r="H80">
            <v>0</v>
          </cell>
          <cell r="I80">
            <v>1.9900846071551854</v>
          </cell>
        </row>
        <row r="81">
          <cell r="A81" t="str">
            <v>LDNO LV: LV Medium Non-Domestic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 t="str">
            <v/>
          </cell>
        </row>
        <row r="82">
          <cell r="A82" t="str">
            <v>LDNO HV: LV Medium Non-Domestic</v>
          </cell>
          <cell r="B82">
            <v>4228.7690000000002</v>
          </cell>
          <cell r="C82">
            <v>32</v>
          </cell>
          <cell r="D82">
            <v>32567.91328741785</v>
          </cell>
          <cell r="E82">
            <v>31082.698097228571</v>
          </cell>
          <cell r="F82">
            <v>1485.2151901892812</v>
          </cell>
          <cell r="G82">
            <v>0</v>
          </cell>
          <cell r="H82">
            <v>0</v>
          </cell>
          <cell r="I82">
            <v>0.77015115480220953</v>
          </cell>
        </row>
        <row r="83">
          <cell r="A83" t="str">
            <v>&gt; LV Sub Medium Non-Domestic</v>
          </cell>
        </row>
        <row r="84">
          <cell r="A84" t="str">
            <v>LV Sub Medium Non-Domestic</v>
          </cell>
          <cell r="B84">
            <v>106254.80767719998</v>
          </cell>
          <cell r="C84">
            <v>750</v>
          </cell>
          <cell r="D84">
            <v>1879621.9616541918</v>
          </cell>
          <cell r="E84">
            <v>1819068.4616541918</v>
          </cell>
          <cell r="F84">
            <v>60553.5</v>
          </cell>
          <cell r="G84">
            <v>0</v>
          </cell>
          <cell r="H84">
            <v>0</v>
          </cell>
          <cell r="I84">
            <v>1.7689759200020827</v>
          </cell>
        </row>
        <row r="85">
          <cell r="A85" t="str">
            <v>&gt; HV Medium Non-Domestic</v>
          </cell>
        </row>
        <row r="86">
          <cell r="A86" t="str">
            <v>HV Medium Non-Domestic</v>
          </cell>
          <cell r="B86">
            <v>2054.5789180000002</v>
          </cell>
          <cell r="C86">
            <v>22</v>
          </cell>
          <cell r="D86">
            <v>43866.749479403996</v>
          </cell>
          <cell r="E86">
            <v>34046.059479404001</v>
          </cell>
          <cell r="F86">
            <v>9820.69</v>
          </cell>
          <cell r="G86">
            <v>0</v>
          </cell>
          <cell r="H86">
            <v>0</v>
          </cell>
          <cell r="I86">
            <v>2.1350725005056241</v>
          </cell>
        </row>
        <row r="87">
          <cell r="A87" t="str">
            <v>&gt; LV HH Metered</v>
          </cell>
        </row>
        <row r="88">
          <cell r="A88" t="str">
            <v>LV HH Metered</v>
          </cell>
          <cell r="B88">
            <v>739701.53819099988</v>
          </cell>
          <cell r="C88">
            <v>2700</v>
          </cell>
          <cell r="D88">
            <v>15591490.317457505</v>
          </cell>
          <cell r="E88">
            <v>12219999.491169162</v>
          </cell>
          <cell r="F88">
            <v>83077.649999999994</v>
          </cell>
          <cell r="G88">
            <v>3077716.5</v>
          </cell>
          <cell r="H88">
            <v>210696.67628834356</v>
          </cell>
          <cell r="I88">
            <v>2.1078082865134711</v>
          </cell>
        </row>
        <row r="89">
          <cell r="A89" t="str">
            <v>LDNO LV: LV HH Metered</v>
          </cell>
          <cell r="B89">
            <v>73.319159999999997</v>
          </cell>
          <cell r="C89">
            <v>0</v>
          </cell>
          <cell r="D89">
            <v>773.22200233695162</v>
          </cell>
          <cell r="E89">
            <v>773.22200233695162</v>
          </cell>
          <cell r="F89">
            <v>0</v>
          </cell>
          <cell r="G89">
            <v>0</v>
          </cell>
          <cell r="H89">
            <v>0</v>
          </cell>
          <cell r="I89">
            <v>1.0545974644785234</v>
          </cell>
        </row>
        <row r="90">
          <cell r="A90" t="str">
            <v>LDNO HV: LV HH Metered</v>
          </cell>
          <cell r="B90">
            <v>20888.580699999999</v>
          </cell>
          <cell r="C90">
            <v>0</v>
          </cell>
          <cell r="D90">
            <v>128631.18818906507</v>
          </cell>
          <cell r="E90">
            <v>128631.18818906507</v>
          </cell>
          <cell r="F90">
            <v>0</v>
          </cell>
          <cell r="G90">
            <v>0</v>
          </cell>
          <cell r="H90">
            <v>0</v>
          </cell>
          <cell r="I90">
            <v>0.61579668832677115</v>
          </cell>
        </row>
        <row r="91">
          <cell r="A91" t="str">
            <v>&gt; LV Sub HH Metered</v>
          </cell>
        </row>
        <row r="92">
          <cell r="A92" t="str">
            <v>LV Sub HH Metered</v>
          </cell>
          <cell r="B92">
            <v>785260.08792000008</v>
          </cell>
          <cell r="C92">
            <v>1312</v>
          </cell>
          <cell r="D92">
            <v>14177964.014704164</v>
          </cell>
          <cell r="E92">
            <v>10699664.351270203</v>
          </cell>
          <cell r="F92">
            <v>29163.791999999998</v>
          </cell>
          <cell r="G92">
            <v>3249423.45</v>
          </cell>
          <cell r="H92">
            <v>199712.42143396227</v>
          </cell>
          <cell r="I92">
            <v>1.8055118594221196</v>
          </cell>
        </row>
        <row r="93">
          <cell r="A93" t="str">
            <v>LDNO HV: LV Sub HH Metered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 t="str">
            <v/>
          </cell>
        </row>
        <row r="94">
          <cell r="A94" t="str">
            <v>&gt; HV HH Metered</v>
          </cell>
        </row>
        <row r="95">
          <cell r="A95" t="str">
            <v>HV HH Metered</v>
          </cell>
          <cell r="B95">
            <v>2872901.1743585998</v>
          </cell>
          <cell r="C95">
            <v>912</v>
          </cell>
          <cell r="D95">
            <v>38435652.018192053</v>
          </cell>
          <cell r="E95">
            <v>30296594.237835612</v>
          </cell>
          <cell r="F95">
            <v>226258.53599999996</v>
          </cell>
          <cell r="G95">
            <v>7466732</v>
          </cell>
          <cell r="H95">
            <v>446067.24435643561</v>
          </cell>
          <cell r="I95">
            <v>1.3378689236246752</v>
          </cell>
        </row>
        <row r="96">
          <cell r="A96" t="str">
            <v>LDNO HV: HV HH Metered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 t="str">
            <v/>
          </cell>
        </row>
        <row r="97">
          <cell r="A97" t="str">
            <v>&gt; HV Sub HH Metered</v>
          </cell>
        </row>
        <row r="98">
          <cell r="A98" t="str">
            <v>HV Sub HH Metered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 t="str">
            <v/>
          </cell>
        </row>
        <row r="99">
          <cell r="A99" t="str">
            <v>&gt; NHH UMS</v>
          </cell>
        </row>
        <row r="100">
          <cell r="A100" t="str">
            <v>NHH UMS</v>
          </cell>
          <cell r="B100">
            <v>24051.600999999999</v>
          </cell>
          <cell r="C100">
            <v>0</v>
          </cell>
          <cell r="D100">
            <v>773018.45613999991</v>
          </cell>
          <cell r="E100">
            <v>773018.45613999991</v>
          </cell>
          <cell r="F100">
            <v>0</v>
          </cell>
          <cell r="G100">
            <v>0</v>
          </cell>
          <cell r="H100">
            <v>0</v>
          </cell>
          <cell r="I100">
            <v>3.214</v>
          </cell>
        </row>
        <row r="101">
          <cell r="A101" t="str">
            <v>LDNO LV: NHH UMS</v>
          </cell>
          <cell r="B101">
            <v>4.3900000000000006</v>
          </cell>
          <cell r="C101">
            <v>0</v>
          </cell>
          <cell r="D101">
            <v>90.582426669230415</v>
          </cell>
          <cell r="E101">
            <v>90.582426669230415</v>
          </cell>
          <cell r="F101">
            <v>0</v>
          </cell>
          <cell r="G101">
            <v>0</v>
          </cell>
          <cell r="H101">
            <v>0</v>
          </cell>
          <cell r="I101">
            <v>2.0633810175223326</v>
          </cell>
        </row>
        <row r="102">
          <cell r="A102" t="str">
            <v>LDNO HV: NHH UMS</v>
          </cell>
          <cell r="B102">
            <v>110.67900000000002</v>
          </cell>
          <cell r="C102">
            <v>0</v>
          </cell>
          <cell r="D102">
            <v>1329.6071115509201</v>
          </cell>
          <cell r="E102">
            <v>1329.6071115509201</v>
          </cell>
          <cell r="F102">
            <v>0</v>
          </cell>
          <cell r="G102">
            <v>0</v>
          </cell>
          <cell r="H102">
            <v>0</v>
          </cell>
          <cell r="I102">
            <v>1.2013183273709738</v>
          </cell>
        </row>
        <row r="103">
          <cell r="A103" t="str">
            <v>&gt; LV UMS (Pseudo HH Metered)</v>
          </cell>
        </row>
        <row r="104">
          <cell r="A104" t="str">
            <v>LV UMS (Pseudo HH Metered)</v>
          </cell>
          <cell r="B104">
            <v>149565.2027387</v>
          </cell>
          <cell r="C104">
            <v>0</v>
          </cell>
          <cell r="D104">
            <v>4885671.8084392678</v>
          </cell>
          <cell r="E104">
            <v>4885671.8084392678</v>
          </cell>
          <cell r="F104">
            <v>0</v>
          </cell>
          <cell r="G104">
            <v>0</v>
          </cell>
          <cell r="H104">
            <v>0</v>
          </cell>
          <cell r="I104">
            <v>3.2665832151980232</v>
          </cell>
        </row>
        <row r="105">
          <cell r="A105" t="str">
            <v>LDNO LV: LV UMS (Pseudo HH Metered)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 t="str">
            <v/>
          </cell>
        </row>
        <row r="106">
          <cell r="A106" t="str">
            <v>LDNO HV: LV UMS (Pseudo HH Metered)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 t="str">
            <v/>
          </cell>
        </row>
        <row r="107">
          <cell r="A107" t="str">
            <v>&gt; LV Generation NHH</v>
          </cell>
        </row>
        <row r="108">
          <cell r="A108" t="str">
            <v>LV Generation NHH</v>
          </cell>
          <cell r="B108">
            <v>1072.2169999999999</v>
          </cell>
          <cell r="C108">
            <v>0</v>
          </cell>
          <cell r="D108">
            <v>-6701.3562499999989</v>
          </cell>
          <cell r="E108">
            <v>-6701.3562499999989</v>
          </cell>
          <cell r="F108">
            <v>0</v>
          </cell>
          <cell r="G108">
            <v>0</v>
          </cell>
          <cell r="H108">
            <v>0</v>
          </cell>
          <cell r="I108">
            <v>-0.625</v>
          </cell>
        </row>
        <row r="109">
          <cell r="A109" t="str">
            <v>LDNO LV: LV Generation NHH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 t="str">
            <v/>
          </cell>
        </row>
        <row r="110">
          <cell r="A110" t="str">
            <v>LDNO HV: LV Generation NHH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 t="str">
            <v/>
          </cell>
        </row>
        <row r="111">
          <cell r="A111" t="str">
            <v>&gt; LV Sub Generation NHH</v>
          </cell>
        </row>
        <row r="112">
          <cell r="A112" t="str">
            <v>LV Sub Generation NHH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 t="str">
            <v/>
          </cell>
        </row>
        <row r="113">
          <cell r="A113" t="str">
            <v>LDNO HV: LV Sub Generation NHH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 t="str">
            <v/>
          </cell>
        </row>
        <row r="114">
          <cell r="A114" t="str">
            <v>&gt; LV Generation Intermittent</v>
          </cell>
        </row>
        <row r="115">
          <cell r="A115" t="str">
            <v>LV Generation Intermittent</v>
          </cell>
          <cell r="B115">
            <v>8426.3430000000008</v>
          </cell>
          <cell r="C115">
            <v>0</v>
          </cell>
          <cell r="D115">
            <v>-52607.935051775145</v>
          </cell>
          <cell r="E115">
            <v>-52664.643750000003</v>
          </cell>
          <cell r="F115">
            <v>0</v>
          </cell>
          <cell r="G115">
            <v>0</v>
          </cell>
          <cell r="H115">
            <v>56.70869822485205</v>
          </cell>
          <cell r="I115">
            <v>-0.62432700700381105</v>
          </cell>
        </row>
        <row r="116">
          <cell r="A116" t="str">
            <v>LDNO LV: LV Generation Intermittent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 t="str">
            <v/>
          </cell>
        </row>
        <row r="117">
          <cell r="A117" t="str">
            <v>LDNO HV: LV Generation Intermittent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 t="str">
            <v/>
          </cell>
        </row>
        <row r="118">
          <cell r="A118" t="str">
            <v>&gt; LV Generation Non-Intermittent</v>
          </cell>
        </row>
        <row r="119">
          <cell r="A119" t="str">
            <v>LV Generation Non-Intermittent</v>
          </cell>
          <cell r="B119">
            <v>55.521599999999999</v>
          </cell>
          <cell r="C119">
            <v>0</v>
          </cell>
          <cell r="D119">
            <v>-2662.1804272189347</v>
          </cell>
          <cell r="E119">
            <v>-2662.2138</v>
          </cell>
          <cell r="F119">
            <v>0</v>
          </cell>
          <cell r="G119">
            <v>0</v>
          </cell>
          <cell r="H119">
            <v>3.3372781065088758E-2</v>
          </cell>
          <cell r="I119">
            <v>-4.7948553846051531</v>
          </cell>
        </row>
        <row r="120">
          <cell r="A120" t="str">
            <v>LDNO LV: LV Generation Non-Intermittent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 t="str">
            <v/>
          </cell>
        </row>
        <row r="121">
          <cell r="A121" t="str">
            <v>LDNO HV: LV Generation Non-Intermittent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 t="str">
            <v/>
          </cell>
        </row>
        <row r="122">
          <cell r="A122" t="str">
            <v>&gt; LV Sub Generation Intermittent</v>
          </cell>
        </row>
        <row r="123">
          <cell r="A123" t="str">
            <v>LV Sub Generation Intermittent</v>
          </cell>
          <cell r="B123">
            <v>269.75599999999991</v>
          </cell>
          <cell r="C123">
            <v>0</v>
          </cell>
          <cell r="D123">
            <v>-1556.3933444897955</v>
          </cell>
          <cell r="E123">
            <v>-1556.4921199999994</v>
          </cell>
          <cell r="F123">
            <v>0</v>
          </cell>
          <cell r="G123">
            <v>0</v>
          </cell>
          <cell r="H123">
            <v>9.8775510204081624E-2</v>
          </cell>
          <cell r="I123">
            <v>-0.5769633833871336</v>
          </cell>
        </row>
        <row r="124">
          <cell r="A124" t="str">
            <v>LDNO HV: LV Sub Generation Intermittent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 t="str">
            <v/>
          </cell>
        </row>
        <row r="125">
          <cell r="A125" t="str">
            <v>&gt; LV Sub Generation Non-Intermittent</v>
          </cell>
        </row>
        <row r="126">
          <cell r="A126" t="str">
            <v>LV Sub Generation Non-Intermittent</v>
          </cell>
          <cell r="B126">
            <v>708.81849999999997</v>
          </cell>
          <cell r="C126">
            <v>0</v>
          </cell>
          <cell r="D126">
            <v>-3108.4942189795925</v>
          </cell>
          <cell r="E126">
            <v>-3108.6917700000004</v>
          </cell>
          <cell r="F126">
            <v>0</v>
          </cell>
          <cell r="G126">
            <v>0</v>
          </cell>
          <cell r="H126">
            <v>0.19755102040816325</v>
          </cell>
          <cell r="I126">
            <v>-0.43854586455906452</v>
          </cell>
        </row>
        <row r="127">
          <cell r="A127" t="str">
            <v>LDNO HV: LV Sub Generation Non-Intermittent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 t="str">
            <v/>
          </cell>
        </row>
        <row r="128">
          <cell r="A128" t="str">
            <v>&gt; HV Generation Intermittent</v>
          </cell>
        </row>
        <row r="129">
          <cell r="A129" t="str">
            <v>HV Generation Intermittent</v>
          </cell>
          <cell r="B129">
            <v>14943.666999999999</v>
          </cell>
          <cell r="C129">
            <v>19</v>
          </cell>
          <cell r="D129">
            <v>-50626.483529056612</v>
          </cell>
          <cell r="E129">
            <v>-52900.581180000001</v>
          </cell>
          <cell r="F129">
            <v>2025.7135000000001</v>
          </cell>
          <cell r="G129">
            <v>0</v>
          </cell>
          <cell r="H129">
            <v>248.38415094339621</v>
          </cell>
          <cell r="I129">
            <v>-0.33878219803115672</v>
          </cell>
        </row>
        <row r="130">
          <cell r="A130" t="str">
            <v>LDNO HV: HV Generation Intermittent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 t="str">
            <v/>
          </cell>
        </row>
        <row r="131">
          <cell r="A131" t="str">
            <v>&gt; HV Generation Non-Intermittent</v>
          </cell>
        </row>
        <row r="132">
          <cell r="A132" t="str">
            <v>HV Generation Non-Intermittent</v>
          </cell>
          <cell r="B132">
            <v>180188.89500000002</v>
          </cell>
          <cell r="C132">
            <v>45</v>
          </cell>
          <cell r="D132">
            <v>-654945.52299603762</v>
          </cell>
          <cell r="E132">
            <v>-659926.01492999995</v>
          </cell>
          <cell r="F132">
            <v>4797.7425000000003</v>
          </cell>
          <cell r="G132">
            <v>0</v>
          </cell>
          <cell r="H132">
            <v>182.74943396226411</v>
          </cell>
          <cell r="I132">
            <v>-0.36347718487093089</v>
          </cell>
        </row>
        <row r="133">
          <cell r="A133" t="str">
            <v>LDNO HV: HV Generation Non-Intermittent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 t="str">
            <v/>
          </cell>
        </row>
        <row r="134">
          <cell r="A134" t="str">
            <v>&gt; HV Sub Generation Non-Intermittent</v>
          </cell>
        </row>
        <row r="135">
          <cell r="A135" t="str">
            <v>HV Sub Generation Non-Intermittent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 t="str">
            <v/>
          </cell>
        </row>
        <row r="136">
          <cell r="A136" t="str">
            <v>&gt; HV Sub Generation Intermittent</v>
          </cell>
        </row>
        <row r="137">
          <cell r="A137" t="str">
            <v>HV Sub Generation Intermittent</v>
          </cell>
          <cell r="B137">
            <v>37.979999999999997</v>
          </cell>
          <cell r="C137">
            <v>1</v>
          </cell>
          <cell r="D137">
            <v>-16.438699999999997</v>
          </cell>
          <cell r="E137">
            <v>-123.0552</v>
          </cell>
          <cell r="F137">
            <v>106.6165</v>
          </cell>
          <cell r="G137">
            <v>0</v>
          </cell>
          <cell r="H137">
            <v>0</v>
          </cell>
          <cell r="I137">
            <v>-4.3282517114270662E-2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/>
      <sheetData sheetId="2"/>
      <sheetData sheetId="3">
        <row r="54">
          <cell r="B54" t="str">
            <v>All units (MWh)</v>
          </cell>
          <cell r="C54" t="str">
            <v>MPANs</v>
          </cell>
          <cell r="D54" t="str">
            <v>Net revenues (£/year)</v>
          </cell>
          <cell r="E54" t="str">
            <v>Revenues from unit rates (£/year)</v>
          </cell>
          <cell r="F54" t="str">
            <v>Revenues from fixed charges (£/year)</v>
          </cell>
          <cell r="G54" t="str">
            <v>Revenues from capacity charges (£/year)</v>
          </cell>
          <cell r="H54" t="str">
            <v>Revenues from reactive power charges (£/year)</v>
          </cell>
          <cell r="I54" t="str">
            <v>Average p/kWh</v>
          </cell>
        </row>
        <row r="55">
          <cell r="A55" t="str">
            <v>&gt; Domestic Unrestricted</v>
          </cell>
        </row>
        <row r="56">
          <cell r="A56" t="str">
            <v>Domestic Unrestricted</v>
          </cell>
          <cell r="B56">
            <v>4331156.6040697312</v>
          </cell>
          <cell r="C56">
            <v>1147314</v>
          </cell>
          <cell r="D56">
            <v>131795728.43035717</v>
          </cell>
          <cell r="E56">
            <v>116594735.78155717</v>
          </cell>
          <cell r="F56">
            <v>15200992.648800001</v>
          </cell>
          <cell r="G56">
            <v>0</v>
          </cell>
          <cell r="H56">
            <v>0</v>
          </cell>
          <cell r="I56">
            <v>3.0429684372649226</v>
          </cell>
        </row>
        <row r="57">
          <cell r="A57" t="str">
            <v>LDNO LV: Domestic Unrestricted</v>
          </cell>
          <cell r="B57">
            <v>1500.8029228625412</v>
          </cell>
          <cell r="C57">
            <v>762</v>
          </cell>
          <cell r="D57">
            <v>33217.324492295353</v>
          </cell>
          <cell r="E57">
            <v>26576.234662190145</v>
          </cell>
          <cell r="F57">
            <v>6641.0898301052048</v>
          </cell>
          <cell r="G57">
            <v>0</v>
          </cell>
          <cell r="H57">
            <v>0</v>
          </cell>
          <cell r="I57">
            <v>2.2133035581339775</v>
          </cell>
        </row>
        <row r="58">
          <cell r="A58" t="str">
            <v>LDNO HV: Domestic Unrestricted</v>
          </cell>
          <cell r="B58">
            <v>3133.4963532450797</v>
          </cell>
          <cell r="C58">
            <v>810</v>
          </cell>
          <cell r="D58">
            <v>35379.828909457065</v>
          </cell>
          <cell r="E58">
            <v>31386.677557991115</v>
          </cell>
          <cell r="F58">
            <v>3993.1513514659514</v>
          </cell>
          <cell r="G58">
            <v>0</v>
          </cell>
          <cell r="H58">
            <v>0</v>
          </cell>
          <cell r="I58">
            <v>1.1290847322294588</v>
          </cell>
        </row>
        <row r="59">
          <cell r="A59" t="str">
            <v>&gt; Domestic Two Rate</v>
          </cell>
        </row>
        <row r="60">
          <cell r="A60" t="str">
            <v>Domestic Two Rate</v>
          </cell>
          <cell r="B60">
            <v>1712199.7467376827</v>
          </cell>
          <cell r="C60">
            <v>239304</v>
          </cell>
          <cell r="D60">
            <v>32267160.709564477</v>
          </cell>
          <cell r="E60">
            <v>29096574.152764477</v>
          </cell>
          <cell r="F60">
            <v>3170586.5567999999</v>
          </cell>
          <cell r="G60">
            <v>0</v>
          </cell>
          <cell r="H60">
            <v>0</v>
          </cell>
          <cell r="I60">
            <v>1.8845441818949156</v>
          </cell>
        </row>
        <row r="61">
          <cell r="A61" t="str">
            <v>LDNO LV: Domestic Two Rate</v>
          </cell>
          <cell r="B61">
            <v>259.48626700422085</v>
          </cell>
          <cell r="C61">
            <v>52</v>
          </cell>
          <cell r="D61">
            <v>3807.2282482163432</v>
          </cell>
          <cell r="E61">
            <v>3354.0305170280617</v>
          </cell>
          <cell r="F61">
            <v>453.19773118828164</v>
          </cell>
          <cell r="G61">
            <v>0</v>
          </cell>
          <cell r="H61">
            <v>0</v>
          </cell>
          <cell r="I61">
            <v>1.4672176266478156</v>
          </cell>
        </row>
        <row r="62">
          <cell r="A62" t="str">
            <v>LDNO HV: Domestic Two Rate</v>
          </cell>
          <cell r="B62">
            <v>53.500850123399225</v>
          </cell>
          <cell r="C62">
            <v>7</v>
          </cell>
          <cell r="D62">
            <v>535.87955548229638</v>
          </cell>
          <cell r="E62">
            <v>501.37084009925729</v>
          </cell>
          <cell r="F62">
            <v>34.508715383039089</v>
          </cell>
          <cell r="G62">
            <v>0</v>
          </cell>
          <cell r="H62">
            <v>0</v>
          </cell>
          <cell r="I62">
            <v>1.0016281129109073</v>
          </cell>
        </row>
        <row r="63">
          <cell r="A63" t="str">
            <v>&gt; Domestic Off Peak (related MPAN)</v>
          </cell>
        </row>
        <row r="64">
          <cell r="A64" t="str">
            <v>Domestic Off Peak (related MPAN)</v>
          </cell>
          <cell r="B64">
            <v>85209.158582149394</v>
          </cell>
          <cell r="C64">
            <v>0</v>
          </cell>
          <cell r="D64">
            <v>197685.24791058659</v>
          </cell>
          <cell r="E64">
            <v>197685.24791058659</v>
          </cell>
          <cell r="F64">
            <v>0</v>
          </cell>
          <cell r="G64">
            <v>0</v>
          </cell>
          <cell r="H64">
            <v>0</v>
          </cell>
          <cell r="I64">
            <v>0.23200000000000004</v>
          </cell>
        </row>
        <row r="65">
          <cell r="A65" t="str">
            <v>LDNO LV: Domestic Off Peak (related MPAN)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/>
          </cell>
        </row>
        <row r="66">
          <cell r="A66" t="str">
            <v>LDNO HV: Domestic Off Peak (related MPAN)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/>
          </cell>
        </row>
        <row r="67">
          <cell r="A67" t="str">
            <v>&gt; Small Non Domestic Unrestricted</v>
          </cell>
        </row>
        <row r="68">
          <cell r="A68" t="str">
            <v>Small Non Domestic Unrestricted</v>
          </cell>
          <cell r="B68">
            <v>1222297.9030375318</v>
          </cell>
          <cell r="C68">
            <v>106636</v>
          </cell>
          <cell r="D68">
            <v>31506178.310961515</v>
          </cell>
          <cell r="E68">
            <v>29359595.630961515</v>
          </cell>
          <cell r="F68">
            <v>2146582.6800000002</v>
          </cell>
          <cell r="G68">
            <v>0</v>
          </cell>
          <cell r="H68">
            <v>0</v>
          </cell>
          <cell r="I68">
            <v>2.5776186175780498</v>
          </cell>
        </row>
        <row r="69">
          <cell r="A69" t="str">
            <v>LDNO LV: Small Non Domestic Unrestricted</v>
          </cell>
          <cell r="B69">
            <v>130.78670404570192</v>
          </cell>
          <cell r="C69">
            <v>24</v>
          </cell>
          <cell r="D69">
            <v>2384.2775321079957</v>
          </cell>
          <cell r="E69">
            <v>2066.4805680363152</v>
          </cell>
          <cell r="F69">
            <v>317.7969640716808</v>
          </cell>
          <cell r="G69">
            <v>0</v>
          </cell>
          <cell r="H69">
            <v>0</v>
          </cell>
          <cell r="I69">
            <v>1.8230274625430098</v>
          </cell>
        </row>
        <row r="70">
          <cell r="A70" t="str">
            <v>LDNO HV: Small Non Domestic Unrestricted</v>
          </cell>
          <cell r="B70">
            <v>4886.9301951382349</v>
          </cell>
          <cell r="C70">
            <v>94</v>
          </cell>
          <cell r="D70">
            <v>44380.806947971309</v>
          </cell>
          <cell r="E70">
            <v>43676.741997180812</v>
          </cell>
          <cell r="F70">
            <v>704.06495079049751</v>
          </cell>
          <cell r="G70">
            <v>0</v>
          </cell>
          <cell r="H70">
            <v>0</v>
          </cell>
          <cell r="I70">
            <v>0.90815307720424543</v>
          </cell>
        </row>
        <row r="71">
          <cell r="A71" t="str">
            <v>&gt; Small Non Domestic Two Rate</v>
          </cell>
        </row>
        <row r="72">
          <cell r="A72" t="str">
            <v>Small Non Domestic Two Rate</v>
          </cell>
          <cell r="B72">
            <v>549215.00965863559</v>
          </cell>
          <cell r="C72">
            <v>26423</v>
          </cell>
          <cell r="D72">
            <v>9986421.2975127585</v>
          </cell>
          <cell r="E72">
            <v>9454526.3075127583</v>
          </cell>
          <cell r="F72">
            <v>531894.99</v>
          </cell>
          <cell r="G72">
            <v>0</v>
          </cell>
          <cell r="H72">
            <v>0</v>
          </cell>
          <cell r="I72">
            <v>1.8183081528889415</v>
          </cell>
        </row>
        <row r="73">
          <cell r="A73" t="str">
            <v>LDNO LV: Small Non Domestic Two Rate</v>
          </cell>
          <cell r="B73">
            <v>20.944250695006154</v>
          </cell>
          <cell r="C73">
            <v>1</v>
          </cell>
          <cell r="D73">
            <v>245.81075819575085</v>
          </cell>
          <cell r="E73">
            <v>232.56921802609747</v>
          </cell>
          <cell r="F73">
            <v>13.241540169653366</v>
          </cell>
          <cell r="G73">
            <v>0</v>
          </cell>
          <cell r="H73">
            <v>0</v>
          </cell>
          <cell r="I73">
            <v>1.1736431241933176</v>
          </cell>
        </row>
        <row r="74">
          <cell r="A74" t="str">
            <v>LDNO HV: Small Non Domestic Two Rate</v>
          </cell>
          <cell r="B74">
            <v>421.68374402911064</v>
          </cell>
          <cell r="C74">
            <v>8</v>
          </cell>
          <cell r="D74">
            <v>3660.855653134071</v>
          </cell>
          <cell r="E74">
            <v>3600.9352317901989</v>
          </cell>
          <cell r="F74">
            <v>59.920421343872128</v>
          </cell>
          <cell r="G74">
            <v>0</v>
          </cell>
          <cell r="H74">
            <v>0</v>
          </cell>
          <cell r="I74">
            <v>0.86815195154436564</v>
          </cell>
        </row>
        <row r="75">
          <cell r="A75" t="str">
            <v>&gt; Small Non Domestic Off Peak (related MPAN)</v>
          </cell>
        </row>
        <row r="76">
          <cell r="A76" t="str">
            <v>Small Non Domestic Off Peak (related MPAN)</v>
          </cell>
          <cell r="B76">
            <v>29116.483992005578</v>
          </cell>
          <cell r="C76">
            <v>0</v>
          </cell>
          <cell r="D76">
            <v>63765.099942492219</v>
          </cell>
          <cell r="E76">
            <v>63765.099942492219</v>
          </cell>
          <cell r="F76">
            <v>0</v>
          </cell>
          <cell r="G76">
            <v>0</v>
          </cell>
          <cell r="H76">
            <v>0</v>
          </cell>
          <cell r="I76">
            <v>0.21900000000000003</v>
          </cell>
        </row>
        <row r="77">
          <cell r="A77" t="str">
            <v>LDNO LV: Small Non Domestic Off Peak (related MPAN)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 t="str">
            <v/>
          </cell>
        </row>
        <row r="78">
          <cell r="A78" t="str">
            <v>LDNO HV: Small Non Domestic Off Peak (related MPAN)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 t="str">
            <v/>
          </cell>
        </row>
        <row r="79">
          <cell r="A79" t="str">
            <v>&gt; LV Medium Non-Domestic</v>
          </cell>
        </row>
        <row r="80">
          <cell r="A80" t="str">
            <v>LV Medium Non-Domestic</v>
          </cell>
          <cell r="B80">
            <v>897488.38436608028</v>
          </cell>
          <cell r="C80">
            <v>9038</v>
          </cell>
          <cell r="D80">
            <v>17267740.618498735</v>
          </cell>
          <cell r="E80">
            <v>16299185.156098736</v>
          </cell>
          <cell r="F80">
            <v>968555.46239999996</v>
          </cell>
          <cell r="G80">
            <v>0</v>
          </cell>
          <cell r="H80">
            <v>0</v>
          </cell>
          <cell r="I80">
            <v>1.9240071425208913</v>
          </cell>
        </row>
        <row r="81">
          <cell r="A81" t="str">
            <v>LDNO LV: LV Medium Non-Domestic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 t="str">
            <v/>
          </cell>
        </row>
        <row r="82">
          <cell r="A82" t="str">
            <v>LDNO HV: LV Medium Non-Domestic</v>
          </cell>
          <cell r="B82">
            <v>4708.343757898554</v>
          </cell>
          <cell r="C82">
            <v>31</v>
          </cell>
          <cell r="D82">
            <v>34770.104124698737</v>
          </cell>
          <cell r="E82">
            <v>33534.000305484966</v>
          </cell>
          <cell r="F82">
            <v>1236.1038192137694</v>
          </cell>
          <cell r="G82">
            <v>0</v>
          </cell>
          <cell r="H82">
            <v>0</v>
          </cell>
          <cell r="I82">
            <v>0.73847845256348621</v>
          </cell>
        </row>
        <row r="83">
          <cell r="A83" t="str">
            <v>&gt; LV Sub Medium Non-Domestic</v>
          </cell>
        </row>
        <row r="84">
          <cell r="A84" t="str">
            <v>LV Sub Medium Non-Domestic</v>
          </cell>
          <cell r="B84">
            <v>99813.852220500004</v>
          </cell>
          <cell r="C84">
            <v>779</v>
          </cell>
          <cell r="D84">
            <v>1735216.4136018301</v>
          </cell>
          <cell r="E84">
            <v>1676910.6006018301</v>
          </cell>
          <cell r="F84">
            <v>58305.812999999995</v>
          </cell>
          <cell r="G84">
            <v>0</v>
          </cell>
          <cell r="H84">
            <v>0</v>
          </cell>
          <cell r="I84">
            <v>1.7384525043363142</v>
          </cell>
        </row>
        <row r="85">
          <cell r="A85" t="str">
            <v>&gt; HV Medium Non-Domestic</v>
          </cell>
        </row>
        <row r="86">
          <cell r="A86" t="str">
            <v>HV Medium Non-Domestic</v>
          </cell>
          <cell r="B86">
            <v>1295.270064</v>
          </cell>
          <cell r="C86">
            <v>25</v>
          </cell>
          <cell r="D86">
            <v>30130.638839519997</v>
          </cell>
          <cell r="E86">
            <v>21842.568839519998</v>
          </cell>
          <cell r="F86">
            <v>8288.07</v>
          </cell>
          <cell r="G86">
            <v>0</v>
          </cell>
          <cell r="H86">
            <v>0</v>
          </cell>
          <cell r="I86">
            <v>2.326205142614953</v>
          </cell>
        </row>
        <row r="87">
          <cell r="A87" t="str">
            <v>&gt; LV HH Metered</v>
          </cell>
        </row>
        <row r="88">
          <cell r="A88" t="str">
            <v>LV HH Metered</v>
          </cell>
          <cell r="B88">
            <v>741361.57293390972</v>
          </cell>
          <cell r="C88">
            <v>2478</v>
          </cell>
          <cell r="D88">
            <v>14811540.405696105</v>
          </cell>
          <cell r="E88">
            <v>12022818.858442577</v>
          </cell>
          <cell r="F88">
            <v>68655.963599999988</v>
          </cell>
          <cell r="G88">
            <v>2553362.5126735275</v>
          </cell>
          <cell r="H88">
            <v>166703.07097999996</v>
          </cell>
          <cell r="I88">
            <v>1.9978834817510178</v>
          </cell>
        </row>
        <row r="89">
          <cell r="A89" t="str">
            <v>LDNO LV: LV HH Metered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 t="str">
            <v/>
          </cell>
        </row>
        <row r="90">
          <cell r="A90" t="str">
            <v>LDNO HV: LV HH Metered</v>
          </cell>
          <cell r="B90">
            <v>20163.066091276291</v>
          </cell>
          <cell r="C90">
            <v>2</v>
          </cell>
          <cell r="D90">
            <v>121687.92712323905</v>
          </cell>
          <cell r="E90">
            <v>121667.30905098573</v>
          </cell>
          <cell r="F90">
            <v>20.618072253323277</v>
          </cell>
          <cell r="G90">
            <v>0</v>
          </cell>
          <cell r="H90">
            <v>0</v>
          </cell>
          <cell r="I90">
            <v>0.6035189617113258</v>
          </cell>
        </row>
        <row r="91">
          <cell r="A91" t="str">
            <v>&gt; LV Sub HH Metered</v>
          </cell>
        </row>
        <row r="92">
          <cell r="A92" t="str">
            <v>LV Sub HH Metered</v>
          </cell>
          <cell r="B92">
            <v>797584.97845815727</v>
          </cell>
          <cell r="C92">
            <v>1315</v>
          </cell>
          <cell r="D92">
            <v>13894815.721771386</v>
          </cell>
          <cell r="E92">
            <v>10908006.208595773</v>
          </cell>
          <cell r="F92">
            <v>26711.595000000001</v>
          </cell>
          <cell r="G92">
            <v>2795705.8402156113</v>
          </cell>
          <cell r="H92">
            <v>164392.07796</v>
          </cell>
          <cell r="I92">
            <v>1.742111009742435</v>
          </cell>
        </row>
        <row r="93">
          <cell r="A93" t="str">
            <v>LDNO HV: LV Sub HH Metered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 t="str">
            <v/>
          </cell>
        </row>
        <row r="94">
          <cell r="A94" t="str">
            <v>&gt; HV HH Metered</v>
          </cell>
        </row>
        <row r="95">
          <cell r="A95" t="str">
            <v>HV HH Metered</v>
          </cell>
          <cell r="B95">
            <v>2829563.7754598232</v>
          </cell>
          <cell r="C95">
            <v>900</v>
          </cell>
          <cell r="D95">
            <v>37799530.372913964</v>
          </cell>
          <cell r="E95">
            <v>31044393.453929305</v>
          </cell>
          <cell r="F95">
            <v>213714.72</v>
          </cell>
          <cell r="G95">
            <v>6167414.3643646613</v>
          </cell>
          <cell r="H95">
            <v>374007.83461999998</v>
          </cell>
          <cell r="I95">
            <v>1.3358783675682053</v>
          </cell>
        </row>
        <row r="96">
          <cell r="A96" t="str">
            <v>LDNO HV: HV HH Metered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 t="str">
            <v/>
          </cell>
        </row>
        <row r="97">
          <cell r="A97" t="str">
            <v>&gt; HV Sub HH Metered</v>
          </cell>
        </row>
        <row r="98">
          <cell r="A98" t="str">
            <v>HV Sub HH Metered</v>
          </cell>
          <cell r="B98">
            <v>139000.75796685379</v>
          </cell>
          <cell r="C98">
            <v>12</v>
          </cell>
          <cell r="D98">
            <v>1469722.7720812459</v>
          </cell>
          <cell r="E98">
            <v>1203845.4700289392</v>
          </cell>
          <cell r="F98">
            <v>2849.5295999999998</v>
          </cell>
          <cell r="G98">
            <v>249529.56641230683</v>
          </cell>
          <cell r="H98">
            <v>13498.206040000001</v>
          </cell>
          <cell r="I98">
            <v>1.0573487465670635</v>
          </cell>
        </row>
        <row r="99">
          <cell r="A99" t="str">
            <v>&gt; NHH UMS</v>
          </cell>
        </row>
        <row r="100">
          <cell r="A100" t="str">
            <v>NHH UMS</v>
          </cell>
          <cell r="B100">
            <v>25164.861997874345</v>
          </cell>
          <cell r="C100">
            <v>0</v>
          </cell>
          <cell r="D100">
            <v>757210.69751603901</v>
          </cell>
          <cell r="E100">
            <v>757210.69751603901</v>
          </cell>
          <cell r="F100">
            <v>0</v>
          </cell>
          <cell r="G100">
            <v>0</v>
          </cell>
          <cell r="H100">
            <v>0</v>
          </cell>
          <cell r="I100">
            <v>3.0090000000000003</v>
          </cell>
        </row>
        <row r="101">
          <cell r="A101" t="str">
            <v>LDNO LV: NHH UMS</v>
          </cell>
          <cell r="B101">
            <v>3.0704787000704585</v>
          </cell>
          <cell r="C101">
            <v>0</v>
          </cell>
          <cell r="D101">
            <v>60.774725258106052</v>
          </cell>
          <cell r="E101">
            <v>60.774725258106052</v>
          </cell>
          <cell r="F101">
            <v>0</v>
          </cell>
          <cell r="G101">
            <v>0</v>
          </cell>
          <cell r="H101">
            <v>0</v>
          </cell>
          <cell r="I101">
            <v>1.9793241117976639</v>
          </cell>
        </row>
        <row r="102">
          <cell r="A102" t="str">
            <v>LDNO HV: NHH UMS</v>
          </cell>
          <cell r="B102">
            <v>87.884048194534955</v>
          </cell>
          <cell r="C102">
            <v>0</v>
          </cell>
          <cell r="D102">
            <v>983.95069761798879</v>
          </cell>
          <cell r="E102">
            <v>983.95069761798879</v>
          </cell>
          <cell r="F102">
            <v>0</v>
          </cell>
          <cell r="G102">
            <v>0</v>
          </cell>
          <cell r="H102">
            <v>0</v>
          </cell>
          <cell r="I102">
            <v>1.1196010172858373</v>
          </cell>
        </row>
        <row r="103">
          <cell r="A103" t="str">
            <v>&gt; LV UMS (Pseudo HH Metered)</v>
          </cell>
        </row>
        <row r="104">
          <cell r="A104" t="str">
            <v>LV UMS (Pseudo HH Metered)</v>
          </cell>
          <cell r="B104">
            <v>157142.92372130067</v>
          </cell>
          <cell r="C104">
            <v>0</v>
          </cell>
          <cell r="D104">
            <v>4825323.9216476576</v>
          </cell>
          <cell r="E104">
            <v>4825323.9216476576</v>
          </cell>
          <cell r="F104">
            <v>0</v>
          </cell>
          <cell r="G104">
            <v>0</v>
          </cell>
          <cell r="H104">
            <v>0</v>
          </cell>
          <cell r="I104">
            <v>3.0706593764320975</v>
          </cell>
        </row>
        <row r="105">
          <cell r="A105" t="str">
            <v>LDNO LV: LV UMS (Pseudo HH Metered)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 t="str">
            <v/>
          </cell>
        </row>
        <row r="106">
          <cell r="A106" t="str">
            <v>LDNO HV: LV UMS (Pseudo HH Metered)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 t="str">
            <v/>
          </cell>
        </row>
        <row r="107">
          <cell r="A107" t="str">
            <v>&gt; LV Generation NHH</v>
          </cell>
        </row>
        <row r="108">
          <cell r="A108" t="str">
            <v>LV Generation NHH</v>
          </cell>
          <cell r="B108">
            <v>990.6024000000001</v>
          </cell>
          <cell r="C108">
            <v>0</v>
          </cell>
          <cell r="D108">
            <v>-5458.2192240000004</v>
          </cell>
          <cell r="E108">
            <v>-5458.2192240000004</v>
          </cell>
          <cell r="F108">
            <v>0</v>
          </cell>
          <cell r="G108">
            <v>0</v>
          </cell>
          <cell r="H108">
            <v>0</v>
          </cell>
          <cell r="I108">
            <v>-0.55100000000000005</v>
          </cell>
        </row>
        <row r="109">
          <cell r="A109" t="str">
            <v>LDNO LV: LV Generation NHH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 t="str">
            <v/>
          </cell>
        </row>
        <row r="110">
          <cell r="A110" t="str">
            <v>LDNO HV: LV Generation NHH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 t="str">
            <v/>
          </cell>
        </row>
        <row r="111">
          <cell r="A111" t="str">
            <v>&gt; LV Sub Generation NHH</v>
          </cell>
        </row>
        <row r="112">
          <cell r="A112" t="str">
            <v>LV Sub Generation NHH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 t="str">
            <v/>
          </cell>
        </row>
        <row r="113">
          <cell r="A113" t="str">
            <v>LDNO HV: LV Sub Generation NHH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 t="str">
            <v/>
          </cell>
        </row>
        <row r="114">
          <cell r="A114" t="str">
            <v>&gt; LV Generation Intermittent</v>
          </cell>
        </row>
        <row r="115">
          <cell r="A115" t="str">
            <v>LV Generation Intermittent</v>
          </cell>
          <cell r="B115">
            <v>4332.3793737704818</v>
          </cell>
          <cell r="C115">
            <v>0</v>
          </cell>
          <cell r="D115">
            <v>-23871.410349475358</v>
          </cell>
          <cell r="E115">
            <v>-23871.410349475358</v>
          </cell>
          <cell r="F115">
            <v>0</v>
          </cell>
          <cell r="G115">
            <v>0</v>
          </cell>
          <cell r="H115">
            <v>0</v>
          </cell>
          <cell r="I115">
            <v>-0.55100000000000005</v>
          </cell>
        </row>
        <row r="116">
          <cell r="A116" t="str">
            <v>LDNO LV: LV Generation Intermittent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 t="str">
            <v/>
          </cell>
        </row>
        <row r="117">
          <cell r="A117" t="str">
            <v>LDNO HV: LV Generation Intermittent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 t="str">
            <v/>
          </cell>
        </row>
        <row r="118">
          <cell r="A118" t="str">
            <v>&gt; LV Generation Non-Intermittent</v>
          </cell>
        </row>
        <row r="119">
          <cell r="A119" t="str">
            <v>LV Generation Non-Intermittent</v>
          </cell>
          <cell r="B119">
            <v>13.557152818506681</v>
          </cell>
          <cell r="C119">
            <v>0</v>
          </cell>
          <cell r="D119">
            <v>-676.14627858531685</v>
          </cell>
          <cell r="E119">
            <v>-676.14627858531685</v>
          </cell>
          <cell r="F119">
            <v>0</v>
          </cell>
          <cell r="G119">
            <v>0</v>
          </cell>
          <cell r="H119">
            <v>0</v>
          </cell>
          <cell r="I119">
            <v>-4.9873766832687689</v>
          </cell>
        </row>
        <row r="120">
          <cell r="A120" t="str">
            <v>LDNO LV: LV Generation Non-Intermittent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 t="str">
            <v/>
          </cell>
        </row>
        <row r="121">
          <cell r="A121" t="str">
            <v>LDNO HV: LV Generation Non-Intermittent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 t="str">
            <v/>
          </cell>
        </row>
        <row r="122">
          <cell r="A122" t="str">
            <v>&gt; LV Sub Generation Intermittent</v>
          </cell>
        </row>
        <row r="123">
          <cell r="A123" t="str">
            <v>LV Sub Generation Intermittent</v>
          </cell>
          <cell r="B123">
            <v>41.051588916396838</v>
          </cell>
          <cell r="C123">
            <v>0</v>
          </cell>
          <cell r="D123">
            <v>-207.31052402780404</v>
          </cell>
          <cell r="E123">
            <v>-207.31052402780404</v>
          </cell>
          <cell r="F123">
            <v>0</v>
          </cell>
          <cell r="G123">
            <v>0</v>
          </cell>
          <cell r="H123">
            <v>0</v>
          </cell>
          <cell r="I123">
            <v>-0.50500000000000012</v>
          </cell>
        </row>
        <row r="124">
          <cell r="A124" t="str">
            <v>LDNO HV: LV Sub Generation Intermittent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 t="str">
            <v/>
          </cell>
        </row>
        <row r="125">
          <cell r="A125" t="str">
            <v>&gt; LV Sub Generation Non-Intermittent</v>
          </cell>
        </row>
        <row r="126">
          <cell r="A126" t="str">
            <v>LV Sub Generation Non-Intermittent</v>
          </cell>
          <cell r="B126">
            <v>1.9556711868792156</v>
          </cell>
          <cell r="C126">
            <v>0</v>
          </cell>
          <cell r="D126">
            <v>-6.0676324130819577</v>
          </cell>
          <cell r="E126">
            <v>-6.0676324130819577</v>
          </cell>
          <cell r="F126">
            <v>0</v>
          </cell>
          <cell r="G126">
            <v>0</v>
          </cell>
          <cell r="H126">
            <v>0</v>
          </cell>
          <cell r="I126">
            <v>-0.31025831202046039</v>
          </cell>
        </row>
        <row r="127">
          <cell r="A127" t="str">
            <v>LDNO HV: LV Sub Generation Non-Intermittent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 t="str">
            <v/>
          </cell>
        </row>
        <row r="128">
          <cell r="A128" t="str">
            <v>&gt; HV Generation Intermittent</v>
          </cell>
        </row>
        <row r="129">
          <cell r="A129" t="str">
            <v>HV Generation Intermittent</v>
          </cell>
          <cell r="B129">
            <v>14973.258826470861</v>
          </cell>
          <cell r="C129">
            <v>8</v>
          </cell>
          <cell r="D129">
            <v>-47732.460997765593</v>
          </cell>
          <cell r="E129">
            <v>-48513.358597765589</v>
          </cell>
          <cell r="F129">
            <v>780.89760000000012</v>
          </cell>
          <cell r="G129">
            <v>0</v>
          </cell>
          <cell r="H129">
            <v>0</v>
          </cell>
          <cell r="I129">
            <v>-0.31878471848346424</v>
          </cell>
        </row>
        <row r="130">
          <cell r="A130" t="str">
            <v>LDNO HV: HV Generation Intermittent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 t="str">
            <v/>
          </cell>
        </row>
        <row r="131">
          <cell r="A131" t="str">
            <v>&gt; HV Generation Non-Intermittent</v>
          </cell>
        </row>
        <row r="132">
          <cell r="A132" t="str">
            <v>HV Generation Non-Intermittent</v>
          </cell>
          <cell r="B132">
            <v>180271.96438683692</v>
          </cell>
          <cell r="C132">
            <v>43</v>
          </cell>
          <cell r="D132">
            <v>-583152.08602626552</v>
          </cell>
          <cell r="E132">
            <v>-587349.41062626557</v>
          </cell>
          <cell r="F132">
            <v>4197.3246000000008</v>
          </cell>
          <cell r="G132">
            <v>0</v>
          </cell>
          <cell r="H132">
            <v>0</v>
          </cell>
          <cell r="I132">
            <v>-0.32348462391795296</v>
          </cell>
        </row>
        <row r="133">
          <cell r="A133" t="str">
            <v>LDNO HV: HV Generation Non-Intermittent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 t="str">
            <v/>
          </cell>
        </row>
        <row r="134">
          <cell r="A134" t="str">
            <v>&gt; HV Sub Generation Non-Intermittent</v>
          </cell>
        </row>
        <row r="135">
          <cell r="A135" t="str">
            <v>HV Sub Generation Non-Intermittent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 t="str">
            <v/>
          </cell>
        </row>
        <row r="136">
          <cell r="A136" t="str">
            <v>&gt; HV Sub Generation Intermittent</v>
          </cell>
        </row>
        <row r="137">
          <cell r="A137" t="str">
            <v>HV Sub Generation Intermittent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 t="str">
            <v/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P63"/>
  <sheetViews>
    <sheetView tabSelected="1" zoomScale="70" zoomScaleNormal="70" workbookViewId="0">
      <selection activeCell="AH44" sqref="F44:AI44"/>
    </sheetView>
  </sheetViews>
  <sheetFormatPr defaultRowHeight="15.75"/>
  <cols>
    <col min="1" max="1" width="1.42578125" style="1" customWidth="1"/>
    <col min="2" max="2" width="46.5703125" style="1" bestFit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8.710937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bestFit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0.5703125" style="1" bestFit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2" width="9.140625" style="1"/>
    <col min="263" max="263" width="1.42578125" style="1" customWidth="1"/>
    <col min="264" max="264" width="36.5703125" style="1" bestFit="1" customWidth="1"/>
    <col min="265" max="265" width="1.42578125" style="1" customWidth="1"/>
    <col min="266" max="266" width="8.7109375" style="1" customWidth="1"/>
    <col min="267" max="267" width="9.28515625" style="1" customWidth="1"/>
    <col min="268" max="268" width="10.5703125" style="1" bestFit="1" customWidth="1"/>
    <col min="269" max="269" width="9.28515625" style="1" customWidth="1"/>
    <col min="270" max="270" width="8.7109375" style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10.5703125" style="1" bestFit="1" customWidth="1"/>
    <col min="275" max="275" width="9.28515625" style="1" customWidth="1"/>
    <col min="276" max="276" width="8.7109375" style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5703125" style="1" customWidth="1"/>
    <col min="282" max="282" width="10.5703125" style="1" bestFit="1" customWidth="1"/>
    <col min="283" max="283" width="9.28515625" style="1" customWidth="1"/>
    <col min="284" max="284" width="8.7109375" style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10.5703125" style="1" bestFit="1" customWidth="1"/>
    <col min="289" max="289" width="9.28515625" style="1" customWidth="1"/>
    <col min="290" max="290" width="10.5703125" style="1" bestFit="1" customWidth="1"/>
    <col min="291" max="518" width="9.140625" style="1"/>
    <col min="519" max="519" width="1.42578125" style="1" customWidth="1"/>
    <col min="520" max="520" width="36.5703125" style="1" bestFit="1" customWidth="1"/>
    <col min="521" max="521" width="1.42578125" style="1" customWidth="1"/>
    <col min="522" max="522" width="8.7109375" style="1" customWidth="1"/>
    <col min="523" max="523" width="9.28515625" style="1" customWidth="1"/>
    <col min="524" max="524" width="10.5703125" style="1" bestFit="1" customWidth="1"/>
    <col min="525" max="525" width="9.28515625" style="1" customWidth="1"/>
    <col min="526" max="526" width="8.7109375" style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10.5703125" style="1" bestFit="1" customWidth="1"/>
    <col min="531" max="531" width="9.28515625" style="1" customWidth="1"/>
    <col min="532" max="532" width="8.7109375" style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5703125" style="1" customWidth="1"/>
    <col min="538" max="538" width="10.5703125" style="1" bestFit="1" customWidth="1"/>
    <col min="539" max="539" width="9.28515625" style="1" customWidth="1"/>
    <col min="540" max="540" width="8.7109375" style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10.5703125" style="1" bestFit="1" customWidth="1"/>
    <col min="545" max="545" width="9.28515625" style="1" customWidth="1"/>
    <col min="546" max="546" width="10.5703125" style="1" bestFit="1" customWidth="1"/>
    <col min="547" max="774" width="9.140625" style="1"/>
    <col min="775" max="775" width="1.42578125" style="1" customWidth="1"/>
    <col min="776" max="776" width="36.5703125" style="1" bestFit="1" customWidth="1"/>
    <col min="777" max="777" width="1.42578125" style="1" customWidth="1"/>
    <col min="778" max="778" width="8.7109375" style="1" customWidth="1"/>
    <col min="779" max="779" width="9.28515625" style="1" customWidth="1"/>
    <col min="780" max="780" width="10.5703125" style="1" bestFit="1" customWidth="1"/>
    <col min="781" max="781" width="9.28515625" style="1" customWidth="1"/>
    <col min="782" max="782" width="8.7109375" style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10.5703125" style="1" bestFit="1" customWidth="1"/>
    <col min="787" max="787" width="9.28515625" style="1" customWidth="1"/>
    <col min="788" max="788" width="8.7109375" style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5703125" style="1" customWidth="1"/>
    <col min="794" max="794" width="10.5703125" style="1" bestFit="1" customWidth="1"/>
    <col min="795" max="795" width="9.28515625" style="1" customWidth="1"/>
    <col min="796" max="796" width="8.7109375" style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10.5703125" style="1" bestFit="1" customWidth="1"/>
    <col min="801" max="801" width="9.28515625" style="1" customWidth="1"/>
    <col min="802" max="802" width="10.5703125" style="1" bestFit="1" customWidth="1"/>
    <col min="803" max="1030" width="9.140625" style="1"/>
    <col min="1031" max="1031" width="1.42578125" style="1" customWidth="1"/>
    <col min="1032" max="1032" width="36.5703125" style="1" bestFit="1" customWidth="1"/>
    <col min="1033" max="1033" width="1.42578125" style="1" customWidth="1"/>
    <col min="1034" max="1034" width="8.7109375" style="1" customWidth="1"/>
    <col min="1035" max="1035" width="9.28515625" style="1" customWidth="1"/>
    <col min="1036" max="1036" width="10.5703125" style="1" bestFit="1" customWidth="1"/>
    <col min="1037" max="1037" width="9.28515625" style="1" customWidth="1"/>
    <col min="1038" max="1038" width="8.7109375" style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10.5703125" style="1" bestFit="1" customWidth="1"/>
    <col min="1043" max="1043" width="9.28515625" style="1" customWidth="1"/>
    <col min="1044" max="1044" width="8.7109375" style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5703125" style="1" customWidth="1"/>
    <col min="1050" max="1050" width="10.5703125" style="1" bestFit="1" customWidth="1"/>
    <col min="1051" max="1051" width="9.28515625" style="1" customWidth="1"/>
    <col min="1052" max="1052" width="8.7109375" style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10.5703125" style="1" bestFit="1" customWidth="1"/>
    <col min="1057" max="1057" width="9.28515625" style="1" customWidth="1"/>
    <col min="1058" max="1058" width="10.5703125" style="1" bestFit="1" customWidth="1"/>
    <col min="1059" max="1286" width="9.140625" style="1"/>
    <col min="1287" max="1287" width="1.42578125" style="1" customWidth="1"/>
    <col min="1288" max="1288" width="36.5703125" style="1" bestFit="1" customWidth="1"/>
    <col min="1289" max="1289" width="1.42578125" style="1" customWidth="1"/>
    <col min="1290" max="1290" width="8.7109375" style="1" customWidth="1"/>
    <col min="1291" max="1291" width="9.28515625" style="1" customWidth="1"/>
    <col min="1292" max="1292" width="10.5703125" style="1" bestFit="1" customWidth="1"/>
    <col min="1293" max="1293" width="9.28515625" style="1" customWidth="1"/>
    <col min="1294" max="1294" width="8.7109375" style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10.5703125" style="1" bestFit="1" customWidth="1"/>
    <col min="1299" max="1299" width="9.28515625" style="1" customWidth="1"/>
    <col min="1300" max="1300" width="8.7109375" style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5703125" style="1" customWidth="1"/>
    <col min="1306" max="1306" width="10.5703125" style="1" bestFit="1" customWidth="1"/>
    <col min="1307" max="1307" width="9.28515625" style="1" customWidth="1"/>
    <col min="1308" max="1308" width="8.7109375" style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10.5703125" style="1" bestFit="1" customWidth="1"/>
    <col min="1313" max="1313" width="9.28515625" style="1" customWidth="1"/>
    <col min="1314" max="1314" width="10.5703125" style="1" bestFit="1" customWidth="1"/>
    <col min="1315" max="1542" width="9.140625" style="1"/>
    <col min="1543" max="1543" width="1.42578125" style="1" customWidth="1"/>
    <col min="1544" max="1544" width="36.5703125" style="1" bestFit="1" customWidth="1"/>
    <col min="1545" max="1545" width="1.42578125" style="1" customWidth="1"/>
    <col min="1546" max="1546" width="8.7109375" style="1" customWidth="1"/>
    <col min="1547" max="1547" width="9.28515625" style="1" customWidth="1"/>
    <col min="1548" max="1548" width="10.5703125" style="1" bestFit="1" customWidth="1"/>
    <col min="1549" max="1549" width="9.28515625" style="1" customWidth="1"/>
    <col min="1550" max="1550" width="8.7109375" style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10.5703125" style="1" bestFit="1" customWidth="1"/>
    <col min="1555" max="1555" width="9.28515625" style="1" customWidth="1"/>
    <col min="1556" max="1556" width="8.7109375" style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5703125" style="1" customWidth="1"/>
    <col min="1562" max="1562" width="10.5703125" style="1" bestFit="1" customWidth="1"/>
    <col min="1563" max="1563" width="9.28515625" style="1" customWidth="1"/>
    <col min="1564" max="1564" width="8.7109375" style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10.5703125" style="1" bestFit="1" customWidth="1"/>
    <col min="1569" max="1569" width="9.28515625" style="1" customWidth="1"/>
    <col min="1570" max="1570" width="10.5703125" style="1" bestFit="1" customWidth="1"/>
    <col min="1571" max="1798" width="9.140625" style="1"/>
    <col min="1799" max="1799" width="1.42578125" style="1" customWidth="1"/>
    <col min="1800" max="1800" width="36.5703125" style="1" bestFit="1" customWidth="1"/>
    <col min="1801" max="1801" width="1.42578125" style="1" customWidth="1"/>
    <col min="1802" max="1802" width="8.7109375" style="1" customWidth="1"/>
    <col min="1803" max="1803" width="9.28515625" style="1" customWidth="1"/>
    <col min="1804" max="1804" width="10.5703125" style="1" bestFit="1" customWidth="1"/>
    <col min="1805" max="1805" width="9.28515625" style="1" customWidth="1"/>
    <col min="1806" max="1806" width="8.7109375" style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10.5703125" style="1" bestFit="1" customWidth="1"/>
    <col min="1811" max="1811" width="9.28515625" style="1" customWidth="1"/>
    <col min="1812" max="1812" width="8.7109375" style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5703125" style="1" customWidth="1"/>
    <col min="1818" max="1818" width="10.5703125" style="1" bestFit="1" customWidth="1"/>
    <col min="1819" max="1819" width="9.28515625" style="1" customWidth="1"/>
    <col min="1820" max="1820" width="8.7109375" style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10.5703125" style="1" bestFit="1" customWidth="1"/>
    <col min="1825" max="1825" width="9.28515625" style="1" customWidth="1"/>
    <col min="1826" max="1826" width="10.5703125" style="1" bestFit="1" customWidth="1"/>
    <col min="1827" max="2054" width="9.140625" style="1"/>
    <col min="2055" max="2055" width="1.42578125" style="1" customWidth="1"/>
    <col min="2056" max="2056" width="36.5703125" style="1" bestFit="1" customWidth="1"/>
    <col min="2057" max="2057" width="1.42578125" style="1" customWidth="1"/>
    <col min="2058" max="2058" width="8.7109375" style="1" customWidth="1"/>
    <col min="2059" max="2059" width="9.28515625" style="1" customWidth="1"/>
    <col min="2060" max="2060" width="10.5703125" style="1" bestFit="1" customWidth="1"/>
    <col min="2061" max="2061" width="9.28515625" style="1" customWidth="1"/>
    <col min="2062" max="2062" width="8.7109375" style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10.5703125" style="1" bestFit="1" customWidth="1"/>
    <col min="2067" max="2067" width="9.28515625" style="1" customWidth="1"/>
    <col min="2068" max="2068" width="8.7109375" style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5703125" style="1" customWidth="1"/>
    <col min="2074" max="2074" width="10.5703125" style="1" bestFit="1" customWidth="1"/>
    <col min="2075" max="2075" width="9.28515625" style="1" customWidth="1"/>
    <col min="2076" max="2076" width="8.7109375" style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10.5703125" style="1" bestFit="1" customWidth="1"/>
    <col min="2081" max="2081" width="9.28515625" style="1" customWidth="1"/>
    <col min="2082" max="2082" width="10.5703125" style="1" bestFit="1" customWidth="1"/>
    <col min="2083" max="2310" width="9.140625" style="1"/>
    <col min="2311" max="2311" width="1.42578125" style="1" customWidth="1"/>
    <col min="2312" max="2312" width="36.5703125" style="1" bestFit="1" customWidth="1"/>
    <col min="2313" max="2313" width="1.42578125" style="1" customWidth="1"/>
    <col min="2314" max="2314" width="8.7109375" style="1" customWidth="1"/>
    <col min="2315" max="2315" width="9.28515625" style="1" customWidth="1"/>
    <col min="2316" max="2316" width="10.5703125" style="1" bestFit="1" customWidth="1"/>
    <col min="2317" max="2317" width="9.28515625" style="1" customWidth="1"/>
    <col min="2318" max="2318" width="8.7109375" style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10.5703125" style="1" bestFit="1" customWidth="1"/>
    <col min="2323" max="2323" width="9.28515625" style="1" customWidth="1"/>
    <col min="2324" max="2324" width="8.7109375" style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5703125" style="1" customWidth="1"/>
    <col min="2330" max="2330" width="10.5703125" style="1" bestFit="1" customWidth="1"/>
    <col min="2331" max="2331" width="9.28515625" style="1" customWidth="1"/>
    <col min="2332" max="2332" width="8.7109375" style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10.5703125" style="1" bestFit="1" customWidth="1"/>
    <col min="2337" max="2337" width="9.28515625" style="1" customWidth="1"/>
    <col min="2338" max="2338" width="10.5703125" style="1" bestFit="1" customWidth="1"/>
    <col min="2339" max="2566" width="9.140625" style="1"/>
    <col min="2567" max="2567" width="1.42578125" style="1" customWidth="1"/>
    <col min="2568" max="2568" width="36.5703125" style="1" bestFit="1" customWidth="1"/>
    <col min="2569" max="2569" width="1.42578125" style="1" customWidth="1"/>
    <col min="2570" max="2570" width="8.7109375" style="1" customWidth="1"/>
    <col min="2571" max="2571" width="9.28515625" style="1" customWidth="1"/>
    <col min="2572" max="2572" width="10.5703125" style="1" bestFit="1" customWidth="1"/>
    <col min="2573" max="2573" width="9.28515625" style="1" customWidth="1"/>
    <col min="2574" max="2574" width="8.7109375" style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10.5703125" style="1" bestFit="1" customWidth="1"/>
    <col min="2579" max="2579" width="9.28515625" style="1" customWidth="1"/>
    <col min="2580" max="2580" width="8.7109375" style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5703125" style="1" customWidth="1"/>
    <col min="2586" max="2586" width="10.5703125" style="1" bestFit="1" customWidth="1"/>
    <col min="2587" max="2587" width="9.28515625" style="1" customWidth="1"/>
    <col min="2588" max="2588" width="8.7109375" style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10.5703125" style="1" bestFit="1" customWidth="1"/>
    <col min="2593" max="2593" width="9.28515625" style="1" customWidth="1"/>
    <col min="2594" max="2594" width="10.5703125" style="1" bestFit="1" customWidth="1"/>
    <col min="2595" max="2822" width="9.140625" style="1"/>
    <col min="2823" max="2823" width="1.42578125" style="1" customWidth="1"/>
    <col min="2824" max="2824" width="36.5703125" style="1" bestFit="1" customWidth="1"/>
    <col min="2825" max="2825" width="1.42578125" style="1" customWidth="1"/>
    <col min="2826" max="2826" width="8.7109375" style="1" customWidth="1"/>
    <col min="2827" max="2827" width="9.28515625" style="1" customWidth="1"/>
    <col min="2828" max="2828" width="10.5703125" style="1" bestFit="1" customWidth="1"/>
    <col min="2829" max="2829" width="9.28515625" style="1" customWidth="1"/>
    <col min="2830" max="2830" width="8.7109375" style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10.5703125" style="1" bestFit="1" customWidth="1"/>
    <col min="2835" max="2835" width="9.28515625" style="1" customWidth="1"/>
    <col min="2836" max="2836" width="8.7109375" style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5703125" style="1" customWidth="1"/>
    <col min="2842" max="2842" width="10.5703125" style="1" bestFit="1" customWidth="1"/>
    <col min="2843" max="2843" width="9.28515625" style="1" customWidth="1"/>
    <col min="2844" max="2844" width="8.7109375" style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10.5703125" style="1" bestFit="1" customWidth="1"/>
    <col min="2849" max="2849" width="9.28515625" style="1" customWidth="1"/>
    <col min="2850" max="2850" width="10.5703125" style="1" bestFit="1" customWidth="1"/>
    <col min="2851" max="3078" width="9.140625" style="1"/>
    <col min="3079" max="3079" width="1.42578125" style="1" customWidth="1"/>
    <col min="3080" max="3080" width="36.5703125" style="1" bestFit="1" customWidth="1"/>
    <col min="3081" max="3081" width="1.42578125" style="1" customWidth="1"/>
    <col min="3082" max="3082" width="8.7109375" style="1" customWidth="1"/>
    <col min="3083" max="3083" width="9.28515625" style="1" customWidth="1"/>
    <col min="3084" max="3084" width="10.5703125" style="1" bestFit="1" customWidth="1"/>
    <col min="3085" max="3085" width="9.28515625" style="1" customWidth="1"/>
    <col min="3086" max="3086" width="8.7109375" style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10.5703125" style="1" bestFit="1" customWidth="1"/>
    <col min="3091" max="3091" width="9.28515625" style="1" customWidth="1"/>
    <col min="3092" max="3092" width="8.7109375" style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5703125" style="1" customWidth="1"/>
    <col min="3098" max="3098" width="10.5703125" style="1" bestFit="1" customWidth="1"/>
    <col min="3099" max="3099" width="9.28515625" style="1" customWidth="1"/>
    <col min="3100" max="3100" width="8.7109375" style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10.5703125" style="1" bestFit="1" customWidth="1"/>
    <col min="3105" max="3105" width="9.28515625" style="1" customWidth="1"/>
    <col min="3106" max="3106" width="10.5703125" style="1" bestFit="1" customWidth="1"/>
    <col min="3107" max="3334" width="9.140625" style="1"/>
    <col min="3335" max="3335" width="1.42578125" style="1" customWidth="1"/>
    <col min="3336" max="3336" width="36.5703125" style="1" bestFit="1" customWidth="1"/>
    <col min="3337" max="3337" width="1.42578125" style="1" customWidth="1"/>
    <col min="3338" max="3338" width="8.7109375" style="1" customWidth="1"/>
    <col min="3339" max="3339" width="9.28515625" style="1" customWidth="1"/>
    <col min="3340" max="3340" width="10.5703125" style="1" bestFit="1" customWidth="1"/>
    <col min="3341" max="3341" width="9.28515625" style="1" customWidth="1"/>
    <col min="3342" max="3342" width="8.7109375" style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10.5703125" style="1" bestFit="1" customWidth="1"/>
    <col min="3347" max="3347" width="9.28515625" style="1" customWidth="1"/>
    <col min="3348" max="3348" width="8.7109375" style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5703125" style="1" customWidth="1"/>
    <col min="3354" max="3354" width="10.5703125" style="1" bestFit="1" customWidth="1"/>
    <col min="3355" max="3355" width="9.28515625" style="1" customWidth="1"/>
    <col min="3356" max="3356" width="8.7109375" style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10.5703125" style="1" bestFit="1" customWidth="1"/>
    <col min="3361" max="3361" width="9.28515625" style="1" customWidth="1"/>
    <col min="3362" max="3362" width="10.5703125" style="1" bestFit="1" customWidth="1"/>
    <col min="3363" max="3590" width="9.140625" style="1"/>
    <col min="3591" max="3591" width="1.42578125" style="1" customWidth="1"/>
    <col min="3592" max="3592" width="36.5703125" style="1" bestFit="1" customWidth="1"/>
    <col min="3593" max="3593" width="1.42578125" style="1" customWidth="1"/>
    <col min="3594" max="3594" width="8.7109375" style="1" customWidth="1"/>
    <col min="3595" max="3595" width="9.28515625" style="1" customWidth="1"/>
    <col min="3596" max="3596" width="10.5703125" style="1" bestFit="1" customWidth="1"/>
    <col min="3597" max="3597" width="9.28515625" style="1" customWidth="1"/>
    <col min="3598" max="3598" width="8.7109375" style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10.5703125" style="1" bestFit="1" customWidth="1"/>
    <col min="3603" max="3603" width="9.28515625" style="1" customWidth="1"/>
    <col min="3604" max="3604" width="8.7109375" style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5703125" style="1" customWidth="1"/>
    <col min="3610" max="3610" width="10.5703125" style="1" bestFit="1" customWidth="1"/>
    <col min="3611" max="3611" width="9.28515625" style="1" customWidth="1"/>
    <col min="3612" max="3612" width="8.7109375" style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10.5703125" style="1" bestFit="1" customWidth="1"/>
    <col min="3617" max="3617" width="9.28515625" style="1" customWidth="1"/>
    <col min="3618" max="3618" width="10.5703125" style="1" bestFit="1" customWidth="1"/>
    <col min="3619" max="3846" width="9.140625" style="1"/>
    <col min="3847" max="3847" width="1.42578125" style="1" customWidth="1"/>
    <col min="3848" max="3848" width="36.5703125" style="1" bestFit="1" customWidth="1"/>
    <col min="3849" max="3849" width="1.42578125" style="1" customWidth="1"/>
    <col min="3850" max="3850" width="8.7109375" style="1" customWidth="1"/>
    <col min="3851" max="3851" width="9.28515625" style="1" customWidth="1"/>
    <col min="3852" max="3852" width="10.5703125" style="1" bestFit="1" customWidth="1"/>
    <col min="3853" max="3853" width="9.28515625" style="1" customWidth="1"/>
    <col min="3854" max="3854" width="8.7109375" style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10.5703125" style="1" bestFit="1" customWidth="1"/>
    <col min="3859" max="3859" width="9.28515625" style="1" customWidth="1"/>
    <col min="3860" max="3860" width="8.7109375" style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5703125" style="1" customWidth="1"/>
    <col min="3866" max="3866" width="10.5703125" style="1" bestFit="1" customWidth="1"/>
    <col min="3867" max="3867" width="9.28515625" style="1" customWidth="1"/>
    <col min="3868" max="3868" width="8.7109375" style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10.5703125" style="1" bestFit="1" customWidth="1"/>
    <col min="3873" max="3873" width="9.28515625" style="1" customWidth="1"/>
    <col min="3874" max="3874" width="10.5703125" style="1" bestFit="1" customWidth="1"/>
    <col min="3875" max="4102" width="9.140625" style="1"/>
    <col min="4103" max="4103" width="1.42578125" style="1" customWidth="1"/>
    <col min="4104" max="4104" width="36.5703125" style="1" bestFit="1" customWidth="1"/>
    <col min="4105" max="4105" width="1.42578125" style="1" customWidth="1"/>
    <col min="4106" max="4106" width="8.7109375" style="1" customWidth="1"/>
    <col min="4107" max="4107" width="9.28515625" style="1" customWidth="1"/>
    <col min="4108" max="4108" width="10.5703125" style="1" bestFit="1" customWidth="1"/>
    <col min="4109" max="4109" width="9.28515625" style="1" customWidth="1"/>
    <col min="4110" max="4110" width="8.7109375" style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10.5703125" style="1" bestFit="1" customWidth="1"/>
    <col min="4115" max="4115" width="9.28515625" style="1" customWidth="1"/>
    <col min="4116" max="4116" width="8.7109375" style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5703125" style="1" customWidth="1"/>
    <col min="4122" max="4122" width="10.5703125" style="1" bestFit="1" customWidth="1"/>
    <col min="4123" max="4123" width="9.28515625" style="1" customWidth="1"/>
    <col min="4124" max="4124" width="8.7109375" style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10.5703125" style="1" bestFit="1" customWidth="1"/>
    <col min="4129" max="4129" width="9.28515625" style="1" customWidth="1"/>
    <col min="4130" max="4130" width="10.5703125" style="1" bestFit="1" customWidth="1"/>
    <col min="4131" max="4358" width="9.140625" style="1"/>
    <col min="4359" max="4359" width="1.42578125" style="1" customWidth="1"/>
    <col min="4360" max="4360" width="36.5703125" style="1" bestFit="1" customWidth="1"/>
    <col min="4361" max="4361" width="1.42578125" style="1" customWidth="1"/>
    <col min="4362" max="4362" width="8.7109375" style="1" customWidth="1"/>
    <col min="4363" max="4363" width="9.28515625" style="1" customWidth="1"/>
    <col min="4364" max="4364" width="10.5703125" style="1" bestFit="1" customWidth="1"/>
    <col min="4365" max="4365" width="9.28515625" style="1" customWidth="1"/>
    <col min="4366" max="4366" width="8.7109375" style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10.5703125" style="1" bestFit="1" customWidth="1"/>
    <col min="4371" max="4371" width="9.28515625" style="1" customWidth="1"/>
    <col min="4372" max="4372" width="8.7109375" style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5703125" style="1" customWidth="1"/>
    <col min="4378" max="4378" width="10.5703125" style="1" bestFit="1" customWidth="1"/>
    <col min="4379" max="4379" width="9.28515625" style="1" customWidth="1"/>
    <col min="4380" max="4380" width="8.7109375" style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10.5703125" style="1" bestFit="1" customWidth="1"/>
    <col min="4385" max="4385" width="9.28515625" style="1" customWidth="1"/>
    <col min="4386" max="4386" width="10.5703125" style="1" bestFit="1" customWidth="1"/>
    <col min="4387" max="4614" width="9.140625" style="1"/>
    <col min="4615" max="4615" width="1.42578125" style="1" customWidth="1"/>
    <col min="4616" max="4616" width="36.5703125" style="1" bestFit="1" customWidth="1"/>
    <col min="4617" max="4617" width="1.42578125" style="1" customWidth="1"/>
    <col min="4618" max="4618" width="8.7109375" style="1" customWidth="1"/>
    <col min="4619" max="4619" width="9.28515625" style="1" customWidth="1"/>
    <col min="4620" max="4620" width="10.5703125" style="1" bestFit="1" customWidth="1"/>
    <col min="4621" max="4621" width="9.28515625" style="1" customWidth="1"/>
    <col min="4622" max="4622" width="8.7109375" style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10.5703125" style="1" bestFit="1" customWidth="1"/>
    <col min="4627" max="4627" width="9.28515625" style="1" customWidth="1"/>
    <col min="4628" max="4628" width="8.7109375" style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5703125" style="1" customWidth="1"/>
    <col min="4634" max="4634" width="10.5703125" style="1" bestFit="1" customWidth="1"/>
    <col min="4635" max="4635" width="9.28515625" style="1" customWidth="1"/>
    <col min="4636" max="4636" width="8.7109375" style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10.5703125" style="1" bestFit="1" customWidth="1"/>
    <col min="4641" max="4641" width="9.28515625" style="1" customWidth="1"/>
    <col min="4642" max="4642" width="10.5703125" style="1" bestFit="1" customWidth="1"/>
    <col min="4643" max="4870" width="9.140625" style="1"/>
    <col min="4871" max="4871" width="1.42578125" style="1" customWidth="1"/>
    <col min="4872" max="4872" width="36.5703125" style="1" bestFit="1" customWidth="1"/>
    <col min="4873" max="4873" width="1.42578125" style="1" customWidth="1"/>
    <col min="4874" max="4874" width="8.7109375" style="1" customWidth="1"/>
    <col min="4875" max="4875" width="9.28515625" style="1" customWidth="1"/>
    <col min="4876" max="4876" width="10.5703125" style="1" bestFit="1" customWidth="1"/>
    <col min="4877" max="4877" width="9.28515625" style="1" customWidth="1"/>
    <col min="4878" max="4878" width="8.7109375" style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10.5703125" style="1" bestFit="1" customWidth="1"/>
    <col min="4883" max="4883" width="9.28515625" style="1" customWidth="1"/>
    <col min="4884" max="4884" width="8.7109375" style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5703125" style="1" customWidth="1"/>
    <col min="4890" max="4890" width="10.5703125" style="1" bestFit="1" customWidth="1"/>
    <col min="4891" max="4891" width="9.28515625" style="1" customWidth="1"/>
    <col min="4892" max="4892" width="8.7109375" style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10.5703125" style="1" bestFit="1" customWidth="1"/>
    <col min="4897" max="4897" width="9.28515625" style="1" customWidth="1"/>
    <col min="4898" max="4898" width="10.5703125" style="1" bestFit="1" customWidth="1"/>
    <col min="4899" max="5126" width="9.140625" style="1"/>
    <col min="5127" max="5127" width="1.42578125" style="1" customWidth="1"/>
    <col min="5128" max="5128" width="36.5703125" style="1" bestFit="1" customWidth="1"/>
    <col min="5129" max="5129" width="1.42578125" style="1" customWidth="1"/>
    <col min="5130" max="5130" width="8.7109375" style="1" customWidth="1"/>
    <col min="5131" max="5131" width="9.28515625" style="1" customWidth="1"/>
    <col min="5132" max="5132" width="10.5703125" style="1" bestFit="1" customWidth="1"/>
    <col min="5133" max="5133" width="9.28515625" style="1" customWidth="1"/>
    <col min="5134" max="5134" width="8.7109375" style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10.5703125" style="1" bestFit="1" customWidth="1"/>
    <col min="5139" max="5139" width="9.28515625" style="1" customWidth="1"/>
    <col min="5140" max="5140" width="8.7109375" style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5703125" style="1" customWidth="1"/>
    <col min="5146" max="5146" width="10.5703125" style="1" bestFit="1" customWidth="1"/>
    <col min="5147" max="5147" width="9.28515625" style="1" customWidth="1"/>
    <col min="5148" max="5148" width="8.7109375" style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10.5703125" style="1" bestFit="1" customWidth="1"/>
    <col min="5153" max="5153" width="9.28515625" style="1" customWidth="1"/>
    <col min="5154" max="5154" width="10.5703125" style="1" bestFit="1" customWidth="1"/>
    <col min="5155" max="5382" width="9.140625" style="1"/>
    <col min="5383" max="5383" width="1.42578125" style="1" customWidth="1"/>
    <col min="5384" max="5384" width="36.5703125" style="1" bestFit="1" customWidth="1"/>
    <col min="5385" max="5385" width="1.42578125" style="1" customWidth="1"/>
    <col min="5386" max="5386" width="8.7109375" style="1" customWidth="1"/>
    <col min="5387" max="5387" width="9.28515625" style="1" customWidth="1"/>
    <col min="5388" max="5388" width="10.5703125" style="1" bestFit="1" customWidth="1"/>
    <col min="5389" max="5389" width="9.28515625" style="1" customWidth="1"/>
    <col min="5390" max="5390" width="8.7109375" style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10.5703125" style="1" bestFit="1" customWidth="1"/>
    <col min="5395" max="5395" width="9.28515625" style="1" customWidth="1"/>
    <col min="5396" max="5396" width="8.7109375" style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5703125" style="1" customWidth="1"/>
    <col min="5402" max="5402" width="10.5703125" style="1" bestFit="1" customWidth="1"/>
    <col min="5403" max="5403" width="9.28515625" style="1" customWidth="1"/>
    <col min="5404" max="5404" width="8.7109375" style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10.5703125" style="1" bestFit="1" customWidth="1"/>
    <col min="5409" max="5409" width="9.28515625" style="1" customWidth="1"/>
    <col min="5410" max="5410" width="10.5703125" style="1" bestFit="1" customWidth="1"/>
    <col min="5411" max="5638" width="9.140625" style="1"/>
    <col min="5639" max="5639" width="1.42578125" style="1" customWidth="1"/>
    <col min="5640" max="5640" width="36.5703125" style="1" bestFit="1" customWidth="1"/>
    <col min="5641" max="5641" width="1.42578125" style="1" customWidth="1"/>
    <col min="5642" max="5642" width="8.7109375" style="1" customWidth="1"/>
    <col min="5643" max="5643" width="9.28515625" style="1" customWidth="1"/>
    <col min="5644" max="5644" width="10.5703125" style="1" bestFit="1" customWidth="1"/>
    <col min="5645" max="5645" width="9.28515625" style="1" customWidth="1"/>
    <col min="5646" max="5646" width="8.7109375" style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10.5703125" style="1" bestFit="1" customWidth="1"/>
    <col min="5651" max="5651" width="9.28515625" style="1" customWidth="1"/>
    <col min="5652" max="5652" width="8.7109375" style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5703125" style="1" customWidth="1"/>
    <col min="5658" max="5658" width="10.5703125" style="1" bestFit="1" customWidth="1"/>
    <col min="5659" max="5659" width="9.28515625" style="1" customWidth="1"/>
    <col min="5660" max="5660" width="8.7109375" style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10.5703125" style="1" bestFit="1" customWidth="1"/>
    <col min="5665" max="5665" width="9.28515625" style="1" customWidth="1"/>
    <col min="5666" max="5666" width="10.5703125" style="1" bestFit="1" customWidth="1"/>
    <col min="5667" max="5894" width="9.140625" style="1"/>
    <col min="5895" max="5895" width="1.42578125" style="1" customWidth="1"/>
    <col min="5896" max="5896" width="36.5703125" style="1" bestFit="1" customWidth="1"/>
    <col min="5897" max="5897" width="1.42578125" style="1" customWidth="1"/>
    <col min="5898" max="5898" width="8.7109375" style="1" customWidth="1"/>
    <col min="5899" max="5899" width="9.28515625" style="1" customWidth="1"/>
    <col min="5900" max="5900" width="10.5703125" style="1" bestFit="1" customWidth="1"/>
    <col min="5901" max="5901" width="9.28515625" style="1" customWidth="1"/>
    <col min="5902" max="5902" width="8.7109375" style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10.5703125" style="1" bestFit="1" customWidth="1"/>
    <col min="5907" max="5907" width="9.28515625" style="1" customWidth="1"/>
    <col min="5908" max="5908" width="8.7109375" style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5703125" style="1" customWidth="1"/>
    <col min="5914" max="5914" width="10.5703125" style="1" bestFit="1" customWidth="1"/>
    <col min="5915" max="5915" width="9.28515625" style="1" customWidth="1"/>
    <col min="5916" max="5916" width="8.7109375" style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10.5703125" style="1" bestFit="1" customWidth="1"/>
    <col min="5921" max="5921" width="9.28515625" style="1" customWidth="1"/>
    <col min="5922" max="5922" width="10.5703125" style="1" bestFit="1" customWidth="1"/>
    <col min="5923" max="6150" width="9.140625" style="1"/>
    <col min="6151" max="6151" width="1.42578125" style="1" customWidth="1"/>
    <col min="6152" max="6152" width="36.5703125" style="1" bestFit="1" customWidth="1"/>
    <col min="6153" max="6153" width="1.42578125" style="1" customWidth="1"/>
    <col min="6154" max="6154" width="8.7109375" style="1" customWidth="1"/>
    <col min="6155" max="6155" width="9.28515625" style="1" customWidth="1"/>
    <col min="6156" max="6156" width="10.5703125" style="1" bestFit="1" customWidth="1"/>
    <col min="6157" max="6157" width="9.28515625" style="1" customWidth="1"/>
    <col min="6158" max="6158" width="8.7109375" style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10.5703125" style="1" bestFit="1" customWidth="1"/>
    <col min="6163" max="6163" width="9.28515625" style="1" customWidth="1"/>
    <col min="6164" max="6164" width="8.7109375" style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5703125" style="1" customWidth="1"/>
    <col min="6170" max="6170" width="10.5703125" style="1" bestFit="1" customWidth="1"/>
    <col min="6171" max="6171" width="9.28515625" style="1" customWidth="1"/>
    <col min="6172" max="6172" width="8.7109375" style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10.5703125" style="1" bestFit="1" customWidth="1"/>
    <col min="6177" max="6177" width="9.28515625" style="1" customWidth="1"/>
    <col min="6178" max="6178" width="10.5703125" style="1" bestFit="1" customWidth="1"/>
    <col min="6179" max="6406" width="9.140625" style="1"/>
    <col min="6407" max="6407" width="1.42578125" style="1" customWidth="1"/>
    <col min="6408" max="6408" width="36.5703125" style="1" bestFit="1" customWidth="1"/>
    <col min="6409" max="6409" width="1.42578125" style="1" customWidth="1"/>
    <col min="6410" max="6410" width="8.7109375" style="1" customWidth="1"/>
    <col min="6411" max="6411" width="9.28515625" style="1" customWidth="1"/>
    <col min="6412" max="6412" width="10.5703125" style="1" bestFit="1" customWidth="1"/>
    <col min="6413" max="6413" width="9.28515625" style="1" customWidth="1"/>
    <col min="6414" max="6414" width="8.7109375" style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10.5703125" style="1" bestFit="1" customWidth="1"/>
    <col min="6419" max="6419" width="9.28515625" style="1" customWidth="1"/>
    <col min="6420" max="6420" width="8.7109375" style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5703125" style="1" customWidth="1"/>
    <col min="6426" max="6426" width="10.5703125" style="1" bestFit="1" customWidth="1"/>
    <col min="6427" max="6427" width="9.28515625" style="1" customWidth="1"/>
    <col min="6428" max="6428" width="8.7109375" style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10.5703125" style="1" bestFit="1" customWidth="1"/>
    <col min="6433" max="6433" width="9.28515625" style="1" customWidth="1"/>
    <col min="6434" max="6434" width="10.5703125" style="1" bestFit="1" customWidth="1"/>
    <col min="6435" max="6662" width="9.140625" style="1"/>
    <col min="6663" max="6663" width="1.42578125" style="1" customWidth="1"/>
    <col min="6664" max="6664" width="36.5703125" style="1" bestFit="1" customWidth="1"/>
    <col min="6665" max="6665" width="1.42578125" style="1" customWidth="1"/>
    <col min="6666" max="6666" width="8.7109375" style="1" customWidth="1"/>
    <col min="6667" max="6667" width="9.28515625" style="1" customWidth="1"/>
    <col min="6668" max="6668" width="10.5703125" style="1" bestFit="1" customWidth="1"/>
    <col min="6669" max="6669" width="9.28515625" style="1" customWidth="1"/>
    <col min="6670" max="6670" width="8.7109375" style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10.5703125" style="1" bestFit="1" customWidth="1"/>
    <col min="6675" max="6675" width="9.28515625" style="1" customWidth="1"/>
    <col min="6676" max="6676" width="8.7109375" style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5703125" style="1" customWidth="1"/>
    <col min="6682" max="6682" width="10.5703125" style="1" bestFit="1" customWidth="1"/>
    <col min="6683" max="6683" width="9.28515625" style="1" customWidth="1"/>
    <col min="6684" max="6684" width="8.7109375" style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10.5703125" style="1" bestFit="1" customWidth="1"/>
    <col min="6689" max="6689" width="9.28515625" style="1" customWidth="1"/>
    <col min="6690" max="6690" width="10.5703125" style="1" bestFit="1" customWidth="1"/>
    <col min="6691" max="6918" width="9.140625" style="1"/>
    <col min="6919" max="6919" width="1.42578125" style="1" customWidth="1"/>
    <col min="6920" max="6920" width="36.5703125" style="1" bestFit="1" customWidth="1"/>
    <col min="6921" max="6921" width="1.42578125" style="1" customWidth="1"/>
    <col min="6922" max="6922" width="8.7109375" style="1" customWidth="1"/>
    <col min="6923" max="6923" width="9.28515625" style="1" customWidth="1"/>
    <col min="6924" max="6924" width="10.5703125" style="1" bestFit="1" customWidth="1"/>
    <col min="6925" max="6925" width="9.28515625" style="1" customWidth="1"/>
    <col min="6926" max="6926" width="8.7109375" style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10.5703125" style="1" bestFit="1" customWidth="1"/>
    <col min="6931" max="6931" width="9.28515625" style="1" customWidth="1"/>
    <col min="6932" max="6932" width="8.7109375" style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5703125" style="1" customWidth="1"/>
    <col min="6938" max="6938" width="10.5703125" style="1" bestFit="1" customWidth="1"/>
    <col min="6939" max="6939" width="9.28515625" style="1" customWidth="1"/>
    <col min="6940" max="6940" width="8.7109375" style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10.5703125" style="1" bestFit="1" customWidth="1"/>
    <col min="6945" max="6945" width="9.28515625" style="1" customWidth="1"/>
    <col min="6946" max="6946" width="10.5703125" style="1" bestFit="1" customWidth="1"/>
    <col min="6947" max="7174" width="9.140625" style="1"/>
    <col min="7175" max="7175" width="1.42578125" style="1" customWidth="1"/>
    <col min="7176" max="7176" width="36.5703125" style="1" bestFit="1" customWidth="1"/>
    <col min="7177" max="7177" width="1.42578125" style="1" customWidth="1"/>
    <col min="7178" max="7178" width="8.7109375" style="1" customWidth="1"/>
    <col min="7179" max="7179" width="9.28515625" style="1" customWidth="1"/>
    <col min="7180" max="7180" width="10.5703125" style="1" bestFit="1" customWidth="1"/>
    <col min="7181" max="7181" width="9.28515625" style="1" customWidth="1"/>
    <col min="7182" max="7182" width="8.7109375" style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10.5703125" style="1" bestFit="1" customWidth="1"/>
    <col min="7187" max="7187" width="9.28515625" style="1" customWidth="1"/>
    <col min="7188" max="7188" width="8.7109375" style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5703125" style="1" customWidth="1"/>
    <col min="7194" max="7194" width="10.5703125" style="1" bestFit="1" customWidth="1"/>
    <col min="7195" max="7195" width="9.28515625" style="1" customWidth="1"/>
    <col min="7196" max="7196" width="8.7109375" style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10.5703125" style="1" bestFit="1" customWidth="1"/>
    <col min="7201" max="7201" width="9.28515625" style="1" customWidth="1"/>
    <col min="7202" max="7202" width="10.5703125" style="1" bestFit="1" customWidth="1"/>
    <col min="7203" max="7430" width="9.140625" style="1"/>
    <col min="7431" max="7431" width="1.42578125" style="1" customWidth="1"/>
    <col min="7432" max="7432" width="36.5703125" style="1" bestFit="1" customWidth="1"/>
    <col min="7433" max="7433" width="1.42578125" style="1" customWidth="1"/>
    <col min="7434" max="7434" width="8.7109375" style="1" customWidth="1"/>
    <col min="7435" max="7435" width="9.28515625" style="1" customWidth="1"/>
    <col min="7436" max="7436" width="10.5703125" style="1" bestFit="1" customWidth="1"/>
    <col min="7437" max="7437" width="9.28515625" style="1" customWidth="1"/>
    <col min="7438" max="7438" width="8.7109375" style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10.5703125" style="1" bestFit="1" customWidth="1"/>
    <col min="7443" max="7443" width="9.28515625" style="1" customWidth="1"/>
    <col min="7444" max="7444" width="8.7109375" style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5703125" style="1" customWidth="1"/>
    <col min="7450" max="7450" width="10.5703125" style="1" bestFit="1" customWidth="1"/>
    <col min="7451" max="7451" width="9.28515625" style="1" customWidth="1"/>
    <col min="7452" max="7452" width="8.7109375" style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10.5703125" style="1" bestFit="1" customWidth="1"/>
    <col min="7457" max="7457" width="9.28515625" style="1" customWidth="1"/>
    <col min="7458" max="7458" width="10.5703125" style="1" bestFit="1" customWidth="1"/>
    <col min="7459" max="7686" width="9.140625" style="1"/>
    <col min="7687" max="7687" width="1.42578125" style="1" customWidth="1"/>
    <col min="7688" max="7688" width="36.5703125" style="1" bestFit="1" customWidth="1"/>
    <col min="7689" max="7689" width="1.42578125" style="1" customWidth="1"/>
    <col min="7690" max="7690" width="8.7109375" style="1" customWidth="1"/>
    <col min="7691" max="7691" width="9.28515625" style="1" customWidth="1"/>
    <col min="7692" max="7692" width="10.5703125" style="1" bestFit="1" customWidth="1"/>
    <col min="7693" max="7693" width="9.28515625" style="1" customWidth="1"/>
    <col min="7694" max="7694" width="8.7109375" style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10.5703125" style="1" bestFit="1" customWidth="1"/>
    <col min="7699" max="7699" width="9.28515625" style="1" customWidth="1"/>
    <col min="7700" max="7700" width="8.7109375" style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5703125" style="1" customWidth="1"/>
    <col min="7706" max="7706" width="10.5703125" style="1" bestFit="1" customWidth="1"/>
    <col min="7707" max="7707" width="9.28515625" style="1" customWidth="1"/>
    <col min="7708" max="7708" width="8.7109375" style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10.5703125" style="1" bestFit="1" customWidth="1"/>
    <col min="7713" max="7713" width="9.28515625" style="1" customWidth="1"/>
    <col min="7714" max="7714" width="10.5703125" style="1" bestFit="1" customWidth="1"/>
    <col min="7715" max="7942" width="9.140625" style="1"/>
    <col min="7943" max="7943" width="1.42578125" style="1" customWidth="1"/>
    <col min="7944" max="7944" width="36.5703125" style="1" bestFit="1" customWidth="1"/>
    <col min="7945" max="7945" width="1.42578125" style="1" customWidth="1"/>
    <col min="7946" max="7946" width="8.7109375" style="1" customWidth="1"/>
    <col min="7947" max="7947" width="9.28515625" style="1" customWidth="1"/>
    <col min="7948" max="7948" width="10.5703125" style="1" bestFit="1" customWidth="1"/>
    <col min="7949" max="7949" width="9.28515625" style="1" customWidth="1"/>
    <col min="7950" max="7950" width="8.7109375" style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10.5703125" style="1" bestFit="1" customWidth="1"/>
    <col min="7955" max="7955" width="9.28515625" style="1" customWidth="1"/>
    <col min="7956" max="7956" width="8.7109375" style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5703125" style="1" customWidth="1"/>
    <col min="7962" max="7962" width="10.5703125" style="1" bestFit="1" customWidth="1"/>
    <col min="7963" max="7963" width="9.28515625" style="1" customWidth="1"/>
    <col min="7964" max="7964" width="8.7109375" style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10.5703125" style="1" bestFit="1" customWidth="1"/>
    <col min="7969" max="7969" width="9.28515625" style="1" customWidth="1"/>
    <col min="7970" max="7970" width="10.5703125" style="1" bestFit="1" customWidth="1"/>
    <col min="7971" max="8198" width="9.140625" style="1"/>
    <col min="8199" max="8199" width="1.42578125" style="1" customWidth="1"/>
    <col min="8200" max="8200" width="36.5703125" style="1" bestFit="1" customWidth="1"/>
    <col min="8201" max="8201" width="1.42578125" style="1" customWidth="1"/>
    <col min="8202" max="8202" width="8.7109375" style="1" customWidth="1"/>
    <col min="8203" max="8203" width="9.28515625" style="1" customWidth="1"/>
    <col min="8204" max="8204" width="10.5703125" style="1" bestFit="1" customWidth="1"/>
    <col min="8205" max="8205" width="9.28515625" style="1" customWidth="1"/>
    <col min="8206" max="8206" width="8.7109375" style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10.5703125" style="1" bestFit="1" customWidth="1"/>
    <col min="8211" max="8211" width="9.28515625" style="1" customWidth="1"/>
    <col min="8212" max="8212" width="8.7109375" style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5703125" style="1" customWidth="1"/>
    <col min="8218" max="8218" width="10.5703125" style="1" bestFit="1" customWidth="1"/>
    <col min="8219" max="8219" width="9.28515625" style="1" customWidth="1"/>
    <col min="8220" max="8220" width="8.7109375" style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10.5703125" style="1" bestFit="1" customWidth="1"/>
    <col min="8225" max="8225" width="9.28515625" style="1" customWidth="1"/>
    <col min="8226" max="8226" width="10.5703125" style="1" bestFit="1" customWidth="1"/>
    <col min="8227" max="8454" width="9.140625" style="1"/>
    <col min="8455" max="8455" width="1.42578125" style="1" customWidth="1"/>
    <col min="8456" max="8456" width="36.5703125" style="1" bestFit="1" customWidth="1"/>
    <col min="8457" max="8457" width="1.42578125" style="1" customWidth="1"/>
    <col min="8458" max="8458" width="8.7109375" style="1" customWidth="1"/>
    <col min="8459" max="8459" width="9.28515625" style="1" customWidth="1"/>
    <col min="8460" max="8460" width="10.5703125" style="1" bestFit="1" customWidth="1"/>
    <col min="8461" max="8461" width="9.28515625" style="1" customWidth="1"/>
    <col min="8462" max="8462" width="8.7109375" style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10.5703125" style="1" bestFit="1" customWidth="1"/>
    <col min="8467" max="8467" width="9.28515625" style="1" customWidth="1"/>
    <col min="8468" max="8468" width="8.7109375" style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5703125" style="1" customWidth="1"/>
    <col min="8474" max="8474" width="10.5703125" style="1" bestFit="1" customWidth="1"/>
    <col min="8475" max="8475" width="9.28515625" style="1" customWidth="1"/>
    <col min="8476" max="8476" width="8.7109375" style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10.5703125" style="1" bestFit="1" customWidth="1"/>
    <col min="8481" max="8481" width="9.28515625" style="1" customWidth="1"/>
    <col min="8482" max="8482" width="10.5703125" style="1" bestFit="1" customWidth="1"/>
    <col min="8483" max="8710" width="9.140625" style="1"/>
    <col min="8711" max="8711" width="1.42578125" style="1" customWidth="1"/>
    <col min="8712" max="8712" width="36.5703125" style="1" bestFit="1" customWidth="1"/>
    <col min="8713" max="8713" width="1.42578125" style="1" customWidth="1"/>
    <col min="8714" max="8714" width="8.7109375" style="1" customWidth="1"/>
    <col min="8715" max="8715" width="9.28515625" style="1" customWidth="1"/>
    <col min="8716" max="8716" width="10.5703125" style="1" bestFit="1" customWidth="1"/>
    <col min="8717" max="8717" width="9.28515625" style="1" customWidth="1"/>
    <col min="8718" max="8718" width="8.7109375" style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10.5703125" style="1" bestFit="1" customWidth="1"/>
    <col min="8723" max="8723" width="9.28515625" style="1" customWidth="1"/>
    <col min="8724" max="8724" width="8.7109375" style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5703125" style="1" customWidth="1"/>
    <col min="8730" max="8730" width="10.5703125" style="1" bestFit="1" customWidth="1"/>
    <col min="8731" max="8731" width="9.28515625" style="1" customWidth="1"/>
    <col min="8732" max="8732" width="8.7109375" style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10.5703125" style="1" bestFit="1" customWidth="1"/>
    <col min="8737" max="8737" width="9.28515625" style="1" customWidth="1"/>
    <col min="8738" max="8738" width="10.5703125" style="1" bestFit="1" customWidth="1"/>
    <col min="8739" max="8966" width="9.140625" style="1"/>
    <col min="8967" max="8967" width="1.42578125" style="1" customWidth="1"/>
    <col min="8968" max="8968" width="36.5703125" style="1" bestFit="1" customWidth="1"/>
    <col min="8969" max="8969" width="1.42578125" style="1" customWidth="1"/>
    <col min="8970" max="8970" width="8.7109375" style="1" customWidth="1"/>
    <col min="8971" max="8971" width="9.28515625" style="1" customWidth="1"/>
    <col min="8972" max="8972" width="10.5703125" style="1" bestFit="1" customWidth="1"/>
    <col min="8973" max="8973" width="9.28515625" style="1" customWidth="1"/>
    <col min="8974" max="8974" width="8.7109375" style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10.5703125" style="1" bestFit="1" customWidth="1"/>
    <col min="8979" max="8979" width="9.28515625" style="1" customWidth="1"/>
    <col min="8980" max="8980" width="8.7109375" style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5703125" style="1" customWidth="1"/>
    <col min="8986" max="8986" width="10.5703125" style="1" bestFit="1" customWidth="1"/>
    <col min="8987" max="8987" width="9.28515625" style="1" customWidth="1"/>
    <col min="8988" max="8988" width="8.7109375" style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10.5703125" style="1" bestFit="1" customWidth="1"/>
    <col min="8993" max="8993" width="9.28515625" style="1" customWidth="1"/>
    <col min="8994" max="8994" width="10.5703125" style="1" bestFit="1" customWidth="1"/>
    <col min="8995" max="9222" width="9.140625" style="1"/>
    <col min="9223" max="9223" width="1.42578125" style="1" customWidth="1"/>
    <col min="9224" max="9224" width="36.5703125" style="1" bestFit="1" customWidth="1"/>
    <col min="9225" max="9225" width="1.42578125" style="1" customWidth="1"/>
    <col min="9226" max="9226" width="8.7109375" style="1" customWidth="1"/>
    <col min="9227" max="9227" width="9.28515625" style="1" customWidth="1"/>
    <col min="9228" max="9228" width="10.5703125" style="1" bestFit="1" customWidth="1"/>
    <col min="9229" max="9229" width="9.28515625" style="1" customWidth="1"/>
    <col min="9230" max="9230" width="8.7109375" style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10.5703125" style="1" bestFit="1" customWidth="1"/>
    <col min="9235" max="9235" width="9.28515625" style="1" customWidth="1"/>
    <col min="9236" max="9236" width="8.7109375" style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5703125" style="1" customWidth="1"/>
    <col min="9242" max="9242" width="10.5703125" style="1" bestFit="1" customWidth="1"/>
    <col min="9243" max="9243" width="9.28515625" style="1" customWidth="1"/>
    <col min="9244" max="9244" width="8.7109375" style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10.5703125" style="1" bestFit="1" customWidth="1"/>
    <col min="9249" max="9249" width="9.28515625" style="1" customWidth="1"/>
    <col min="9250" max="9250" width="10.5703125" style="1" bestFit="1" customWidth="1"/>
    <col min="9251" max="9478" width="9.140625" style="1"/>
    <col min="9479" max="9479" width="1.42578125" style="1" customWidth="1"/>
    <col min="9480" max="9480" width="36.5703125" style="1" bestFit="1" customWidth="1"/>
    <col min="9481" max="9481" width="1.42578125" style="1" customWidth="1"/>
    <col min="9482" max="9482" width="8.7109375" style="1" customWidth="1"/>
    <col min="9483" max="9483" width="9.28515625" style="1" customWidth="1"/>
    <col min="9484" max="9484" width="10.5703125" style="1" bestFit="1" customWidth="1"/>
    <col min="9485" max="9485" width="9.28515625" style="1" customWidth="1"/>
    <col min="9486" max="9486" width="8.7109375" style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10.5703125" style="1" bestFit="1" customWidth="1"/>
    <col min="9491" max="9491" width="9.28515625" style="1" customWidth="1"/>
    <col min="9492" max="9492" width="8.7109375" style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5703125" style="1" customWidth="1"/>
    <col min="9498" max="9498" width="10.5703125" style="1" bestFit="1" customWidth="1"/>
    <col min="9499" max="9499" width="9.28515625" style="1" customWidth="1"/>
    <col min="9500" max="9500" width="8.7109375" style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10.5703125" style="1" bestFit="1" customWidth="1"/>
    <col min="9505" max="9505" width="9.28515625" style="1" customWidth="1"/>
    <col min="9506" max="9506" width="10.5703125" style="1" bestFit="1" customWidth="1"/>
    <col min="9507" max="9734" width="9.140625" style="1"/>
    <col min="9735" max="9735" width="1.42578125" style="1" customWidth="1"/>
    <col min="9736" max="9736" width="36.5703125" style="1" bestFit="1" customWidth="1"/>
    <col min="9737" max="9737" width="1.42578125" style="1" customWidth="1"/>
    <col min="9738" max="9738" width="8.7109375" style="1" customWidth="1"/>
    <col min="9739" max="9739" width="9.28515625" style="1" customWidth="1"/>
    <col min="9740" max="9740" width="10.5703125" style="1" bestFit="1" customWidth="1"/>
    <col min="9741" max="9741" width="9.28515625" style="1" customWidth="1"/>
    <col min="9742" max="9742" width="8.7109375" style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10.5703125" style="1" bestFit="1" customWidth="1"/>
    <col min="9747" max="9747" width="9.28515625" style="1" customWidth="1"/>
    <col min="9748" max="9748" width="8.7109375" style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5703125" style="1" customWidth="1"/>
    <col min="9754" max="9754" width="10.5703125" style="1" bestFit="1" customWidth="1"/>
    <col min="9755" max="9755" width="9.28515625" style="1" customWidth="1"/>
    <col min="9756" max="9756" width="8.7109375" style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10.5703125" style="1" bestFit="1" customWidth="1"/>
    <col min="9761" max="9761" width="9.28515625" style="1" customWidth="1"/>
    <col min="9762" max="9762" width="10.5703125" style="1" bestFit="1" customWidth="1"/>
    <col min="9763" max="9990" width="9.140625" style="1"/>
    <col min="9991" max="9991" width="1.42578125" style="1" customWidth="1"/>
    <col min="9992" max="9992" width="36.5703125" style="1" bestFit="1" customWidth="1"/>
    <col min="9993" max="9993" width="1.42578125" style="1" customWidth="1"/>
    <col min="9994" max="9994" width="8.7109375" style="1" customWidth="1"/>
    <col min="9995" max="9995" width="9.28515625" style="1" customWidth="1"/>
    <col min="9996" max="9996" width="10.5703125" style="1" bestFit="1" customWidth="1"/>
    <col min="9997" max="9997" width="9.28515625" style="1" customWidth="1"/>
    <col min="9998" max="9998" width="8.7109375" style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10.5703125" style="1" bestFit="1" customWidth="1"/>
    <col min="10003" max="10003" width="9.28515625" style="1" customWidth="1"/>
    <col min="10004" max="10004" width="8.7109375" style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5703125" style="1" customWidth="1"/>
    <col min="10010" max="10010" width="10.5703125" style="1" bestFit="1" customWidth="1"/>
    <col min="10011" max="10011" width="9.28515625" style="1" customWidth="1"/>
    <col min="10012" max="10012" width="8.7109375" style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10.5703125" style="1" bestFit="1" customWidth="1"/>
    <col min="10017" max="10017" width="9.28515625" style="1" customWidth="1"/>
    <col min="10018" max="10018" width="10.5703125" style="1" bestFit="1" customWidth="1"/>
    <col min="10019" max="10246" width="9.140625" style="1"/>
    <col min="10247" max="10247" width="1.42578125" style="1" customWidth="1"/>
    <col min="10248" max="10248" width="36.5703125" style="1" bestFit="1" customWidth="1"/>
    <col min="10249" max="10249" width="1.42578125" style="1" customWidth="1"/>
    <col min="10250" max="10250" width="8.7109375" style="1" customWidth="1"/>
    <col min="10251" max="10251" width="9.28515625" style="1" customWidth="1"/>
    <col min="10252" max="10252" width="10.5703125" style="1" bestFit="1" customWidth="1"/>
    <col min="10253" max="10253" width="9.28515625" style="1" customWidth="1"/>
    <col min="10254" max="10254" width="8.7109375" style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10.5703125" style="1" bestFit="1" customWidth="1"/>
    <col min="10259" max="10259" width="9.28515625" style="1" customWidth="1"/>
    <col min="10260" max="10260" width="8.7109375" style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5703125" style="1" customWidth="1"/>
    <col min="10266" max="10266" width="10.5703125" style="1" bestFit="1" customWidth="1"/>
    <col min="10267" max="10267" width="9.28515625" style="1" customWidth="1"/>
    <col min="10268" max="10268" width="8.7109375" style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10.5703125" style="1" bestFit="1" customWidth="1"/>
    <col min="10273" max="10273" width="9.28515625" style="1" customWidth="1"/>
    <col min="10274" max="10274" width="10.5703125" style="1" bestFit="1" customWidth="1"/>
    <col min="10275" max="10502" width="9.140625" style="1"/>
    <col min="10503" max="10503" width="1.42578125" style="1" customWidth="1"/>
    <col min="10504" max="10504" width="36.5703125" style="1" bestFit="1" customWidth="1"/>
    <col min="10505" max="10505" width="1.42578125" style="1" customWidth="1"/>
    <col min="10506" max="10506" width="8.7109375" style="1" customWidth="1"/>
    <col min="10507" max="10507" width="9.28515625" style="1" customWidth="1"/>
    <col min="10508" max="10508" width="10.5703125" style="1" bestFit="1" customWidth="1"/>
    <col min="10509" max="10509" width="9.28515625" style="1" customWidth="1"/>
    <col min="10510" max="10510" width="8.7109375" style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10.5703125" style="1" bestFit="1" customWidth="1"/>
    <col min="10515" max="10515" width="9.28515625" style="1" customWidth="1"/>
    <col min="10516" max="10516" width="8.7109375" style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5703125" style="1" customWidth="1"/>
    <col min="10522" max="10522" width="10.5703125" style="1" bestFit="1" customWidth="1"/>
    <col min="10523" max="10523" width="9.28515625" style="1" customWidth="1"/>
    <col min="10524" max="10524" width="8.7109375" style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10.5703125" style="1" bestFit="1" customWidth="1"/>
    <col min="10529" max="10529" width="9.28515625" style="1" customWidth="1"/>
    <col min="10530" max="10530" width="10.5703125" style="1" bestFit="1" customWidth="1"/>
    <col min="10531" max="10758" width="9.140625" style="1"/>
    <col min="10759" max="10759" width="1.42578125" style="1" customWidth="1"/>
    <col min="10760" max="10760" width="36.5703125" style="1" bestFit="1" customWidth="1"/>
    <col min="10761" max="10761" width="1.42578125" style="1" customWidth="1"/>
    <col min="10762" max="10762" width="8.7109375" style="1" customWidth="1"/>
    <col min="10763" max="10763" width="9.28515625" style="1" customWidth="1"/>
    <col min="10764" max="10764" width="10.5703125" style="1" bestFit="1" customWidth="1"/>
    <col min="10765" max="10765" width="9.28515625" style="1" customWidth="1"/>
    <col min="10766" max="10766" width="8.7109375" style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10.5703125" style="1" bestFit="1" customWidth="1"/>
    <col min="10771" max="10771" width="9.28515625" style="1" customWidth="1"/>
    <col min="10772" max="10772" width="8.7109375" style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5703125" style="1" customWidth="1"/>
    <col min="10778" max="10778" width="10.5703125" style="1" bestFit="1" customWidth="1"/>
    <col min="10779" max="10779" width="9.28515625" style="1" customWidth="1"/>
    <col min="10780" max="10780" width="8.7109375" style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10.5703125" style="1" bestFit="1" customWidth="1"/>
    <col min="10785" max="10785" width="9.28515625" style="1" customWidth="1"/>
    <col min="10786" max="10786" width="10.5703125" style="1" bestFit="1" customWidth="1"/>
    <col min="10787" max="11014" width="9.140625" style="1"/>
    <col min="11015" max="11015" width="1.42578125" style="1" customWidth="1"/>
    <col min="11016" max="11016" width="36.5703125" style="1" bestFit="1" customWidth="1"/>
    <col min="11017" max="11017" width="1.42578125" style="1" customWidth="1"/>
    <col min="11018" max="11018" width="8.7109375" style="1" customWidth="1"/>
    <col min="11019" max="11019" width="9.28515625" style="1" customWidth="1"/>
    <col min="11020" max="11020" width="10.5703125" style="1" bestFit="1" customWidth="1"/>
    <col min="11021" max="11021" width="9.28515625" style="1" customWidth="1"/>
    <col min="11022" max="11022" width="8.7109375" style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10.5703125" style="1" bestFit="1" customWidth="1"/>
    <col min="11027" max="11027" width="9.28515625" style="1" customWidth="1"/>
    <col min="11028" max="11028" width="8.7109375" style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5703125" style="1" customWidth="1"/>
    <col min="11034" max="11034" width="10.5703125" style="1" bestFit="1" customWidth="1"/>
    <col min="11035" max="11035" width="9.28515625" style="1" customWidth="1"/>
    <col min="11036" max="11036" width="8.7109375" style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10.5703125" style="1" bestFit="1" customWidth="1"/>
    <col min="11041" max="11041" width="9.28515625" style="1" customWidth="1"/>
    <col min="11042" max="11042" width="10.5703125" style="1" bestFit="1" customWidth="1"/>
    <col min="11043" max="11270" width="9.140625" style="1"/>
    <col min="11271" max="11271" width="1.42578125" style="1" customWidth="1"/>
    <col min="11272" max="11272" width="36.5703125" style="1" bestFit="1" customWidth="1"/>
    <col min="11273" max="11273" width="1.42578125" style="1" customWidth="1"/>
    <col min="11274" max="11274" width="8.7109375" style="1" customWidth="1"/>
    <col min="11275" max="11275" width="9.28515625" style="1" customWidth="1"/>
    <col min="11276" max="11276" width="10.5703125" style="1" bestFit="1" customWidth="1"/>
    <col min="11277" max="11277" width="9.28515625" style="1" customWidth="1"/>
    <col min="11278" max="11278" width="8.7109375" style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10.5703125" style="1" bestFit="1" customWidth="1"/>
    <col min="11283" max="11283" width="9.28515625" style="1" customWidth="1"/>
    <col min="11284" max="11284" width="8.7109375" style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5703125" style="1" customWidth="1"/>
    <col min="11290" max="11290" width="10.5703125" style="1" bestFit="1" customWidth="1"/>
    <col min="11291" max="11291" width="9.28515625" style="1" customWidth="1"/>
    <col min="11292" max="11292" width="8.7109375" style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10.5703125" style="1" bestFit="1" customWidth="1"/>
    <col min="11297" max="11297" width="9.28515625" style="1" customWidth="1"/>
    <col min="11298" max="11298" width="10.5703125" style="1" bestFit="1" customWidth="1"/>
    <col min="11299" max="11526" width="9.140625" style="1"/>
    <col min="11527" max="11527" width="1.42578125" style="1" customWidth="1"/>
    <col min="11528" max="11528" width="36.5703125" style="1" bestFit="1" customWidth="1"/>
    <col min="11529" max="11529" width="1.42578125" style="1" customWidth="1"/>
    <col min="11530" max="11530" width="8.7109375" style="1" customWidth="1"/>
    <col min="11531" max="11531" width="9.28515625" style="1" customWidth="1"/>
    <col min="11532" max="11532" width="10.5703125" style="1" bestFit="1" customWidth="1"/>
    <col min="11533" max="11533" width="9.28515625" style="1" customWidth="1"/>
    <col min="11534" max="11534" width="8.7109375" style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10.5703125" style="1" bestFit="1" customWidth="1"/>
    <col min="11539" max="11539" width="9.28515625" style="1" customWidth="1"/>
    <col min="11540" max="11540" width="8.7109375" style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5703125" style="1" customWidth="1"/>
    <col min="11546" max="11546" width="10.5703125" style="1" bestFit="1" customWidth="1"/>
    <col min="11547" max="11547" width="9.28515625" style="1" customWidth="1"/>
    <col min="11548" max="11548" width="8.7109375" style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10.5703125" style="1" bestFit="1" customWidth="1"/>
    <col min="11553" max="11553" width="9.28515625" style="1" customWidth="1"/>
    <col min="11554" max="11554" width="10.5703125" style="1" bestFit="1" customWidth="1"/>
    <col min="11555" max="11782" width="9.140625" style="1"/>
    <col min="11783" max="11783" width="1.42578125" style="1" customWidth="1"/>
    <col min="11784" max="11784" width="36.5703125" style="1" bestFit="1" customWidth="1"/>
    <col min="11785" max="11785" width="1.42578125" style="1" customWidth="1"/>
    <col min="11786" max="11786" width="8.7109375" style="1" customWidth="1"/>
    <col min="11787" max="11787" width="9.28515625" style="1" customWidth="1"/>
    <col min="11788" max="11788" width="10.5703125" style="1" bestFit="1" customWidth="1"/>
    <col min="11789" max="11789" width="9.28515625" style="1" customWidth="1"/>
    <col min="11790" max="11790" width="8.7109375" style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10.5703125" style="1" bestFit="1" customWidth="1"/>
    <col min="11795" max="11795" width="9.28515625" style="1" customWidth="1"/>
    <col min="11796" max="11796" width="8.7109375" style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5703125" style="1" customWidth="1"/>
    <col min="11802" max="11802" width="10.5703125" style="1" bestFit="1" customWidth="1"/>
    <col min="11803" max="11803" width="9.28515625" style="1" customWidth="1"/>
    <col min="11804" max="11804" width="8.7109375" style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10.5703125" style="1" bestFit="1" customWidth="1"/>
    <col min="11809" max="11809" width="9.28515625" style="1" customWidth="1"/>
    <col min="11810" max="11810" width="10.5703125" style="1" bestFit="1" customWidth="1"/>
    <col min="11811" max="12038" width="9.140625" style="1"/>
    <col min="12039" max="12039" width="1.42578125" style="1" customWidth="1"/>
    <col min="12040" max="12040" width="36.5703125" style="1" bestFit="1" customWidth="1"/>
    <col min="12041" max="12041" width="1.42578125" style="1" customWidth="1"/>
    <col min="12042" max="12042" width="8.7109375" style="1" customWidth="1"/>
    <col min="12043" max="12043" width="9.28515625" style="1" customWidth="1"/>
    <col min="12044" max="12044" width="10.5703125" style="1" bestFit="1" customWidth="1"/>
    <col min="12045" max="12045" width="9.28515625" style="1" customWidth="1"/>
    <col min="12046" max="12046" width="8.7109375" style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10.5703125" style="1" bestFit="1" customWidth="1"/>
    <col min="12051" max="12051" width="9.28515625" style="1" customWidth="1"/>
    <col min="12052" max="12052" width="8.7109375" style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5703125" style="1" customWidth="1"/>
    <col min="12058" max="12058" width="10.5703125" style="1" bestFit="1" customWidth="1"/>
    <col min="12059" max="12059" width="9.28515625" style="1" customWidth="1"/>
    <col min="12060" max="12060" width="8.7109375" style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10.5703125" style="1" bestFit="1" customWidth="1"/>
    <col min="12065" max="12065" width="9.28515625" style="1" customWidth="1"/>
    <col min="12066" max="12066" width="10.5703125" style="1" bestFit="1" customWidth="1"/>
    <col min="12067" max="12294" width="9.140625" style="1"/>
    <col min="12295" max="12295" width="1.42578125" style="1" customWidth="1"/>
    <col min="12296" max="12296" width="36.5703125" style="1" bestFit="1" customWidth="1"/>
    <col min="12297" max="12297" width="1.42578125" style="1" customWidth="1"/>
    <col min="12298" max="12298" width="8.7109375" style="1" customWidth="1"/>
    <col min="12299" max="12299" width="9.28515625" style="1" customWidth="1"/>
    <col min="12300" max="12300" width="10.5703125" style="1" bestFit="1" customWidth="1"/>
    <col min="12301" max="12301" width="9.28515625" style="1" customWidth="1"/>
    <col min="12302" max="12302" width="8.7109375" style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10.5703125" style="1" bestFit="1" customWidth="1"/>
    <col min="12307" max="12307" width="9.28515625" style="1" customWidth="1"/>
    <col min="12308" max="12308" width="8.7109375" style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5703125" style="1" customWidth="1"/>
    <col min="12314" max="12314" width="10.5703125" style="1" bestFit="1" customWidth="1"/>
    <col min="12315" max="12315" width="9.28515625" style="1" customWidth="1"/>
    <col min="12316" max="12316" width="8.7109375" style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10.5703125" style="1" bestFit="1" customWidth="1"/>
    <col min="12321" max="12321" width="9.28515625" style="1" customWidth="1"/>
    <col min="12322" max="12322" width="10.5703125" style="1" bestFit="1" customWidth="1"/>
    <col min="12323" max="12550" width="9.140625" style="1"/>
    <col min="12551" max="12551" width="1.42578125" style="1" customWidth="1"/>
    <col min="12552" max="12552" width="36.5703125" style="1" bestFit="1" customWidth="1"/>
    <col min="12553" max="12553" width="1.42578125" style="1" customWidth="1"/>
    <col min="12554" max="12554" width="8.7109375" style="1" customWidth="1"/>
    <col min="12555" max="12555" width="9.28515625" style="1" customWidth="1"/>
    <col min="12556" max="12556" width="10.5703125" style="1" bestFit="1" customWidth="1"/>
    <col min="12557" max="12557" width="9.28515625" style="1" customWidth="1"/>
    <col min="12558" max="12558" width="8.7109375" style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10.5703125" style="1" bestFit="1" customWidth="1"/>
    <col min="12563" max="12563" width="9.28515625" style="1" customWidth="1"/>
    <col min="12564" max="12564" width="8.7109375" style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5703125" style="1" customWidth="1"/>
    <col min="12570" max="12570" width="10.5703125" style="1" bestFit="1" customWidth="1"/>
    <col min="12571" max="12571" width="9.28515625" style="1" customWidth="1"/>
    <col min="12572" max="12572" width="8.7109375" style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10.5703125" style="1" bestFit="1" customWidth="1"/>
    <col min="12577" max="12577" width="9.28515625" style="1" customWidth="1"/>
    <col min="12578" max="12578" width="10.5703125" style="1" bestFit="1" customWidth="1"/>
    <col min="12579" max="12806" width="9.140625" style="1"/>
    <col min="12807" max="12807" width="1.42578125" style="1" customWidth="1"/>
    <col min="12808" max="12808" width="36.5703125" style="1" bestFit="1" customWidth="1"/>
    <col min="12809" max="12809" width="1.42578125" style="1" customWidth="1"/>
    <col min="12810" max="12810" width="8.7109375" style="1" customWidth="1"/>
    <col min="12811" max="12811" width="9.28515625" style="1" customWidth="1"/>
    <col min="12812" max="12812" width="10.5703125" style="1" bestFit="1" customWidth="1"/>
    <col min="12813" max="12813" width="9.28515625" style="1" customWidth="1"/>
    <col min="12814" max="12814" width="8.7109375" style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10.5703125" style="1" bestFit="1" customWidth="1"/>
    <col min="12819" max="12819" width="9.28515625" style="1" customWidth="1"/>
    <col min="12820" max="12820" width="8.7109375" style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5703125" style="1" customWidth="1"/>
    <col min="12826" max="12826" width="10.5703125" style="1" bestFit="1" customWidth="1"/>
    <col min="12827" max="12827" width="9.28515625" style="1" customWidth="1"/>
    <col min="12828" max="12828" width="8.7109375" style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10.5703125" style="1" bestFit="1" customWidth="1"/>
    <col min="12833" max="12833" width="9.28515625" style="1" customWidth="1"/>
    <col min="12834" max="12834" width="10.5703125" style="1" bestFit="1" customWidth="1"/>
    <col min="12835" max="13062" width="9.140625" style="1"/>
    <col min="13063" max="13063" width="1.42578125" style="1" customWidth="1"/>
    <col min="13064" max="13064" width="36.5703125" style="1" bestFit="1" customWidth="1"/>
    <col min="13065" max="13065" width="1.42578125" style="1" customWidth="1"/>
    <col min="13066" max="13066" width="8.7109375" style="1" customWidth="1"/>
    <col min="13067" max="13067" width="9.28515625" style="1" customWidth="1"/>
    <col min="13068" max="13068" width="10.5703125" style="1" bestFit="1" customWidth="1"/>
    <col min="13069" max="13069" width="9.28515625" style="1" customWidth="1"/>
    <col min="13070" max="13070" width="8.7109375" style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10.5703125" style="1" bestFit="1" customWidth="1"/>
    <col min="13075" max="13075" width="9.28515625" style="1" customWidth="1"/>
    <col min="13076" max="13076" width="8.7109375" style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5703125" style="1" customWidth="1"/>
    <col min="13082" max="13082" width="10.5703125" style="1" bestFit="1" customWidth="1"/>
    <col min="13083" max="13083" width="9.28515625" style="1" customWidth="1"/>
    <col min="13084" max="13084" width="8.7109375" style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10.5703125" style="1" bestFit="1" customWidth="1"/>
    <col min="13089" max="13089" width="9.28515625" style="1" customWidth="1"/>
    <col min="13090" max="13090" width="10.5703125" style="1" bestFit="1" customWidth="1"/>
    <col min="13091" max="13318" width="9.140625" style="1"/>
    <col min="13319" max="13319" width="1.42578125" style="1" customWidth="1"/>
    <col min="13320" max="13320" width="36.5703125" style="1" bestFit="1" customWidth="1"/>
    <col min="13321" max="13321" width="1.42578125" style="1" customWidth="1"/>
    <col min="13322" max="13322" width="8.7109375" style="1" customWidth="1"/>
    <col min="13323" max="13323" width="9.28515625" style="1" customWidth="1"/>
    <col min="13324" max="13324" width="10.5703125" style="1" bestFit="1" customWidth="1"/>
    <col min="13325" max="13325" width="9.28515625" style="1" customWidth="1"/>
    <col min="13326" max="13326" width="8.7109375" style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10.5703125" style="1" bestFit="1" customWidth="1"/>
    <col min="13331" max="13331" width="9.28515625" style="1" customWidth="1"/>
    <col min="13332" max="13332" width="8.7109375" style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5703125" style="1" customWidth="1"/>
    <col min="13338" max="13338" width="10.5703125" style="1" bestFit="1" customWidth="1"/>
    <col min="13339" max="13339" width="9.28515625" style="1" customWidth="1"/>
    <col min="13340" max="13340" width="8.7109375" style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10.5703125" style="1" bestFit="1" customWidth="1"/>
    <col min="13345" max="13345" width="9.28515625" style="1" customWidth="1"/>
    <col min="13346" max="13346" width="10.5703125" style="1" bestFit="1" customWidth="1"/>
    <col min="13347" max="13574" width="9.140625" style="1"/>
    <col min="13575" max="13575" width="1.42578125" style="1" customWidth="1"/>
    <col min="13576" max="13576" width="36.5703125" style="1" bestFit="1" customWidth="1"/>
    <col min="13577" max="13577" width="1.42578125" style="1" customWidth="1"/>
    <col min="13578" max="13578" width="8.7109375" style="1" customWidth="1"/>
    <col min="13579" max="13579" width="9.28515625" style="1" customWidth="1"/>
    <col min="13580" max="13580" width="10.5703125" style="1" bestFit="1" customWidth="1"/>
    <col min="13581" max="13581" width="9.28515625" style="1" customWidth="1"/>
    <col min="13582" max="13582" width="8.7109375" style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10.5703125" style="1" bestFit="1" customWidth="1"/>
    <col min="13587" max="13587" width="9.28515625" style="1" customWidth="1"/>
    <col min="13588" max="13588" width="8.7109375" style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5703125" style="1" customWidth="1"/>
    <col min="13594" max="13594" width="10.5703125" style="1" bestFit="1" customWidth="1"/>
    <col min="13595" max="13595" width="9.28515625" style="1" customWidth="1"/>
    <col min="13596" max="13596" width="8.7109375" style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10.5703125" style="1" bestFit="1" customWidth="1"/>
    <col min="13601" max="13601" width="9.28515625" style="1" customWidth="1"/>
    <col min="13602" max="13602" width="10.5703125" style="1" bestFit="1" customWidth="1"/>
    <col min="13603" max="13830" width="9.140625" style="1"/>
    <col min="13831" max="13831" width="1.42578125" style="1" customWidth="1"/>
    <col min="13832" max="13832" width="36.5703125" style="1" bestFit="1" customWidth="1"/>
    <col min="13833" max="13833" width="1.42578125" style="1" customWidth="1"/>
    <col min="13834" max="13834" width="8.7109375" style="1" customWidth="1"/>
    <col min="13835" max="13835" width="9.28515625" style="1" customWidth="1"/>
    <col min="13836" max="13836" width="10.5703125" style="1" bestFit="1" customWidth="1"/>
    <col min="13837" max="13837" width="9.28515625" style="1" customWidth="1"/>
    <col min="13838" max="13838" width="8.7109375" style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10.5703125" style="1" bestFit="1" customWidth="1"/>
    <col min="13843" max="13843" width="9.28515625" style="1" customWidth="1"/>
    <col min="13844" max="13844" width="8.7109375" style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5703125" style="1" customWidth="1"/>
    <col min="13850" max="13850" width="10.5703125" style="1" bestFit="1" customWidth="1"/>
    <col min="13851" max="13851" width="9.28515625" style="1" customWidth="1"/>
    <col min="13852" max="13852" width="8.7109375" style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10.5703125" style="1" bestFit="1" customWidth="1"/>
    <col min="13857" max="13857" width="9.28515625" style="1" customWidth="1"/>
    <col min="13858" max="13858" width="10.5703125" style="1" bestFit="1" customWidth="1"/>
    <col min="13859" max="14086" width="9.140625" style="1"/>
    <col min="14087" max="14087" width="1.42578125" style="1" customWidth="1"/>
    <col min="14088" max="14088" width="36.5703125" style="1" bestFit="1" customWidth="1"/>
    <col min="14089" max="14089" width="1.42578125" style="1" customWidth="1"/>
    <col min="14090" max="14090" width="8.7109375" style="1" customWidth="1"/>
    <col min="14091" max="14091" width="9.28515625" style="1" customWidth="1"/>
    <col min="14092" max="14092" width="10.5703125" style="1" bestFit="1" customWidth="1"/>
    <col min="14093" max="14093" width="9.28515625" style="1" customWidth="1"/>
    <col min="14094" max="14094" width="8.7109375" style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10.5703125" style="1" bestFit="1" customWidth="1"/>
    <col min="14099" max="14099" width="9.28515625" style="1" customWidth="1"/>
    <col min="14100" max="14100" width="8.7109375" style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5703125" style="1" customWidth="1"/>
    <col min="14106" max="14106" width="10.5703125" style="1" bestFit="1" customWidth="1"/>
    <col min="14107" max="14107" width="9.28515625" style="1" customWidth="1"/>
    <col min="14108" max="14108" width="8.7109375" style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10.5703125" style="1" bestFit="1" customWidth="1"/>
    <col min="14113" max="14113" width="9.28515625" style="1" customWidth="1"/>
    <col min="14114" max="14114" width="10.5703125" style="1" bestFit="1" customWidth="1"/>
    <col min="14115" max="14342" width="9.140625" style="1"/>
    <col min="14343" max="14343" width="1.42578125" style="1" customWidth="1"/>
    <col min="14344" max="14344" width="36.5703125" style="1" bestFit="1" customWidth="1"/>
    <col min="14345" max="14345" width="1.42578125" style="1" customWidth="1"/>
    <col min="14346" max="14346" width="8.7109375" style="1" customWidth="1"/>
    <col min="14347" max="14347" width="9.28515625" style="1" customWidth="1"/>
    <col min="14348" max="14348" width="10.5703125" style="1" bestFit="1" customWidth="1"/>
    <col min="14349" max="14349" width="9.28515625" style="1" customWidth="1"/>
    <col min="14350" max="14350" width="8.7109375" style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10.5703125" style="1" bestFit="1" customWidth="1"/>
    <col min="14355" max="14355" width="9.28515625" style="1" customWidth="1"/>
    <col min="14356" max="14356" width="8.7109375" style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5703125" style="1" customWidth="1"/>
    <col min="14362" max="14362" width="10.5703125" style="1" bestFit="1" customWidth="1"/>
    <col min="14363" max="14363" width="9.28515625" style="1" customWidth="1"/>
    <col min="14364" max="14364" width="8.7109375" style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10.5703125" style="1" bestFit="1" customWidth="1"/>
    <col min="14369" max="14369" width="9.28515625" style="1" customWidth="1"/>
    <col min="14370" max="14370" width="10.5703125" style="1" bestFit="1" customWidth="1"/>
    <col min="14371" max="14598" width="9.140625" style="1"/>
    <col min="14599" max="14599" width="1.42578125" style="1" customWidth="1"/>
    <col min="14600" max="14600" width="36.5703125" style="1" bestFit="1" customWidth="1"/>
    <col min="14601" max="14601" width="1.42578125" style="1" customWidth="1"/>
    <col min="14602" max="14602" width="8.7109375" style="1" customWidth="1"/>
    <col min="14603" max="14603" width="9.28515625" style="1" customWidth="1"/>
    <col min="14604" max="14604" width="10.5703125" style="1" bestFit="1" customWidth="1"/>
    <col min="14605" max="14605" width="9.28515625" style="1" customWidth="1"/>
    <col min="14606" max="14606" width="8.7109375" style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10.5703125" style="1" bestFit="1" customWidth="1"/>
    <col min="14611" max="14611" width="9.28515625" style="1" customWidth="1"/>
    <col min="14612" max="14612" width="8.7109375" style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5703125" style="1" customWidth="1"/>
    <col min="14618" max="14618" width="10.5703125" style="1" bestFit="1" customWidth="1"/>
    <col min="14619" max="14619" width="9.28515625" style="1" customWidth="1"/>
    <col min="14620" max="14620" width="8.7109375" style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10.5703125" style="1" bestFit="1" customWidth="1"/>
    <col min="14625" max="14625" width="9.28515625" style="1" customWidth="1"/>
    <col min="14626" max="14626" width="10.5703125" style="1" bestFit="1" customWidth="1"/>
    <col min="14627" max="14854" width="9.140625" style="1"/>
    <col min="14855" max="14855" width="1.42578125" style="1" customWidth="1"/>
    <col min="14856" max="14856" width="36.5703125" style="1" bestFit="1" customWidth="1"/>
    <col min="14857" max="14857" width="1.42578125" style="1" customWidth="1"/>
    <col min="14858" max="14858" width="8.7109375" style="1" customWidth="1"/>
    <col min="14859" max="14859" width="9.28515625" style="1" customWidth="1"/>
    <col min="14860" max="14860" width="10.5703125" style="1" bestFit="1" customWidth="1"/>
    <col min="14861" max="14861" width="9.28515625" style="1" customWidth="1"/>
    <col min="14862" max="14862" width="8.7109375" style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10.5703125" style="1" bestFit="1" customWidth="1"/>
    <col min="14867" max="14867" width="9.28515625" style="1" customWidth="1"/>
    <col min="14868" max="14868" width="8.7109375" style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5703125" style="1" customWidth="1"/>
    <col min="14874" max="14874" width="10.5703125" style="1" bestFit="1" customWidth="1"/>
    <col min="14875" max="14875" width="9.28515625" style="1" customWidth="1"/>
    <col min="14876" max="14876" width="8.7109375" style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10.5703125" style="1" bestFit="1" customWidth="1"/>
    <col min="14881" max="14881" width="9.28515625" style="1" customWidth="1"/>
    <col min="14882" max="14882" width="10.5703125" style="1" bestFit="1" customWidth="1"/>
    <col min="14883" max="15110" width="9.140625" style="1"/>
    <col min="15111" max="15111" width="1.42578125" style="1" customWidth="1"/>
    <col min="15112" max="15112" width="36.5703125" style="1" bestFit="1" customWidth="1"/>
    <col min="15113" max="15113" width="1.42578125" style="1" customWidth="1"/>
    <col min="15114" max="15114" width="8.7109375" style="1" customWidth="1"/>
    <col min="15115" max="15115" width="9.28515625" style="1" customWidth="1"/>
    <col min="15116" max="15116" width="10.5703125" style="1" bestFit="1" customWidth="1"/>
    <col min="15117" max="15117" width="9.28515625" style="1" customWidth="1"/>
    <col min="15118" max="15118" width="8.7109375" style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10.5703125" style="1" bestFit="1" customWidth="1"/>
    <col min="15123" max="15123" width="9.28515625" style="1" customWidth="1"/>
    <col min="15124" max="15124" width="8.7109375" style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5703125" style="1" customWidth="1"/>
    <col min="15130" max="15130" width="10.5703125" style="1" bestFit="1" customWidth="1"/>
    <col min="15131" max="15131" width="9.28515625" style="1" customWidth="1"/>
    <col min="15132" max="15132" width="8.7109375" style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10.5703125" style="1" bestFit="1" customWidth="1"/>
    <col min="15137" max="15137" width="9.28515625" style="1" customWidth="1"/>
    <col min="15138" max="15138" width="10.5703125" style="1" bestFit="1" customWidth="1"/>
    <col min="15139" max="15366" width="9.140625" style="1"/>
    <col min="15367" max="15367" width="1.42578125" style="1" customWidth="1"/>
    <col min="15368" max="15368" width="36.5703125" style="1" bestFit="1" customWidth="1"/>
    <col min="15369" max="15369" width="1.42578125" style="1" customWidth="1"/>
    <col min="15370" max="15370" width="8.7109375" style="1" customWidth="1"/>
    <col min="15371" max="15371" width="9.28515625" style="1" customWidth="1"/>
    <col min="15372" max="15372" width="10.5703125" style="1" bestFit="1" customWidth="1"/>
    <col min="15373" max="15373" width="9.28515625" style="1" customWidth="1"/>
    <col min="15374" max="15374" width="8.7109375" style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10.5703125" style="1" bestFit="1" customWidth="1"/>
    <col min="15379" max="15379" width="9.28515625" style="1" customWidth="1"/>
    <col min="15380" max="15380" width="8.7109375" style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5703125" style="1" customWidth="1"/>
    <col min="15386" max="15386" width="10.5703125" style="1" bestFit="1" customWidth="1"/>
    <col min="15387" max="15387" width="9.28515625" style="1" customWidth="1"/>
    <col min="15388" max="15388" width="8.7109375" style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10.5703125" style="1" bestFit="1" customWidth="1"/>
    <col min="15393" max="15393" width="9.28515625" style="1" customWidth="1"/>
    <col min="15394" max="15394" width="10.5703125" style="1" bestFit="1" customWidth="1"/>
    <col min="15395" max="15622" width="9.140625" style="1"/>
    <col min="15623" max="15623" width="1.42578125" style="1" customWidth="1"/>
    <col min="15624" max="15624" width="36.5703125" style="1" bestFit="1" customWidth="1"/>
    <col min="15625" max="15625" width="1.42578125" style="1" customWidth="1"/>
    <col min="15626" max="15626" width="8.7109375" style="1" customWidth="1"/>
    <col min="15627" max="15627" width="9.28515625" style="1" customWidth="1"/>
    <col min="15628" max="15628" width="10.5703125" style="1" bestFit="1" customWidth="1"/>
    <col min="15629" max="15629" width="9.28515625" style="1" customWidth="1"/>
    <col min="15630" max="15630" width="8.7109375" style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10.5703125" style="1" bestFit="1" customWidth="1"/>
    <col min="15635" max="15635" width="9.28515625" style="1" customWidth="1"/>
    <col min="15636" max="15636" width="8.7109375" style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5703125" style="1" customWidth="1"/>
    <col min="15642" max="15642" width="10.5703125" style="1" bestFit="1" customWidth="1"/>
    <col min="15643" max="15643" width="9.28515625" style="1" customWidth="1"/>
    <col min="15644" max="15644" width="8.7109375" style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10.5703125" style="1" bestFit="1" customWidth="1"/>
    <col min="15649" max="15649" width="9.28515625" style="1" customWidth="1"/>
    <col min="15650" max="15650" width="10.5703125" style="1" bestFit="1" customWidth="1"/>
    <col min="15651" max="15878" width="9.140625" style="1"/>
    <col min="15879" max="15879" width="1.42578125" style="1" customWidth="1"/>
    <col min="15880" max="15880" width="36.5703125" style="1" bestFit="1" customWidth="1"/>
    <col min="15881" max="15881" width="1.42578125" style="1" customWidth="1"/>
    <col min="15882" max="15882" width="8.7109375" style="1" customWidth="1"/>
    <col min="15883" max="15883" width="9.28515625" style="1" customWidth="1"/>
    <col min="15884" max="15884" width="10.5703125" style="1" bestFit="1" customWidth="1"/>
    <col min="15885" max="15885" width="9.28515625" style="1" customWidth="1"/>
    <col min="15886" max="15886" width="8.7109375" style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10.5703125" style="1" bestFit="1" customWidth="1"/>
    <col min="15891" max="15891" width="9.28515625" style="1" customWidth="1"/>
    <col min="15892" max="15892" width="8.7109375" style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5703125" style="1" customWidth="1"/>
    <col min="15898" max="15898" width="10.5703125" style="1" bestFit="1" customWidth="1"/>
    <col min="15899" max="15899" width="9.28515625" style="1" customWidth="1"/>
    <col min="15900" max="15900" width="8.7109375" style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10.5703125" style="1" bestFit="1" customWidth="1"/>
    <col min="15905" max="15905" width="9.28515625" style="1" customWidth="1"/>
    <col min="15906" max="15906" width="10.5703125" style="1" bestFit="1" customWidth="1"/>
    <col min="15907" max="16134" width="9.140625" style="1"/>
    <col min="16135" max="16135" width="1.42578125" style="1" customWidth="1"/>
    <col min="16136" max="16136" width="36.5703125" style="1" bestFit="1" customWidth="1"/>
    <col min="16137" max="16137" width="1.42578125" style="1" customWidth="1"/>
    <col min="16138" max="16138" width="8.7109375" style="1" customWidth="1"/>
    <col min="16139" max="16139" width="9.28515625" style="1" customWidth="1"/>
    <col min="16140" max="16140" width="10.5703125" style="1" bestFit="1" customWidth="1"/>
    <col min="16141" max="16141" width="9.28515625" style="1" customWidth="1"/>
    <col min="16142" max="16142" width="8.7109375" style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10.5703125" style="1" bestFit="1" customWidth="1"/>
    <col min="16147" max="16147" width="9.28515625" style="1" customWidth="1"/>
    <col min="16148" max="16148" width="8.7109375" style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5703125" style="1" customWidth="1"/>
    <col min="16154" max="16154" width="10.5703125" style="1" bestFit="1" customWidth="1"/>
    <col min="16155" max="16155" width="9.28515625" style="1" customWidth="1"/>
    <col min="16156" max="16156" width="8.7109375" style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10.5703125" style="1" bestFit="1" customWidth="1"/>
    <col min="16161" max="16161" width="9.28515625" style="1" customWidth="1"/>
    <col min="16162" max="16162" width="10.5703125" style="1" bestFit="1" customWidth="1"/>
    <col min="16163" max="16384" width="9.140625" style="1"/>
  </cols>
  <sheetData>
    <row r="2" spans="2:35" ht="129.75" customHeight="1"/>
    <row r="3" spans="2:35" ht="16.5" thickBot="1"/>
    <row r="4" spans="2:35" ht="60.75" customHeight="1">
      <c r="D4" s="64" t="s">
        <v>0</v>
      </c>
      <c r="E4" s="65"/>
      <c r="F4" s="64" t="s">
        <v>33</v>
      </c>
      <c r="G4" s="65"/>
      <c r="H4" s="64" t="s">
        <v>1</v>
      </c>
      <c r="I4" s="65"/>
      <c r="J4" s="64" t="s">
        <v>32</v>
      </c>
      <c r="K4" s="65"/>
      <c r="L4" s="64" t="s">
        <v>2</v>
      </c>
      <c r="M4" s="65"/>
      <c r="N4" s="64" t="s">
        <v>34</v>
      </c>
      <c r="O4" s="65"/>
      <c r="P4" s="64" t="s">
        <v>3</v>
      </c>
      <c r="Q4" s="65"/>
      <c r="R4" s="64" t="s">
        <v>4</v>
      </c>
      <c r="S4" s="65"/>
      <c r="T4" s="64" t="s">
        <v>5</v>
      </c>
      <c r="U4" s="65"/>
      <c r="V4" s="64" t="s">
        <v>6</v>
      </c>
      <c r="W4" s="65"/>
      <c r="X4" s="64" t="s">
        <v>7</v>
      </c>
      <c r="Y4" s="65"/>
      <c r="Z4" s="64" t="s">
        <v>35</v>
      </c>
      <c r="AA4" s="65"/>
      <c r="AB4" s="64" t="s">
        <v>8</v>
      </c>
      <c r="AC4" s="65"/>
      <c r="AD4" s="64" t="s">
        <v>9</v>
      </c>
      <c r="AE4" s="65"/>
      <c r="AF4" s="64" t="s">
        <v>10</v>
      </c>
      <c r="AG4" s="65"/>
      <c r="AH4" s="64" t="s">
        <v>11</v>
      </c>
      <c r="AI4" s="65"/>
    </row>
    <row r="5" spans="2:35" ht="63.75" thickBot="1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/>
    <row r="7" spans="2:35">
      <c r="B7" s="5" t="s">
        <v>15</v>
      </c>
      <c r="D7" s="6">
        <v>3.1784157452507955E-4</v>
      </c>
      <c r="E7" s="7">
        <v>9.6687709145973095E-4</v>
      </c>
      <c r="F7" s="6">
        <v>3.1784157452507955E-4</v>
      </c>
      <c r="G7" s="7">
        <v>9.6687709145973095E-4</v>
      </c>
      <c r="H7" s="6">
        <v>1.0297441960127607E-3</v>
      </c>
      <c r="I7" s="7">
        <v>3.1324916341606565E-3</v>
      </c>
      <c r="J7" s="6">
        <v>1.304031786288018E-3</v>
      </c>
      <c r="K7" s="7">
        <v>3.9668770914595506E-3</v>
      </c>
      <c r="L7" s="6">
        <v>1.304031786288018E-3</v>
      </c>
      <c r="M7" s="7">
        <v>3.9668770914595506E-3</v>
      </c>
      <c r="N7" s="6">
        <v>1.304031786288018E-3</v>
      </c>
      <c r="O7" s="7">
        <v>3.9668770914595506E-3</v>
      </c>
      <c r="P7" s="6">
        <v>-1.3258087784131511E-3</v>
      </c>
      <c r="Q7" s="7">
        <v>-4.0331229085406577E-3</v>
      </c>
      <c r="R7" s="6">
        <v>-1.3258087784131511E-3</v>
      </c>
      <c r="S7" s="7">
        <v>-4.0331229085406577E-3</v>
      </c>
      <c r="T7" s="6">
        <v>1.4497326125266774E-3</v>
      </c>
      <c r="U7" s="7">
        <v>4.4101003900716678E-3</v>
      </c>
      <c r="V7" s="6">
        <v>1.4497326125266774E-3</v>
      </c>
      <c r="W7" s="7">
        <v>4.4101003900716678E-3</v>
      </c>
      <c r="X7" s="6">
        <v>1.7784626831143235E-3</v>
      </c>
      <c r="Y7" s="7">
        <v>5.4101003900716071E-3</v>
      </c>
      <c r="Z7" s="6">
        <v>1.7784626831143235E-3</v>
      </c>
      <c r="AA7" s="7">
        <v>5.4101003900716071E-3</v>
      </c>
      <c r="AB7" s="6">
        <v>1.7784626831143235E-3</v>
      </c>
      <c r="AC7" s="7">
        <v>5.4101003900716071E-3</v>
      </c>
      <c r="AD7" s="6">
        <v>2.1071927537019697E-3</v>
      </c>
      <c r="AE7" s="7">
        <v>6.4101003900715482E-3</v>
      </c>
      <c r="AF7" s="6">
        <v>1.1947853655272622E-2</v>
      </c>
      <c r="AG7" s="7">
        <v>3.6434381272523637E-2</v>
      </c>
      <c r="AH7" s="6">
        <v>3.490281341191892E-2</v>
      </c>
      <c r="AI7" s="7">
        <v>0.1064343812725231</v>
      </c>
    </row>
    <row r="8" spans="2:35">
      <c r="B8" s="5" t="s">
        <v>16</v>
      </c>
      <c r="D8" s="8">
        <v>2.7076883820775777E-4</v>
      </c>
      <c r="E8" s="9">
        <v>5.1013884429332399E-4</v>
      </c>
      <c r="F8" s="8">
        <v>2.7076883820775777E-4</v>
      </c>
      <c r="G8" s="9">
        <v>5.1013884429332399E-4</v>
      </c>
      <c r="H8" s="8">
        <v>1.410178181981081E-3</v>
      </c>
      <c r="I8" s="9">
        <v>2.6568296143866721E-3</v>
      </c>
      <c r="J8" s="8">
        <v>1.476744793844853E-3</v>
      </c>
      <c r="K8" s="9">
        <v>2.7822436563774244E-3</v>
      </c>
      <c r="L8" s="8">
        <v>1.476744793844853E-3</v>
      </c>
      <c r="M8" s="9">
        <v>2.7822436563774244E-3</v>
      </c>
      <c r="N8" s="8">
        <v>1.476744793844853E-3</v>
      </c>
      <c r="O8" s="9">
        <v>2.7822436563774244E-3</v>
      </c>
      <c r="P8" s="8">
        <v>7.5552067012683022E-3</v>
      </c>
      <c r="Q8" s="9">
        <v>1.4234298305866153E-2</v>
      </c>
      <c r="R8" s="8">
        <v>7.5552067012683022E-3</v>
      </c>
      <c r="S8" s="9">
        <v>1.4234298305866153E-2</v>
      </c>
      <c r="T8" s="8">
        <v>8.3217238529280646E-3</v>
      </c>
      <c r="U8" s="9">
        <v>1.5678445928121953E-2</v>
      </c>
      <c r="V8" s="8">
        <v>8.3217238529280646E-3</v>
      </c>
      <c r="W8" s="9">
        <v>1.5678445928121953E-2</v>
      </c>
      <c r="X8" s="8">
        <v>8.2952842548713601E-3</v>
      </c>
      <c r="Y8" s="9">
        <v>1.5628632714439324E-2</v>
      </c>
      <c r="Z8" s="8">
        <v>8.0166770605909488E-3</v>
      </c>
      <c r="AA8" s="9">
        <v>1.5103726107597915E-2</v>
      </c>
      <c r="AB8" s="8">
        <v>8.4274822451555487E-3</v>
      </c>
      <c r="AC8" s="9">
        <v>1.5877698782853562E-2</v>
      </c>
      <c r="AD8" s="8">
        <v>8.6796498413792555E-3</v>
      </c>
      <c r="AE8" s="9">
        <v>1.6352792176012123E-2</v>
      </c>
      <c r="AF8" s="8">
        <v>1.7482324795039528E-2</v>
      </c>
      <c r="AG8" s="9">
        <v>3.307502975493553E-2</v>
      </c>
      <c r="AH8" s="8">
        <v>4.0875027905422634E-2</v>
      </c>
      <c r="AI8" s="9">
        <v>7.7331978444266897E-2</v>
      </c>
    </row>
    <row r="9" spans="2:35">
      <c r="B9" s="5" t="s">
        <v>17</v>
      </c>
      <c r="D9" s="8">
        <v>0</v>
      </c>
      <c r="E9" s="9">
        <v>0</v>
      </c>
      <c r="F9" s="8">
        <v>0</v>
      </c>
      <c r="G9" s="9">
        <v>0</v>
      </c>
      <c r="H9" s="8">
        <v>5.6034482758620774E-2</v>
      </c>
      <c r="I9" s="9">
        <v>1.3000000000000008E-2</v>
      </c>
      <c r="J9" s="8">
        <v>5.1724137931034253E-2</v>
      </c>
      <c r="K9" s="9">
        <v>1.1999999999999966E-2</v>
      </c>
      <c r="L9" s="8">
        <v>5.1724137931034253E-2</v>
      </c>
      <c r="M9" s="9">
        <v>1.1999999999999966E-2</v>
      </c>
      <c r="N9" s="8">
        <v>5.1724137931034253E-2</v>
      </c>
      <c r="O9" s="9">
        <v>1.1999999999999966E-2</v>
      </c>
      <c r="P9" s="8">
        <v>5.1724137931034253E-2</v>
      </c>
      <c r="Q9" s="9">
        <v>1.1999999999999966E-2</v>
      </c>
      <c r="R9" s="8">
        <v>5.1724137931034253E-2</v>
      </c>
      <c r="S9" s="9">
        <v>1.1999999999999966E-2</v>
      </c>
      <c r="T9" s="8">
        <v>9.0517241379310276E-2</v>
      </c>
      <c r="U9" s="9">
        <v>2.1000000000000008E-2</v>
      </c>
      <c r="V9" s="8">
        <v>9.0517241379310276E-2</v>
      </c>
      <c r="W9" s="9">
        <v>2.1000000000000008E-2</v>
      </c>
      <c r="X9" s="8">
        <v>-5.1724137931034475E-2</v>
      </c>
      <c r="Y9" s="9">
        <v>-1.2E-2</v>
      </c>
      <c r="Z9" s="8">
        <v>-5.1724137931034475E-2</v>
      </c>
      <c r="AA9" s="9">
        <v>-1.2E-2</v>
      </c>
      <c r="AB9" s="8">
        <v>-3.4482758620689502E-2</v>
      </c>
      <c r="AC9" s="9">
        <v>-7.9999999999999655E-3</v>
      </c>
      <c r="AD9" s="8">
        <v>-3.4482758620689502E-2</v>
      </c>
      <c r="AE9" s="9">
        <v>-7.9999999999999655E-3</v>
      </c>
      <c r="AF9" s="8">
        <v>-3.0172413793103314E-2</v>
      </c>
      <c r="AG9" s="9">
        <v>-6.9999999999999715E-3</v>
      </c>
      <c r="AH9" s="8">
        <v>-2.155172413793105E-2</v>
      </c>
      <c r="AI9" s="9">
        <v>-4.9999999999999984E-3</v>
      </c>
    </row>
    <row r="10" spans="2:35">
      <c r="B10" s="5" t="s">
        <v>18</v>
      </c>
      <c r="D10" s="8">
        <v>1.2356112014222376E-4</v>
      </c>
      <c r="E10" s="9">
        <v>3.1843415507209913E-4</v>
      </c>
      <c r="F10" s="8">
        <v>1.2356112014222376E-4</v>
      </c>
      <c r="G10" s="9">
        <v>3.1843415507209913E-4</v>
      </c>
      <c r="H10" s="8">
        <v>-3.9018131942414325E-4</v>
      </c>
      <c r="I10" s="9">
        <v>-1.0055514115835649E-3</v>
      </c>
      <c r="J10" s="8">
        <v>1.0231766815178567E-3</v>
      </c>
      <c r="K10" s="9">
        <v>2.6368683101437493E-3</v>
      </c>
      <c r="L10" s="8">
        <v>1.0231766815178567E-3</v>
      </c>
      <c r="M10" s="9">
        <v>2.6368683101437493E-3</v>
      </c>
      <c r="N10" s="8">
        <v>1.0231766815178567E-3</v>
      </c>
      <c r="O10" s="9">
        <v>2.6368683101437493E-3</v>
      </c>
      <c r="P10" s="8">
        <v>1.8872428829896704E-2</v>
      </c>
      <c r="Q10" s="9">
        <v>4.8636868310144091E-2</v>
      </c>
      <c r="R10" s="8">
        <v>1.8872428829896704E-2</v>
      </c>
      <c r="S10" s="9">
        <v>4.8636868310144091E-2</v>
      </c>
      <c r="T10" s="8">
        <v>1.5334614560193804E-2</v>
      </c>
      <c r="U10" s="9">
        <v>3.9519429940541709E-2</v>
      </c>
      <c r="V10" s="8">
        <v>1.5334614560193804E-2</v>
      </c>
      <c r="W10" s="9">
        <v>3.9519429940541709E-2</v>
      </c>
      <c r="X10" s="8">
        <v>1.5334614560193804E-2</v>
      </c>
      <c r="Y10" s="9">
        <v>3.9519429940541709E-2</v>
      </c>
      <c r="Z10" s="8">
        <v>1.5722641780810731E-2</v>
      </c>
      <c r="AA10" s="9">
        <v>4.0519429940541946E-2</v>
      </c>
      <c r="AB10" s="8">
        <v>1.5722641780810731E-2</v>
      </c>
      <c r="AC10" s="9">
        <v>4.0519429940541946E-2</v>
      </c>
      <c r="AD10" s="8">
        <v>1.5722641780810731E-2</v>
      </c>
      <c r="AE10" s="9">
        <v>4.0519429940541946E-2</v>
      </c>
      <c r="AF10" s="8">
        <v>2.7321540800407496E-2</v>
      </c>
      <c r="AG10" s="9">
        <v>7.0463257246435734E-2</v>
      </c>
      <c r="AH10" s="8">
        <v>5.2137007464269747E-2</v>
      </c>
      <c r="AI10" s="9">
        <v>0.13446325724643599</v>
      </c>
    </row>
    <row r="11" spans="2:35">
      <c r="B11" s="5" t="s">
        <v>19</v>
      </c>
      <c r="D11" s="8">
        <v>2.8866314664033332E-4</v>
      </c>
      <c r="E11" s="9">
        <v>5.2480217049435279E-4</v>
      </c>
      <c r="F11" s="8">
        <v>2.8866314664033332E-4</v>
      </c>
      <c r="G11" s="9">
        <v>5.2480217049435279E-4</v>
      </c>
      <c r="H11" s="8">
        <v>2.7642422465081751E-3</v>
      </c>
      <c r="I11" s="9">
        <v>5.0255127737060899E-3</v>
      </c>
      <c r="J11" s="8">
        <v>3.458436355612049E-3</v>
      </c>
      <c r="K11" s="9">
        <v>6.2875878928962872E-3</v>
      </c>
      <c r="L11" s="8">
        <v>3.458436355612049E-3</v>
      </c>
      <c r="M11" s="9">
        <v>6.2875878928962872E-3</v>
      </c>
      <c r="N11" s="8">
        <v>3.458436355612049E-3</v>
      </c>
      <c r="O11" s="9">
        <v>6.2875878928962872E-3</v>
      </c>
      <c r="P11" s="8">
        <v>1.9427274911657522E-2</v>
      </c>
      <c r="Q11" s="9">
        <v>3.5319631754475569E-2</v>
      </c>
      <c r="R11" s="8">
        <v>1.9427274911657522E-2</v>
      </c>
      <c r="S11" s="9">
        <v>3.5319631754475569E-2</v>
      </c>
      <c r="T11" s="8">
        <v>1.5233857596565148E-2</v>
      </c>
      <c r="U11" s="9">
        <v>2.7695816472331703E-2</v>
      </c>
      <c r="V11" s="8">
        <v>1.5233857596565148E-2</v>
      </c>
      <c r="W11" s="9">
        <v>2.7695816472331703E-2</v>
      </c>
      <c r="X11" s="8">
        <v>1.4133773935064209E-2</v>
      </c>
      <c r="Y11" s="9">
        <v>2.5695816472331164E-2</v>
      </c>
      <c r="Z11" s="8">
        <v>1.3941699930908991E-2</v>
      </c>
      <c r="AA11" s="9">
        <v>2.5346617568870904E-2</v>
      </c>
      <c r="AB11" s="8">
        <v>1.4020240476056989E-2</v>
      </c>
      <c r="AC11" s="9">
        <v>2.5489407700015797E-2</v>
      </c>
      <c r="AD11" s="8">
        <v>1.4020240476056989E-2</v>
      </c>
      <c r="AE11" s="9">
        <v>2.5489407700015797E-2</v>
      </c>
      <c r="AF11" s="8">
        <v>1.6100985282184288E-2</v>
      </c>
      <c r="AG11" s="9">
        <v>2.9534810755816838E-2</v>
      </c>
      <c r="AH11" s="8">
        <v>4.0461412001467467E-2</v>
      </c>
      <c r="AI11" s="9">
        <v>7.4220311703456096E-2</v>
      </c>
    </row>
    <row r="12" spans="2:35">
      <c r="B12" s="5" t="s">
        <v>20</v>
      </c>
      <c r="D12" s="8">
        <v>0</v>
      </c>
      <c r="E12" s="9">
        <v>0</v>
      </c>
      <c r="F12" s="8">
        <v>0</v>
      </c>
      <c r="G12" s="9">
        <v>0</v>
      </c>
      <c r="H12" s="8">
        <v>6.3926940639269292E-2</v>
      </c>
      <c r="I12" s="9">
        <v>1.3999999999999993E-2</v>
      </c>
      <c r="J12" s="8">
        <v>5.9360730593607469E-2</v>
      </c>
      <c r="K12" s="9">
        <v>1.3000000000000015E-2</v>
      </c>
      <c r="L12" s="8">
        <v>5.9360730593607469E-2</v>
      </c>
      <c r="M12" s="9">
        <v>1.3000000000000015E-2</v>
      </c>
      <c r="N12" s="8">
        <v>5.9360730593607469E-2</v>
      </c>
      <c r="O12" s="9">
        <v>1.3000000000000015E-2</v>
      </c>
      <c r="P12" s="8">
        <v>5.9360730593607469E-2</v>
      </c>
      <c r="Q12" s="9">
        <v>1.3000000000000015E-2</v>
      </c>
      <c r="R12" s="8">
        <v>5.9360730593607469E-2</v>
      </c>
      <c r="S12" s="9">
        <v>1.3000000000000015E-2</v>
      </c>
      <c r="T12" s="8">
        <v>0.10045662100456609</v>
      </c>
      <c r="U12" s="9">
        <v>2.1999999999999971E-2</v>
      </c>
      <c r="V12" s="8">
        <v>0.10045662100456609</v>
      </c>
      <c r="W12" s="9">
        <v>2.1999999999999971E-2</v>
      </c>
      <c r="X12" s="8">
        <v>3.1963470319634757E-2</v>
      </c>
      <c r="Y12" s="9">
        <v>6.9999999999999967E-3</v>
      </c>
      <c r="Z12" s="8">
        <v>3.1963470319634757E-2</v>
      </c>
      <c r="AA12" s="9">
        <v>6.9999999999999967E-3</v>
      </c>
      <c r="AB12" s="8">
        <v>4.5662100456620891E-2</v>
      </c>
      <c r="AC12" s="9">
        <v>9.9999999999999811E-3</v>
      </c>
      <c r="AD12" s="8">
        <v>4.5662100456620891E-2</v>
      </c>
      <c r="AE12" s="9">
        <v>9.9999999999999811E-3</v>
      </c>
      <c r="AF12" s="8">
        <v>5.4794520547945202E-2</v>
      </c>
      <c r="AG12" s="9">
        <v>1.1999999999999978E-2</v>
      </c>
      <c r="AH12" s="8">
        <v>6.3926940639269292E-2</v>
      </c>
      <c r="AI12" s="9">
        <v>1.3999999999999995E-2</v>
      </c>
    </row>
    <row r="13" spans="2:35">
      <c r="B13" s="5" t="s">
        <v>21</v>
      </c>
      <c r="D13" s="8">
        <v>6.2524233466021428E-4</v>
      </c>
      <c r="E13" s="9">
        <v>1.2027863592846959E-3</v>
      </c>
      <c r="F13" s="8">
        <v>6.2524233466021428E-4</v>
      </c>
      <c r="G13" s="9">
        <v>1.2027863592846959E-3</v>
      </c>
      <c r="H13" s="8">
        <v>5.0791766033091434E-3</v>
      </c>
      <c r="I13" s="9">
        <v>9.7708744213210429E-3</v>
      </c>
      <c r="J13" s="8">
        <v>3.0848718024720778E-3</v>
      </c>
      <c r="K13" s="9">
        <v>5.9344057791163307E-3</v>
      </c>
      <c r="L13" s="8">
        <v>3.0848718024720778E-3</v>
      </c>
      <c r="M13" s="9">
        <v>5.9344057791163307E-3</v>
      </c>
      <c r="N13" s="8">
        <v>3.0848718024720778E-3</v>
      </c>
      <c r="O13" s="9">
        <v>5.9344057791163307E-3</v>
      </c>
      <c r="P13" s="8">
        <v>2.4504005590297862E-3</v>
      </c>
      <c r="Q13" s="9">
        <v>4.7138656546450259E-3</v>
      </c>
      <c r="R13" s="8">
        <v>2.4504005590297862E-3</v>
      </c>
      <c r="S13" s="9">
        <v>4.7138656546450259E-3</v>
      </c>
      <c r="T13" s="8">
        <v>-2.1615248411149812E-3</v>
      </c>
      <c r="U13" s="9">
        <v>-4.1581518877176326E-3</v>
      </c>
      <c r="V13" s="8">
        <v>-2.1615248411149812E-3</v>
      </c>
      <c r="W13" s="9">
        <v>-4.1581518877176326E-3</v>
      </c>
      <c r="X13" s="8">
        <v>-1.6608037504914908E-3</v>
      </c>
      <c r="Y13" s="9">
        <v>-3.1949085751298511E-3</v>
      </c>
      <c r="Z13" s="8">
        <v>-1.7655684827155849E-3</v>
      </c>
      <c r="AA13" s="9">
        <v>-3.3964457773760599E-3</v>
      </c>
      <c r="AB13" s="8">
        <v>-1.9671071355462644E-3</v>
      </c>
      <c r="AC13" s="9">
        <v>-3.7841481594054587E-3</v>
      </c>
      <c r="AD13" s="8">
        <v>-1.9671071355462644E-3</v>
      </c>
      <c r="AE13" s="9">
        <v>-3.7841481594054587E-3</v>
      </c>
      <c r="AF13" s="8">
        <v>8.5947187233796907E-3</v>
      </c>
      <c r="AG13" s="9">
        <v>1.6556268462777662E-2</v>
      </c>
      <c r="AH13" s="8">
        <v>3.3096163708654869E-2</v>
      </c>
      <c r="AI13" s="9">
        <v>6.3754148225698609E-2</v>
      </c>
    </row>
    <row r="14" spans="2:35">
      <c r="B14" s="5" t="s">
        <v>22</v>
      </c>
      <c r="D14" s="8">
        <v>2.4051600924623884E-4</v>
      </c>
      <c r="E14" s="9">
        <v>4.1808727162743337E-4</v>
      </c>
      <c r="F14" s="8">
        <v>2.4051600924623884E-4</v>
      </c>
      <c r="G14" s="9">
        <v>4.1808727162743337E-4</v>
      </c>
      <c r="H14" s="8">
        <v>4.6047388350147767E-3</v>
      </c>
      <c r="I14" s="9">
        <v>8.0043848312708471E-3</v>
      </c>
      <c r="J14" s="8">
        <v>3.048574469532328E-3</v>
      </c>
      <c r="K14" s="9">
        <v>5.2993153608125662E-3</v>
      </c>
      <c r="L14" s="8">
        <v>3.048574469532328E-3</v>
      </c>
      <c r="M14" s="9">
        <v>5.2993153608125662E-3</v>
      </c>
      <c r="N14" s="8">
        <v>3.048574469532328E-3</v>
      </c>
      <c r="O14" s="9">
        <v>5.2993153608125662E-3</v>
      </c>
      <c r="P14" s="8">
        <v>-7.6908053247414232E-3</v>
      </c>
      <c r="Q14" s="9">
        <v>-1.3368872304659388E-2</v>
      </c>
      <c r="R14" s="8">
        <v>-7.6908053247414232E-3</v>
      </c>
      <c r="S14" s="9">
        <v>-1.3368872304659388E-2</v>
      </c>
      <c r="T14" s="8">
        <v>-2.0116489869978937E-2</v>
      </c>
      <c r="U14" s="9">
        <v>-3.496835154890153E-2</v>
      </c>
      <c r="V14" s="8">
        <v>-2.0116489869978937E-2</v>
      </c>
      <c r="W14" s="9">
        <v>-3.496835154890153E-2</v>
      </c>
      <c r="X14" s="8">
        <v>-1.9974299730932232E-2</v>
      </c>
      <c r="Y14" s="9">
        <v>-3.4721183439499106E-2</v>
      </c>
      <c r="Z14" s="8">
        <v>-2.0100102224945737E-2</v>
      </c>
      <c r="AA14" s="9">
        <v>-3.4939865021863949E-2</v>
      </c>
      <c r="AB14" s="8">
        <v>-2.024423635839967E-2</v>
      </c>
      <c r="AC14" s="9">
        <v>-3.5190412362945345E-2</v>
      </c>
      <c r="AD14" s="8">
        <v>-1.9794761809632355E-2</v>
      </c>
      <c r="AE14" s="9">
        <v>-3.4409093945310477E-2</v>
      </c>
      <c r="AF14" s="8">
        <v>-3.4237857975535357E-3</v>
      </c>
      <c r="AG14" s="9">
        <v>-5.9220312514653697E-3</v>
      </c>
      <c r="AH14" s="8">
        <v>2.2722504143948052E-2</v>
      </c>
      <c r="AI14" s="9">
        <v>3.9302511199200425E-2</v>
      </c>
    </row>
    <row r="15" spans="2:35">
      <c r="B15" s="5" t="s">
        <v>23</v>
      </c>
      <c r="D15" s="8">
        <v>3.9399835350129031E-4</v>
      </c>
      <c r="E15" s="9">
        <v>9.1583217505745366E-4</v>
      </c>
      <c r="F15" s="8">
        <v>3.9399835350129031E-4</v>
      </c>
      <c r="G15" s="9">
        <v>9.1583217505745366E-4</v>
      </c>
      <c r="H15" s="8">
        <v>-2.8585350483575023E-2</v>
      </c>
      <c r="I15" s="9">
        <v>-6.6445413985881732E-2</v>
      </c>
      <c r="J15" s="8">
        <v>-3.0303330961307995E-2</v>
      </c>
      <c r="K15" s="9">
        <v>-7.0438785490220174E-2</v>
      </c>
      <c r="L15" s="8">
        <v>-3.0303330961307995E-2</v>
      </c>
      <c r="M15" s="9">
        <v>-7.0438785490220174E-2</v>
      </c>
      <c r="N15" s="8">
        <v>-3.0303330961307995E-2</v>
      </c>
      <c r="O15" s="9">
        <v>-7.0438785490220174E-2</v>
      </c>
      <c r="P15" s="8">
        <v>-3.7909364192237116E-2</v>
      </c>
      <c r="Q15" s="9">
        <v>-8.8118681600287019E-2</v>
      </c>
      <c r="R15" s="8">
        <v>-3.7909364192237116E-2</v>
      </c>
      <c r="S15" s="9">
        <v>-8.8118681600287019E-2</v>
      </c>
      <c r="T15" s="8">
        <v>-2.9251344190989736E-2</v>
      </c>
      <c r="U15" s="9">
        <v>-6.7993487626839683E-2</v>
      </c>
      <c r="V15" s="8">
        <v>-2.9251344190989736E-2</v>
      </c>
      <c r="W15" s="9">
        <v>-6.7993487626839683E-2</v>
      </c>
      <c r="X15" s="8">
        <v>-2.838645184383437E-2</v>
      </c>
      <c r="Y15" s="9">
        <v>-6.5983082678578497E-2</v>
      </c>
      <c r="Z15" s="8">
        <v>-2.8295529146872611E-2</v>
      </c>
      <c r="AA15" s="9">
        <v>-6.577173679202683E-2</v>
      </c>
      <c r="AB15" s="8">
        <v>-2.7915387970379513E-2</v>
      </c>
      <c r="AC15" s="9">
        <v>-6.4888115027106577E-2</v>
      </c>
      <c r="AD15" s="8">
        <v>-2.7571626347630107E-2</v>
      </c>
      <c r="AE15" s="9">
        <v>-6.4089055965396949E-2</v>
      </c>
      <c r="AF15" s="8">
        <v>3.8559884114528042E-2</v>
      </c>
      <c r="AG15" s="9">
        <v>7.7215366963285473E-2</v>
      </c>
      <c r="AH15" s="8">
        <v>6.6214555902560424E-2</v>
      </c>
      <c r="AI15" s="9">
        <v>0.13259327276870247</v>
      </c>
    </row>
    <row r="16" spans="2:35">
      <c r="B16" s="5" t="s">
        <v>24</v>
      </c>
      <c r="D16" s="8">
        <v>-6.8329150321511101E-5</v>
      </c>
      <c r="E16" s="9">
        <v>-1.3644765237422736E-4</v>
      </c>
      <c r="F16" s="8">
        <v>-6.8329150321511101E-5</v>
      </c>
      <c r="G16" s="9">
        <v>-1.3644765237422736E-4</v>
      </c>
      <c r="H16" s="8">
        <v>5.1758831827384277E-3</v>
      </c>
      <c r="I16" s="9">
        <v>1.033580991310935E-2</v>
      </c>
      <c r="J16" s="8">
        <v>2.6522292773103473E-3</v>
      </c>
      <c r="K16" s="9">
        <v>5.2962821393817616E-3</v>
      </c>
      <c r="L16" s="8">
        <v>2.6522292773103473E-3</v>
      </c>
      <c r="M16" s="9">
        <v>5.2962821393817616E-3</v>
      </c>
      <c r="N16" s="8">
        <v>2.6522292773103473E-3</v>
      </c>
      <c r="O16" s="9">
        <v>5.2962821393817616E-3</v>
      </c>
      <c r="P16" s="8">
        <v>6.3704655073379968E-3</v>
      </c>
      <c r="Q16" s="9">
        <v>1.2721291848597837E-2</v>
      </c>
      <c r="R16" s="8">
        <v>6.3704655073379968E-3</v>
      </c>
      <c r="S16" s="9">
        <v>1.2721291848597837E-2</v>
      </c>
      <c r="T16" s="8">
        <v>1.0070242186734024E-2</v>
      </c>
      <c r="U16" s="9">
        <v>2.010943936450876E-2</v>
      </c>
      <c r="V16" s="8">
        <v>1.0070242186734024E-2</v>
      </c>
      <c r="W16" s="9">
        <v>2.010943936450876E-2</v>
      </c>
      <c r="X16" s="8">
        <v>1.0172735912216124E-2</v>
      </c>
      <c r="Y16" s="9">
        <v>2.031411084306935E-2</v>
      </c>
      <c r="Z16" s="8">
        <v>1.0101738257326742E-2</v>
      </c>
      <c r="AA16" s="9">
        <v>2.017233440814923E-2</v>
      </c>
      <c r="AB16" s="8">
        <v>9.4233803887593393E-3</v>
      </c>
      <c r="AC16" s="9">
        <v>1.8817709944065723E-2</v>
      </c>
      <c r="AD16" s="8">
        <v>8.6075958267406438E-3</v>
      </c>
      <c r="AE16" s="9">
        <v>1.7188655758454588E-2</v>
      </c>
      <c r="AF16" s="8">
        <v>-2.8362730097675204E-3</v>
      </c>
      <c r="AG16" s="9">
        <v>-5.8641539707127701E-3</v>
      </c>
      <c r="AH16" s="8">
        <v>1.946841482333217E-2</v>
      </c>
      <c r="AI16" s="9">
        <v>4.0252042626560881E-2</v>
      </c>
    </row>
    <row r="17" spans="2:35">
      <c r="B17" s="5" t="s">
        <v>25</v>
      </c>
      <c r="D17" s="8">
        <v>-1.1240035841875162E-4</v>
      </c>
      <c r="E17" s="9">
        <v>-1.957052265894074E-4</v>
      </c>
      <c r="F17" s="8">
        <v>-1.1240035841875162E-4</v>
      </c>
      <c r="G17" s="9">
        <v>-1.957052265894074E-4</v>
      </c>
      <c r="H17" s="8">
        <v>8.9589632515489903E-3</v>
      </c>
      <c r="I17" s="9">
        <v>1.5598846461139773E-2</v>
      </c>
      <c r="J17" s="8">
        <v>6.7528114113970528E-3</v>
      </c>
      <c r="K17" s="9">
        <v>1.1757618089258525E-2</v>
      </c>
      <c r="L17" s="8">
        <v>6.7528114113970528E-3</v>
      </c>
      <c r="M17" s="9">
        <v>1.1757618089258525E-2</v>
      </c>
      <c r="N17" s="8">
        <v>6.7528114113970528E-3</v>
      </c>
      <c r="O17" s="9">
        <v>1.1757618089258525E-2</v>
      </c>
      <c r="P17" s="8">
        <v>5.6284984530696747E-3</v>
      </c>
      <c r="Q17" s="9">
        <v>9.8000271583897867E-3</v>
      </c>
      <c r="R17" s="8">
        <v>5.6659652392090365E-3</v>
      </c>
      <c r="S17" s="9">
        <v>9.8652622339193557E-3</v>
      </c>
      <c r="T17" s="8">
        <v>1.6118368260495952E-3</v>
      </c>
      <c r="U17" s="9">
        <v>2.8064402614456528E-3</v>
      </c>
      <c r="V17" s="8">
        <v>1.6118368260495952E-3</v>
      </c>
      <c r="W17" s="9">
        <v>2.8064402614456528E-3</v>
      </c>
      <c r="X17" s="8">
        <v>1.686770398328763E-3</v>
      </c>
      <c r="Y17" s="9">
        <v>2.9369104125052579E-3</v>
      </c>
      <c r="Z17" s="8">
        <v>1.5822308979018818E-3</v>
      </c>
      <c r="AA17" s="9">
        <v>2.7548920728270461E-3</v>
      </c>
      <c r="AB17" s="8">
        <v>1.6867390749963906E-3</v>
      </c>
      <c r="AC17" s="9">
        <v>2.9368558740683883E-3</v>
      </c>
      <c r="AD17" s="8">
        <v>8.752383805339381E-4</v>
      </c>
      <c r="AE17" s="9">
        <v>1.5239161866729945E-3</v>
      </c>
      <c r="AF17" s="8">
        <v>-7.3265679254530536E-4</v>
      </c>
      <c r="AG17" s="9">
        <v>-1.2930580774930685E-3</v>
      </c>
      <c r="AH17" s="8">
        <v>2.3017102519722776E-2</v>
      </c>
      <c r="AI17" s="9">
        <v>4.0622636187152991E-2</v>
      </c>
    </row>
    <row r="18" spans="2:35">
      <c r="B18" s="5" t="s">
        <v>26</v>
      </c>
      <c r="D18" s="8">
        <v>-2.3726045267979945E-4</v>
      </c>
      <c r="E18" s="9">
        <v>-3.1680491465028028E-4</v>
      </c>
      <c r="F18" s="8">
        <v>-2.3726045267979945E-4</v>
      </c>
      <c r="G18" s="9">
        <v>-3.1680491465028028E-4</v>
      </c>
      <c r="H18" s="8">
        <v>-8.3531813646100517E-3</v>
      </c>
      <c r="I18" s="9">
        <v>-1.1153687348163275E-2</v>
      </c>
      <c r="J18" s="8">
        <v>-1.0163141909807938E-2</v>
      </c>
      <c r="K18" s="9">
        <v>-1.3570459252479686E-2</v>
      </c>
      <c r="L18" s="8">
        <v>-1.0163141909807938E-2</v>
      </c>
      <c r="M18" s="9">
        <v>-1.3570459252479686E-2</v>
      </c>
      <c r="N18" s="8">
        <v>-1.0163141909807938E-2</v>
      </c>
      <c r="O18" s="9">
        <v>-1.3570459252479686E-2</v>
      </c>
      <c r="P18" s="8">
        <v>-2.8446223507570867E-2</v>
      </c>
      <c r="Q18" s="9">
        <v>-3.7983167058198965E-2</v>
      </c>
      <c r="R18" s="8">
        <v>-2.8398075849476179E-2</v>
      </c>
      <c r="S18" s="9">
        <v>-3.7918877310198371E-2</v>
      </c>
      <c r="T18" s="8">
        <v>-3.5796021652833021E-2</v>
      </c>
      <c r="U18" s="9">
        <v>-4.7797074718779517E-2</v>
      </c>
      <c r="V18" s="8">
        <v>-3.5796021652833021E-2</v>
      </c>
      <c r="W18" s="9">
        <v>-4.7797074718779517E-2</v>
      </c>
      <c r="X18" s="8">
        <v>-3.4740396665901008E-2</v>
      </c>
      <c r="Y18" s="9">
        <v>-4.6387538573541248E-2</v>
      </c>
      <c r="Z18" s="8">
        <v>-3.4952935552844955E-2</v>
      </c>
      <c r="AA18" s="9">
        <v>-4.66713337158738E-2</v>
      </c>
      <c r="AB18" s="8">
        <v>-3.5415220373752776E-2</v>
      </c>
      <c r="AC18" s="9">
        <v>-4.7288605164097483E-2</v>
      </c>
      <c r="AD18" s="8">
        <v>-3.6006337206873407E-2</v>
      </c>
      <c r="AE18" s="9">
        <v>-4.8077901128721998E-2</v>
      </c>
      <c r="AF18" s="8">
        <v>-2.7178176986083935E-2</v>
      </c>
      <c r="AG18" s="9">
        <v>-3.637272192195122E-2</v>
      </c>
      <c r="AH18" s="8">
        <v>-3.2671548540330608E-4</v>
      </c>
      <c r="AI18" s="9">
        <v>-4.3724534961464193E-4</v>
      </c>
    </row>
    <row r="19" spans="2:35">
      <c r="B19" s="5" t="s">
        <v>27</v>
      </c>
      <c r="D19" s="8">
        <v>-2.2858141782211572E-4</v>
      </c>
      <c r="E19" s="9">
        <v>-2.4157688006312027E-4</v>
      </c>
      <c r="F19" s="8">
        <v>-2.2858141782211572E-4</v>
      </c>
      <c r="G19" s="9">
        <v>-2.4157688006312027E-4</v>
      </c>
      <c r="H19" s="8">
        <v>-1.7583424876100873E-3</v>
      </c>
      <c r="I19" s="9">
        <v>-1.8583089399234437E-3</v>
      </c>
      <c r="J19" s="8">
        <v>-3.6121488859137685E-3</v>
      </c>
      <c r="K19" s="9">
        <v>-3.8175091680525903E-3</v>
      </c>
      <c r="L19" s="8">
        <v>-3.6121488859137685E-3</v>
      </c>
      <c r="M19" s="9">
        <v>-3.8175091680525903E-3</v>
      </c>
      <c r="N19" s="8">
        <v>-3.6121488859137685E-3</v>
      </c>
      <c r="O19" s="9">
        <v>-3.8175091680525903E-3</v>
      </c>
      <c r="P19" s="8">
        <v>4.8942849775509112E-2</v>
      </c>
      <c r="Q19" s="9">
        <v>5.1725381104096524E-2</v>
      </c>
      <c r="R19" s="8">
        <v>4.8942849775509112E-2</v>
      </c>
      <c r="S19" s="9">
        <v>5.1725381104096524E-2</v>
      </c>
      <c r="T19" s="8">
        <v>3.0305244491720673E-2</v>
      </c>
      <c r="U19" s="9">
        <v>3.202817833405925E-2</v>
      </c>
      <c r="V19" s="8">
        <v>3.0305244491720673E-2</v>
      </c>
      <c r="W19" s="9">
        <v>3.202817833405925E-2</v>
      </c>
      <c r="X19" s="8">
        <v>3.0420727821728333E-2</v>
      </c>
      <c r="Y19" s="9">
        <v>3.2150227198872207E-2</v>
      </c>
      <c r="Z19" s="8">
        <v>3.0593952816740044E-2</v>
      </c>
      <c r="AA19" s="9">
        <v>3.2333300496091975E-2</v>
      </c>
      <c r="AB19" s="8">
        <v>3.0830228977827501E-2</v>
      </c>
      <c r="AC19" s="9">
        <v>3.2583009586063576E-2</v>
      </c>
      <c r="AD19" s="8">
        <v>3.0273821526229705E-2</v>
      </c>
      <c r="AE19" s="9">
        <v>3.199496888931104E-2</v>
      </c>
      <c r="AF19" s="8" t="s">
        <v>62</v>
      </c>
      <c r="AG19" s="9">
        <v>0</v>
      </c>
      <c r="AH19" s="8" t="s">
        <v>62</v>
      </c>
      <c r="AI19" s="9">
        <v>0</v>
      </c>
    </row>
    <row r="20" spans="2:35">
      <c r="B20" s="5" t="s">
        <v>28</v>
      </c>
      <c r="D20" s="8">
        <v>-3.3233632436013849E-4</v>
      </c>
      <c r="E20" s="9">
        <v>-9.9999999999978231E-4</v>
      </c>
      <c r="F20" s="8">
        <v>-3.3233632436013849E-4</v>
      </c>
      <c r="G20" s="9">
        <v>-9.9999999999978231E-4</v>
      </c>
      <c r="H20" s="8">
        <v>-1.429046194749084E-2</v>
      </c>
      <c r="I20" s="9">
        <v>-4.2999999999999886E-2</v>
      </c>
      <c r="J20" s="8">
        <v>1.9940179461614971E-3</v>
      </c>
      <c r="K20" s="9">
        <v>6.0000000000000817E-3</v>
      </c>
      <c r="L20" s="8">
        <v>1.9940179461614971E-3</v>
      </c>
      <c r="M20" s="9">
        <v>6.0000000000000817E-3</v>
      </c>
      <c r="N20" s="8">
        <v>1.9940179461614971E-3</v>
      </c>
      <c r="O20" s="9">
        <v>6.0000000000000817E-3</v>
      </c>
      <c r="P20" s="8">
        <v>1.1964107676968982E-2</v>
      </c>
      <c r="Q20" s="9">
        <v>3.5999999999999567E-2</v>
      </c>
      <c r="R20" s="8">
        <v>1.1964107676968982E-2</v>
      </c>
      <c r="S20" s="9">
        <v>3.5999999999999567E-2</v>
      </c>
      <c r="T20" s="8">
        <v>3.5227650382186892E-2</v>
      </c>
      <c r="U20" s="9">
        <v>0.10600000000000005</v>
      </c>
      <c r="V20" s="8">
        <v>3.5227650382186892E-2</v>
      </c>
      <c r="W20" s="9">
        <v>0.10600000000000005</v>
      </c>
      <c r="X20" s="8">
        <v>3.5227650382186892E-2</v>
      </c>
      <c r="Y20" s="9">
        <v>0.10600000000000005</v>
      </c>
      <c r="Z20" s="8">
        <v>3.5559986706547031E-2</v>
      </c>
      <c r="AA20" s="9">
        <v>0.10700000000000029</v>
      </c>
      <c r="AB20" s="8">
        <v>3.5559986706547031E-2</v>
      </c>
      <c r="AC20" s="9">
        <v>0.10700000000000029</v>
      </c>
      <c r="AD20" s="8">
        <v>3.5559986706547031E-2</v>
      </c>
      <c r="AE20" s="9">
        <v>0.10700000000000029</v>
      </c>
      <c r="AF20" s="8">
        <v>4.7856430707876374E-2</v>
      </c>
      <c r="AG20" s="9">
        <v>0.1440000000000001</v>
      </c>
      <c r="AH20" s="8">
        <v>6.8128946493851927E-2</v>
      </c>
      <c r="AI20" s="9">
        <v>0.20500000000000015</v>
      </c>
    </row>
    <row r="21" spans="2:35" ht="16.5" thickBot="1">
      <c r="B21" s="5" t="s">
        <v>29</v>
      </c>
      <c r="D21" s="10">
        <v>-2.8278748952459409E-4</v>
      </c>
      <c r="E21" s="11">
        <v>-8.683440562463618E-4</v>
      </c>
      <c r="F21" s="10">
        <v>-2.8278748952459409E-4</v>
      </c>
      <c r="G21" s="11">
        <v>-8.683440562463618E-4</v>
      </c>
      <c r="H21" s="10">
        <v>-1.3189751217277501E-2</v>
      </c>
      <c r="I21" s="11">
        <v>-4.0501233248139923E-2</v>
      </c>
      <c r="J21" s="10">
        <v>2.7075850848767846E-3</v>
      </c>
      <c r="K21" s="11">
        <v>8.3140715283648407E-3</v>
      </c>
      <c r="L21" s="10">
        <v>2.7075850848767846E-3</v>
      </c>
      <c r="M21" s="11">
        <v>8.3140715283648407E-3</v>
      </c>
      <c r="N21" s="10">
        <v>2.7075850848767846E-3</v>
      </c>
      <c r="O21" s="11">
        <v>8.3140715283648407E-3</v>
      </c>
      <c r="P21" s="10">
        <v>1.24075712735634E-2</v>
      </c>
      <c r="Q21" s="11">
        <v>3.8099425069917134E-2</v>
      </c>
      <c r="R21" s="10">
        <v>1.2422207986238165E-2</v>
      </c>
      <c r="S21" s="11">
        <v>3.8144369428932047E-2</v>
      </c>
      <c r="T21" s="10">
        <v>3.641012724112902E-2</v>
      </c>
      <c r="U21" s="11">
        <v>0.11180309861005862</v>
      </c>
      <c r="V21" s="10">
        <v>3.641012724112902E-2</v>
      </c>
      <c r="W21" s="11">
        <v>0.11180309861005862</v>
      </c>
      <c r="X21" s="10">
        <v>3.6570096405942998E-2</v>
      </c>
      <c r="Y21" s="11">
        <v>0.11229430942593452</v>
      </c>
      <c r="Z21" s="10">
        <v>3.5883772451402951E-2</v>
      </c>
      <c r="AA21" s="11">
        <v>0.11018684233965596</v>
      </c>
      <c r="AB21" s="10">
        <v>3.7324195840445773E-2</v>
      </c>
      <c r="AC21" s="11">
        <v>0.11460989192525295</v>
      </c>
      <c r="AD21" s="10">
        <v>3.7485199679869297E-2</v>
      </c>
      <c r="AE21" s="11">
        <v>0.11510427987441998</v>
      </c>
      <c r="AF21" s="10">
        <v>1.9047518707369981E-2</v>
      </c>
      <c r="AG21" s="11">
        <v>5.9925803263046265E-2</v>
      </c>
      <c r="AH21" s="10">
        <v>3.8289042660756722E-2</v>
      </c>
      <c r="AI21" s="11">
        <v>0.12046197055215846</v>
      </c>
    </row>
    <row r="22" spans="2:35" ht="7.5" customHeight="1"/>
    <row r="23" spans="2:35" ht="3" customHeight="1" thickBot="1"/>
    <row r="24" spans="2:35" ht="72.75" customHeight="1">
      <c r="D24" s="12"/>
      <c r="E24" s="13"/>
      <c r="F24" s="64" t="s">
        <v>33</v>
      </c>
      <c r="G24" s="65"/>
      <c r="H24" s="64" t="str">
        <f>H4</f>
        <v>Table 1020: Change In 500MW Model</v>
      </c>
      <c r="I24" s="65"/>
      <c r="J24" s="64" t="str">
        <f>J4</f>
        <v>Table 1022 - 1028: service model inputs</v>
      </c>
      <c r="K24" s="65"/>
      <c r="L24" s="64" t="str">
        <f>L4</f>
        <v>Table 1032: LAF values</v>
      </c>
      <c r="M24" s="65"/>
      <c r="N24" s="64" t="s">
        <v>34</v>
      </c>
      <c r="O24" s="65"/>
      <c r="P24" s="64" t="str">
        <f>P4</f>
        <v>Table 1041: load characteristics</v>
      </c>
      <c r="Q24" s="65"/>
      <c r="R24" s="64" t="str">
        <f>R4</f>
        <v>Table 1055: NGC exit</v>
      </c>
      <c r="S24" s="65"/>
      <c r="T24" s="64" t="str">
        <f>T4</f>
        <v>Table 1059: Otex</v>
      </c>
      <c r="U24" s="65"/>
      <c r="V24" s="64" t="str">
        <f>V4</f>
        <v>Table 1060: Customer Contribs</v>
      </c>
      <c r="W24" s="65"/>
      <c r="X24" s="64" t="str">
        <f>X4</f>
        <v>Table 1061/1062: TPR data</v>
      </c>
      <c r="Y24" s="65"/>
      <c r="Z24" s="64" t="s">
        <v>35</v>
      </c>
      <c r="AA24" s="65"/>
      <c r="AB24" s="64" t="str">
        <f>AB4</f>
        <v>Table 1069: Peaking probabailities</v>
      </c>
      <c r="AC24" s="65"/>
      <c r="AD24" s="64" t="str">
        <f>AD4</f>
        <v>Table 1092: power factor</v>
      </c>
      <c r="AE24" s="65"/>
      <c r="AF24" s="64" t="str">
        <f>AF4</f>
        <v>Table 1053: volumes and mpans etc forecast</v>
      </c>
      <c r="AG24" s="65"/>
      <c r="AH24" s="64" t="str">
        <f>AH4</f>
        <v>Table 1076: allowed revenue</v>
      </c>
      <c r="AI24" s="65"/>
    </row>
    <row r="25" spans="2:35" ht="63.75" thickBot="1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/>
    <row r="27" spans="2:35" ht="12" customHeight="1">
      <c r="B27" s="5" t="s">
        <v>15</v>
      </c>
      <c r="D27" s="12"/>
      <c r="E27" s="13"/>
      <c r="F27" s="28">
        <f t="shared" ref="F27:F38" si="0">IF(OR(D7=0,D7 = ""),"-",F7-D7)</f>
        <v>0</v>
      </c>
      <c r="G27" s="17" t="str">
        <f t="shared" ref="G27:G39" si="1">IF(G7-E7=0,"-",G7-E7)</f>
        <v>-</v>
      </c>
      <c r="H27" s="28">
        <f t="shared" ref="H27:H38" si="2">IF(OR(F7=0,F7 = ""),"-",H7-F7)</f>
        <v>7.1190262148768113E-4</v>
      </c>
      <c r="I27" s="17">
        <f t="shared" ref="I27:I38" si="3">IF(I7-G7=0,"-",I7-G7)</f>
        <v>2.1656145427009256E-3</v>
      </c>
      <c r="J27" s="18">
        <f t="shared" ref="J27:J38" si="4">IF(OR(H7=0,H7 = ""),"-",J7-H7)</f>
        <v>2.7428759027525729E-4</v>
      </c>
      <c r="K27" s="17">
        <f t="shared" ref="K27:K38" si="5">IF(K7-I7=0,"-",K7-I7)</f>
        <v>8.3438545729889405E-4</v>
      </c>
      <c r="L27" s="18">
        <f t="shared" ref="L27:L39" si="6">IF(OR(J7=0,J7 = ""),"-",L7-J7)</f>
        <v>0</v>
      </c>
      <c r="M27" s="17" t="str">
        <f t="shared" ref="M27:M39" si="7">IF(M7-K7=0,"-",M7-K7)</f>
        <v>-</v>
      </c>
      <c r="N27" s="28">
        <f>IF(OR(L7=0,L7 = ""),"-",N7-L7)</f>
        <v>0</v>
      </c>
      <c r="O27" s="17" t="str">
        <f>IF(O7-M7=0,"-",O7-M7)</f>
        <v>-</v>
      </c>
      <c r="P27" s="28">
        <f>IF(OR(N7=0,N7 = ""),"-",P7-N7)</f>
        <v>-2.6298405647011691E-3</v>
      </c>
      <c r="Q27" s="17">
        <f>IF(Q7-O7=0,"-",Q7-O7)</f>
        <v>-8.0000000000002083E-3</v>
      </c>
      <c r="R27" s="18">
        <f t="shared" ref="R27:R39" si="8">IF(OR(P7=0,P7 = ""),"-",R7-P7)</f>
        <v>0</v>
      </c>
      <c r="S27" s="17" t="str">
        <f t="shared" ref="S27:S39" si="9">IF(S7-Q7=0,"-",S7-Q7)</f>
        <v>-</v>
      </c>
      <c r="T27" s="18">
        <f t="shared" ref="T27:T39" si="10">IF(OR(R7=0,R7 = ""),"-",T7-R7)</f>
        <v>2.7755413909398285E-3</v>
      </c>
      <c r="U27" s="17">
        <f t="shared" ref="U27:U39" si="11">IF(U7-S7=0,"-",U7-S7)</f>
        <v>8.4432232986123255E-3</v>
      </c>
      <c r="V27" s="18">
        <f t="shared" ref="V27:V39" si="12">IF(OR(T7=0,T7 = ""),"-",V7-T7)</f>
        <v>0</v>
      </c>
      <c r="W27" s="17" t="str">
        <f t="shared" ref="W27:W39" si="13">IF(W7-U7=0,"-",W7-U7)</f>
        <v>-</v>
      </c>
      <c r="X27" s="28">
        <f t="shared" ref="X27:X39" si="14">IF(OR(V7=0,V7 = ""),"-",X7-V7)</f>
        <v>3.2873007058764614E-4</v>
      </c>
      <c r="Y27" s="17">
        <f t="shared" ref="Y27:Y39" si="15">IF(Y7-W7=0,"-",Y7-W7)</f>
        <v>9.9999999999993931E-4</v>
      </c>
      <c r="Z27" s="18">
        <f>IF(OR(X7=0,X7 = ""),"-",Z7-X7)</f>
        <v>0</v>
      </c>
      <c r="AA27" s="17" t="str">
        <f>IF(AA7-Y7=0,"-",AA7-Y7)</f>
        <v>-</v>
      </c>
      <c r="AB27" s="18">
        <f>IF(OR(Z7=0,Z7 = ""),"-",AB7-Z7)</f>
        <v>0</v>
      </c>
      <c r="AC27" s="17" t="str">
        <f>IF(AC7-AA7=0,"-",AC7-AA7)</f>
        <v>-</v>
      </c>
      <c r="AD27" s="18">
        <f t="shared" ref="AD27:AD39" si="16">IF(OR(AB7=0,AB7 = ""),"-",AD7-AB7)</f>
        <v>3.2873007058764614E-4</v>
      </c>
      <c r="AE27" s="17">
        <f t="shared" ref="AE27:AE39" si="17">IF(AE7-AC7=0,"-",AE7-AC7)</f>
        <v>9.9999999999994104E-4</v>
      </c>
      <c r="AF27" s="54">
        <f t="shared" ref="AF27:AF38" si="18">IF(OR(AD7=0,AD7 = ""),"-",AF7-AD7)</f>
        <v>9.8406609015706525E-3</v>
      </c>
      <c r="AG27" s="17">
        <f t="shared" ref="AG27:AG39" si="19">IF(AG7-AE7=0,"-",AG7-AE7)</f>
        <v>3.0024280882452091E-2</v>
      </c>
      <c r="AH27" s="54">
        <f t="shared" ref="AH27:AH39" si="20">IF(OR(AF7=0,AF7 = ""),"-",AH7-AF7)</f>
        <v>2.2954959756646298E-2</v>
      </c>
      <c r="AI27" s="17">
        <f t="shared" ref="AI27:AI39" si="21">IF(AI7-AG7=0,"-",AI7-AG7)</f>
        <v>6.9999999999999452E-2</v>
      </c>
    </row>
    <row r="28" spans="2:35">
      <c r="B28" s="5" t="s">
        <v>16</v>
      </c>
      <c r="D28" s="19"/>
      <c r="E28" s="20"/>
      <c r="F28" s="29">
        <f t="shared" si="0"/>
        <v>0</v>
      </c>
      <c r="G28" s="21" t="str">
        <f t="shared" si="1"/>
        <v>-</v>
      </c>
      <c r="H28" s="29">
        <f t="shared" si="2"/>
        <v>1.1394093437733233E-3</v>
      </c>
      <c r="I28" s="21">
        <f t="shared" si="3"/>
        <v>2.1466907700933482E-3</v>
      </c>
      <c r="J28" s="22">
        <f t="shared" si="4"/>
        <v>6.6566611863771996E-5</v>
      </c>
      <c r="K28" s="21">
        <f t="shared" si="5"/>
        <v>1.2541404199075236E-4</v>
      </c>
      <c r="L28" s="22">
        <f t="shared" si="6"/>
        <v>0</v>
      </c>
      <c r="M28" s="21" t="str">
        <f t="shared" si="7"/>
        <v>-</v>
      </c>
      <c r="N28" s="29">
        <f t="shared" ref="N28:N41" si="22">IF(OR(L8=0,L8 = ""),"-",N8-L8)</f>
        <v>0</v>
      </c>
      <c r="O28" s="21" t="str">
        <f t="shared" ref="O28:O41" si="23">IF(O8-M8=0,"-",O8-M8)</f>
        <v>-</v>
      </c>
      <c r="P28" s="29">
        <f t="shared" ref="P28:P41" si="24">IF(OR(N8=0,N8 = ""),"-",P8-N8)</f>
        <v>6.0784619074234492E-3</v>
      </c>
      <c r="Q28" s="21">
        <f t="shared" ref="Q28:Q41" si="25">IF(Q8-O8=0,"-",Q8-O8)</f>
        <v>1.1452054649488728E-2</v>
      </c>
      <c r="R28" s="22">
        <f t="shared" si="8"/>
        <v>0</v>
      </c>
      <c r="S28" s="21" t="str">
        <f t="shared" si="9"/>
        <v>-</v>
      </c>
      <c r="T28" s="22">
        <f t="shared" si="10"/>
        <v>7.6651715165976242E-4</v>
      </c>
      <c r="U28" s="21">
        <f t="shared" si="11"/>
        <v>1.4441476222558005E-3</v>
      </c>
      <c r="V28" s="22">
        <f t="shared" si="12"/>
        <v>0</v>
      </c>
      <c r="W28" s="21" t="str">
        <f t="shared" si="13"/>
        <v>-</v>
      </c>
      <c r="X28" s="29">
        <f t="shared" si="14"/>
        <v>-2.6439598056704483E-5</v>
      </c>
      <c r="Y28" s="21">
        <f t="shared" si="15"/>
        <v>-4.9813213682629864E-5</v>
      </c>
      <c r="Z28" s="22">
        <f t="shared" ref="Z28:Z41" si="26">IF(OR(X8=0,X8 = ""),"-",Z8-X8)</f>
        <v>-2.7860719428041136E-4</v>
      </c>
      <c r="AA28" s="21">
        <f t="shared" ref="AA28:AA41" si="27">IF(AA8-Y8=0,"-",AA8-Y8)</f>
        <v>-5.2490660684140905E-4</v>
      </c>
      <c r="AB28" s="22">
        <f t="shared" ref="AB28:AB41" si="28">IF(OR(Z8=0,Z8 = ""),"-",AB8-Z8)</f>
        <v>4.1080518456459991E-4</v>
      </c>
      <c r="AC28" s="21">
        <f t="shared" ref="AC28:AC41" si="29">IF(AC8-AA8=0,"-",AC8-AA8)</f>
        <v>7.7397267525564778E-4</v>
      </c>
      <c r="AD28" s="22">
        <f t="shared" si="16"/>
        <v>2.5216759622370688E-4</v>
      </c>
      <c r="AE28" s="21">
        <f t="shared" si="17"/>
        <v>4.7509339315856061E-4</v>
      </c>
      <c r="AF28" s="55">
        <f t="shared" si="18"/>
        <v>8.8026749536602722E-3</v>
      </c>
      <c r="AG28" s="21">
        <f t="shared" si="19"/>
        <v>1.6722237578923407E-2</v>
      </c>
      <c r="AH28" s="55">
        <f t="shared" si="20"/>
        <v>2.3392703110383106E-2</v>
      </c>
      <c r="AI28" s="21">
        <f t="shared" si="21"/>
        <v>4.4256948689331367E-2</v>
      </c>
    </row>
    <row r="29" spans="2:35">
      <c r="B29" s="5" t="s">
        <v>17</v>
      </c>
      <c r="D29" s="19"/>
      <c r="E29" s="20"/>
      <c r="F29" s="29" t="str">
        <f t="shared" si="0"/>
        <v>-</v>
      </c>
      <c r="G29" s="21" t="str">
        <f t="shared" si="1"/>
        <v>-</v>
      </c>
      <c r="H29" s="29" t="str">
        <f t="shared" si="2"/>
        <v>-</v>
      </c>
      <c r="I29" s="21">
        <f t="shared" si="3"/>
        <v>1.3000000000000008E-2</v>
      </c>
      <c r="J29" s="22">
        <f t="shared" si="4"/>
        <v>-4.3103448275865208E-3</v>
      </c>
      <c r="K29" s="21">
        <f t="shared" si="5"/>
        <v>-1.0000000000000425E-3</v>
      </c>
      <c r="L29" s="55">
        <f t="shared" si="6"/>
        <v>0</v>
      </c>
      <c r="M29" s="21" t="str">
        <f t="shared" si="7"/>
        <v>-</v>
      </c>
      <c r="N29" s="29">
        <f t="shared" si="22"/>
        <v>0</v>
      </c>
      <c r="O29" s="21" t="str">
        <f t="shared" si="23"/>
        <v>-</v>
      </c>
      <c r="P29" s="29">
        <f t="shared" si="24"/>
        <v>0</v>
      </c>
      <c r="Q29" s="21" t="str">
        <f t="shared" si="25"/>
        <v>-</v>
      </c>
      <c r="R29" s="22">
        <f t="shared" si="8"/>
        <v>0</v>
      </c>
      <c r="S29" s="21" t="str">
        <f t="shared" si="9"/>
        <v>-</v>
      </c>
      <c r="T29" s="22">
        <f t="shared" si="10"/>
        <v>3.8793103448276023E-2</v>
      </c>
      <c r="U29" s="21">
        <f t="shared" si="11"/>
        <v>9.0000000000000427E-3</v>
      </c>
      <c r="V29" s="22">
        <f t="shared" si="12"/>
        <v>0</v>
      </c>
      <c r="W29" s="21" t="str">
        <f t="shared" si="13"/>
        <v>-</v>
      </c>
      <c r="X29" s="29">
        <f t="shared" si="14"/>
        <v>-0.14224137931034475</v>
      </c>
      <c r="Y29" s="21">
        <f t="shared" si="15"/>
        <v>-3.3000000000000008E-2</v>
      </c>
      <c r="Z29" s="22">
        <f t="shared" si="26"/>
        <v>0</v>
      </c>
      <c r="AA29" s="21" t="str">
        <f t="shared" si="27"/>
        <v>-</v>
      </c>
      <c r="AB29" s="22">
        <f t="shared" si="28"/>
        <v>1.7241379310344973E-2</v>
      </c>
      <c r="AC29" s="21">
        <f t="shared" si="29"/>
        <v>4.0000000000000348E-3</v>
      </c>
      <c r="AD29" s="22">
        <f t="shared" si="16"/>
        <v>0</v>
      </c>
      <c r="AE29" s="21" t="str">
        <f t="shared" si="17"/>
        <v>-</v>
      </c>
      <c r="AF29" s="29">
        <f t="shared" si="18"/>
        <v>4.3103448275861878E-3</v>
      </c>
      <c r="AG29" s="21">
        <f t="shared" si="19"/>
        <v>9.9999999999999395E-4</v>
      </c>
      <c r="AH29" s="55">
        <f t="shared" si="20"/>
        <v>8.6206896551722645E-3</v>
      </c>
      <c r="AI29" s="21">
        <f t="shared" si="21"/>
        <v>1.9999999999999732E-3</v>
      </c>
    </row>
    <row r="30" spans="2:35">
      <c r="B30" s="5" t="s">
        <v>18</v>
      </c>
      <c r="D30" s="19"/>
      <c r="E30" s="20"/>
      <c r="F30" s="29">
        <f t="shared" si="0"/>
        <v>0</v>
      </c>
      <c r="G30" s="21" t="str">
        <f t="shared" si="1"/>
        <v>-</v>
      </c>
      <c r="H30" s="29">
        <f t="shared" si="2"/>
        <v>-5.13742439566367E-4</v>
      </c>
      <c r="I30" s="21">
        <f t="shared" si="3"/>
        <v>-1.323985566655664E-3</v>
      </c>
      <c r="J30" s="22">
        <f t="shared" si="4"/>
        <v>1.4133580009419999E-3</v>
      </c>
      <c r="K30" s="21">
        <f t="shared" si="5"/>
        <v>3.6424197217273142E-3</v>
      </c>
      <c r="L30" s="22">
        <f t="shared" si="6"/>
        <v>0</v>
      </c>
      <c r="M30" s="21" t="str">
        <f t="shared" si="7"/>
        <v>-</v>
      </c>
      <c r="N30" s="29">
        <f t="shared" si="22"/>
        <v>0</v>
      </c>
      <c r="O30" s="21" t="str">
        <f t="shared" si="23"/>
        <v>-</v>
      </c>
      <c r="P30" s="55">
        <f t="shared" si="24"/>
        <v>1.7849252148378847E-2</v>
      </c>
      <c r="Q30" s="21">
        <f t="shared" si="25"/>
        <v>4.6000000000000339E-2</v>
      </c>
      <c r="R30" s="22">
        <f t="shared" si="8"/>
        <v>0</v>
      </c>
      <c r="S30" s="21" t="str">
        <f t="shared" si="9"/>
        <v>-</v>
      </c>
      <c r="T30" s="22">
        <f t="shared" si="10"/>
        <v>-3.5378142697028991E-3</v>
      </c>
      <c r="U30" s="21">
        <f t="shared" si="11"/>
        <v>-9.117438369602382E-3</v>
      </c>
      <c r="V30" s="22">
        <f t="shared" si="12"/>
        <v>0</v>
      </c>
      <c r="W30" s="21" t="str">
        <f t="shared" si="13"/>
        <v>-</v>
      </c>
      <c r="X30" s="29">
        <f t="shared" si="14"/>
        <v>0</v>
      </c>
      <c r="Y30" s="21" t="str">
        <f t="shared" si="15"/>
        <v>-</v>
      </c>
      <c r="Z30" s="22">
        <f t="shared" si="26"/>
        <v>3.8802722061692663E-4</v>
      </c>
      <c r="AA30" s="21">
        <f t="shared" si="27"/>
        <v>1.0000000000002368E-3</v>
      </c>
      <c r="AB30" s="22">
        <f t="shared" si="28"/>
        <v>0</v>
      </c>
      <c r="AC30" s="21" t="str">
        <f t="shared" si="29"/>
        <v>-</v>
      </c>
      <c r="AD30" s="22">
        <f t="shared" si="16"/>
        <v>0</v>
      </c>
      <c r="AE30" s="21" t="str">
        <f t="shared" si="17"/>
        <v>-</v>
      </c>
      <c r="AF30" s="29">
        <f t="shared" si="18"/>
        <v>1.1598899019596765E-2</v>
      </c>
      <c r="AG30" s="21">
        <f t="shared" si="19"/>
        <v>2.9943827305893789E-2</v>
      </c>
      <c r="AH30" s="55">
        <f t="shared" si="20"/>
        <v>2.4815466663862251E-2</v>
      </c>
      <c r="AI30" s="21">
        <f t="shared" si="21"/>
        <v>6.4000000000000251E-2</v>
      </c>
    </row>
    <row r="31" spans="2:35">
      <c r="B31" s="5" t="s">
        <v>19</v>
      </c>
      <c r="D31" s="19"/>
      <c r="E31" s="20"/>
      <c r="F31" s="29">
        <f t="shared" si="0"/>
        <v>0</v>
      </c>
      <c r="G31" s="21" t="str">
        <f t="shared" si="1"/>
        <v>-</v>
      </c>
      <c r="H31" s="29">
        <f t="shared" si="2"/>
        <v>2.4755790998678417E-3</v>
      </c>
      <c r="I31" s="21">
        <f t="shared" si="3"/>
        <v>4.5007106032117373E-3</v>
      </c>
      <c r="J31" s="22">
        <f t="shared" si="4"/>
        <v>6.9419410910387391E-4</v>
      </c>
      <c r="K31" s="21">
        <f t="shared" si="5"/>
        <v>1.2620751191901973E-3</v>
      </c>
      <c r="L31" s="22">
        <f t="shared" si="6"/>
        <v>0</v>
      </c>
      <c r="M31" s="21" t="str">
        <f t="shared" si="7"/>
        <v>-</v>
      </c>
      <c r="N31" s="29">
        <f t="shared" si="22"/>
        <v>0</v>
      </c>
      <c r="O31" s="21" t="str">
        <f t="shared" si="23"/>
        <v>-</v>
      </c>
      <c r="P31" s="55">
        <f t="shared" si="24"/>
        <v>1.5968838556045473E-2</v>
      </c>
      <c r="Q31" s="21">
        <f t="shared" si="25"/>
        <v>2.9032043861579281E-2</v>
      </c>
      <c r="R31" s="22">
        <f t="shared" si="8"/>
        <v>0</v>
      </c>
      <c r="S31" s="21" t="str">
        <f t="shared" si="9"/>
        <v>-</v>
      </c>
      <c r="T31" s="22">
        <f t="shared" si="10"/>
        <v>-4.1934173150923737E-3</v>
      </c>
      <c r="U31" s="21">
        <f t="shared" si="11"/>
        <v>-7.6238152821438664E-3</v>
      </c>
      <c r="V31" s="22">
        <f t="shared" si="12"/>
        <v>0</v>
      </c>
      <c r="W31" s="21" t="str">
        <f t="shared" si="13"/>
        <v>-</v>
      </c>
      <c r="X31" s="29">
        <f t="shared" si="14"/>
        <v>-1.1000836615009391E-3</v>
      </c>
      <c r="Y31" s="21">
        <f t="shared" si="15"/>
        <v>-2.0000000000005395E-3</v>
      </c>
      <c r="Z31" s="22">
        <f t="shared" si="26"/>
        <v>-1.9207400415521825E-4</v>
      </c>
      <c r="AA31" s="21">
        <f t="shared" si="27"/>
        <v>-3.4919890346025995E-4</v>
      </c>
      <c r="AB31" s="22">
        <f t="shared" si="28"/>
        <v>7.8540545147998131E-5</v>
      </c>
      <c r="AC31" s="21">
        <f t="shared" si="29"/>
        <v>1.4279013114489383E-4</v>
      </c>
      <c r="AD31" s="22">
        <f t="shared" si="16"/>
        <v>0</v>
      </c>
      <c r="AE31" s="21" t="str">
        <f t="shared" si="17"/>
        <v>-</v>
      </c>
      <c r="AF31" s="29">
        <f t="shared" si="18"/>
        <v>2.0807448061272993E-3</v>
      </c>
      <c r="AG31" s="21">
        <f t="shared" si="19"/>
        <v>4.0454030558010404E-3</v>
      </c>
      <c r="AH31" s="55">
        <f t="shared" si="20"/>
        <v>2.4360426719283179E-2</v>
      </c>
      <c r="AI31" s="21">
        <f t="shared" si="21"/>
        <v>4.4685500947639262E-2</v>
      </c>
    </row>
    <row r="32" spans="2:35">
      <c r="B32" s="5" t="s">
        <v>20</v>
      </c>
      <c r="D32" s="19"/>
      <c r="E32" s="20"/>
      <c r="F32" s="29" t="str">
        <f t="shared" si="0"/>
        <v>-</v>
      </c>
      <c r="G32" s="21" t="str">
        <f t="shared" si="1"/>
        <v>-</v>
      </c>
      <c r="H32" s="29" t="str">
        <f t="shared" si="2"/>
        <v>-</v>
      </c>
      <c r="I32" s="21">
        <f t="shared" si="3"/>
        <v>1.3999999999999993E-2</v>
      </c>
      <c r="J32" s="22">
        <f t="shared" si="4"/>
        <v>-4.5662100456618226E-3</v>
      </c>
      <c r="K32" s="21">
        <f t="shared" si="5"/>
        <v>-9.9999999999997834E-4</v>
      </c>
      <c r="L32" s="22">
        <f t="shared" si="6"/>
        <v>0</v>
      </c>
      <c r="M32" s="21" t="str">
        <f t="shared" si="7"/>
        <v>-</v>
      </c>
      <c r="N32" s="29">
        <f t="shared" si="22"/>
        <v>0</v>
      </c>
      <c r="O32" s="21" t="str">
        <f t="shared" si="23"/>
        <v>-</v>
      </c>
      <c r="P32" s="29">
        <f t="shared" si="24"/>
        <v>0</v>
      </c>
      <c r="Q32" s="21" t="str">
        <f t="shared" si="25"/>
        <v>-</v>
      </c>
      <c r="R32" s="22">
        <f t="shared" si="8"/>
        <v>0</v>
      </c>
      <c r="S32" s="21" t="str">
        <f t="shared" si="9"/>
        <v>-</v>
      </c>
      <c r="T32" s="22">
        <f t="shared" si="10"/>
        <v>4.1095890410958624E-2</v>
      </c>
      <c r="U32" s="21">
        <f t="shared" si="11"/>
        <v>8.999999999999956E-3</v>
      </c>
      <c r="V32" s="22">
        <f t="shared" si="12"/>
        <v>0</v>
      </c>
      <c r="W32" s="21" t="str">
        <f t="shared" si="13"/>
        <v>-</v>
      </c>
      <c r="X32" s="29">
        <f t="shared" si="14"/>
        <v>-6.8493150684931337E-2</v>
      </c>
      <c r="Y32" s="21">
        <f t="shared" si="15"/>
        <v>-1.4999999999999975E-2</v>
      </c>
      <c r="Z32" s="22">
        <f t="shared" si="26"/>
        <v>0</v>
      </c>
      <c r="AA32" s="21" t="str">
        <f t="shared" si="27"/>
        <v>-</v>
      </c>
      <c r="AB32" s="55">
        <f t="shared" si="28"/>
        <v>1.3698630136986134E-2</v>
      </c>
      <c r="AC32" s="21">
        <f t="shared" si="29"/>
        <v>2.9999999999999844E-3</v>
      </c>
      <c r="AD32" s="22">
        <f t="shared" si="16"/>
        <v>0</v>
      </c>
      <c r="AE32" s="21" t="str">
        <f t="shared" si="17"/>
        <v>-</v>
      </c>
      <c r="AF32" s="29">
        <f t="shared" si="18"/>
        <v>9.1324200913243114E-3</v>
      </c>
      <c r="AG32" s="21">
        <f t="shared" si="19"/>
        <v>1.9999999999999966E-3</v>
      </c>
      <c r="AH32" s="55">
        <f t="shared" si="20"/>
        <v>9.1324200913240894E-3</v>
      </c>
      <c r="AI32" s="21">
        <f t="shared" si="21"/>
        <v>2.0000000000000174E-3</v>
      </c>
    </row>
    <row r="33" spans="2:37">
      <c r="B33" s="5" t="s">
        <v>21</v>
      </c>
      <c r="D33" s="19"/>
      <c r="E33" s="20"/>
      <c r="F33" s="29">
        <f t="shared" si="0"/>
        <v>0</v>
      </c>
      <c r="G33" s="21" t="str">
        <f t="shared" si="1"/>
        <v>-</v>
      </c>
      <c r="H33" s="29">
        <f t="shared" si="2"/>
        <v>4.4539342686489292E-3</v>
      </c>
      <c r="I33" s="21">
        <f t="shared" si="3"/>
        <v>8.5680880620363463E-3</v>
      </c>
      <c r="J33" s="22">
        <f t="shared" si="4"/>
        <v>-1.9943048008370656E-3</v>
      </c>
      <c r="K33" s="21">
        <f t="shared" si="5"/>
        <v>-3.8364686422047121E-3</v>
      </c>
      <c r="L33" s="22">
        <f t="shared" si="6"/>
        <v>0</v>
      </c>
      <c r="M33" s="21" t="str">
        <f t="shared" si="7"/>
        <v>-</v>
      </c>
      <c r="N33" s="29">
        <f t="shared" si="22"/>
        <v>0</v>
      </c>
      <c r="O33" s="21" t="str">
        <f t="shared" si="23"/>
        <v>-</v>
      </c>
      <c r="P33" s="55">
        <f t="shared" si="24"/>
        <v>-6.3447124344229167E-4</v>
      </c>
      <c r="Q33" s="21">
        <f t="shared" si="25"/>
        <v>-1.2205401244713048E-3</v>
      </c>
      <c r="R33" s="22">
        <f t="shared" si="8"/>
        <v>0</v>
      </c>
      <c r="S33" s="21" t="str">
        <f t="shared" si="9"/>
        <v>-</v>
      </c>
      <c r="T33" s="22">
        <f t="shared" si="10"/>
        <v>-4.6119254001447674E-3</v>
      </c>
      <c r="U33" s="21">
        <f t="shared" si="11"/>
        <v>-8.8720175423626577E-3</v>
      </c>
      <c r="V33" s="22">
        <f t="shared" si="12"/>
        <v>0</v>
      </c>
      <c r="W33" s="21" t="str">
        <f t="shared" si="13"/>
        <v>-</v>
      </c>
      <c r="X33" s="29">
        <f t="shared" si="14"/>
        <v>5.0072109062349046E-4</v>
      </c>
      <c r="Y33" s="21">
        <f t="shared" si="15"/>
        <v>9.6324331258778153E-4</v>
      </c>
      <c r="Z33" s="22">
        <f t="shared" si="26"/>
        <v>-1.047647322240941E-4</v>
      </c>
      <c r="AA33" s="21">
        <f t="shared" si="27"/>
        <v>-2.0153720224620883E-4</v>
      </c>
      <c r="AB33" s="22">
        <f t="shared" si="28"/>
        <v>-2.0153865283067951E-4</v>
      </c>
      <c r="AC33" s="21">
        <f t="shared" si="29"/>
        <v>-3.8770238202939875E-4</v>
      </c>
      <c r="AD33" s="22">
        <f t="shared" si="16"/>
        <v>0</v>
      </c>
      <c r="AE33" s="21" t="str">
        <f t="shared" si="17"/>
        <v>-</v>
      </c>
      <c r="AF33" s="29">
        <f t="shared" si="18"/>
        <v>1.0561825858925955E-2</v>
      </c>
      <c r="AG33" s="21">
        <f t="shared" si="19"/>
        <v>2.0340416622183121E-2</v>
      </c>
      <c r="AH33" s="55">
        <f t="shared" si="20"/>
        <v>2.4501444985275178E-2</v>
      </c>
      <c r="AI33" s="21">
        <f t="shared" si="21"/>
        <v>4.7197879762920947E-2</v>
      </c>
    </row>
    <row r="34" spans="2:37">
      <c r="B34" s="5" t="s">
        <v>22</v>
      </c>
      <c r="D34" s="19"/>
      <c r="E34" s="20"/>
      <c r="F34" s="29">
        <f t="shared" si="0"/>
        <v>0</v>
      </c>
      <c r="G34" s="21" t="str">
        <f t="shared" si="1"/>
        <v>-</v>
      </c>
      <c r="H34" s="29">
        <f t="shared" si="2"/>
        <v>4.3642228257685378E-3</v>
      </c>
      <c r="I34" s="21">
        <f t="shared" si="3"/>
        <v>7.5862975596434137E-3</v>
      </c>
      <c r="J34" s="22">
        <f t="shared" si="4"/>
        <v>-1.5561643654824486E-3</v>
      </c>
      <c r="K34" s="21">
        <f t="shared" si="5"/>
        <v>-2.7050694704582809E-3</v>
      </c>
      <c r="L34" s="61">
        <f t="shared" si="6"/>
        <v>0</v>
      </c>
      <c r="M34" s="21" t="str">
        <f t="shared" si="7"/>
        <v>-</v>
      </c>
      <c r="N34" s="29">
        <f t="shared" si="22"/>
        <v>0</v>
      </c>
      <c r="O34" s="21" t="str">
        <f t="shared" si="23"/>
        <v>-</v>
      </c>
      <c r="P34" s="61">
        <f t="shared" si="24"/>
        <v>-1.0739379794273751E-2</v>
      </c>
      <c r="Q34" s="21">
        <f t="shared" si="25"/>
        <v>-1.8668187665471955E-2</v>
      </c>
      <c r="R34" s="22">
        <f t="shared" si="8"/>
        <v>0</v>
      </c>
      <c r="S34" s="21" t="str">
        <f t="shared" si="9"/>
        <v>-</v>
      </c>
      <c r="T34" s="22">
        <f t="shared" si="10"/>
        <v>-1.2425684545237514E-2</v>
      </c>
      <c r="U34" s="21">
        <f t="shared" si="11"/>
        <v>-2.1599479244242142E-2</v>
      </c>
      <c r="V34" s="22">
        <f t="shared" si="12"/>
        <v>0</v>
      </c>
      <c r="W34" s="21" t="str">
        <f t="shared" si="13"/>
        <v>-</v>
      </c>
      <c r="X34" s="29">
        <f t="shared" si="14"/>
        <v>1.4219013904670508E-4</v>
      </c>
      <c r="Y34" s="21">
        <f t="shared" si="15"/>
        <v>2.4716810940242362E-4</v>
      </c>
      <c r="Z34" s="22">
        <f t="shared" si="26"/>
        <v>-1.2580249401350496E-4</v>
      </c>
      <c r="AA34" s="21">
        <f t="shared" si="27"/>
        <v>-2.186815823648422E-4</v>
      </c>
      <c r="AB34" s="22">
        <f t="shared" si="28"/>
        <v>-1.4413413345393256E-4</v>
      </c>
      <c r="AC34" s="21">
        <f t="shared" si="29"/>
        <v>-2.5054734108139604E-4</v>
      </c>
      <c r="AD34" s="22">
        <f t="shared" si="16"/>
        <v>4.4947454876731463E-4</v>
      </c>
      <c r="AE34" s="21">
        <f t="shared" si="17"/>
        <v>7.8131841763486726E-4</v>
      </c>
      <c r="AF34" s="29">
        <f t="shared" si="18"/>
        <v>1.6370976012078819E-2</v>
      </c>
      <c r="AG34" s="21">
        <f t="shared" si="19"/>
        <v>2.8487062693845107E-2</v>
      </c>
      <c r="AH34" s="29">
        <f t="shared" si="20"/>
        <v>2.6146289941501588E-2</v>
      </c>
      <c r="AI34" s="21">
        <f t="shared" si="21"/>
        <v>4.5224542450665796E-2</v>
      </c>
    </row>
    <row r="35" spans="2:37">
      <c r="B35" s="5" t="s">
        <v>23</v>
      </c>
      <c r="D35" s="19"/>
      <c r="E35" s="20"/>
      <c r="F35" s="29">
        <f t="shared" si="0"/>
        <v>0</v>
      </c>
      <c r="G35" s="21" t="str">
        <f t="shared" si="1"/>
        <v>-</v>
      </c>
      <c r="H35" s="29">
        <f t="shared" si="2"/>
        <v>-2.8979348837076313E-2</v>
      </c>
      <c r="I35" s="21">
        <f t="shared" si="3"/>
        <v>-6.7361246160939192E-2</v>
      </c>
      <c r="J35" s="22">
        <f t="shared" si="4"/>
        <v>-1.7179804777329721E-3</v>
      </c>
      <c r="K35" s="21">
        <f t="shared" si="5"/>
        <v>-3.9933715043384416E-3</v>
      </c>
      <c r="L35" s="22">
        <f t="shared" si="6"/>
        <v>0</v>
      </c>
      <c r="M35" s="21" t="str">
        <f t="shared" si="7"/>
        <v>-</v>
      </c>
      <c r="N35" s="29">
        <f t="shared" si="22"/>
        <v>0</v>
      </c>
      <c r="O35" s="21" t="str">
        <f t="shared" si="23"/>
        <v>-</v>
      </c>
      <c r="P35" s="55">
        <f t="shared" si="24"/>
        <v>-7.6060332309291212E-3</v>
      </c>
      <c r="Q35" s="21">
        <f t="shared" si="25"/>
        <v>-1.7679896110066845E-2</v>
      </c>
      <c r="R35" s="22">
        <f t="shared" si="8"/>
        <v>0</v>
      </c>
      <c r="S35" s="21" t="str">
        <f t="shared" si="9"/>
        <v>-</v>
      </c>
      <c r="T35" s="22">
        <f t="shared" si="10"/>
        <v>8.6580200012473796E-3</v>
      </c>
      <c r="U35" s="21">
        <f t="shared" si="11"/>
        <v>2.0125193973447336E-2</v>
      </c>
      <c r="V35" s="22">
        <f t="shared" si="12"/>
        <v>0</v>
      </c>
      <c r="W35" s="21" t="str">
        <f t="shared" si="13"/>
        <v>-</v>
      </c>
      <c r="X35" s="29">
        <f t="shared" si="14"/>
        <v>8.64892347155366E-4</v>
      </c>
      <c r="Y35" s="21">
        <f t="shared" si="15"/>
        <v>2.0104049482611852E-3</v>
      </c>
      <c r="Z35" s="22">
        <f t="shared" si="26"/>
        <v>9.0922696961759364E-5</v>
      </c>
      <c r="AA35" s="21">
        <f t="shared" si="27"/>
        <v>2.1134588655166708E-4</v>
      </c>
      <c r="AB35" s="22">
        <f t="shared" si="28"/>
        <v>3.8014117649309842E-4</v>
      </c>
      <c r="AC35" s="21">
        <f t="shared" si="29"/>
        <v>8.8362176492025324E-4</v>
      </c>
      <c r="AD35" s="22">
        <f t="shared" si="16"/>
        <v>3.4376162274940558E-4</v>
      </c>
      <c r="AE35" s="21">
        <f t="shared" si="17"/>
        <v>7.9905906170962826E-4</v>
      </c>
      <c r="AF35" s="29">
        <f t="shared" si="18"/>
        <v>6.613151046215815E-2</v>
      </c>
      <c r="AG35" s="21">
        <f t="shared" si="19"/>
        <v>0.14130442292868242</v>
      </c>
      <c r="AH35" s="55">
        <f t="shared" si="20"/>
        <v>2.7654671788032381E-2</v>
      </c>
      <c r="AI35" s="21">
        <f t="shared" si="21"/>
        <v>5.5377905805417002E-2</v>
      </c>
    </row>
    <row r="36" spans="2:37">
      <c r="B36" s="5" t="s">
        <v>24</v>
      </c>
      <c r="D36" s="19"/>
      <c r="E36" s="20"/>
      <c r="F36" s="29">
        <f t="shared" si="0"/>
        <v>0</v>
      </c>
      <c r="G36" s="21" t="str">
        <f t="shared" si="1"/>
        <v>-</v>
      </c>
      <c r="H36" s="29">
        <f t="shared" si="2"/>
        <v>5.2442123330599388E-3</v>
      </c>
      <c r="I36" s="21">
        <f t="shared" si="3"/>
        <v>1.0472257565483577E-2</v>
      </c>
      <c r="J36" s="22">
        <f t="shared" si="4"/>
        <v>-2.5236539054280804E-3</v>
      </c>
      <c r="K36" s="21">
        <f t="shared" si="5"/>
        <v>-5.0395277737275883E-3</v>
      </c>
      <c r="L36" s="22">
        <f t="shared" si="6"/>
        <v>0</v>
      </c>
      <c r="M36" s="21" t="str">
        <f t="shared" si="7"/>
        <v>-</v>
      </c>
      <c r="N36" s="29">
        <f t="shared" si="22"/>
        <v>0</v>
      </c>
      <c r="O36" s="21" t="str">
        <f t="shared" si="23"/>
        <v>-</v>
      </c>
      <c r="P36" s="29">
        <f t="shared" si="24"/>
        <v>3.7182362300276495E-3</v>
      </c>
      <c r="Q36" s="21">
        <f t="shared" si="25"/>
        <v>7.4250097092160754E-3</v>
      </c>
      <c r="R36" s="22">
        <f t="shared" si="8"/>
        <v>0</v>
      </c>
      <c r="S36" s="21" t="str">
        <f t="shared" si="9"/>
        <v>-</v>
      </c>
      <c r="T36" s="22">
        <f t="shared" si="10"/>
        <v>3.6997766793960274E-3</v>
      </c>
      <c r="U36" s="21">
        <f t="shared" si="11"/>
        <v>7.3881475159109228E-3</v>
      </c>
      <c r="V36" s="22">
        <f t="shared" si="12"/>
        <v>0</v>
      </c>
      <c r="W36" s="21" t="str">
        <f t="shared" si="13"/>
        <v>-</v>
      </c>
      <c r="X36" s="29">
        <f t="shared" si="14"/>
        <v>1.0249372548210012E-4</v>
      </c>
      <c r="Y36" s="21">
        <f t="shared" si="15"/>
        <v>2.0467147856059048E-4</v>
      </c>
      <c r="Z36" s="22">
        <f t="shared" si="26"/>
        <v>-7.0997654889382034E-5</v>
      </c>
      <c r="AA36" s="21">
        <f t="shared" si="27"/>
        <v>-1.4177643492012046E-4</v>
      </c>
      <c r="AB36" s="22">
        <f t="shared" si="28"/>
        <v>-6.7835786856740299E-4</v>
      </c>
      <c r="AC36" s="21">
        <f t="shared" si="29"/>
        <v>-1.3546244640835065E-3</v>
      </c>
      <c r="AD36" s="22">
        <f t="shared" si="16"/>
        <v>-8.1578456201869542E-4</v>
      </c>
      <c r="AE36" s="21">
        <f t="shared" si="17"/>
        <v>-1.6290541856111354E-3</v>
      </c>
      <c r="AF36" s="55">
        <f t="shared" si="18"/>
        <v>-1.1443868836508164E-2</v>
      </c>
      <c r="AG36" s="21">
        <f t="shared" si="19"/>
        <v>-2.3052809729167359E-2</v>
      </c>
      <c r="AH36" s="55">
        <f t="shared" si="20"/>
        <v>2.230468783309969E-2</v>
      </c>
      <c r="AI36" s="21">
        <f t="shared" si="21"/>
        <v>4.6116196597273652E-2</v>
      </c>
    </row>
    <row r="37" spans="2:37">
      <c r="B37" s="5" t="s">
        <v>25</v>
      </c>
      <c r="D37" s="19"/>
      <c r="E37" s="20"/>
      <c r="F37" s="29">
        <f t="shared" si="0"/>
        <v>0</v>
      </c>
      <c r="G37" s="21" t="str">
        <f t="shared" si="1"/>
        <v>-</v>
      </c>
      <c r="H37" s="29">
        <f t="shared" si="2"/>
        <v>9.0713636099677419E-3</v>
      </c>
      <c r="I37" s="21">
        <f t="shared" si="3"/>
        <v>1.579455168772918E-2</v>
      </c>
      <c r="J37" s="22">
        <f t="shared" si="4"/>
        <v>-2.2061518401519375E-3</v>
      </c>
      <c r="K37" s="21">
        <f t="shared" si="5"/>
        <v>-3.8412283718812484E-3</v>
      </c>
      <c r="L37" s="22">
        <f t="shared" si="6"/>
        <v>0</v>
      </c>
      <c r="M37" s="21" t="str">
        <f t="shared" si="7"/>
        <v>-</v>
      </c>
      <c r="N37" s="29">
        <f t="shared" si="22"/>
        <v>0</v>
      </c>
      <c r="O37" s="21" t="str">
        <f t="shared" si="23"/>
        <v>-</v>
      </c>
      <c r="P37" s="29">
        <f t="shared" si="24"/>
        <v>-1.1243129583273781E-3</v>
      </c>
      <c r="Q37" s="21">
        <f t="shared" si="25"/>
        <v>-1.9575909308687384E-3</v>
      </c>
      <c r="R37" s="22">
        <f t="shared" si="8"/>
        <v>3.746678613936183E-5</v>
      </c>
      <c r="S37" s="21">
        <f t="shared" si="9"/>
        <v>6.5235075529569003E-5</v>
      </c>
      <c r="T37" s="22">
        <f t="shared" si="10"/>
        <v>-4.0541284131594413E-3</v>
      </c>
      <c r="U37" s="21">
        <f t="shared" si="11"/>
        <v>-7.058821972473703E-3</v>
      </c>
      <c r="V37" s="22">
        <f t="shared" si="12"/>
        <v>0</v>
      </c>
      <c r="W37" s="21" t="str">
        <f t="shared" si="13"/>
        <v>-</v>
      </c>
      <c r="X37" s="29">
        <f t="shared" si="14"/>
        <v>7.4933572279167748E-5</v>
      </c>
      <c r="Y37" s="21">
        <f t="shared" si="15"/>
        <v>1.3047015105960508E-4</v>
      </c>
      <c r="Z37" s="22">
        <f t="shared" si="26"/>
        <v>-1.045395004268812E-4</v>
      </c>
      <c r="AA37" s="21">
        <f t="shared" si="27"/>
        <v>-1.8201833967821171E-4</v>
      </c>
      <c r="AB37" s="22">
        <f t="shared" si="28"/>
        <v>1.0450817709450888E-4</v>
      </c>
      <c r="AC37" s="21">
        <f t="shared" si="29"/>
        <v>1.819638012413422E-4</v>
      </c>
      <c r="AD37" s="22">
        <f t="shared" si="16"/>
        <v>-8.1150069446245254E-4</v>
      </c>
      <c r="AE37" s="21">
        <f t="shared" si="17"/>
        <v>-1.4129396873953939E-3</v>
      </c>
      <c r="AF37" s="55">
        <f t="shared" si="18"/>
        <v>-1.6078951730792435E-3</v>
      </c>
      <c r="AG37" s="21">
        <f t="shared" si="19"/>
        <v>-2.816974264166063E-3</v>
      </c>
      <c r="AH37" s="55">
        <f t="shared" si="20"/>
        <v>2.3749759312268082E-2</v>
      </c>
      <c r="AI37" s="21">
        <f t="shared" si="21"/>
        <v>4.1915694264646058E-2</v>
      </c>
    </row>
    <row r="38" spans="2:37">
      <c r="B38" s="5" t="s">
        <v>26</v>
      </c>
      <c r="D38" s="19"/>
      <c r="E38" s="20"/>
      <c r="F38" s="29">
        <f t="shared" si="0"/>
        <v>0</v>
      </c>
      <c r="G38" s="21" t="str">
        <f t="shared" si="1"/>
        <v>-</v>
      </c>
      <c r="H38" s="29">
        <f t="shared" si="2"/>
        <v>-8.1159209119302522E-3</v>
      </c>
      <c r="I38" s="21">
        <f t="shared" si="3"/>
        <v>-1.0836882433512995E-2</v>
      </c>
      <c r="J38" s="22">
        <f t="shared" si="4"/>
        <v>-1.8099605451978862E-3</v>
      </c>
      <c r="K38" s="21">
        <f t="shared" si="5"/>
        <v>-2.4167719043164115E-3</v>
      </c>
      <c r="L38" s="61">
        <f t="shared" si="6"/>
        <v>0</v>
      </c>
      <c r="M38" s="21" t="str">
        <f t="shared" si="7"/>
        <v>-</v>
      </c>
      <c r="N38" s="29">
        <f t="shared" si="22"/>
        <v>0</v>
      </c>
      <c r="O38" s="21" t="str">
        <f t="shared" si="23"/>
        <v>-</v>
      </c>
      <c r="P38" s="61">
        <f t="shared" si="24"/>
        <v>-1.8283081597762929E-2</v>
      </c>
      <c r="Q38" s="21">
        <f t="shared" si="25"/>
        <v>-2.4412707805719278E-2</v>
      </c>
      <c r="R38" s="22">
        <f t="shared" si="8"/>
        <v>4.8147658094688239E-5</v>
      </c>
      <c r="S38" s="21">
        <f t="shared" si="9"/>
        <v>6.4289748000594116E-5</v>
      </c>
      <c r="T38" s="22">
        <f t="shared" si="10"/>
        <v>-7.3979458033568424E-3</v>
      </c>
      <c r="U38" s="21">
        <f t="shared" si="11"/>
        <v>-9.8781974085811464E-3</v>
      </c>
      <c r="V38" s="22">
        <f t="shared" si="12"/>
        <v>0</v>
      </c>
      <c r="W38" s="21" t="str">
        <f t="shared" si="13"/>
        <v>-</v>
      </c>
      <c r="X38" s="29">
        <f t="shared" si="14"/>
        <v>1.0556249869320133E-3</v>
      </c>
      <c r="Y38" s="21">
        <f t="shared" si="15"/>
        <v>1.4095361452382688E-3</v>
      </c>
      <c r="Z38" s="22">
        <f t="shared" si="26"/>
        <v>-2.1253888694394707E-4</v>
      </c>
      <c r="AA38" s="21">
        <f t="shared" si="27"/>
        <v>-2.8379514233255188E-4</v>
      </c>
      <c r="AB38" s="22">
        <f t="shared" si="28"/>
        <v>-4.6228482090782119E-4</v>
      </c>
      <c r="AC38" s="21">
        <f t="shared" si="29"/>
        <v>-6.1727144822368296E-4</v>
      </c>
      <c r="AD38" s="22">
        <f t="shared" si="16"/>
        <v>-5.9111683312063068E-4</v>
      </c>
      <c r="AE38" s="21">
        <f t="shared" si="17"/>
        <v>-7.8929596462451457E-4</v>
      </c>
      <c r="AF38" s="29">
        <f t="shared" si="18"/>
        <v>8.8281602207894716E-3</v>
      </c>
      <c r="AG38" s="21">
        <f t="shared" si="19"/>
        <v>1.1705179206770777E-2</v>
      </c>
      <c r="AH38" s="29">
        <f t="shared" si="20"/>
        <v>2.6851461500680629E-2</v>
      </c>
      <c r="AI38" s="21">
        <f t="shared" si="21"/>
        <v>3.5935476572336582E-2</v>
      </c>
    </row>
    <row r="39" spans="2:37">
      <c r="B39" s="5" t="s">
        <v>27</v>
      </c>
      <c r="D39" s="19"/>
      <c r="E39" s="20"/>
      <c r="F39" s="29">
        <f>IF(OR(D19=0,D19 = ""),"-",F19-D19)</f>
        <v>0</v>
      </c>
      <c r="G39" s="21" t="str">
        <f t="shared" si="1"/>
        <v>-</v>
      </c>
      <c r="H39" s="29">
        <f t="shared" ref="H39" si="30">IF(OR(F19=0,F19 = ""),"-",H19-F19)</f>
        <v>-1.5297610697879716E-3</v>
      </c>
      <c r="I39" s="21">
        <f t="shared" ref="I39" si="31">IF(I19-G19=0,"-",I19-G19)</f>
        <v>-1.6167320598603234E-3</v>
      </c>
      <c r="J39" s="22">
        <f t="shared" ref="J39" si="32">IF(OR(H19=0,H19 = ""),"-",J19-H19)</f>
        <v>-1.8538063983036812E-3</v>
      </c>
      <c r="K39" s="21">
        <f t="shared" ref="K39" si="33">IF(K19-I19=0,"-",K19-I19)</f>
        <v>-1.9592002281291466E-3</v>
      </c>
      <c r="L39" s="22">
        <f t="shared" si="6"/>
        <v>0</v>
      </c>
      <c r="M39" s="21" t="str">
        <f t="shared" si="7"/>
        <v>-</v>
      </c>
      <c r="N39" s="29">
        <f t="shared" ref="N39" si="34">IF(OR(L19=0,L19 = ""),"-",N19-L19)</f>
        <v>0</v>
      </c>
      <c r="O39" s="21" t="str">
        <f t="shared" ref="O39" si="35">IF(O19-M19=0,"-",O19-M19)</f>
        <v>-</v>
      </c>
      <c r="P39" s="29">
        <f t="shared" ref="P39" si="36">IF(OR(N19=0,N19 = ""),"-",P19-N19)</f>
        <v>5.255499866142288E-2</v>
      </c>
      <c r="Q39" s="21">
        <f t="shared" ref="Q39" si="37">IF(Q19-O19=0,"-",Q19-O19)</f>
        <v>5.5542890272149113E-2</v>
      </c>
      <c r="R39" s="22">
        <f t="shared" si="8"/>
        <v>0</v>
      </c>
      <c r="S39" s="21" t="str">
        <f t="shared" si="9"/>
        <v>-</v>
      </c>
      <c r="T39" s="55">
        <f t="shared" si="10"/>
        <v>-1.8637605283788439E-2</v>
      </c>
      <c r="U39" s="21">
        <f t="shared" si="11"/>
        <v>-1.9697202770037274E-2</v>
      </c>
      <c r="V39" s="22">
        <f t="shared" si="12"/>
        <v>0</v>
      </c>
      <c r="W39" s="21" t="str">
        <f t="shared" si="13"/>
        <v>-</v>
      </c>
      <c r="X39" s="29">
        <f t="shared" si="14"/>
        <v>1.1548333000765965E-4</v>
      </c>
      <c r="Y39" s="21">
        <f t="shared" si="15"/>
        <v>1.2204886481295696E-4</v>
      </c>
      <c r="Z39" s="22">
        <f t="shared" ref="Z39" si="38">IF(OR(X19=0,X19 = ""),"-",Z19-X19)</f>
        <v>1.7322499501171151E-4</v>
      </c>
      <c r="AA39" s="21">
        <f t="shared" ref="AA39" si="39">IF(AA19-Y19=0,"-",AA19-Y19)</f>
        <v>1.830732972197685E-4</v>
      </c>
      <c r="AB39" s="22">
        <f t="shared" ref="AB39" si="40">IF(OR(Z19=0,Z19 = ""),"-",AB19-Z19)</f>
        <v>2.3627616108745642E-4</v>
      </c>
      <c r="AC39" s="21">
        <f t="shared" ref="AC39" si="41">IF(AC19-AA19=0,"-",AC19-AA19)</f>
        <v>2.4970908997160035E-4</v>
      </c>
      <c r="AD39" s="22">
        <f t="shared" si="16"/>
        <v>-5.564074515977957E-4</v>
      </c>
      <c r="AE39" s="21">
        <f t="shared" si="17"/>
        <v>-5.8804069675253562E-4</v>
      </c>
      <c r="AF39" s="29"/>
      <c r="AG39" s="21">
        <f t="shared" si="19"/>
        <v>-3.199496888931104E-2</v>
      </c>
      <c r="AH39" s="55" t="str">
        <f t="shared" si="20"/>
        <v>-</v>
      </c>
      <c r="AI39" s="21" t="str">
        <f t="shared" si="21"/>
        <v>-</v>
      </c>
    </row>
    <row r="40" spans="2:37">
      <c r="B40" s="5" t="s">
        <v>28</v>
      </c>
      <c r="D40" s="19"/>
      <c r="E40" s="20"/>
      <c r="F40" s="29">
        <f t="shared" ref="F40:F41" si="42">IF(OR(D20=0,D20 = ""),"-",F20-D20)</f>
        <v>0</v>
      </c>
      <c r="G40" s="21" t="str">
        <f t="shared" ref="G40:G41" si="43">IF(G20-E20=0,"-",G20-E20)</f>
        <v>-</v>
      </c>
      <c r="H40" s="29">
        <f t="shared" ref="H40:H41" si="44">IF(OR(F20=0,F20 = ""),"-",H20-F20)</f>
        <v>-1.3958125623130702E-2</v>
      </c>
      <c r="I40" s="21">
        <f t="shared" ref="I40:I41" si="45">IF(I20-G20=0,"-",I20-G20)</f>
        <v>-4.2000000000000107E-2</v>
      </c>
      <c r="J40" s="22">
        <f t="shared" ref="J40:J41" si="46">IF(OR(H20=0,H20 = ""),"-",J20-H20)</f>
        <v>1.6284479893652337E-2</v>
      </c>
      <c r="K40" s="21">
        <f t="shared" ref="K40:K41" si="47">IF(K20-I20=0,"-",K20-I20)</f>
        <v>4.8999999999999967E-2</v>
      </c>
      <c r="L40" s="22">
        <f t="shared" ref="L40:L41" si="48">IF(OR(J20=0,J20 = ""),"-",L20-J20)</f>
        <v>0</v>
      </c>
      <c r="M40" s="21" t="str">
        <f t="shared" ref="M40:M41" si="49">IF(M20-K20=0,"-",M20-K20)</f>
        <v>-</v>
      </c>
      <c r="N40" s="29">
        <f t="shared" si="22"/>
        <v>0</v>
      </c>
      <c r="O40" s="21" t="str">
        <f t="shared" si="23"/>
        <v>-</v>
      </c>
      <c r="P40" s="29">
        <f t="shared" si="24"/>
        <v>9.9700897308074854E-3</v>
      </c>
      <c r="Q40" s="21">
        <f t="shared" si="25"/>
        <v>2.9999999999999485E-2</v>
      </c>
      <c r="R40" s="22">
        <f t="shared" ref="R40:R41" si="50">IF(OR(P20=0,P20 = ""),"-",R20-P20)</f>
        <v>0</v>
      </c>
      <c r="S40" s="21" t="str">
        <f t="shared" ref="S40:S41" si="51">IF(S20-Q20=0,"-",S20-Q20)</f>
        <v>-</v>
      </c>
      <c r="T40" s="22">
        <f>IF(OR(R20=0,R20 = ""),"-",T20-R20)</f>
        <v>2.326354270521791E-2</v>
      </c>
      <c r="U40" s="21">
        <f t="shared" ref="U40:U41" si="52">IF(U20-S20=0,"-",U20-S20)</f>
        <v>7.0000000000000479E-2</v>
      </c>
      <c r="V40" s="22">
        <f t="shared" ref="V40:V41" si="53">IF(OR(T20=0,T20 = ""),"-",V20-T20)</f>
        <v>0</v>
      </c>
      <c r="W40" s="21" t="str">
        <f t="shared" ref="W40:W41" si="54">IF(W20-U20=0,"-",W20-U20)</f>
        <v>-</v>
      </c>
      <c r="X40" s="29">
        <f t="shared" ref="X40:X41" si="55">IF(OR(V20=0,V20 = ""),"-",X20-V20)</f>
        <v>0</v>
      </c>
      <c r="Y40" s="21" t="str">
        <f t="shared" ref="Y40:Y41" si="56">IF(Y20-W20=0,"-",Y20-W20)</f>
        <v>-</v>
      </c>
      <c r="Z40" s="22">
        <f t="shared" si="26"/>
        <v>3.3233632436013849E-4</v>
      </c>
      <c r="AA40" s="21">
        <f t="shared" si="27"/>
        <v>1.0000000000002368E-3</v>
      </c>
      <c r="AB40" s="22">
        <f t="shared" si="28"/>
        <v>0</v>
      </c>
      <c r="AC40" s="21" t="str">
        <f t="shared" si="29"/>
        <v>-</v>
      </c>
      <c r="AD40" s="22">
        <f t="shared" ref="AD40:AD41" si="57">IF(OR(AB20=0,AB20 = ""),"-",AD20-AB20)</f>
        <v>0</v>
      </c>
      <c r="AE40" s="21" t="str">
        <f t="shared" ref="AE40:AE41" si="58">IF(AE20-AC20=0,"-",AE20-AC20)</f>
        <v>-</v>
      </c>
      <c r="AF40" s="55">
        <f t="shared" ref="AF40:AF41" si="59">IF(OR(AD20=0,AD20 = ""),"-",AF20-AD20)</f>
        <v>1.2296444001329343E-2</v>
      </c>
      <c r="AG40" s="21">
        <f t="shared" ref="AG40:AG41" si="60">IF(AG20-AE20=0,"-",AG20-AE20)</f>
        <v>3.6999999999999811E-2</v>
      </c>
      <c r="AH40" s="55">
        <f t="shared" ref="AH40:AH41" si="61">IF(OR(AF20=0,AF20 = ""),"-",AH20-AF20)</f>
        <v>2.0272515785975553E-2</v>
      </c>
      <c r="AI40" s="21">
        <f t="shared" ref="AI40:AI41" si="62">IF(AI20-AG20=0,"-",AI20-AG20)</f>
        <v>6.1000000000000054E-2</v>
      </c>
    </row>
    <row r="41" spans="2:37" ht="16.5" thickBot="1">
      <c r="B41" s="5" t="s">
        <v>29</v>
      </c>
      <c r="D41" s="15"/>
      <c r="E41" s="16"/>
      <c r="F41" s="30">
        <f t="shared" si="42"/>
        <v>0</v>
      </c>
      <c r="G41" s="23" t="str">
        <f t="shared" si="43"/>
        <v>-</v>
      </c>
      <c r="H41" s="30">
        <f t="shared" si="44"/>
        <v>-1.2906963727752907E-2</v>
      </c>
      <c r="I41" s="23">
        <f t="shared" si="45"/>
        <v>-3.9632889191893561E-2</v>
      </c>
      <c r="J41" s="24">
        <f t="shared" si="46"/>
        <v>1.5897336302154286E-2</v>
      </c>
      <c r="K41" s="23">
        <f t="shared" si="47"/>
        <v>4.8815304776504767E-2</v>
      </c>
      <c r="L41" s="24">
        <f t="shared" si="48"/>
        <v>0</v>
      </c>
      <c r="M41" s="23" t="str">
        <f t="shared" si="49"/>
        <v>-</v>
      </c>
      <c r="N41" s="30">
        <f t="shared" si="22"/>
        <v>0</v>
      </c>
      <c r="O41" s="23" t="str">
        <f t="shared" si="23"/>
        <v>-</v>
      </c>
      <c r="P41" s="30">
        <f t="shared" si="24"/>
        <v>9.6999861886866157E-3</v>
      </c>
      <c r="Q41" s="23">
        <f t="shared" si="25"/>
        <v>2.9785353541552293E-2</v>
      </c>
      <c r="R41" s="24">
        <f t="shared" si="50"/>
        <v>1.4636712674764851E-5</v>
      </c>
      <c r="S41" s="23">
        <f t="shared" si="51"/>
        <v>4.4944359014913171E-5</v>
      </c>
      <c r="T41" s="24">
        <f t="shared" ref="T41" si="63">IF(OR(R21=0,R21 = ""),"-",T21-R21)</f>
        <v>2.3987919254890855E-2</v>
      </c>
      <c r="U41" s="23">
        <f t="shared" si="52"/>
        <v>7.3658729181126564E-2</v>
      </c>
      <c r="V41" s="24">
        <f t="shared" si="53"/>
        <v>0</v>
      </c>
      <c r="W41" s="23" t="str">
        <f t="shared" si="54"/>
        <v>-</v>
      </c>
      <c r="X41" s="30">
        <f t="shared" si="55"/>
        <v>1.5996916481397783E-4</v>
      </c>
      <c r="Y41" s="23">
        <f t="shared" si="56"/>
        <v>4.9121081587590043E-4</v>
      </c>
      <c r="Z41" s="24">
        <f t="shared" si="26"/>
        <v>-6.863239545400468E-4</v>
      </c>
      <c r="AA41" s="23">
        <f t="shared" si="27"/>
        <v>-2.1074670862785555E-3</v>
      </c>
      <c r="AB41" s="24">
        <f t="shared" si="28"/>
        <v>1.440423389042822E-3</v>
      </c>
      <c r="AC41" s="23">
        <f t="shared" si="29"/>
        <v>4.4230495855969859E-3</v>
      </c>
      <c r="AD41" s="24">
        <f t="shared" si="57"/>
        <v>1.6100383942352359E-4</v>
      </c>
      <c r="AE41" s="23">
        <f t="shared" si="58"/>
        <v>4.9438794916703555E-4</v>
      </c>
      <c r="AF41" s="62">
        <f t="shared" si="59"/>
        <v>-1.8437680972499315E-2</v>
      </c>
      <c r="AG41" s="23">
        <f t="shared" si="60"/>
        <v>-5.517847661137372E-2</v>
      </c>
      <c r="AH41" s="62">
        <f t="shared" si="61"/>
        <v>1.9241523953386741E-2</v>
      </c>
      <c r="AI41" s="23">
        <f t="shared" si="62"/>
        <v>6.0536167289112194E-2</v>
      </c>
    </row>
    <row r="43" spans="2:37">
      <c r="F43" s="25">
        <f>MAX(F27:F41)</f>
        <v>0</v>
      </c>
      <c r="H43" s="25">
        <f>MAX(H27:H41)</f>
        <v>9.0713636099677419E-3</v>
      </c>
      <c r="J43" s="25">
        <f>MAX(J27:J41)</f>
        <v>1.6284479893652337E-2</v>
      </c>
      <c r="L43" s="25">
        <f>MAX(L27:L41)</f>
        <v>0</v>
      </c>
      <c r="N43" s="25">
        <f>MAX(N27:N41)</f>
        <v>0</v>
      </c>
      <c r="P43" s="25">
        <f>MAX(P27:P41)</f>
        <v>5.255499866142288E-2</v>
      </c>
      <c r="R43" s="25">
        <f>MAX(R27:R41)</f>
        <v>4.8147658094688239E-5</v>
      </c>
      <c r="T43" s="25">
        <f>MAX(T27:T41)</f>
        <v>4.1095890410958624E-2</v>
      </c>
      <c r="V43" s="25">
        <f>MAX(V27:V41)</f>
        <v>0</v>
      </c>
      <c r="X43" s="25">
        <f>MAX(X27:X41)</f>
        <v>1.0556249869320133E-3</v>
      </c>
      <c r="Z43" s="25">
        <f>MAX(Z27:Z41)</f>
        <v>3.8802722061692663E-4</v>
      </c>
      <c r="AB43" s="25">
        <f>MAX(AB27:AB41)</f>
        <v>1.7241379310344973E-2</v>
      </c>
      <c r="AD43" s="25">
        <f>MAX(AD27:AD41)</f>
        <v>4.4947454876731463E-4</v>
      </c>
      <c r="AF43" s="25">
        <f>MAX(AF27:AF41)</f>
        <v>6.613151046215815E-2</v>
      </c>
      <c r="AH43" s="25">
        <f>MAX(AH27:AH41)</f>
        <v>2.7654671788032381E-2</v>
      </c>
    </row>
    <row r="44" spans="2:37" ht="219" customHeight="1">
      <c r="B44" s="26" t="s">
        <v>31</v>
      </c>
      <c r="C44" s="27"/>
      <c r="D44" s="66"/>
      <c r="E44" s="67"/>
      <c r="F44" s="68" t="s">
        <v>64</v>
      </c>
      <c r="G44" s="69"/>
      <c r="H44" s="68" t="s">
        <v>65</v>
      </c>
      <c r="I44" s="69"/>
      <c r="J44" s="68" t="s">
        <v>65</v>
      </c>
      <c r="K44" s="69"/>
      <c r="L44" s="68" t="s">
        <v>64</v>
      </c>
      <c r="M44" s="69"/>
      <c r="N44" s="68" t="s">
        <v>64</v>
      </c>
      <c r="O44" s="69"/>
      <c r="P44" s="68" t="s">
        <v>66</v>
      </c>
      <c r="Q44" s="69"/>
      <c r="R44" s="68" t="s">
        <v>65</v>
      </c>
      <c r="S44" s="69"/>
      <c r="T44" s="68" t="s">
        <v>65</v>
      </c>
      <c r="U44" s="69"/>
      <c r="V44" s="68" t="s">
        <v>64</v>
      </c>
      <c r="W44" s="69"/>
      <c r="X44" s="68" t="s">
        <v>66</v>
      </c>
      <c r="Y44" s="69"/>
      <c r="Z44" s="68" t="s">
        <v>65</v>
      </c>
      <c r="AA44" s="69"/>
      <c r="AB44" s="68" t="s">
        <v>66</v>
      </c>
      <c r="AC44" s="69"/>
      <c r="AD44" s="68" t="s">
        <v>65</v>
      </c>
      <c r="AE44" s="69"/>
      <c r="AF44" s="68" t="s">
        <v>65</v>
      </c>
      <c r="AG44" s="69"/>
      <c r="AH44" s="72" t="s">
        <v>65</v>
      </c>
      <c r="AI44" s="73"/>
      <c r="AJ44" s="70"/>
      <c r="AK44" s="71"/>
    </row>
    <row r="49" spans="2:42">
      <c r="B49" s="1" t="str">
        <f>B27</f>
        <v>Domestic Unrestricted</v>
      </c>
      <c r="F49" s="1" t="str">
        <f>IF(OR(F27="-",F27&lt;0.02),"",F$24&amp;",")</f>
        <v/>
      </c>
      <c r="G49" s="1" t="str">
        <f>IF(OR(F27="-",F27&gt;-0.02),"",F$24&amp;",")</f>
        <v/>
      </c>
      <c r="H49" s="1" t="str">
        <f>IF(OR(H27="-",H27&lt;0.02),"",H$24&amp;",")</f>
        <v/>
      </c>
      <c r="I49" s="1" t="str">
        <f>IF(OR(H27="-",H27&gt;-0.02),"",H$24&amp;",")</f>
        <v/>
      </c>
      <c r="J49" s="1" t="str">
        <f>IF(OR(J27="-",J27&lt;0.02),"",J$24&amp;",")</f>
        <v/>
      </c>
      <c r="K49" s="1" t="str">
        <f>IF(OR(J27="-",J27&gt;-0.02),"",J$24&amp;",")</f>
        <v/>
      </c>
      <c r="L49" s="1" t="str">
        <f>IF(OR(L27="-",L27&lt;0.02),"",L$24&amp;",")</f>
        <v/>
      </c>
      <c r="M49" s="1" t="str">
        <f>IF(OR(L27="-",L27&gt;-0.02),"",L$24&amp;",")</f>
        <v/>
      </c>
      <c r="N49" s="1" t="str">
        <f>IF(OR(N27="-",N27&lt;0.02),"",N$24&amp;",")</f>
        <v/>
      </c>
      <c r="O49" s="1" t="str">
        <f>IF(OR(N27="-",N27&gt;-0.02),"",N$24&amp;",")</f>
        <v/>
      </c>
      <c r="P49" s="1" t="str">
        <f>IF(OR(P27="-",P27&lt;0.02),"",P$24&amp;",")</f>
        <v/>
      </c>
      <c r="Q49" s="1" t="str">
        <f>IF(OR(P27="-",P27&gt;-0.02),"",P$24&amp;",")</f>
        <v/>
      </c>
      <c r="R49" s="1" t="str">
        <f>IF(OR(R27="-",R27&lt;0.02),"",R$24&amp;",")</f>
        <v/>
      </c>
      <c r="S49" s="1" t="str">
        <f>IF(OR(R27="-",R27&gt;-0.02),"",R$24&amp;",")</f>
        <v/>
      </c>
      <c r="T49" s="1" t="str">
        <f>IF(OR(T27="-",T27&lt;0.02),"",T$24&amp;",")</f>
        <v/>
      </c>
      <c r="U49" s="1" t="str">
        <f>IF(OR(T27="-",T27&gt;-0.02),"",T$24&amp;",")</f>
        <v/>
      </c>
      <c r="V49" s="1" t="str">
        <f>IF(OR(V27="-",V27&lt;0.02),"",V$24&amp;",")</f>
        <v/>
      </c>
      <c r="W49" s="1" t="str">
        <f>IF(OR(V27="-",V27&gt;-0.02),"",V$24&amp;",")</f>
        <v/>
      </c>
      <c r="X49" s="1" t="str">
        <f>IF(OR(X27="-",X27&lt;0.02),"",X$24&amp;",")</f>
        <v/>
      </c>
      <c r="Y49" s="1" t="str">
        <f>IF(OR(X27="-",X27&gt;-0.02),"",X$24&amp;",")</f>
        <v/>
      </c>
      <c r="Z49" s="1" t="str">
        <f>IF(OR(Z27="-",Z27&lt;0.02),"",Z$24&amp;",")</f>
        <v/>
      </c>
      <c r="AA49" s="1" t="str">
        <f>IF(OR(Z27="-",Z27&gt;-0.02),"",Z$24&amp;",")</f>
        <v/>
      </c>
      <c r="AB49" s="1" t="str">
        <f>IF(OR(AB27="-",AB27&lt;0.02),"",AB$24&amp;",")</f>
        <v/>
      </c>
      <c r="AC49" s="1" t="str">
        <f>IF(OR(AB27="-",AB27&gt;-0.02),"",AB$24&amp;",")</f>
        <v/>
      </c>
      <c r="AD49" s="1" t="str">
        <f>IF(OR(AD27="-",AD27&lt;0.02),"",AD$24&amp;",")</f>
        <v/>
      </c>
      <c r="AE49" s="1" t="str">
        <f>IF(OR(AD27="-",AD27&gt;-0.02),"",AD$24&amp;",")</f>
        <v/>
      </c>
      <c r="AF49" s="1" t="str">
        <f>IF(OR(AF27="-",AF27&lt;0.02),"",AF$24&amp;",")</f>
        <v/>
      </c>
      <c r="AG49" s="1" t="str">
        <f>IF(OR(AF27="-",AF27&gt;-0.02),"",AF$24&amp;",")</f>
        <v/>
      </c>
      <c r="AH49" s="1" t="str">
        <f>IF(OR(AH27="-",AH27&lt;0.02),"",AH$24&amp;",")</f>
        <v>Table 1076: allowed revenue,</v>
      </c>
      <c r="AI49" s="1" t="str">
        <f>IF(OR(AH27="-",AH27&gt;-0.02),"",AH$24&amp;",")</f>
        <v/>
      </c>
      <c r="AK49" s="1" t="str">
        <f>F49&amp;H49&amp;J49&amp;L49&amp;N49&amp;P49&amp;R49&amp;T49&amp;V49&amp;X49&amp;Z49&amp;AB49&amp;AD49&amp;AF49&amp;AH49</f>
        <v>Table 1076: allowed revenue,</v>
      </c>
      <c r="AL49" s="1" t="str">
        <f>G49&amp;I49&amp;K49&amp;M49&amp;O49&amp;Q49&amp;S49&amp;U49&amp;W49&amp;Y49&amp;AA49&amp;AC49&amp;AE49&amp;AG49&amp;AI49</f>
        <v/>
      </c>
      <c r="AM49" s="1" t="str">
        <f>IF(AK49="","No factors contributing to greater than 2% upward change.",AO49)</f>
        <v>Gone up mainly due to Table 1076: allowed revenue,</v>
      </c>
      <c r="AN49" s="1" t="str">
        <f>IF(AL49="","No factors contributing to greater than 2% downward change.",AP49)</f>
        <v>No factors contributing to greater than 2% downward change.</v>
      </c>
      <c r="AO49" s="1" t="str">
        <f>"Gone up mainly due to "&amp;AK49</f>
        <v>Gone up mainly due to Table 1076: allowed revenue,</v>
      </c>
      <c r="AP49" s="1" t="str">
        <f>"Gone down mainly due to "&amp;AL49</f>
        <v xml:space="preserve">Gone down mainly due to </v>
      </c>
    </row>
    <row r="50" spans="2:42">
      <c r="B50" s="1" t="str">
        <f t="shared" ref="B50:B63" si="64">B28</f>
        <v>Domestic Two Rate</v>
      </c>
      <c r="F50" s="1" t="str">
        <f t="shared" ref="F50:H63" si="65">IF(OR(F28="-",F28&lt;0.02),"",F$24&amp;",")</f>
        <v/>
      </c>
      <c r="G50" s="1" t="str">
        <f t="shared" ref="G50:I63" si="66">IF(OR(F28="-",F28&gt;-0.02),"",F$24&amp;",")</f>
        <v/>
      </c>
      <c r="H50" s="1" t="str">
        <f t="shared" si="65"/>
        <v/>
      </c>
      <c r="I50" s="1" t="str">
        <f t="shared" si="66"/>
        <v/>
      </c>
      <c r="J50" s="1" t="str">
        <f t="shared" ref="J50:K63" si="67">IF(OR(J28="-",J28&lt;0.02),"",J$24&amp;",")</f>
        <v/>
      </c>
      <c r="K50" s="1" t="str">
        <f t="shared" ref="K50:K63" si="68">IF(OR(J28="-",J28&gt;-0.02),"",J$24&amp;",")</f>
        <v/>
      </c>
      <c r="L50" s="1" t="str">
        <f t="shared" ref="L50:M63" si="69">IF(OR(L28="-",L28&lt;0.02),"",L$24&amp;",")</f>
        <v/>
      </c>
      <c r="M50" s="1" t="str">
        <f t="shared" ref="M50:M63" si="70">IF(OR(L28="-",L28&gt;-0.02),"",L$24&amp;",")</f>
        <v/>
      </c>
      <c r="N50" s="1" t="str">
        <f t="shared" ref="N50:O63" si="71">IF(OR(N28="-",N28&lt;0.02),"",N$24&amp;",")</f>
        <v/>
      </c>
      <c r="O50" s="1" t="str">
        <f t="shared" ref="O50:O63" si="72">IF(OR(N28="-",N28&gt;-0.02),"",N$24&amp;",")</f>
        <v/>
      </c>
      <c r="P50" s="1" t="str">
        <f t="shared" ref="P50:Q63" si="73">IF(OR(P28="-",P28&lt;0.02),"",P$24&amp;",")</f>
        <v/>
      </c>
      <c r="Q50" s="1" t="str">
        <f t="shared" ref="Q50:Q63" si="74">IF(OR(P28="-",P28&gt;-0.02),"",P$24&amp;",")</f>
        <v/>
      </c>
      <c r="R50" s="1" t="str">
        <f t="shared" ref="R50:S63" si="75">IF(OR(R28="-",R28&lt;0.02),"",R$24&amp;",")</f>
        <v/>
      </c>
      <c r="S50" s="1" t="str">
        <f t="shared" ref="S50:S63" si="76">IF(OR(R28="-",R28&gt;-0.02),"",R$24&amp;",")</f>
        <v/>
      </c>
      <c r="T50" s="1" t="str">
        <f t="shared" ref="T50:U63" si="77">IF(OR(T28="-",T28&lt;0.02),"",T$24&amp;",")</f>
        <v/>
      </c>
      <c r="U50" s="1" t="str">
        <f t="shared" ref="U50:U63" si="78">IF(OR(T28="-",T28&gt;-0.02),"",T$24&amp;",")</f>
        <v/>
      </c>
      <c r="V50" s="1" t="str">
        <f t="shared" ref="V50:W63" si="79">IF(OR(V28="-",V28&lt;0.02),"",V$24&amp;",")</f>
        <v/>
      </c>
      <c r="W50" s="1" t="str">
        <f t="shared" ref="W50:W63" si="80">IF(OR(V28="-",V28&gt;-0.02),"",V$24&amp;",")</f>
        <v/>
      </c>
      <c r="X50" s="1" t="str">
        <f t="shared" ref="X50:Y63" si="81">IF(OR(X28="-",X28&lt;0.02),"",X$24&amp;",")</f>
        <v/>
      </c>
      <c r="Y50" s="1" t="str">
        <f t="shared" ref="Y50:Y63" si="82">IF(OR(X28="-",X28&gt;-0.02),"",X$24&amp;",")</f>
        <v/>
      </c>
      <c r="Z50" s="1" t="str">
        <f t="shared" ref="Z50:AA63" si="83">IF(OR(Z28="-",Z28&lt;0.02),"",Z$24&amp;",")</f>
        <v/>
      </c>
      <c r="AA50" s="1" t="str">
        <f t="shared" ref="AA50:AA63" si="84">IF(OR(Z28="-",Z28&gt;-0.02),"",Z$24&amp;",")</f>
        <v/>
      </c>
      <c r="AB50" s="1" t="str">
        <f t="shared" ref="AB50:AC63" si="85">IF(OR(AB28="-",AB28&lt;0.02),"",AB$24&amp;",")</f>
        <v/>
      </c>
      <c r="AC50" s="1" t="str">
        <f t="shared" ref="AC50:AC63" si="86">IF(OR(AB28="-",AB28&gt;-0.02),"",AB$24&amp;",")</f>
        <v/>
      </c>
      <c r="AD50" s="1" t="str">
        <f t="shared" ref="AD50:AE63" si="87">IF(OR(AD28="-",AD28&lt;0.02),"",AD$24&amp;",")</f>
        <v/>
      </c>
      <c r="AE50" s="1" t="str">
        <f t="shared" ref="AE50:AE63" si="88">IF(OR(AD28="-",AD28&gt;-0.02),"",AD$24&amp;",")</f>
        <v/>
      </c>
      <c r="AF50" s="1" t="str">
        <f t="shared" ref="AF50:AG63" si="89">IF(OR(AF28="-",AF28&lt;0.02),"",AF$24&amp;",")</f>
        <v/>
      </c>
      <c r="AG50" s="1" t="str">
        <f t="shared" ref="AG50:AG63" si="90">IF(OR(AF28="-",AF28&gt;-0.02),"",AF$24&amp;",")</f>
        <v/>
      </c>
      <c r="AH50" s="1" t="str">
        <f t="shared" ref="AH50:AI63" si="91">IF(OR(AH28="-",AH28&lt;0.02),"",AH$24&amp;",")</f>
        <v>Table 1076: allowed revenue,</v>
      </c>
      <c r="AI50" s="1" t="str">
        <f t="shared" ref="AI50:AI63" si="92">IF(OR(AH28="-",AH28&gt;-0.02),"",AH$24&amp;",")</f>
        <v/>
      </c>
      <c r="AK50" s="1" t="str">
        <f t="shared" ref="AK50:AL63" si="93">F50&amp;H50&amp;J50&amp;L50&amp;N50&amp;P50&amp;R50&amp;T50&amp;V50&amp;X50&amp;Z50&amp;AB50&amp;AD50&amp;AF50&amp;AH50</f>
        <v>Table 1076: allowed revenue,</v>
      </c>
      <c r="AL50" s="1" t="str">
        <f t="shared" si="93"/>
        <v/>
      </c>
      <c r="AM50" s="1" t="str">
        <f t="shared" ref="AM50:AM63" si="94">IF(AK50="","No factors contributing to greater than 2% upward change.",AO50)</f>
        <v>Gone up mainly due to Table 1076: allowed revenue,</v>
      </c>
      <c r="AN50" s="1" t="str">
        <f t="shared" ref="AN50:AN63" si="95">IF(AL50="","No factors contributing to greater than 2% downward change.",AP50)</f>
        <v>No factors contributing to greater than 2% downward change.</v>
      </c>
      <c r="AO50" s="1" t="str">
        <f t="shared" ref="AO50:AO63" si="96">"Gone up mainly due to "&amp;AK50</f>
        <v>Gone up mainly due to Table 1076: allowed revenue,</v>
      </c>
      <c r="AP50" s="1" t="str">
        <f t="shared" ref="AP50:AP63" si="97">"Gone down mainly due to "&amp;AL50</f>
        <v xml:space="preserve">Gone down mainly due to </v>
      </c>
    </row>
    <row r="51" spans="2:42">
      <c r="B51" s="1" t="str">
        <f t="shared" si="64"/>
        <v>Domestic Off Peak (related MPAN)</v>
      </c>
      <c r="F51" s="1" t="str">
        <f t="shared" si="65"/>
        <v/>
      </c>
      <c r="G51" s="1" t="str">
        <f t="shared" si="66"/>
        <v/>
      </c>
      <c r="H51" s="1" t="str">
        <f t="shared" si="65"/>
        <v/>
      </c>
      <c r="I51" s="1" t="str">
        <f t="shared" si="66"/>
        <v/>
      </c>
      <c r="J51" s="1" t="str">
        <f t="shared" si="67"/>
        <v/>
      </c>
      <c r="K51" s="1" t="str">
        <f t="shared" si="68"/>
        <v/>
      </c>
      <c r="L51" s="1" t="str">
        <f t="shared" si="69"/>
        <v/>
      </c>
      <c r="M51" s="1" t="str">
        <f t="shared" si="70"/>
        <v/>
      </c>
      <c r="N51" s="1" t="str">
        <f t="shared" si="71"/>
        <v/>
      </c>
      <c r="O51" s="1" t="str">
        <f t="shared" si="72"/>
        <v/>
      </c>
      <c r="P51" s="1" t="str">
        <f t="shared" si="73"/>
        <v/>
      </c>
      <c r="Q51" s="1" t="str">
        <f t="shared" si="74"/>
        <v/>
      </c>
      <c r="R51" s="1" t="str">
        <f t="shared" si="75"/>
        <v/>
      </c>
      <c r="S51" s="1" t="str">
        <f t="shared" si="76"/>
        <v/>
      </c>
      <c r="T51" s="1" t="str">
        <f t="shared" si="77"/>
        <v>Table 1059: Otex,</v>
      </c>
      <c r="U51" s="1" t="str">
        <f t="shared" si="78"/>
        <v/>
      </c>
      <c r="V51" s="1" t="str">
        <f t="shared" si="79"/>
        <v/>
      </c>
      <c r="W51" s="1" t="str">
        <f t="shared" si="80"/>
        <v/>
      </c>
      <c r="X51" s="1" t="str">
        <f t="shared" si="81"/>
        <v/>
      </c>
      <c r="Y51" s="1" t="str">
        <f t="shared" si="82"/>
        <v>Table 1061/1062: TPR data,</v>
      </c>
      <c r="Z51" s="1" t="str">
        <f t="shared" si="83"/>
        <v/>
      </c>
      <c r="AA51" s="1" t="str">
        <f t="shared" si="84"/>
        <v/>
      </c>
      <c r="AB51" s="1" t="str">
        <f t="shared" si="85"/>
        <v/>
      </c>
      <c r="AC51" s="1" t="str">
        <f t="shared" si="86"/>
        <v/>
      </c>
      <c r="AD51" s="1" t="str">
        <f t="shared" si="87"/>
        <v/>
      </c>
      <c r="AE51" s="1" t="str">
        <f t="shared" si="88"/>
        <v/>
      </c>
      <c r="AF51" s="1" t="str">
        <f t="shared" si="89"/>
        <v/>
      </c>
      <c r="AG51" s="1" t="str">
        <f t="shared" si="90"/>
        <v/>
      </c>
      <c r="AH51" s="1" t="str">
        <f t="shared" si="91"/>
        <v/>
      </c>
      <c r="AI51" s="1" t="str">
        <f t="shared" si="92"/>
        <v/>
      </c>
      <c r="AK51" s="1" t="str">
        <f t="shared" si="93"/>
        <v>Table 1059: Otex,</v>
      </c>
      <c r="AL51" s="1" t="str">
        <f t="shared" si="93"/>
        <v>Table 1061/1062: TPR data,</v>
      </c>
      <c r="AM51" s="1" t="str">
        <f t="shared" si="94"/>
        <v>Gone up mainly due to Table 1059: Otex,</v>
      </c>
      <c r="AN51" s="1" t="str">
        <f t="shared" si="95"/>
        <v>Gone down mainly due to Table 1061/1062: TPR data,</v>
      </c>
      <c r="AO51" s="1" t="str">
        <f t="shared" si="96"/>
        <v>Gone up mainly due to Table 1059: Otex,</v>
      </c>
      <c r="AP51" s="1" t="str">
        <f t="shared" si="97"/>
        <v>Gone down mainly due to Table 1061/1062: TPR data,</v>
      </c>
    </row>
    <row r="52" spans="2:42">
      <c r="B52" s="1" t="str">
        <f t="shared" si="64"/>
        <v>Small Non Domestic Unrestricted</v>
      </c>
      <c r="F52" s="1" t="str">
        <f t="shared" si="65"/>
        <v/>
      </c>
      <c r="G52" s="1" t="str">
        <f t="shared" si="66"/>
        <v/>
      </c>
      <c r="H52" s="1" t="str">
        <f t="shared" si="65"/>
        <v/>
      </c>
      <c r="I52" s="1" t="str">
        <f t="shared" si="66"/>
        <v/>
      </c>
      <c r="J52" s="1" t="str">
        <f t="shared" si="67"/>
        <v/>
      </c>
      <c r="K52" s="1" t="str">
        <f t="shared" si="68"/>
        <v/>
      </c>
      <c r="L52" s="1" t="str">
        <f t="shared" si="69"/>
        <v/>
      </c>
      <c r="M52" s="1" t="str">
        <f t="shared" si="70"/>
        <v/>
      </c>
      <c r="N52" s="1" t="str">
        <f t="shared" si="71"/>
        <v/>
      </c>
      <c r="O52" s="1" t="str">
        <f t="shared" si="72"/>
        <v/>
      </c>
      <c r="P52" s="1" t="str">
        <f t="shared" si="73"/>
        <v/>
      </c>
      <c r="Q52" s="1" t="str">
        <f t="shared" si="74"/>
        <v/>
      </c>
      <c r="R52" s="1" t="str">
        <f t="shared" si="75"/>
        <v/>
      </c>
      <c r="S52" s="1" t="str">
        <f t="shared" si="76"/>
        <v/>
      </c>
      <c r="T52" s="1" t="str">
        <f t="shared" si="77"/>
        <v/>
      </c>
      <c r="U52" s="1" t="str">
        <f t="shared" si="78"/>
        <v/>
      </c>
      <c r="V52" s="1" t="str">
        <f t="shared" si="79"/>
        <v/>
      </c>
      <c r="W52" s="1" t="str">
        <f t="shared" si="80"/>
        <v/>
      </c>
      <c r="X52" s="1" t="str">
        <f t="shared" si="81"/>
        <v/>
      </c>
      <c r="Y52" s="1" t="str">
        <f t="shared" si="82"/>
        <v/>
      </c>
      <c r="Z52" s="1" t="str">
        <f t="shared" si="83"/>
        <v/>
      </c>
      <c r="AA52" s="1" t="str">
        <f t="shared" si="84"/>
        <v/>
      </c>
      <c r="AB52" s="1" t="str">
        <f t="shared" si="85"/>
        <v/>
      </c>
      <c r="AC52" s="1" t="str">
        <f t="shared" si="86"/>
        <v/>
      </c>
      <c r="AD52" s="1" t="str">
        <f t="shared" si="87"/>
        <v/>
      </c>
      <c r="AE52" s="1" t="str">
        <f t="shared" si="88"/>
        <v/>
      </c>
      <c r="AF52" s="1" t="str">
        <f t="shared" si="89"/>
        <v/>
      </c>
      <c r="AG52" s="1" t="str">
        <f t="shared" si="90"/>
        <v/>
      </c>
      <c r="AH52" s="1" t="str">
        <f t="shared" si="91"/>
        <v>Table 1076: allowed revenue,</v>
      </c>
      <c r="AI52" s="1" t="str">
        <f t="shared" si="92"/>
        <v/>
      </c>
      <c r="AK52" s="1" t="str">
        <f t="shared" si="93"/>
        <v>Table 1076: allowed revenue,</v>
      </c>
      <c r="AL52" s="1" t="str">
        <f t="shared" si="93"/>
        <v/>
      </c>
      <c r="AM52" s="1" t="str">
        <f t="shared" si="94"/>
        <v>Gone up mainly due to Table 1076: allowed revenue,</v>
      </c>
      <c r="AN52" s="1" t="str">
        <f t="shared" si="95"/>
        <v>No factors contributing to greater than 2% downward change.</v>
      </c>
      <c r="AO52" s="1" t="str">
        <f t="shared" si="96"/>
        <v>Gone up mainly due to Table 1076: allowed revenue,</v>
      </c>
      <c r="AP52" s="1" t="str">
        <f t="shared" si="97"/>
        <v xml:space="preserve">Gone down mainly due to </v>
      </c>
    </row>
    <row r="53" spans="2:42">
      <c r="B53" s="1" t="str">
        <f t="shared" si="64"/>
        <v>Small Non Domestic Two Rate</v>
      </c>
      <c r="F53" s="1" t="str">
        <f t="shared" si="65"/>
        <v/>
      </c>
      <c r="G53" s="1" t="str">
        <f t="shared" si="66"/>
        <v/>
      </c>
      <c r="H53" s="1" t="str">
        <f t="shared" si="65"/>
        <v/>
      </c>
      <c r="I53" s="1" t="str">
        <f t="shared" si="66"/>
        <v/>
      </c>
      <c r="J53" s="1" t="str">
        <f t="shared" si="67"/>
        <v/>
      </c>
      <c r="K53" s="1" t="str">
        <f t="shared" si="68"/>
        <v/>
      </c>
      <c r="L53" s="1" t="str">
        <f t="shared" si="69"/>
        <v/>
      </c>
      <c r="M53" s="1" t="str">
        <f t="shared" si="70"/>
        <v/>
      </c>
      <c r="N53" s="1" t="str">
        <f t="shared" si="71"/>
        <v/>
      </c>
      <c r="O53" s="1" t="str">
        <f t="shared" si="72"/>
        <v/>
      </c>
      <c r="P53" s="1" t="str">
        <f t="shared" si="73"/>
        <v/>
      </c>
      <c r="Q53" s="1" t="str">
        <f t="shared" si="74"/>
        <v/>
      </c>
      <c r="R53" s="1" t="str">
        <f t="shared" si="75"/>
        <v/>
      </c>
      <c r="S53" s="1" t="str">
        <f t="shared" si="76"/>
        <v/>
      </c>
      <c r="T53" s="1" t="str">
        <f t="shared" si="77"/>
        <v/>
      </c>
      <c r="U53" s="1" t="str">
        <f t="shared" si="78"/>
        <v/>
      </c>
      <c r="V53" s="1" t="str">
        <f t="shared" si="79"/>
        <v/>
      </c>
      <c r="W53" s="1" t="str">
        <f t="shared" si="80"/>
        <v/>
      </c>
      <c r="X53" s="1" t="str">
        <f t="shared" si="81"/>
        <v/>
      </c>
      <c r="Y53" s="1" t="str">
        <f t="shared" si="82"/>
        <v/>
      </c>
      <c r="Z53" s="1" t="str">
        <f t="shared" si="83"/>
        <v/>
      </c>
      <c r="AA53" s="1" t="str">
        <f t="shared" si="84"/>
        <v/>
      </c>
      <c r="AB53" s="1" t="str">
        <f t="shared" si="85"/>
        <v/>
      </c>
      <c r="AC53" s="1" t="str">
        <f t="shared" si="86"/>
        <v/>
      </c>
      <c r="AD53" s="1" t="str">
        <f t="shared" si="87"/>
        <v/>
      </c>
      <c r="AE53" s="1" t="str">
        <f t="shared" si="88"/>
        <v/>
      </c>
      <c r="AF53" s="1" t="str">
        <f t="shared" si="89"/>
        <v/>
      </c>
      <c r="AG53" s="1" t="str">
        <f t="shared" si="90"/>
        <v/>
      </c>
      <c r="AH53" s="1" t="str">
        <f t="shared" si="91"/>
        <v>Table 1076: allowed revenue,</v>
      </c>
      <c r="AI53" s="1" t="str">
        <f t="shared" si="92"/>
        <v/>
      </c>
      <c r="AK53" s="1" t="str">
        <f t="shared" si="93"/>
        <v>Table 1076: allowed revenue,</v>
      </c>
      <c r="AL53" s="1" t="str">
        <f t="shared" si="93"/>
        <v/>
      </c>
      <c r="AM53" s="1" t="str">
        <f t="shared" si="94"/>
        <v>Gone up mainly due to Table 1076: allowed revenue,</v>
      </c>
      <c r="AN53" s="1" t="str">
        <f t="shared" si="95"/>
        <v>No factors contributing to greater than 2% downward change.</v>
      </c>
      <c r="AO53" s="1" t="str">
        <f t="shared" si="96"/>
        <v>Gone up mainly due to Table 1076: allowed revenue,</v>
      </c>
      <c r="AP53" s="1" t="str">
        <f t="shared" si="97"/>
        <v xml:space="preserve">Gone down mainly due to </v>
      </c>
    </row>
    <row r="54" spans="2:42">
      <c r="B54" s="1" t="str">
        <f t="shared" si="64"/>
        <v>Small Non Domestic Off Peak (related MPAN)</v>
      </c>
      <c r="F54" s="1" t="str">
        <f t="shared" si="65"/>
        <v/>
      </c>
      <c r="G54" s="1" t="str">
        <f t="shared" si="66"/>
        <v/>
      </c>
      <c r="H54" s="1" t="str">
        <f t="shared" si="65"/>
        <v/>
      </c>
      <c r="I54" s="1" t="str">
        <f t="shared" si="66"/>
        <v/>
      </c>
      <c r="J54" s="1" t="str">
        <f t="shared" si="67"/>
        <v/>
      </c>
      <c r="K54" s="1" t="str">
        <f t="shared" si="68"/>
        <v/>
      </c>
      <c r="L54" s="1" t="str">
        <f t="shared" si="69"/>
        <v/>
      </c>
      <c r="M54" s="1" t="str">
        <f t="shared" si="70"/>
        <v/>
      </c>
      <c r="N54" s="1" t="str">
        <f t="shared" si="71"/>
        <v/>
      </c>
      <c r="O54" s="1" t="str">
        <f t="shared" si="72"/>
        <v/>
      </c>
      <c r="P54" s="1" t="str">
        <f t="shared" si="73"/>
        <v/>
      </c>
      <c r="Q54" s="1" t="str">
        <f t="shared" si="74"/>
        <v/>
      </c>
      <c r="R54" s="1" t="str">
        <f t="shared" si="75"/>
        <v/>
      </c>
      <c r="S54" s="1" t="str">
        <f t="shared" si="76"/>
        <v/>
      </c>
      <c r="T54" s="1" t="str">
        <f t="shared" si="77"/>
        <v>Table 1059: Otex,</v>
      </c>
      <c r="U54" s="1" t="str">
        <f t="shared" si="78"/>
        <v/>
      </c>
      <c r="V54" s="1" t="str">
        <f t="shared" si="79"/>
        <v/>
      </c>
      <c r="W54" s="1" t="str">
        <f t="shared" si="80"/>
        <v/>
      </c>
      <c r="X54" s="1" t="str">
        <f t="shared" si="81"/>
        <v/>
      </c>
      <c r="Y54" s="1" t="str">
        <f t="shared" si="82"/>
        <v>Table 1061/1062: TPR data,</v>
      </c>
      <c r="Z54" s="1" t="str">
        <f t="shared" si="83"/>
        <v/>
      </c>
      <c r="AA54" s="1" t="str">
        <f t="shared" si="84"/>
        <v/>
      </c>
      <c r="AB54" s="1" t="str">
        <f t="shared" si="85"/>
        <v/>
      </c>
      <c r="AC54" s="1" t="str">
        <f t="shared" si="86"/>
        <v/>
      </c>
      <c r="AD54" s="1" t="str">
        <f t="shared" si="87"/>
        <v/>
      </c>
      <c r="AE54" s="1" t="str">
        <f t="shared" si="88"/>
        <v/>
      </c>
      <c r="AF54" s="1" t="str">
        <f t="shared" si="89"/>
        <v/>
      </c>
      <c r="AG54" s="1" t="str">
        <f t="shared" si="90"/>
        <v/>
      </c>
      <c r="AH54" s="1" t="str">
        <f t="shared" si="91"/>
        <v/>
      </c>
      <c r="AI54" s="1" t="str">
        <f t="shared" si="92"/>
        <v/>
      </c>
      <c r="AK54" s="1" t="str">
        <f t="shared" si="93"/>
        <v>Table 1059: Otex,</v>
      </c>
      <c r="AL54" s="1" t="str">
        <f t="shared" si="93"/>
        <v>Table 1061/1062: TPR data,</v>
      </c>
      <c r="AM54" s="1" t="str">
        <f t="shared" si="94"/>
        <v>Gone up mainly due to Table 1059: Otex,</v>
      </c>
      <c r="AN54" s="1" t="str">
        <f t="shared" si="95"/>
        <v>Gone down mainly due to Table 1061/1062: TPR data,</v>
      </c>
      <c r="AO54" s="1" t="str">
        <f t="shared" si="96"/>
        <v>Gone up mainly due to Table 1059: Otex,</v>
      </c>
      <c r="AP54" s="1" t="str">
        <f t="shared" si="97"/>
        <v>Gone down mainly due to Table 1061/1062: TPR data,</v>
      </c>
    </row>
    <row r="55" spans="2:42">
      <c r="B55" s="1" t="str">
        <f t="shared" si="64"/>
        <v>LV Medium Non-Domestic</v>
      </c>
      <c r="F55" s="1" t="str">
        <f t="shared" si="65"/>
        <v/>
      </c>
      <c r="G55" s="1" t="str">
        <f t="shared" si="66"/>
        <v/>
      </c>
      <c r="H55" s="1" t="str">
        <f t="shared" si="65"/>
        <v/>
      </c>
      <c r="I55" s="1" t="str">
        <f t="shared" si="66"/>
        <v/>
      </c>
      <c r="J55" s="1" t="str">
        <f t="shared" si="67"/>
        <v/>
      </c>
      <c r="K55" s="1" t="str">
        <f t="shared" si="68"/>
        <v/>
      </c>
      <c r="L55" s="1" t="str">
        <f t="shared" si="69"/>
        <v/>
      </c>
      <c r="M55" s="1" t="str">
        <f t="shared" si="70"/>
        <v/>
      </c>
      <c r="N55" s="1" t="str">
        <f t="shared" si="71"/>
        <v/>
      </c>
      <c r="O55" s="1" t="str">
        <f t="shared" si="72"/>
        <v/>
      </c>
      <c r="P55" s="1" t="str">
        <f t="shared" si="73"/>
        <v/>
      </c>
      <c r="Q55" s="1" t="str">
        <f t="shared" si="74"/>
        <v/>
      </c>
      <c r="R55" s="1" t="str">
        <f t="shared" si="75"/>
        <v/>
      </c>
      <c r="S55" s="1" t="str">
        <f t="shared" si="76"/>
        <v/>
      </c>
      <c r="T55" s="1" t="str">
        <f t="shared" si="77"/>
        <v/>
      </c>
      <c r="U55" s="1" t="str">
        <f t="shared" si="78"/>
        <v/>
      </c>
      <c r="V55" s="1" t="str">
        <f t="shared" si="79"/>
        <v/>
      </c>
      <c r="W55" s="1" t="str">
        <f t="shared" si="80"/>
        <v/>
      </c>
      <c r="X55" s="1" t="str">
        <f t="shared" si="81"/>
        <v/>
      </c>
      <c r="Y55" s="1" t="str">
        <f t="shared" si="82"/>
        <v/>
      </c>
      <c r="Z55" s="1" t="str">
        <f t="shared" si="83"/>
        <v/>
      </c>
      <c r="AA55" s="1" t="str">
        <f t="shared" si="84"/>
        <v/>
      </c>
      <c r="AB55" s="1" t="str">
        <f t="shared" si="85"/>
        <v/>
      </c>
      <c r="AC55" s="1" t="str">
        <f t="shared" si="86"/>
        <v/>
      </c>
      <c r="AD55" s="1" t="str">
        <f t="shared" si="87"/>
        <v/>
      </c>
      <c r="AE55" s="1" t="str">
        <f t="shared" si="88"/>
        <v/>
      </c>
      <c r="AF55" s="1" t="str">
        <f t="shared" si="89"/>
        <v/>
      </c>
      <c r="AG55" s="1" t="str">
        <f t="shared" si="90"/>
        <v/>
      </c>
      <c r="AH55" s="1" t="str">
        <f t="shared" si="91"/>
        <v>Table 1076: allowed revenue,</v>
      </c>
      <c r="AI55" s="1" t="str">
        <f t="shared" si="92"/>
        <v/>
      </c>
      <c r="AK55" s="1" t="str">
        <f t="shared" si="93"/>
        <v>Table 1076: allowed revenue,</v>
      </c>
      <c r="AL55" s="1" t="str">
        <f t="shared" si="93"/>
        <v/>
      </c>
      <c r="AM55" s="1" t="str">
        <f t="shared" si="94"/>
        <v>Gone up mainly due to Table 1076: allowed revenue,</v>
      </c>
      <c r="AN55" s="1" t="str">
        <f t="shared" si="95"/>
        <v>No factors contributing to greater than 2% downward change.</v>
      </c>
      <c r="AO55" s="1" t="str">
        <f t="shared" si="96"/>
        <v>Gone up mainly due to Table 1076: allowed revenue,</v>
      </c>
      <c r="AP55" s="1" t="str">
        <f t="shared" si="97"/>
        <v xml:space="preserve">Gone down mainly due to </v>
      </c>
    </row>
    <row r="56" spans="2:42">
      <c r="B56" s="1" t="str">
        <f t="shared" si="64"/>
        <v>LV Sub Medium Non-Domestic</v>
      </c>
      <c r="F56" s="1" t="str">
        <f t="shared" si="65"/>
        <v/>
      </c>
      <c r="G56" s="1" t="str">
        <f t="shared" si="66"/>
        <v/>
      </c>
      <c r="H56" s="1" t="str">
        <f t="shared" si="65"/>
        <v/>
      </c>
      <c r="I56" s="1" t="str">
        <f t="shared" si="66"/>
        <v/>
      </c>
      <c r="J56" s="1" t="str">
        <f t="shared" si="67"/>
        <v/>
      </c>
      <c r="K56" s="1" t="str">
        <f t="shared" si="68"/>
        <v/>
      </c>
      <c r="L56" s="1" t="str">
        <f t="shared" si="69"/>
        <v/>
      </c>
      <c r="M56" s="1" t="str">
        <f t="shared" si="70"/>
        <v/>
      </c>
      <c r="N56" s="1" t="str">
        <f t="shared" si="71"/>
        <v/>
      </c>
      <c r="O56" s="1" t="str">
        <f t="shared" si="72"/>
        <v/>
      </c>
      <c r="P56" s="1" t="str">
        <f t="shared" si="73"/>
        <v/>
      </c>
      <c r="Q56" s="1" t="str">
        <f t="shared" si="74"/>
        <v/>
      </c>
      <c r="R56" s="1" t="str">
        <f t="shared" si="75"/>
        <v/>
      </c>
      <c r="S56" s="1" t="str">
        <f t="shared" si="76"/>
        <v/>
      </c>
      <c r="T56" s="1" t="str">
        <f t="shared" si="77"/>
        <v/>
      </c>
      <c r="U56" s="1" t="str">
        <f t="shared" si="78"/>
        <v/>
      </c>
      <c r="V56" s="1" t="str">
        <f t="shared" si="79"/>
        <v/>
      </c>
      <c r="W56" s="1" t="str">
        <f t="shared" si="80"/>
        <v/>
      </c>
      <c r="X56" s="1" t="str">
        <f t="shared" si="81"/>
        <v/>
      </c>
      <c r="Y56" s="1" t="str">
        <f t="shared" si="82"/>
        <v/>
      </c>
      <c r="Z56" s="1" t="str">
        <f t="shared" si="83"/>
        <v/>
      </c>
      <c r="AA56" s="1" t="str">
        <f t="shared" si="84"/>
        <v/>
      </c>
      <c r="AB56" s="1" t="str">
        <f t="shared" si="85"/>
        <v/>
      </c>
      <c r="AC56" s="1" t="str">
        <f t="shared" si="86"/>
        <v/>
      </c>
      <c r="AD56" s="1" t="str">
        <f t="shared" si="87"/>
        <v/>
      </c>
      <c r="AE56" s="1" t="str">
        <f t="shared" si="88"/>
        <v/>
      </c>
      <c r="AF56" s="1" t="str">
        <f t="shared" si="89"/>
        <v/>
      </c>
      <c r="AG56" s="1" t="str">
        <f t="shared" si="90"/>
        <v/>
      </c>
      <c r="AH56" s="1" t="str">
        <f t="shared" si="91"/>
        <v>Table 1076: allowed revenue,</v>
      </c>
      <c r="AI56" s="1" t="str">
        <f t="shared" si="92"/>
        <v/>
      </c>
      <c r="AK56" s="1" t="str">
        <f t="shared" si="93"/>
        <v>Table 1076: allowed revenue,</v>
      </c>
      <c r="AL56" s="1" t="str">
        <f t="shared" si="93"/>
        <v/>
      </c>
      <c r="AM56" s="1" t="str">
        <f t="shared" si="94"/>
        <v>Gone up mainly due to Table 1076: allowed revenue,</v>
      </c>
      <c r="AN56" s="1" t="str">
        <f t="shared" si="95"/>
        <v>No factors contributing to greater than 2% downward change.</v>
      </c>
      <c r="AO56" s="1" t="str">
        <f t="shared" si="96"/>
        <v>Gone up mainly due to Table 1076: allowed revenue,</v>
      </c>
      <c r="AP56" s="1" t="str">
        <f t="shared" si="97"/>
        <v xml:space="preserve">Gone down mainly due to </v>
      </c>
    </row>
    <row r="57" spans="2:42">
      <c r="B57" s="1" t="str">
        <f t="shared" si="64"/>
        <v>HV Medium Non-Domestic</v>
      </c>
      <c r="F57" s="1" t="str">
        <f t="shared" si="65"/>
        <v/>
      </c>
      <c r="G57" s="1" t="str">
        <f t="shared" si="66"/>
        <v/>
      </c>
      <c r="H57" s="1" t="str">
        <f t="shared" si="65"/>
        <v/>
      </c>
      <c r="I57" s="1" t="str">
        <f t="shared" si="66"/>
        <v>Table 1020: Change In 500MW Model,</v>
      </c>
      <c r="J57" s="1" t="str">
        <f t="shared" si="67"/>
        <v/>
      </c>
      <c r="K57" s="1" t="str">
        <f t="shared" si="68"/>
        <v/>
      </c>
      <c r="L57" s="1" t="str">
        <f t="shared" si="69"/>
        <v/>
      </c>
      <c r="M57" s="1" t="str">
        <f t="shared" si="70"/>
        <v/>
      </c>
      <c r="N57" s="1" t="str">
        <f t="shared" si="71"/>
        <v/>
      </c>
      <c r="O57" s="1" t="str">
        <f t="shared" si="72"/>
        <v/>
      </c>
      <c r="P57" s="1" t="str">
        <f t="shared" si="73"/>
        <v/>
      </c>
      <c r="Q57" s="1" t="str">
        <f t="shared" si="74"/>
        <v/>
      </c>
      <c r="R57" s="1" t="str">
        <f t="shared" si="75"/>
        <v/>
      </c>
      <c r="S57" s="1" t="str">
        <f t="shared" si="76"/>
        <v/>
      </c>
      <c r="T57" s="1" t="str">
        <f t="shared" si="77"/>
        <v/>
      </c>
      <c r="U57" s="1" t="str">
        <f t="shared" si="78"/>
        <v/>
      </c>
      <c r="V57" s="1" t="str">
        <f t="shared" si="79"/>
        <v/>
      </c>
      <c r="W57" s="1" t="str">
        <f t="shared" si="80"/>
        <v/>
      </c>
      <c r="X57" s="1" t="str">
        <f t="shared" si="81"/>
        <v/>
      </c>
      <c r="Y57" s="1" t="str">
        <f t="shared" si="82"/>
        <v/>
      </c>
      <c r="Z57" s="1" t="str">
        <f t="shared" si="83"/>
        <v/>
      </c>
      <c r="AA57" s="1" t="str">
        <f t="shared" si="84"/>
        <v/>
      </c>
      <c r="AB57" s="1" t="str">
        <f t="shared" si="85"/>
        <v/>
      </c>
      <c r="AC57" s="1" t="str">
        <f t="shared" si="86"/>
        <v/>
      </c>
      <c r="AD57" s="1" t="str">
        <f t="shared" si="87"/>
        <v/>
      </c>
      <c r="AE57" s="1" t="str">
        <f t="shared" si="88"/>
        <v/>
      </c>
      <c r="AF57" s="1" t="str">
        <f t="shared" si="89"/>
        <v>Table 1053: volumes and mpans etc forecast,</v>
      </c>
      <c r="AG57" s="1" t="str">
        <f t="shared" si="90"/>
        <v/>
      </c>
      <c r="AH57" s="1" t="str">
        <f t="shared" si="91"/>
        <v>Table 1076: allowed revenue,</v>
      </c>
      <c r="AI57" s="1" t="str">
        <f t="shared" si="92"/>
        <v/>
      </c>
      <c r="AK57" s="1" t="str">
        <f t="shared" si="93"/>
        <v>Table 1053: volumes and mpans etc forecast,Table 1076: allowed revenue,</v>
      </c>
      <c r="AL57" s="1" t="str">
        <f t="shared" si="93"/>
        <v>Table 1020: Change In 500MW Model,</v>
      </c>
      <c r="AM57" s="1" t="str">
        <f t="shared" si="94"/>
        <v>Gone up mainly due to Table 1053: volumes and mpans etc forecast,Table 1076: allowed revenue,</v>
      </c>
      <c r="AN57" s="1" t="str">
        <f t="shared" si="95"/>
        <v>Gone down mainly due to Table 1020: Change In 500MW Model,</v>
      </c>
      <c r="AO57" s="1" t="str">
        <f t="shared" si="96"/>
        <v>Gone up mainly due to Table 1053: volumes and mpans etc forecast,Table 1076: allowed revenue,</v>
      </c>
      <c r="AP57" s="1" t="str">
        <f t="shared" si="97"/>
        <v>Gone down mainly due to Table 1020: Change In 500MW Model,</v>
      </c>
    </row>
    <row r="58" spans="2:42">
      <c r="B58" s="1" t="str">
        <f t="shared" si="64"/>
        <v>LV HH Metered</v>
      </c>
      <c r="F58" s="1" t="str">
        <f t="shared" si="65"/>
        <v/>
      </c>
      <c r="G58" s="1" t="str">
        <f t="shared" si="66"/>
        <v/>
      </c>
      <c r="H58" s="1" t="str">
        <f t="shared" si="65"/>
        <v/>
      </c>
      <c r="I58" s="1" t="str">
        <f t="shared" si="66"/>
        <v/>
      </c>
      <c r="J58" s="1" t="str">
        <f t="shared" si="67"/>
        <v/>
      </c>
      <c r="K58" s="1" t="str">
        <f t="shared" si="68"/>
        <v/>
      </c>
      <c r="L58" s="1" t="str">
        <f t="shared" si="69"/>
        <v/>
      </c>
      <c r="M58" s="1" t="str">
        <f t="shared" si="70"/>
        <v/>
      </c>
      <c r="N58" s="1" t="str">
        <f t="shared" si="71"/>
        <v/>
      </c>
      <c r="O58" s="1" t="str">
        <f t="shared" si="72"/>
        <v/>
      </c>
      <c r="P58" s="1" t="str">
        <f t="shared" si="73"/>
        <v/>
      </c>
      <c r="Q58" s="1" t="str">
        <f t="shared" si="74"/>
        <v/>
      </c>
      <c r="R58" s="1" t="str">
        <f t="shared" si="75"/>
        <v/>
      </c>
      <c r="S58" s="1" t="str">
        <f t="shared" si="76"/>
        <v/>
      </c>
      <c r="T58" s="1" t="str">
        <f t="shared" si="77"/>
        <v/>
      </c>
      <c r="U58" s="1" t="str">
        <f t="shared" si="78"/>
        <v/>
      </c>
      <c r="V58" s="1" t="str">
        <f t="shared" si="79"/>
        <v/>
      </c>
      <c r="W58" s="1" t="str">
        <f t="shared" si="80"/>
        <v/>
      </c>
      <c r="X58" s="1" t="str">
        <f t="shared" si="81"/>
        <v/>
      </c>
      <c r="Y58" s="1" t="str">
        <f t="shared" si="82"/>
        <v/>
      </c>
      <c r="Z58" s="1" t="str">
        <f t="shared" si="83"/>
        <v/>
      </c>
      <c r="AA58" s="1" t="str">
        <f t="shared" si="84"/>
        <v/>
      </c>
      <c r="AB58" s="1" t="str">
        <f t="shared" si="85"/>
        <v/>
      </c>
      <c r="AC58" s="1" t="str">
        <f t="shared" si="86"/>
        <v/>
      </c>
      <c r="AD58" s="1" t="str">
        <f t="shared" si="87"/>
        <v/>
      </c>
      <c r="AE58" s="1" t="str">
        <f t="shared" si="88"/>
        <v/>
      </c>
      <c r="AF58" s="1" t="str">
        <f t="shared" si="89"/>
        <v/>
      </c>
      <c r="AG58" s="1" t="str">
        <f t="shared" si="90"/>
        <v/>
      </c>
      <c r="AH58" s="1" t="str">
        <f t="shared" si="91"/>
        <v>Table 1076: allowed revenue,</v>
      </c>
      <c r="AI58" s="1" t="str">
        <f t="shared" si="92"/>
        <v/>
      </c>
      <c r="AK58" s="1" t="str">
        <f t="shared" si="93"/>
        <v>Table 1076: allowed revenue,</v>
      </c>
      <c r="AL58" s="1" t="str">
        <f t="shared" si="93"/>
        <v/>
      </c>
      <c r="AM58" s="1" t="str">
        <f t="shared" si="94"/>
        <v>Gone up mainly due to Table 1076: allowed revenue,</v>
      </c>
      <c r="AN58" s="1" t="str">
        <f t="shared" si="95"/>
        <v>No factors contributing to greater than 2% downward change.</v>
      </c>
      <c r="AO58" s="1" t="str">
        <f t="shared" si="96"/>
        <v>Gone up mainly due to Table 1076: allowed revenue,</v>
      </c>
      <c r="AP58" s="1" t="str">
        <f t="shared" si="97"/>
        <v xml:space="preserve">Gone down mainly due to </v>
      </c>
    </row>
    <row r="59" spans="2:42">
      <c r="B59" s="1" t="str">
        <f t="shared" si="64"/>
        <v>LV Sub HH Metered</v>
      </c>
      <c r="F59" s="1" t="str">
        <f t="shared" si="65"/>
        <v/>
      </c>
      <c r="G59" s="1" t="str">
        <f t="shared" si="66"/>
        <v/>
      </c>
      <c r="H59" s="1" t="str">
        <f t="shared" si="65"/>
        <v/>
      </c>
      <c r="I59" s="1" t="str">
        <f t="shared" si="66"/>
        <v/>
      </c>
      <c r="J59" s="1" t="str">
        <f t="shared" si="67"/>
        <v/>
      </c>
      <c r="K59" s="1" t="str">
        <f t="shared" si="68"/>
        <v/>
      </c>
      <c r="L59" s="1" t="str">
        <f t="shared" si="69"/>
        <v/>
      </c>
      <c r="M59" s="1" t="str">
        <f t="shared" si="70"/>
        <v/>
      </c>
      <c r="N59" s="1" t="str">
        <f t="shared" si="71"/>
        <v/>
      </c>
      <c r="O59" s="1" t="str">
        <f t="shared" si="72"/>
        <v/>
      </c>
      <c r="P59" s="1" t="str">
        <f t="shared" si="73"/>
        <v/>
      </c>
      <c r="Q59" s="1" t="str">
        <f t="shared" si="74"/>
        <v/>
      </c>
      <c r="R59" s="1" t="str">
        <f t="shared" si="75"/>
        <v/>
      </c>
      <c r="S59" s="1" t="str">
        <f t="shared" si="76"/>
        <v/>
      </c>
      <c r="T59" s="1" t="str">
        <f t="shared" si="77"/>
        <v/>
      </c>
      <c r="U59" s="1" t="str">
        <f t="shared" si="78"/>
        <v/>
      </c>
      <c r="V59" s="1" t="str">
        <f t="shared" si="79"/>
        <v/>
      </c>
      <c r="W59" s="1" t="str">
        <f t="shared" si="80"/>
        <v/>
      </c>
      <c r="X59" s="1" t="str">
        <f t="shared" si="81"/>
        <v/>
      </c>
      <c r="Y59" s="1" t="str">
        <f t="shared" si="82"/>
        <v/>
      </c>
      <c r="Z59" s="1" t="str">
        <f t="shared" si="83"/>
        <v/>
      </c>
      <c r="AA59" s="1" t="str">
        <f t="shared" si="84"/>
        <v/>
      </c>
      <c r="AB59" s="1" t="str">
        <f t="shared" si="85"/>
        <v/>
      </c>
      <c r="AC59" s="1" t="str">
        <f t="shared" si="86"/>
        <v/>
      </c>
      <c r="AD59" s="1" t="str">
        <f t="shared" si="87"/>
        <v/>
      </c>
      <c r="AE59" s="1" t="str">
        <f t="shared" si="88"/>
        <v/>
      </c>
      <c r="AF59" s="1" t="str">
        <f t="shared" si="89"/>
        <v/>
      </c>
      <c r="AG59" s="1" t="str">
        <f t="shared" si="90"/>
        <v/>
      </c>
      <c r="AH59" s="1" t="str">
        <f t="shared" si="91"/>
        <v>Table 1076: allowed revenue,</v>
      </c>
      <c r="AI59" s="1" t="str">
        <f t="shared" si="92"/>
        <v/>
      </c>
      <c r="AK59" s="1" t="str">
        <f t="shared" si="93"/>
        <v>Table 1076: allowed revenue,</v>
      </c>
      <c r="AL59" s="1" t="str">
        <f t="shared" si="93"/>
        <v/>
      </c>
      <c r="AM59" s="1" t="str">
        <f t="shared" si="94"/>
        <v>Gone up mainly due to Table 1076: allowed revenue,</v>
      </c>
      <c r="AN59" s="1" t="str">
        <f t="shared" si="95"/>
        <v>No factors contributing to greater than 2% downward change.</v>
      </c>
      <c r="AO59" s="1" t="str">
        <f t="shared" si="96"/>
        <v>Gone up mainly due to Table 1076: allowed revenue,</v>
      </c>
      <c r="AP59" s="1" t="str">
        <f t="shared" si="97"/>
        <v xml:space="preserve">Gone down mainly due to </v>
      </c>
    </row>
    <row r="60" spans="2:42">
      <c r="B60" s="1" t="str">
        <f t="shared" si="64"/>
        <v>HV HH Metered</v>
      </c>
      <c r="F60" s="1" t="str">
        <f t="shared" si="65"/>
        <v/>
      </c>
      <c r="G60" s="1" t="str">
        <f t="shared" si="66"/>
        <v/>
      </c>
      <c r="H60" s="1" t="str">
        <f t="shared" si="65"/>
        <v/>
      </c>
      <c r="I60" s="1" t="str">
        <f t="shared" si="66"/>
        <v/>
      </c>
      <c r="J60" s="1" t="str">
        <f t="shared" si="67"/>
        <v/>
      </c>
      <c r="K60" s="1" t="str">
        <f t="shared" si="68"/>
        <v/>
      </c>
      <c r="L60" s="1" t="str">
        <f t="shared" si="69"/>
        <v/>
      </c>
      <c r="M60" s="1" t="str">
        <f t="shared" si="70"/>
        <v/>
      </c>
      <c r="N60" s="1" t="str">
        <f t="shared" si="71"/>
        <v/>
      </c>
      <c r="O60" s="1" t="str">
        <f t="shared" si="72"/>
        <v/>
      </c>
      <c r="P60" s="1" t="str">
        <f t="shared" si="73"/>
        <v/>
      </c>
      <c r="Q60" s="1" t="str">
        <f t="shared" si="74"/>
        <v/>
      </c>
      <c r="R60" s="1" t="str">
        <f t="shared" si="75"/>
        <v/>
      </c>
      <c r="S60" s="1" t="str">
        <f t="shared" si="76"/>
        <v/>
      </c>
      <c r="T60" s="1" t="str">
        <f t="shared" si="77"/>
        <v/>
      </c>
      <c r="U60" s="1" t="str">
        <f t="shared" si="78"/>
        <v/>
      </c>
      <c r="V60" s="1" t="str">
        <f t="shared" si="79"/>
        <v/>
      </c>
      <c r="W60" s="1" t="str">
        <f t="shared" si="80"/>
        <v/>
      </c>
      <c r="X60" s="1" t="str">
        <f t="shared" si="81"/>
        <v/>
      </c>
      <c r="Y60" s="1" t="str">
        <f t="shared" si="82"/>
        <v/>
      </c>
      <c r="Z60" s="1" t="str">
        <f t="shared" si="83"/>
        <v/>
      </c>
      <c r="AA60" s="1" t="str">
        <f t="shared" si="84"/>
        <v/>
      </c>
      <c r="AB60" s="1" t="str">
        <f t="shared" si="85"/>
        <v/>
      </c>
      <c r="AC60" s="1" t="str">
        <f t="shared" si="86"/>
        <v/>
      </c>
      <c r="AD60" s="1" t="str">
        <f t="shared" si="87"/>
        <v/>
      </c>
      <c r="AE60" s="1" t="str">
        <f t="shared" si="88"/>
        <v/>
      </c>
      <c r="AF60" s="1" t="str">
        <f t="shared" si="89"/>
        <v/>
      </c>
      <c r="AG60" s="1" t="str">
        <f t="shared" si="90"/>
        <v/>
      </c>
      <c r="AH60" s="1" t="str">
        <f t="shared" si="91"/>
        <v>Table 1076: allowed revenue,</v>
      </c>
      <c r="AI60" s="1" t="str">
        <f t="shared" si="92"/>
        <v/>
      </c>
      <c r="AK60" s="1" t="str">
        <f t="shared" si="93"/>
        <v>Table 1076: allowed revenue,</v>
      </c>
      <c r="AL60" s="1" t="str">
        <f t="shared" si="93"/>
        <v/>
      </c>
      <c r="AM60" s="1" t="str">
        <f t="shared" si="94"/>
        <v>Gone up mainly due to Table 1076: allowed revenue,</v>
      </c>
      <c r="AN60" s="1" t="str">
        <f t="shared" si="95"/>
        <v>No factors contributing to greater than 2% downward change.</v>
      </c>
      <c r="AO60" s="1" t="str">
        <f t="shared" si="96"/>
        <v>Gone up mainly due to Table 1076: allowed revenue,</v>
      </c>
      <c r="AP60" s="1" t="str">
        <f t="shared" si="97"/>
        <v xml:space="preserve">Gone down mainly due to </v>
      </c>
    </row>
    <row r="61" spans="2:42">
      <c r="B61" s="1" t="str">
        <f t="shared" si="64"/>
        <v>HV Sub HH Metered</v>
      </c>
      <c r="F61" s="1" t="str">
        <f t="shared" si="65"/>
        <v/>
      </c>
      <c r="G61" s="1" t="str">
        <f t="shared" si="66"/>
        <v/>
      </c>
      <c r="H61" s="1" t="str">
        <f t="shared" si="65"/>
        <v/>
      </c>
      <c r="I61" s="1" t="str">
        <f t="shared" si="66"/>
        <v/>
      </c>
      <c r="J61" s="1" t="str">
        <f t="shared" si="67"/>
        <v/>
      </c>
      <c r="K61" s="1" t="str">
        <f t="shared" si="68"/>
        <v/>
      </c>
      <c r="L61" s="1" t="str">
        <f t="shared" si="69"/>
        <v/>
      </c>
      <c r="M61" s="1" t="str">
        <f t="shared" si="70"/>
        <v/>
      </c>
      <c r="N61" s="1" t="str">
        <f t="shared" si="71"/>
        <v/>
      </c>
      <c r="O61" s="1" t="str">
        <f t="shared" si="72"/>
        <v/>
      </c>
      <c r="P61" s="1" t="str">
        <f t="shared" si="73"/>
        <v>Table 1041: load characteristics,</v>
      </c>
      <c r="Q61" s="1" t="str">
        <f t="shared" si="74"/>
        <v/>
      </c>
      <c r="R61" s="1" t="str">
        <f t="shared" si="75"/>
        <v/>
      </c>
      <c r="S61" s="1" t="str">
        <f t="shared" si="76"/>
        <v/>
      </c>
      <c r="T61" s="1" t="str">
        <f t="shared" si="77"/>
        <v/>
      </c>
      <c r="U61" s="1" t="str">
        <f t="shared" si="78"/>
        <v/>
      </c>
      <c r="V61" s="1" t="str">
        <f t="shared" si="79"/>
        <v/>
      </c>
      <c r="W61" s="1" t="str">
        <f t="shared" si="80"/>
        <v/>
      </c>
      <c r="X61" s="1" t="str">
        <f t="shared" si="81"/>
        <v/>
      </c>
      <c r="Y61" s="1" t="str">
        <f t="shared" si="82"/>
        <v/>
      </c>
      <c r="Z61" s="1" t="str">
        <f t="shared" si="83"/>
        <v/>
      </c>
      <c r="AA61" s="1" t="str">
        <f t="shared" si="84"/>
        <v/>
      </c>
      <c r="AB61" s="1" t="str">
        <f t="shared" si="85"/>
        <v/>
      </c>
      <c r="AC61" s="1" t="str">
        <f t="shared" si="86"/>
        <v/>
      </c>
      <c r="AD61" s="1" t="str">
        <f t="shared" si="87"/>
        <v/>
      </c>
      <c r="AE61" s="1" t="str">
        <f t="shared" si="88"/>
        <v/>
      </c>
      <c r="AF61" s="1" t="str">
        <f t="shared" si="89"/>
        <v/>
      </c>
      <c r="AG61" s="1" t="str">
        <f t="shared" si="90"/>
        <v/>
      </c>
      <c r="AH61" s="1" t="str">
        <f t="shared" si="91"/>
        <v/>
      </c>
      <c r="AI61" s="1" t="str">
        <f t="shared" si="92"/>
        <v/>
      </c>
      <c r="AK61" s="1" t="str">
        <f t="shared" si="93"/>
        <v>Table 1041: load characteristics,</v>
      </c>
      <c r="AL61" s="1" t="str">
        <f t="shared" si="93"/>
        <v/>
      </c>
      <c r="AM61" s="1" t="str">
        <f t="shared" si="94"/>
        <v>Gone up mainly due to Table 1041: load characteristics,</v>
      </c>
      <c r="AN61" s="1" t="str">
        <f t="shared" si="95"/>
        <v>No factors contributing to greater than 2% downward change.</v>
      </c>
      <c r="AO61" s="1" t="str">
        <f t="shared" si="96"/>
        <v>Gone up mainly due to Table 1041: load characteristics,</v>
      </c>
      <c r="AP61" s="1" t="str">
        <f t="shared" si="97"/>
        <v xml:space="preserve">Gone down mainly due to </v>
      </c>
    </row>
    <row r="62" spans="2:42">
      <c r="B62" s="1" t="str">
        <f t="shared" si="64"/>
        <v>NHH UMS</v>
      </c>
      <c r="F62" s="1" t="str">
        <f t="shared" si="65"/>
        <v/>
      </c>
      <c r="G62" s="1" t="str">
        <f t="shared" si="66"/>
        <v/>
      </c>
      <c r="H62" s="1" t="str">
        <f t="shared" si="65"/>
        <v/>
      </c>
      <c r="I62" s="1" t="str">
        <f t="shared" si="66"/>
        <v/>
      </c>
      <c r="J62" s="1" t="str">
        <f t="shared" si="67"/>
        <v/>
      </c>
      <c r="K62" s="1" t="str">
        <f t="shared" si="68"/>
        <v/>
      </c>
      <c r="L62" s="1" t="str">
        <f t="shared" si="69"/>
        <v/>
      </c>
      <c r="M62" s="1" t="str">
        <f t="shared" si="70"/>
        <v/>
      </c>
      <c r="N62" s="1" t="str">
        <f t="shared" si="71"/>
        <v/>
      </c>
      <c r="O62" s="1" t="str">
        <f t="shared" si="72"/>
        <v/>
      </c>
      <c r="P62" s="1" t="str">
        <f t="shared" si="73"/>
        <v/>
      </c>
      <c r="Q62" s="1" t="str">
        <f t="shared" si="74"/>
        <v/>
      </c>
      <c r="R62" s="1" t="str">
        <f t="shared" si="75"/>
        <v/>
      </c>
      <c r="S62" s="1" t="str">
        <f t="shared" si="76"/>
        <v/>
      </c>
      <c r="T62" s="1" t="str">
        <f t="shared" si="77"/>
        <v>Table 1059: Otex,</v>
      </c>
      <c r="U62" s="1" t="str">
        <f t="shared" si="78"/>
        <v/>
      </c>
      <c r="V62" s="1" t="str">
        <f t="shared" si="79"/>
        <v/>
      </c>
      <c r="W62" s="1" t="str">
        <f t="shared" si="80"/>
        <v/>
      </c>
      <c r="X62" s="1" t="str">
        <f t="shared" si="81"/>
        <v/>
      </c>
      <c r="Y62" s="1" t="str">
        <f t="shared" si="82"/>
        <v/>
      </c>
      <c r="Z62" s="1" t="str">
        <f t="shared" si="83"/>
        <v/>
      </c>
      <c r="AA62" s="1" t="str">
        <f t="shared" si="84"/>
        <v/>
      </c>
      <c r="AB62" s="1" t="str">
        <f t="shared" si="85"/>
        <v/>
      </c>
      <c r="AC62" s="1" t="str">
        <f t="shared" si="86"/>
        <v/>
      </c>
      <c r="AD62" s="1" t="str">
        <f t="shared" si="87"/>
        <v/>
      </c>
      <c r="AE62" s="1" t="str">
        <f t="shared" si="88"/>
        <v/>
      </c>
      <c r="AF62" s="1" t="str">
        <f t="shared" si="89"/>
        <v/>
      </c>
      <c r="AG62" s="1" t="str">
        <f t="shared" si="90"/>
        <v/>
      </c>
      <c r="AH62" s="1" t="str">
        <f t="shared" si="91"/>
        <v>Table 1076: allowed revenue,</v>
      </c>
      <c r="AI62" s="1" t="str">
        <f t="shared" si="92"/>
        <v/>
      </c>
      <c r="AK62" s="1" t="str">
        <f t="shared" si="93"/>
        <v>Table 1059: Otex,Table 1076: allowed revenue,</v>
      </c>
      <c r="AL62" s="1" t="str">
        <f t="shared" si="93"/>
        <v/>
      </c>
      <c r="AM62" s="1" t="str">
        <f t="shared" si="94"/>
        <v>Gone up mainly due to Table 1059: Otex,Table 1076: allowed revenue,</v>
      </c>
      <c r="AN62" s="1" t="str">
        <f t="shared" si="95"/>
        <v>No factors contributing to greater than 2% downward change.</v>
      </c>
      <c r="AO62" s="1" t="str">
        <f t="shared" si="96"/>
        <v>Gone up mainly due to Table 1059: Otex,Table 1076: allowed revenue,</v>
      </c>
      <c r="AP62" s="1" t="str">
        <f t="shared" si="97"/>
        <v xml:space="preserve">Gone down mainly due to </v>
      </c>
    </row>
    <row r="63" spans="2:42">
      <c r="B63" s="1" t="str">
        <f t="shared" si="64"/>
        <v>LV UMS (Pseudo HH Metered)</v>
      </c>
      <c r="F63" s="1" t="str">
        <f t="shared" si="65"/>
        <v/>
      </c>
      <c r="G63" s="1" t="str">
        <f t="shared" si="66"/>
        <v/>
      </c>
      <c r="H63" s="1" t="str">
        <f t="shared" si="65"/>
        <v/>
      </c>
      <c r="I63" s="1" t="str">
        <f t="shared" si="66"/>
        <v/>
      </c>
      <c r="J63" s="1" t="str">
        <f t="shared" si="67"/>
        <v/>
      </c>
      <c r="K63" s="1" t="str">
        <f t="shared" si="68"/>
        <v/>
      </c>
      <c r="L63" s="1" t="str">
        <f t="shared" si="69"/>
        <v/>
      </c>
      <c r="M63" s="1" t="str">
        <f t="shared" si="70"/>
        <v/>
      </c>
      <c r="N63" s="1" t="str">
        <f t="shared" si="71"/>
        <v/>
      </c>
      <c r="O63" s="1" t="str">
        <f t="shared" si="72"/>
        <v/>
      </c>
      <c r="P63" s="1" t="str">
        <f t="shared" si="73"/>
        <v/>
      </c>
      <c r="Q63" s="1" t="str">
        <f t="shared" si="74"/>
        <v/>
      </c>
      <c r="R63" s="1" t="str">
        <f t="shared" si="75"/>
        <v/>
      </c>
      <c r="S63" s="1" t="str">
        <f t="shared" si="76"/>
        <v/>
      </c>
      <c r="T63" s="1" t="str">
        <f t="shared" si="77"/>
        <v>Table 1059: Otex,</v>
      </c>
      <c r="U63" s="1" t="str">
        <f t="shared" si="78"/>
        <v/>
      </c>
      <c r="V63" s="1" t="str">
        <f t="shared" si="79"/>
        <v/>
      </c>
      <c r="W63" s="1" t="str">
        <f t="shared" si="80"/>
        <v/>
      </c>
      <c r="X63" s="1" t="str">
        <f t="shared" si="81"/>
        <v/>
      </c>
      <c r="Y63" s="1" t="str">
        <f t="shared" si="82"/>
        <v/>
      </c>
      <c r="Z63" s="1" t="str">
        <f t="shared" si="83"/>
        <v/>
      </c>
      <c r="AA63" s="1" t="str">
        <f t="shared" si="84"/>
        <v/>
      </c>
      <c r="AB63" s="1" t="str">
        <f t="shared" si="85"/>
        <v/>
      </c>
      <c r="AC63" s="1" t="str">
        <f t="shared" si="86"/>
        <v/>
      </c>
      <c r="AD63" s="1" t="str">
        <f t="shared" si="87"/>
        <v/>
      </c>
      <c r="AE63" s="1" t="str">
        <f t="shared" si="88"/>
        <v/>
      </c>
      <c r="AF63" s="1" t="str">
        <f t="shared" si="89"/>
        <v/>
      </c>
      <c r="AG63" s="1" t="str">
        <f t="shared" si="90"/>
        <v/>
      </c>
      <c r="AH63" s="1" t="str">
        <f t="shared" si="91"/>
        <v/>
      </c>
      <c r="AI63" s="1" t="str">
        <f t="shared" si="92"/>
        <v/>
      </c>
      <c r="AK63" s="1" t="str">
        <f t="shared" si="93"/>
        <v>Table 1059: Otex,</v>
      </c>
      <c r="AL63" s="1" t="str">
        <f t="shared" si="93"/>
        <v/>
      </c>
      <c r="AM63" s="1" t="str">
        <f t="shared" si="94"/>
        <v>Gone up mainly due to Table 1059: Otex,</v>
      </c>
      <c r="AN63" s="1" t="str">
        <f t="shared" si="95"/>
        <v>No factors contributing to greater than 2% downward change.</v>
      </c>
      <c r="AO63" s="1" t="str">
        <f t="shared" si="96"/>
        <v>Gone up mainly due to Table 1059: Otex,</v>
      </c>
      <c r="AP63" s="1" t="str">
        <f t="shared" si="97"/>
        <v xml:space="preserve">Gone down mainly due to </v>
      </c>
    </row>
  </sheetData>
  <mergeCells count="48">
    <mergeCell ref="AJ44:AK44"/>
    <mergeCell ref="V44:W44"/>
    <mergeCell ref="X44:Y44"/>
    <mergeCell ref="AB44:AC44"/>
    <mergeCell ref="AD44:AE44"/>
    <mergeCell ref="AF44:AG44"/>
    <mergeCell ref="AH44:AI44"/>
    <mergeCell ref="AD24:AE24"/>
    <mergeCell ref="AF24:AG24"/>
    <mergeCell ref="AH24:AI24"/>
    <mergeCell ref="D44:E44"/>
    <mergeCell ref="H44:I44"/>
    <mergeCell ref="J44:K44"/>
    <mergeCell ref="L44:M44"/>
    <mergeCell ref="P44:Q44"/>
    <mergeCell ref="R44:S44"/>
    <mergeCell ref="T44:U44"/>
    <mergeCell ref="F44:G44"/>
    <mergeCell ref="N44:O44"/>
    <mergeCell ref="Z44:AA44"/>
    <mergeCell ref="AH4:AI4"/>
    <mergeCell ref="H24:I24"/>
    <mergeCell ref="J24:K24"/>
    <mergeCell ref="L24:M24"/>
    <mergeCell ref="P24:Q24"/>
    <mergeCell ref="R24:S24"/>
    <mergeCell ref="T24:U24"/>
    <mergeCell ref="V24:W24"/>
    <mergeCell ref="X24:Y24"/>
    <mergeCell ref="AB24:AC24"/>
    <mergeCell ref="T4:U4"/>
    <mergeCell ref="V4:W4"/>
    <mergeCell ref="X4:Y4"/>
    <mergeCell ref="AB4:AC4"/>
    <mergeCell ref="AD4:AE4"/>
    <mergeCell ref="AF4:AG4"/>
    <mergeCell ref="D4:E4"/>
    <mergeCell ref="H4:I4"/>
    <mergeCell ref="J4:K4"/>
    <mergeCell ref="L4:M4"/>
    <mergeCell ref="P4:Q4"/>
    <mergeCell ref="R4:S4"/>
    <mergeCell ref="F4:G4"/>
    <mergeCell ref="N4:O4"/>
    <mergeCell ref="Z4:AA4"/>
    <mergeCell ref="F24:G24"/>
    <mergeCell ref="N24:O24"/>
    <mergeCell ref="Z24:AA24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30"/>
  <sheetViews>
    <sheetView workbookViewId="0">
      <pane xSplit="3" ySplit="5" topLeftCell="L6" activePane="bottomRight" state="frozen"/>
      <selection pane="topRight" activeCell="D1" sqref="D1"/>
      <selection pane="bottomLeft" activeCell="A6" sqref="A6"/>
      <selection pane="bottomRight" activeCell="A6" sqref="A6:XFD20"/>
    </sheetView>
  </sheetViews>
  <sheetFormatPr defaultColWidth="40.85546875" defaultRowHeight="15" customHeight="1"/>
  <cols>
    <col min="1" max="1" width="2" style="31" customWidth="1"/>
    <col min="2" max="2" width="47" style="52" customWidth="1"/>
    <col min="3" max="3" width="12" style="52" bestFit="1" customWidth="1"/>
    <col min="4" max="4" width="5.85546875" style="52" customWidth="1"/>
    <col min="5" max="6" width="10.28515625" style="52" bestFit="1" customWidth="1"/>
    <col min="7" max="7" width="14" style="52" bestFit="1" customWidth="1"/>
    <col min="8" max="8" width="13.140625" style="52" bestFit="1" customWidth="1"/>
    <col min="9" max="9" width="15.85546875" style="52" bestFit="1" customWidth="1"/>
    <col min="10" max="10" width="14" style="52" bestFit="1" customWidth="1"/>
    <col min="11" max="11" width="15.7109375" style="52" bestFit="1" customWidth="1"/>
    <col min="12" max="12" width="35.5703125" style="52" customWidth="1"/>
    <col min="13" max="13" width="12.7109375" style="52" bestFit="1" customWidth="1"/>
    <col min="14" max="14" width="14" style="52" bestFit="1" customWidth="1"/>
    <col min="15" max="15" width="13.42578125" style="52" customWidth="1"/>
    <col min="16" max="16" width="53" style="52" customWidth="1"/>
    <col min="17" max="17" width="13.42578125" style="52" customWidth="1"/>
    <col min="18" max="18" width="11" style="52" customWidth="1"/>
    <col min="19" max="256" width="40.85546875" style="52"/>
    <col min="257" max="257" width="4.85546875" style="52" customWidth="1"/>
    <col min="258" max="258" width="6.42578125" style="52" customWidth="1"/>
    <col min="259" max="259" width="47.42578125" style="52" customWidth="1"/>
    <col min="260" max="260" width="9" style="52" customWidth="1"/>
    <col min="261" max="261" width="5.85546875" style="52" customWidth="1"/>
    <col min="262" max="262" width="17.140625" style="52" customWidth="1"/>
    <col min="263" max="263" width="11.140625" style="52" customWidth="1"/>
    <col min="264" max="264" width="11.7109375" style="52" customWidth="1"/>
    <col min="265" max="265" width="13.42578125" style="52" customWidth="1"/>
    <col min="266" max="266" width="16.28515625" style="52" customWidth="1"/>
    <col min="267" max="267" width="15.85546875" style="52" customWidth="1"/>
    <col min="268" max="268" width="22.7109375" style="52" customWidth="1"/>
    <col min="269" max="269" width="9.42578125" style="52" customWidth="1"/>
    <col min="270" max="270" width="11.28515625" style="52" customWidth="1"/>
    <col min="271" max="271" width="17.42578125" style="52" customWidth="1"/>
    <col min="272" max="272" width="53" style="52" customWidth="1"/>
    <col min="273" max="512" width="40.85546875" style="52"/>
    <col min="513" max="513" width="4.85546875" style="52" customWidth="1"/>
    <col min="514" max="514" width="6.42578125" style="52" customWidth="1"/>
    <col min="515" max="515" width="47.42578125" style="52" customWidth="1"/>
    <col min="516" max="516" width="9" style="52" customWidth="1"/>
    <col min="517" max="517" width="5.85546875" style="52" customWidth="1"/>
    <col min="518" max="518" width="17.140625" style="52" customWidth="1"/>
    <col min="519" max="519" width="11.140625" style="52" customWidth="1"/>
    <col min="520" max="520" width="11.7109375" style="52" customWidth="1"/>
    <col min="521" max="521" width="13.42578125" style="52" customWidth="1"/>
    <col min="522" max="522" width="16.28515625" style="52" customWidth="1"/>
    <col min="523" max="523" width="15.85546875" style="52" customWidth="1"/>
    <col min="524" max="524" width="22.7109375" style="52" customWidth="1"/>
    <col min="525" max="525" width="9.42578125" style="52" customWidth="1"/>
    <col min="526" max="526" width="11.28515625" style="52" customWidth="1"/>
    <col min="527" max="527" width="17.42578125" style="52" customWidth="1"/>
    <col min="528" max="528" width="53" style="52" customWidth="1"/>
    <col min="529" max="768" width="40.85546875" style="52"/>
    <col min="769" max="769" width="4.85546875" style="52" customWidth="1"/>
    <col min="770" max="770" width="6.42578125" style="52" customWidth="1"/>
    <col min="771" max="771" width="47.42578125" style="52" customWidth="1"/>
    <col min="772" max="772" width="9" style="52" customWidth="1"/>
    <col min="773" max="773" width="5.85546875" style="52" customWidth="1"/>
    <col min="774" max="774" width="17.140625" style="52" customWidth="1"/>
    <col min="775" max="775" width="11.140625" style="52" customWidth="1"/>
    <col min="776" max="776" width="11.7109375" style="52" customWidth="1"/>
    <col min="777" max="777" width="13.42578125" style="52" customWidth="1"/>
    <col min="778" max="778" width="16.28515625" style="52" customWidth="1"/>
    <col min="779" max="779" width="15.85546875" style="52" customWidth="1"/>
    <col min="780" max="780" width="22.7109375" style="52" customWidth="1"/>
    <col min="781" max="781" width="9.42578125" style="52" customWidth="1"/>
    <col min="782" max="782" width="11.28515625" style="52" customWidth="1"/>
    <col min="783" max="783" width="17.42578125" style="52" customWidth="1"/>
    <col min="784" max="784" width="53" style="52" customWidth="1"/>
    <col min="785" max="1024" width="40.85546875" style="52"/>
    <col min="1025" max="1025" width="4.85546875" style="52" customWidth="1"/>
    <col min="1026" max="1026" width="6.42578125" style="52" customWidth="1"/>
    <col min="1027" max="1027" width="47.42578125" style="52" customWidth="1"/>
    <col min="1028" max="1028" width="9" style="52" customWidth="1"/>
    <col min="1029" max="1029" width="5.85546875" style="52" customWidth="1"/>
    <col min="1030" max="1030" width="17.140625" style="52" customWidth="1"/>
    <col min="1031" max="1031" width="11.140625" style="52" customWidth="1"/>
    <col min="1032" max="1032" width="11.7109375" style="52" customWidth="1"/>
    <col min="1033" max="1033" width="13.42578125" style="52" customWidth="1"/>
    <col min="1034" max="1034" width="16.28515625" style="52" customWidth="1"/>
    <col min="1035" max="1035" width="15.85546875" style="52" customWidth="1"/>
    <col min="1036" max="1036" width="22.7109375" style="52" customWidth="1"/>
    <col min="1037" max="1037" width="9.42578125" style="52" customWidth="1"/>
    <col min="1038" max="1038" width="11.28515625" style="52" customWidth="1"/>
    <col min="1039" max="1039" width="17.42578125" style="52" customWidth="1"/>
    <col min="1040" max="1040" width="53" style="52" customWidth="1"/>
    <col min="1041" max="1280" width="40.85546875" style="52"/>
    <col min="1281" max="1281" width="4.85546875" style="52" customWidth="1"/>
    <col min="1282" max="1282" width="6.42578125" style="52" customWidth="1"/>
    <col min="1283" max="1283" width="47.42578125" style="52" customWidth="1"/>
    <col min="1284" max="1284" width="9" style="52" customWidth="1"/>
    <col min="1285" max="1285" width="5.85546875" style="52" customWidth="1"/>
    <col min="1286" max="1286" width="17.140625" style="52" customWidth="1"/>
    <col min="1287" max="1287" width="11.140625" style="52" customWidth="1"/>
    <col min="1288" max="1288" width="11.7109375" style="52" customWidth="1"/>
    <col min="1289" max="1289" width="13.42578125" style="52" customWidth="1"/>
    <col min="1290" max="1290" width="16.28515625" style="52" customWidth="1"/>
    <col min="1291" max="1291" width="15.85546875" style="52" customWidth="1"/>
    <col min="1292" max="1292" width="22.7109375" style="52" customWidth="1"/>
    <col min="1293" max="1293" width="9.42578125" style="52" customWidth="1"/>
    <col min="1294" max="1294" width="11.28515625" style="52" customWidth="1"/>
    <col min="1295" max="1295" width="17.42578125" style="52" customWidth="1"/>
    <col min="1296" max="1296" width="53" style="52" customWidth="1"/>
    <col min="1297" max="1536" width="40.85546875" style="52"/>
    <col min="1537" max="1537" width="4.85546875" style="52" customWidth="1"/>
    <col min="1538" max="1538" width="6.42578125" style="52" customWidth="1"/>
    <col min="1539" max="1539" width="47.42578125" style="52" customWidth="1"/>
    <col min="1540" max="1540" width="9" style="52" customWidth="1"/>
    <col min="1541" max="1541" width="5.85546875" style="52" customWidth="1"/>
    <col min="1542" max="1542" width="17.140625" style="52" customWidth="1"/>
    <col min="1543" max="1543" width="11.140625" style="52" customWidth="1"/>
    <col min="1544" max="1544" width="11.7109375" style="52" customWidth="1"/>
    <col min="1545" max="1545" width="13.42578125" style="52" customWidth="1"/>
    <col min="1546" max="1546" width="16.28515625" style="52" customWidth="1"/>
    <col min="1547" max="1547" width="15.85546875" style="52" customWidth="1"/>
    <col min="1548" max="1548" width="22.7109375" style="52" customWidth="1"/>
    <col min="1549" max="1549" width="9.42578125" style="52" customWidth="1"/>
    <col min="1550" max="1550" width="11.28515625" style="52" customWidth="1"/>
    <col min="1551" max="1551" width="17.42578125" style="52" customWidth="1"/>
    <col min="1552" max="1552" width="53" style="52" customWidth="1"/>
    <col min="1553" max="1792" width="40.85546875" style="52"/>
    <col min="1793" max="1793" width="4.85546875" style="52" customWidth="1"/>
    <col min="1794" max="1794" width="6.42578125" style="52" customWidth="1"/>
    <col min="1795" max="1795" width="47.42578125" style="52" customWidth="1"/>
    <col min="1796" max="1796" width="9" style="52" customWidth="1"/>
    <col min="1797" max="1797" width="5.85546875" style="52" customWidth="1"/>
    <col min="1798" max="1798" width="17.140625" style="52" customWidth="1"/>
    <col min="1799" max="1799" width="11.140625" style="52" customWidth="1"/>
    <col min="1800" max="1800" width="11.7109375" style="52" customWidth="1"/>
    <col min="1801" max="1801" width="13.42578125" style="52" customWidth="1"/>
    <col min="1802" max="1802" width="16.28515625" style="52" customWidth="1"/>
    <col min="1803" max="1803" width="15.85546875" style="52" customWidth="1"/>
    <col min="1804" max="1804" width="22.7109375" style="52" customWidth="1"/>
    <col min="1805" max="1805" width="9.42578125" style="52" customWidth="1"/>
    <col min="1806" max="1806" width="11.28515625" style="52" customWidth="1"/>
    <col min="1807" max="1807" width="17.42578125" style="52" customWidth="1"/>
    <col min="1808" max="1808" width="53" style="52" customWidth="1"/>
    <col min="1809" max="2048" width="40.85546875" style="52"/>
    <col min="2049" max="2049" width="4.85546875" style="52" customWidth="1"/>
    <col min="2050" max="2050" width="6.42578125" style="52" customWidth="1"/>
    <col min="2051" max="2051" width="47.42578125" style="52" customWidth="1"/>
    <col min="2052" max="2052" width="9" style="52" customWidth="1"/>
    <col min="2053" max="2053" width="5.85546875" style="52" customWidth="1"/>
    <col min="2054" max="2054" width="17.140625" style="52" customWidth="1"/>
    <col min="2055" max="2055" width="11.140625" style="52" customWidth="1"/>
    <col min="2056" max="2056" width="11.7109375" style="52" customWidth="1"/>
    <col min="2057" max="2057" width="13.42578125" style="52" customWidth="1"/>
    <col min="2058" max="2058" width="16.28515625" style="52" customWidth="1"/>
    <col min="2059" max="2059" width="15.85546875" style="52" customWidth="1"/>
    <col min="2060" max="2060" width="22.7109375" style="52" customWidth="1"/>
    <col min="2061" max="2061" width="9.42578125" style="52" customWidth="1"/>
    <col min="2062" max="2062" width="11.28515625" style="52" customWidth="1"/>
    <col min="2063" max="2063" width="17.42578125" style="52" customWidth="1"/>
    <col min="2064" max="2064" width="53" style="52" customWidth="1"/>
    <col min="2065" max="2304" width="40.85546875" style="52"/>
    <col min="2305" max="2305" width="4.85546875" style="52" customWidth="1"/>
    <col min="2306" max="2306" width="6.42578125" style="52" customWidth="1"/>
    <col min="2307" max="2307" width="47.42578125" style="52" customWidth="1"/>
    <col min="2308" max="2308" width="9" style="52" customWidth="1"/>
    <col min="2309" max="2309" width="5.85546875" style="52" customWidth="1"/>
    <col min="2310" max="2310" width="17.140625" style="52" customWidth="1"/>
    <col min="2311" max="2311" width="11.140625" style="52" customWidth="1"/>
    <col min="2312" max="2312" width="11.7109375" style="52" customWidth="1"/>
    <col min="2313" max="2313" width="13.42578125" style="52" customWidth="1"/>
    <col min="2314" max="2314" width="16.28515625" style="52" customWidth="1"/>
    <col min="2315" max="2315" width="15.85546875" style="52" customWidth="1"/>
    <col min="2316" max="2316" width="22.7109375" style="52" customWidth="1"/>
    <col min="2317" max="2317" width="9.42578125" style="52" customWidth="1"/>
    <col min="2318" max="2318" width="11.28515625" style="52" customWidth="1"/>
    <col min="2319" max="2319" width="17.42578125" style="52" customWidth="1"/>
    <col min="2320" max="2320" width="53" style="52" customWidth="1"/>
    <col min="2321" max="2560" width="40.85546875" style="52"/>
    <col min="2561" max="2561" width="4.85546875" style="52" customWidth="1"/>
    <col min="2562" max="2562" width="6.42578125" style="52" customWidth="1"/>
    <col min="2563" max="2563" width="47.42578125" style="52" customWidth="1"/>
    <col min="2564" max="2564" width="9" style="52" customWidth="1"/>
    <col min="2565" max="2565" width="5.85546875" style="52" customWidth="1"/>
    <col min="2566" max="2566" width="17.140625" style="52" customWidth="1"/>
    <col min="2567" max="2567" width="11.140625" style="52" customWidth="1"/>
    <col min="2568" max="2568" width="11.7109375" style="52" customWidth="1"/>
    <col min="2569" max="2569" width="13.42578125" style="52" customWidth="1"/>
    <col min="2570" max="2570" width="16.28515625" style="52" customWidth="1"/>
    <col min="2571" max="2571" width="15.85546875" style="52" customWidth="1"/>
    <col min="2572" max="2572" width="22.7109375" style="52" customWidth="1"/>
    <col min="2573" max="2573" width="9.42578125" style="52" customWidth="1"/>
    <col min="2574" max="2574" width="11.28515625" style="52" customWidth="1"/>
    <col min="2575" max="2575" width="17.42578125" style="52" customWidth="1"/>
    <col min="2576" max="2576" width="53" style="52" customWidth="1"/>
    <col min="2577" max="2816" width="40.85546875" style="52"/>
    <col min="2817" max="2817" width="4.85546875" style="52" customWidth="1"/>
    <col min="2818" max="2818" width="6.42578125" style="52" customWidth="1"/>
    <col min="2819" max="2819" width="47.42578125" style="52" customWidth="1"/>
    <col min="2820" max="2820" width="9" style="52" customWidth="1"/>
    <col min="2821" max="2821" width="5.85546875" style="52" customWidth="1"/>
    <col min="2822" max="2822" width="17.140625" style="52" customWidth="1"/>
    <col min="2823" max="2823" width="11.140625" style="52" customWidth="1"/>
    <col min="2824" max="2824" width="11.7109375" style="52" customWidth="1"/>
    <col min="2825" max="2825" width="13.42578125" style="52" customWidth="1"/>
    <col min="2826" max="2826" width="16.28515625" style="52" customWidth="1"/>
    <col min="2827" max="2827" width="15.85546875" style="52" customWidth="1"/>
    <col min="2828" max="2828" width="22.7109375" style="52" customWidth="1"/>
    <col min="2829" max="2829" width="9.42578125" style="52" customWidth="1"/>
    <col min="2830" max="2830" width="11.28515625" style="52" customWidth="1"/>
    <col min="2831" max="2831" width="17.42578125" style="52" customWidth="1"/>
    <col min="2832" max="2832" width="53" style="52" customWidth="1"/>
    <col min="2833" max="3072" width="40.85546875" style="52"/>
    <col min="3073" max="3073" width="4.85546875" style="52" customWidth="1"/>
    <col min="3074" max="3074" width="6.42578125" style="52" customWidth="1"/>
    <col min="3075" max="3075" width="47.42578125" style="52" customWidth="1"/>
    <col min="3076" max="3076" width="9" style="52" customWidth="1"/>
    <col min="3077" max="3077" width="5.85546875" style="52" customWidth="1"/>
    <col min="3078" max="3078" width="17.140625" style="52" customWidth="1"/>
    <col min="3079" max="3079" width="11.140625" style="52" customWidth="1"/>
    <col min="3080" max="3080" width="11.7109375" style="52" customWidth="1"/>
    <col min="3081" max="3081" width="13.42578125" style="52" customWidth="1"/>
    <col min="3082" max="3082" width="16.28515625" style="52" customWidth="1"/>
    <col min="3083" max="3083" width="15.85546875" style="52" customWidth="1"/>
    <col min="3084" max="3084" width="22.7109375" style="52" customWidth="1"/>
    <col min="3085" max="3085" width="9.42578125" style="52" customWidth="1"/>
    <col min="3086" max="3086" width="11.28515625" style="52" customWidth="1"/>
    <col min="3087" max="3087" width="17.42578125" style="52" customWidth="1"/>
    <col min="3088" max="3088" width="53" style="52" customWidth="1"/>
    <col min="3089" max="3328" width="40.85546875" style="52"/>
    <col min="3329" max="3329" width="4.85546875" style="52" customWidth="1"/>
    <col min="3330" max="3330" width="6.42578125" style="52" customWidth="1"/>
    <col min="3331" max="3331" width="47.42578125" style="52" customWidth="1"/>
    <col min="3332" max="3332" width="9" style="52" customWidth="1"/>
    <col min="3333" max="3333" width="5.85546875" style="52" customWidth="1"/>
    <col min="3334" max="3334" width="17.140625" style="52" customWidth="1"/>
    <col min="3335" max="3335" width="11.140625" style="52" customWidth="1"/>
    <col min="3336" max="3336" width="11.7109375" style="52" customWidth="1"/>
    <col min="3337" max="3337" width="13.42578125" style="52" customWidth="1"/>
    <col min="3338" max="3338" width="16.28515625" style="52" customWidth="1"/>
    <col min="3339" max="3339" width="15.85546875" style="52" customWidth="1"/>
    <col min="3340" max="3340" width="22.7109375" style="52" customWidth="1"/>
    <col min="3341" max="3341" width="9.42578125" style="52" customWidth="1"/>
    <col min="3342" max="3342" width="11.28515625" style="52" customWidth="1"/>
    <col min="3343" max="3343" width="17.42578125" style="52" customWidth="1"/>
    <col min="3344" max="3344" width="53" style="52" customWidth="1"/>
    <col min="3345" max="3584" width="40.85546875" style="52"/>
    <col min="3585" max="3585" width="4.85546875" style="52" customWidth="1"/>
    <col min="3586" max="3586" width="6.42578125" style="52" customWidth="1"/>
    <col min="3587" max="3587" width="47.42578125" style="52" customWidth="1"/>
    <col min="3588" max="3588" width="9" style="52" customWidth="1"/>
    <col min="3589" max="3589" width="5.85546875" style="52" customWidth="1"/>
    <col min="3590" max="3590" width="17.140625" style="52" customWidth="1"/>
    <col min="3591" max="3591" width="11.140625" style="52" customWidth="1"/>
    <col min="3592" max="3592" width="11.7109375" style="52" customWidth="1"/>
    <col min="3593" max="3593" width="13.42578125" style="52" customWidth="1"/>
    <col min="3594" max="3594" width="16.28515625" style="52" customWidth="1"/>
    <col min="3595" max="3595" width="15.85546875" style="52" customWidth="1"/>
    <col min="3596" max="3596" width="22.7109375" style="52" customWidth="1"/>
    <col min="3597" max="3597" width="9.42578125" style="52" customWidth="1"/>
    <col min="3598" max="3598" width="11.28515625" style="52" customWidth="1"/>
    <col min="3599" max="3599" width="17.42578125" style="52" customWidth="1"/>
    <col min="3600" max="3600" width="53" style="52" customWidth="1"/>
    <col min="3601" max="3840" width="40.85546875" style="52"/>
    <col min="3841" max="3841" width="4.85546875" style="52" customWidth="1"/>
    <col min="3842" max="3842" width="6.42578125" style="52" customWidth="1"/>
    <col min="3843" max="3843" width="47.42578125" style="52" customWidth="1"/>
    <col min="3844" max="3844" width="9" style="52" customWidth="1"/>
    <col min="3845" max="3845" width="5.85546875" style="52" customWidth="1"/>
    <col min="3846" max="3846" width="17.140625" style="52" customWidth="1"/>
    <col min="3847" max="3847" width="11.140625" style="52" customWidth="1"/>
    <col min="3848" max="3848" width="11.7109375" style="52" customWidth="1"/>
    <col min="3849" max="3849" width="13.42578125" style="52" customWidth="1"/>
    <col min="3850" max="3850" width="16.28515625" style="52" customWidth="1"/>
    <col min="3851" max="3851" width="15.85546875" style="52" customWidth="1"/>
    <col min="3852" max="3852" width="22.7109375" style="52" customWidth="1"/>
    <col min="3853" max="3853" width="9.42578125" style="52" customWidth="1"/>
    <col min="3854" max="3854" width="11.28515625" style="52" customWidth="1"/>
    <col min="3855" max="3855" width="17.42578125" style="52" customWidth="1"/>
    <col min="3856" max="3856" width="53" style="52" customWidth="1"/>
    <col min="3857" max="4096" width="40.85546875" style="52"/>
    <col min="4097" max="4097" width="4.85546875" style="52" customWidth="1"/>
    <col min="4098" max="4098" width="6.42578125" style="52" customWidth="1"/>
    <col min="4099" max="4099" width="47.42578125" style="52" customWidth="1"/>
    <col min="4100" max="4100" width="9" style="52" customWidth="1"/>
    <col min="4101" max="4101" width="5.85546875" style="52" customWidth="1"/>
    <col min="4102" max="4102" width="17.140625" style="52" customWidth="1"/>
    <col min="4103" max="4103" width="11.140625" style="52" customWidth="1"/>
    <col min="4104" max="4104" width="11.7109375" style="52" customWidth="1"/>
    <col min="4105" max="4105" width="13.42578125" style="52" customWidth="1"/>
    <col min="4106" max="4106" width="16.28515625" style="52" customWidth="1"/>
    <col min="4107" max="4107" width="15.85546875" style="52" customWidth="1"/>
    <col min="4108" max="4108" width="22.7109375" style="52" customWidth="1"/>
    <col min="4109" max="4109" width="9.42578125" style="52" customWidth="1"/>
    <col min="4110" max="4110" width="11.28515625" style="52" customWidth="1"/>
    <col min="4111" max="4111" width="17.42578125" style="52" customWidth="1"/>
    <col min="4112" max="4112" width="53" style="52" customWidth="1"/>
    <col min="4113" max="4352" width="40.85546875" style="52"/>
    <col min="4353" max="4353" width="4.85546875" style="52" customWidth="1"/>
    <col min="4354" max="4354" width="6.42578125" style="52" customWidth="1"/>
    <col min="4355" max="4355" width="47.42578125" style="52" customWidth="1"/>
    <col min="4356" max="4356" width="9" style="52" customWidth="1"/>
    <col min="4357" max="4357" width="5.85546875" style="52" customWidth="1"/>
    <col min="4358" max="4358" width="17.140625" style="52" customWidth="1"/>
    <col min="4359" max="4359" width="11.140625" style="52" customWidth="1"/>
    <col min="4360" max="4360" width="11.7109375" style="52" customWidth="1"/>
    <col min="4361" max="4361" width="13.42578125" style="52" customWidth="1"/>
    <col min="4362" max="4362" width="16.28515625" style="52" customWidth="1"/>
    <col min="4363" max="4363" width="15.85546875" style="52" customWidth="1"/>
    <col min="4364" max="4364" width="22.7109375" style="52" customWidth="1"/>
    <col min="4365" max="4365" width="9.42578125" style="52" customWidth="1"/>
    <col min="4366" max="4366" width="11.28515625" style="52" customWidth="1"/>
    <col min="4367" max="4367" width="17.42578125" style="52" customWidth="1"/>
    <col min="4368" max="4368" width="53" style="52" customWidth="1"/>
    <col min="4369" max="4608" width="40.85546875" style="52"/>
    <col min="4609" max="4609" width="4.85546875" style="52" customWidth="1"/>
    <col min="4610" max="4610" width="6.42578125" style="52" customWidth="1"/>
    <col min="4611" max="4611" width="47.42578125" style="52" customWidth="1"/>
    <col min="4612" max="4612" width="9" style="52" customWidth="1"/>
    <col min="4613" max="4613" width="5.85546875" style="52" customWidth="1"/>
    <col min="4614" max="4614" width="17.140625" style="52" customWidth="1"/>
    <col min="4615" max="4615" width="11.140625" style="52" customWidth="1"/>
    <col min="4616" max="4616" width="11.7109375" style="52" customWidth="1"/>
    <col min="4617" max="4617" width="13.42578125" style="52" customWidth="1"/>
    <col min="4618" max="4618" width="16.28515625" style="52" customWidth="1"/>
    <col min="4619" max="4619" width="15.85546875" style="52" customWidth="1"/>
    <col min="4620" max="4620" width="22.7109375" style="52" customWidth="1"/>
    <col min="4621" max="4621" width="9.42578125" style="52" customWidth="1"/>
    <col min="4622" max="4622" width="11.28515625" style="52" customWidth="1"/>
    <col min="4623" max="4623" width="17.42578125" style="52" customWidth="1"/>
    <col min="4624" max="4624" width="53" style="52" customWidth="1"/>
    <col min="4625" max="4864" width="40.85546875" style="52"/>
    <col min="4865" max="4865" width="4.85546875" style="52" customWidth="1"/>
    <col min="4866" max="4866" width="6.42578125" style="52" customWidth="1"/>
    <col min="4867" max="4867" width="47.42578125" style="52" customWidth="1"/>
    <col min="4868" max="4868" width="9" style="52" customWidth="1"/>
    <col min="4869" max="4869" width="5.85546875" style="52" customWidth="1"/>
    <col min="4870" max="4870" width="17.140625" style="52" customWidth="1"/>
    <col min="4871" max="4871" width="11.140625" style="52" customWidth="1"/>
    <col min="4872" max="4872" width="11.7109375" style="52" customWidth="1"/>
    <col min="4873" max="4873" width="13.42578125" style="52" customWidth="1"/>
    <col min="4874" max="4874" width="16.28515625" style="52" customWidth="1"/>
    <col min="4875" max="4875" width="15.85546875" style="52" customWidth="1"/>
    <col min="4876" max="4876" width="22.7109375" style="52" customWidth="1"/>
    <col min="4877" max="4877" width="9.42578125" style="52" customWidth="1"/>
    <col min="4878" max="4878" width="11.28515625" style="52" customWidth="1"/>
    <col min="4879" max="4879" width="17.42578125" style="52" customWidth="1"/>
    <col min="4880" max="4880" width="53" style="52" customWidth="1"/>
    <col min="4881" max="5120" width="40.85546875" style="52"/>
    <col min="5121" max="5121" width="4.85546875" style="52" customWidth="1"/>
    <col min="5122" max="5122" width="6.42578125" style="52" customWidth="1"/>
    <col min="5123" max="5123" width="47.42578125" style="52" customWidth="1"/>
    <col min="5124" max="5124" width="9" style="52" customWidth="1"/>
    <col min="5125" max="5125" width="5.85546875" style="52" customWidth="1"/>
    <col min="5126" max="5126" width="17.140625" style="52" customWidth="1"/>
    <col min="5127" max="5127" width="11.140625" style="52" customWidth="1"/>
    <col min="5128" max="5128" width="11.7109375" style="52" customWidth="1"/>
    <col min="5129" max="5129" width="13.42578125" style="52" customWidth="1"/>
    <col min="5130" max="5130" width="16.28515625" style="52" customWidth="1"/>
    <col min="5131" max="5131" width="15.85546875" style="52" customWidth="1"/>
    <col min="5132" max="5132" width="22.7109375" style="52" customWidth="1"/>
    <col min="5133" max="5133" width="9.42578125" style="52" customWidth="1"/>
    <col min="5134" max="5134" width="11.28515625" style="52" customWidth="1"/>
    <col min="5135" max="5135" width="17.42578125" style="52" customWidth="1"/>
    <col min="5136" max="5136" width="53" style="52" customWidth="1"/>
    <col min="5137" max="5376" width="40.85546875" style="52"/>
    <col min="5377" max="5377" width="4.85546875" style="52" customWidth="1"/>
    <col min="5378" max="5378" width="6.42578125" style="52" customWidth="1"/>
    <col min="5379" max="5379" width="47.42578125" style="52" customWidth="1"/>
    <col min="5380" max="5380" width="9" style="52" customWidth="1"/>
    <col min="5381" max="5381" width="5.85546875" style="52" customWidth="1"/>
    <col min="5382" max="5382" width="17.140625" style="52" customWidth="1"/>
    <col min="5383" max="5383" width="11.140625" style="52" customWidth="1"/>
    <col min="5384" max="5384" width="11.7109375" style="52" customWidth="1"/>
    <col min="5385" max="5385" width="13.42578125" style="52" customWidth="1"/>
    <col min="5386" max="5386" width="16.28515625" style="52" customWidth="1"/>
    <col min="5387" max="5387" width="15.85546875" style="52" customWidth="1"/>
    <col min="5388" max="5388" width="22.7109375" style="52" customWidth="1"/>
    <col min="5389" max="5389" width="9.42578125" style="52" customWidth="1"/>
    <col min="5390" max="5390" width="11.28515625" style="52" customWidth="1"/>
    <col min="5391" max="5391" width="17.42578125" style="52" customWidth="1"/>
    <col min="5392" max="5392" width="53" style="52" customWidth="1"/>
    <col min="5393" max="5632" width="40.85546875" style="52"/>
    <col min="5633" max="5633" width="4.85546875" style="52" customWidth="1"/>
    <col min="5634" max="5634" width="6.42578125" style="52" customWidth="1"/>
    <col min="5635" max="5635" width="47.42578125" style="52" customWidth="1"/>
    <col min="5636" max="5636" width="9" style="52" customWidth="1"/>
    <col min="5637" max="5637" width="5.85546875" style="52" customWidth="1"/>
    <col min="5638" max="5638" width="17.140625" style="52" customWidth="1"/>
    <col min="5639" max="5639" width="11.140625" style="52" customWidth="1"/>
    <col min="5640" max="5640" width="11.7109375" style="52" customWidth="1"/>
    <col min="5641" max="5641" width="13.42578125" style="52" customWidth="1"/>
    <col min="5642" max="5642" width="16.28515625" style="52" customWidth="1"/>
    <col min="5643" max="5643" width="15.85546875" style="52" customWidth="1"/>
    <col min="5644" max="5644" width="22.7109375" style="52" customWidth="1"/>
    <col min="5645" max="5645" width="9.42578125" style="52" customWidth="1"/>
    <col min="5646" max="5646" width="11.28515625" style="52" customWidth="1"/>
    <col min="5647" max="5647" width="17.42578125" style="52" customWidth="1"/>
    <col min="5648" max="5648" width="53" style="52" customWidth="1"/>
    <col min="5649" max="5888" width="40.85546875" style="52"/>
    <col min="5889" max="5889" width="4.85546875" style="52" customWidth="1"/>
    <col min="5890" max="5890" width="6.42578125" style="52" customWidth="1"/>
    <col min="5891" max="5891" width="47.42578125" style="52" customWidth="1"/>
    <col min="5892" max="5892" width="9" style="52" customWidth="1"/>
    <col min="5893" max="5893" width="5.85546875" style="52" customWidth="1"/>
    <col min="5894" max="5894" width="17.140625" style="52" customWidth="1"/>
    <col min="5895" max="5895" width="11.140625" style="52" customWidth="1"/>
    <col min="5896" max="5896" width="11.7109375" style="52" customWidth="1"/>
    <col min="5897" max="5897" width="13.42578125" style="52" customWidth="1"/>
    <col min="5898" max="5898" width="16.28515625" style="52" customWidth="1"/>
    <col min="5899" max="5899" width="15.85546875" style="52" customWidth="1"/>
    <col min="5900" max="5900" width="22.7109375" style="52" customWidth="1"/>
    <col min="5901" max="5901" width="9.42578125" style="52" customWidth="1"/>
    <col min="5902" max="5902" width="11.28515625" style="52" customWidth="1"/>
    <col min="5903" max="5903" width="17.42578125" style="52" customWidth="1"/>
    <col min="5904" max="5904" width="53" style="52" customWidth="1"/>
    <col min="5905" max="6144" width="40.85546875" style="52"/>
    <col min="6145" max="6145" width="4.85546875" style="52" customWidth="1"/>
    <col min="6146" max="6146" width="6.42578125" style="52" customWidth="1"/>
    <col min="6147" max="6147" width="47.42578125" style="52" customWidth="1"/>
    <col min="6148" max="6148" width="9" style="52" customWidth="1"/>
    <col min="6149" max="6149" width="5.85546875" style="52" customWidth="1"/>
    <col min="6150" max="6150" width="17.140625" style="52" customWidth="1"/>
    <col min="6151" max="6151" width="11.140625" style="52" customWidth="1"/>
    <col min="6152" max="6152" width="11.7109375" style="52" customWidth="1"/>
    <col min="6153" max="6153" width="13.42578125" style="52" customWidth="1"/>
    <col min="6154" max="6154" width="16.28515625" style="52" customWidth="1"/>
    <col min="6155" max="6155" width="15.85546875" style="52" customWidth="1"/>
    <col min="6156" max="6156" width="22.7109375" style="52" customWidth="1"/>
    <col min="6157" max="6157" width="9.42578125" style="52" customWidth="1"/>
    <col min="6158" max="6158" width="11.28515625" style="52" customWidth="1"/>
    <col min="6159" max="6159" width="17.42578125" style="52" customWidth="1"/>
    <col min="6160" max="6160" width="53" style="52" customWidth="1"/>
    <col min="6161" max="6400" width="40.85546875" style="52"/>
    <col min="6401" max="6401" width="4.85546875" style="52" customWidth="1"/>
    <col min="6402" max="6402" width="6.42578125" style="52" customWidth="1"/>
    <col min="6403" max="6403" width="47.42578125" style="52" customWidth="1"/>
    <col min="6404" max="6404" width="9" style="52" customWidth="1"/>
    <col min="6405" max="6405" width="5.85546875" style="52" customWidth="1"/>
    <col min="6406" max="6406" width="17.140625" style="52" customWidth="1"/>
    <col min="6407" max="6407" width="11.140625" style="52" customWidth="1"/>
    <col min="6408" max="6408" width="11.7109375" style="52" customWidth="1"/>
    <col min="6409" max="6409" width="13.42578125" style="52" customWidth="1"/>
    <col min="6410" max="6410" width="16.28515625" style="52" customWidth="1"/>
    <col min="6411" max="6411" width="15.85546875" style="52" customWidth="1"/>
    <col min="6412" max="6412" width="22.7109375" style="52" customWidth="1"/>
    <col min="6413" max="6413" width="9.42578125" style="52" customWidth="1"/>
    <col min="6414" max="6414" width="11.28515625" style="52" customWidth="1"/>
    <col min="6415" max="6415" width="17.42578125" style="52" customWidth="1"/>
    <col min="6416" max="6416" width="53" style="52" customWidth="1"/>
    <col min="6417" max="6656" width="40.85546875" style="52"/>
    <col min="6657" max="6657" width="4.85546875" style="52" customWidth="1"/>
    <col min="6658" max="6658" width="6.42578125" style="52" customWidth="1"/>
    <col min="6659" max="6659" width="47.42578125" style="52" customWidth="1"/>
    <col min="6660" max="6660" width="9" style="52" customWidth="1"/>
    <col min="6661" max="6661" width="5.85546875" style="52" customWidth="1"/>
    <col min="6662" max="6662" width="17.140625" style="52" customWidth="1"/>
    <col min="6663" max="6663" width="11.140625" style="52" customWidth="1"/>
    <col min="6664" max="6664" width="11.7109375" style="52" customWidth="1"/>
    <col min="6665" max="6665" width="13.42578125" style="52" customWidth="1"/>
    <col min="6666" max="6666" width="16.28515625" style="52" customWidth="1"/>
    <col min="6667" max="6667" width="15.85546875" style="52" customWidth="1"/>
    <col min="6668" max="6668" width="22.7109375" style="52" customWidth="1"/>
    <col min="6669" max="6669" width="9.42578125" style="52" customWidth="1"/>
    <col min="6670" max="6670" width="11.28515625" style="52" customWidth="1"/>
    <col min="6671" max="6671" width="17.42578125" style="52" customWidth="1"/>
    <col min="6672" max="6672" width="53" style="52" customWidth="1"/>
    <col min="6673" max="6912" width="40.85546875" style="52"/>
    <col min="6913" max="6913" width="4.85546875" style="52" customWidth="1"/>
    <col min="6914" max="6914" width="6.42578125" style="52" customWidth="1"/>
    <col min="6915" max="6915" width="47.42578125" style="52" customWidth="1"/>
    <col min="6916" max="6916" width="9" style="52" customWidth="1"/>
    <col min="6917" max="6917" width="5.85546875" style="52" customWidth="1"/>
    <col min="6918" max="6918" width="17.140625" style="52" customWidth="1"/>
    <col min="6919" max="6919" width="11.140625" style="52" customWidth="1"/>
    <col min="6920" max="6920" width="11.7109375" style="52" customWidth="1"/>
    <col min="6921" max="6921" width="13.42578125" style="52" customWidth="1"/>
    <col min="6922" max="6922" width="16.28515625" style="52" customWidth="1"/>
    <col min="6923" max="6923" width="15.85546875" style="52" customWidth="1"/>
    <col min="6924" max="6924" width="22.7109375" style="52" customWidth="1"/>
    <col min="6925" max="6925" width="9.42578125" style="52" customWidth="1"/>
    <col min="6926" max="6926" width="11.28515625" style="52" customWidth="1"/>
    <col min="6927" max="6927" width="17.42578125" style="52" customWidth="1"/>
    <col min="6928" max="6928" width="53" style="52" customWidth="1"/>
    <col min="6929" max="7168" width="40.85546875" style="52"/>
    <col min="7169" max="7169" width="4.85546875" style="52" customWidth="1"/>
    <col min="7170" max="7170" width="6.42578125" style="52" customWidth="1"/>
    <col min="7171" max="7171" width="47.42578125" style="52" customWidth="1"/>
    <col min="7172" max="7172" width="9" style="52" customWidth="1"/>
    <col min="7173" max="7173" width="5.85546875" style="52" customWidth="1"/>
    <col min="7174" max="7174" width="17.140625" style="52" customWidth="1"/>
    <col min="7175" max="7175" width="11.140625" style="52" customWidth="1"/>
    <col min="7176" max="7176" width="11.7109375" style="52" customWidth="1"/>
    <col min="7177" max="7177" width="13.42578125" style="52" customWidth="1"/>
    <col min="7178" max="7178" width="16.28515625" style="52" customWidth="1"/>
    <col min="7179" max="7179" width="15.85546875" style="52" customWidth="1"/>
    <col min="7180" max="7180" width="22.7109375" style="52" customWidth="1"/>
    <col min="7181" max="7181" width="9.42578125" style="52" customWidth="1"/>
    <col min="7182" max="7182" width="11.28515625" style="52" customWidth="1"/>
    <col min="7183" max="7183" width="17.42578125" style="52" customWidth="1"/>
    <col min="7184" max="7184" width="53" style="52" customWidth="1"/>
    <col min="7185" max="7424" width="40.85546875" style="52"/>
    <col min="7425" max="7425" width="4.85546875" style="52" customWidth="1"/>
    <col min="7426" max="7426" width="6.42578125" style="52" customWidth="1"/>
    <col min="7427" max="7427" width="47.42578125" style="52" customWidth="1"/>
    <col min="7428" max="7428" width="9" style="52" customWidth="1"/>
    <col min="7429" max="7429" width="5.85546875" style="52" customWidth="1"/>
    <col min="7430" max="7430" width="17.140625" style="52" customWidth="1"/>
    <col min="7431" max="7431" width="11.140625" style="52" customWidth="1"/>
    <col min="7432" max="7432" width="11.7109375" style="52" customWidth="1"/>
    <col min="7433" max="7433" width="13.42578125" style="52" customWidth="1"/>
    <col min="7434" max="7434" width="16.28515625" style="52" customWidth="1"/>
    <col min="7435" max="7435" width="15.85546875" style="52" customWidth="1"/>
    <col min="7436" max="7436" width="22.7109375" style="52" customWidth="1"/>
    <col min="7437" max="7437" width="9.42578125" style="52" customWidth="1"/>
    <col min="7438" max="7438" width="11.28515625" style="52" customWidth="1"/>
    <col min="7439" max="7439" width="17.42578125" style="52" customWidth="1"/>
    <col min="7440" max="7440" width="53" style="52" customWidth="1"/>
    <col min="7441" max="7680" width="40.85546875" style="52"/>
    <col min="7681" max="7681" width="4.85546875" style="52" customWidth="1"/>
    <col min="7682" max="7682" width="6.42578125" style="52" customWidth="1"/>
    <col min="7683" max="7683" width="47.42578125" style="52" customWidth="1"/>
    <col min="7684" max="7684" width="9" style="52" customWidth="1"/>
    <col min="7685" max="7685" width="5.85546875" style="52" customWidth="1"/>
    <col min="7686" max="7686" width="17.140625" style="52" customWidth="1"/>
    <col min="7687" max="7687" width="11.140625" style="52" customWidth="1"/>
    <col min="7688" max="7688" width="11.7109375" style="52" customWidth="1"/>
    <col min="7689" max="7689" width="13.42578125" style="52" customWidth="1"/>
    <col min="7690" max="7690" width="16.28515625" style="52" customWidth="1"/>
    <col min="7691" max="7691" width="15.85546875" style="52" customWidth="1"/>
    <col min="7692" max="7692" width="22.7109375" style="52" customWidth="1"/>
    <col min="7693" max="7693" width="9.42578125" style="52" customWidth="1"/>
    <col min="7694" max="7694" width="11.28515625" style="52" customWidth="1"/>
    <col min="7695" max="7695" width="17.42578125" style="52" customWidth="1"/>
    <col min="7696" max="7696" width="53" style="52" customWidth="1"/>
    <col min="7697" max="7936" width="40.85546875" style="52"/>
    <col min="7937" max="7937" width="4.85546875" style="52" customWidth="1"/>
    <col min="7938" max="7938" width="6.42578125" style="52" customWidth="1"/>
    <col min="7939" max="7939" width="47.42578125" style="52" customWidth="1"/>
    <col min="7940" max="7940" width="9" style="52" customWidth="1"/>
    <col min="7941" max="7941" width="5.85546875" style="52" customWidth="1"/>
    <col min="7942" max="7942" width="17.140625" style="52" customWidth="1"/>
    <col min="7943" max="7943" width="11.140625" style="52" customWidth="1"/>
    <col min="7944" max="7944" width="11.7109375" style="52" customWidth="1"/>
    <col min="7945" max="7945" width="13.42578125" style="52" customWidth="1"/>
    <col min="7946" max="7946" width="16.28515625" style="52" customWidth="1"/>
    <col min="7947" max="7947" width="15.85546875" style="52" customWidth="1"/>
    <col min="7948" max="7948" width="22.7109375" style="52" customWidth="1"/>
    <col min="7949" max="7949" width="9.42578125" style="52" customWidth="1"/>
    <col min="7950" max="7950" width="11.28515625" style="52" customWidth="1"/>
    <col min="7951" max="7951" width="17.42578125" style="52" customWidth="1"/>
    <col min="7952" max="7952" width="53" style="52" customWidth="1"/>
    <col min="7953" max="8192" width="40.85546875" style="52"/>
    <col min="8193" max="8193" width="4.85546875" style="52" customWidth="1"/>
    <col min="8194" max="8194" width="6.42578125" style="52" customWidth="1"/>
    <col min="8195" max="8195" width="47.42578125" style="52" customWidth="1"/>
    <col min="8196" max="8196" width="9" style="52" customWidth="1"/>
    <col min="8197" max="8197" width="5.85546875" style="52" customWidth="1"/>
    <col min="8198" max="8198" width="17.140625" style="52" customWidth="1"/>
    <col min="8199" max="8199" width="11.140625" style="52" customWidth="1"/>
    <col min="8200" max="8200" width="11.7109375" style="52" customWidth="1"/>
    <col min="8201" max="8201" width="13.42578125" style="52" customWidth="1"/>
    <col min="8202" max="8202" width="16.28515625" style="52" customWidth="1"/>
    <col min="8203" max="8203" width="15.85546875" style="52" customWidth="1"/>
    <col min="8204" max="8204" width="22.7109375" style="52" customWidth="1"/>
    <col min="8205" max="8205" width="9.42578125" style="52" customWidth="1"/>
    <col min="8206" max="8206" width="11.28515625" style="52" customWidth="1"/>
    <col min="8207" max="8207" width="17.42578125" style="52" customWidth="1"/>
    <col min="8208" max="8208" width="53" style="52" customWidth="1"/>
    <col min="8209" max="8448" width="40.85546875" style="52"/>
    <col min="8449" max="8449" width="4.85546875" style="52" customWidth="1"/>
    <col min="8450" max="8450" width="6.42578125" style="52" customWidth="1"/>
    <col min="8451" max="8451" width="47.42578125" style="52" customWidth="1"/>
    <col min="8452" max="8452" width="9" style="52" customWidth="1"/>
    <col min="8453" max="8453" width="5.85546875" style="52" customWidth="1"/>
    <col min="8454" max="8454" width="17.140625" style="52" customWidth="1"/>
    <col min="8455" max="8455" width="11.140625" style="52" customWidth="1"/>
    <col min="8456" max="8456" width="11.7109375" style="52" customWidth="1"/>
    <col min="8457" max="8457" width="13.42578125" style="52" customWidth="1"/>
    <col min="8458" max="8458" width="16.28515625" style="52" customWidth="1"/>
    <col min="8459" max="8459" width="15.85546875" style="52" customWidth="1"/>
    <col min="8460" max="8460" width="22.7109375" style="52" customWidth="1"/>
    <col min="8461" max="8461" width="9.42578125" style="52" customWidth="1"/>
    <col min="8462" max="8462" width="11.28515625" style="52" customWidth="1"/>
    <col min="8463" max="8463" width="17.42578125" style="52" customWidth="1"/>
    <col min="8464" max="8464" width="53" style="52" customWidth="1"/>
    <col min="8465" max="8704" width="40.85546875" style="52"/>
    <col min="8705" max="8705" width="4.85546875" style="52" customWidth="1"/>
    <col min="8706" max="8706" width="6.42578125" style="52" customWidth="1"/>
    <col min="8707" max="8707" width="47.42578125" style="52" customWidth="1"/>
    <col min="8708" max="8708" width="9" style="52" customWidth="1"/>
    <col min="8709" max="8709" width="5.85546875" style="52" customWidth="1"/>
    <col min="8710" max="8710" width="17.140625" style="52" customWidth="1"/>
    <col min="8711" max="8711" width="11.140625" style="52" customWidth="1"/>
    <col min="8712" max="8712" width="11.7109375" style="52" customWidth="1"/>
    <col min="8713" max="8713" width="13.42578125" style="52" customWidth="1"/>
    <col min="8714" max="8714" width="16.28515625" style="52" customWidth="1"/>
    <col min="8715" max="8715" width="15.85546875" style="52" customWidth="1"/>
    <col min="8716" max="8716" width="22.7109375" style="52" customWidth="1"/>
    <col min="8717" max="8717" width="9.42578125" style="52" customWidth="1"/>
    <col min="8718" max="8718" width="11.28515625" style="52" customWidth="1"/>
    <col min="8719" max="8719" width="17.42578125" style="52" customWidth="1"/>
    <col min="8720" max="8720" width="53" style="52" customWidth="1"/>
    <col min="8721" max="8960" width="40.85546875" style="52"/>
    <col min="8961" max="8961" width="4.85546875" style="52" customWidth="1"/>
    <col min="8962" max="8962" width="6.42578125" style="52" customWidth="1"/>
    <col min="8963" max="8963" width="47.42578125" style="52" customWidth="1"/>
    <col min="8964" max="8964" width="9" style="52" customWidth="1"/>
    <col min="8965" max="8965" width="5.85546875" style="52" customWidth="1"/>
    <col min="8966" max="8966" width="17.140625" style="52" customWidth="1"/>
    <col min="8967" max="8967" width="11.140625" style="52" customWidth="1"/>
    <col min="8968" max="8968" width="11.7109375" style="52" customWidth="1"/>
    <col min="8969" max="8969" width="13.42578125" style="52" customWidth="1"/>
    <col min="8970" max="8970" width="16.28515625" style="52" customWidth="1"/>
    <col min="8971" max="8971" width="15.85546875" style="52" customWidth="1"/>
    <col min="8972" max="8972" width="22.7109375" style="52" customWidth="1"/>
    <col min="8973" max="8973" width="9.42578125" style="52" customWidth="1"/>
    <col min="8974" max="8974" width="11.28515625" style="52" customWidth="1"/>
    <col min="8975" max="8975" width="17.42578125" style="52" customWidth="1"/>
    <col min="8976" max="8976" width="53" style="52" customWidth="1"/>
    <col min="8977" max="9216" width="40.85546875" style="52"/>
    <col min="9217" max="9217" width="4.85546875" style="52" customWidth="1"/>
    <col min="9218" max="9218" width="6.42578125" style="52" customWidth="1"/>
    <col min="9219" max="9219" width="47.42578125" style="52" customWidth="1"/>
    <col min="9220" max="9220" width="9" style="52" customWidth="1"/>
    <col min="9221" max="9221" width="5.85546875" style="52" customWidth="1"/>
    <col min="9222" max="9222" width="17.140625" style="52" customWidth="1"/>
    <col min="9223" max="9223" width="11.140625" style="52" customWidth="1"/>
    <col min="9224" max="9224" width="11.7109375" style="52" customWidth="1"/>
    <col min="9225" max="9225" width="13.42578125" style="52" customWidth="1"/>
    <col min="9226" max="9226" width="16.28515625" style="52" customWidth="1"/>
    <col min="9227" max="9227" width="15.85546875" style="52" customWidth="1"/>
    <col min="9228" max="9228" width="22.7109375" style="52" customWidth="1"/>
    <col min="9229" max="9229" width="9.42578125" style="52" customWidth="1"/>
    <col min="9230" max="9230" width="11.28515625" style="52" customWidth="1"/>
    <col min="9231" max="9231" width="17.42578125" style="52" customWidth="1"/>
    <col min="9232" max="9232" width="53" style="52" customWidth="1"/>
    <col min="9233" max="9472" width="40.85546875" style="52"/>
    <col min="9473" max="9473" width="4.85546875" style="52" customWidth="1"/>
    <col min="9474" max="9474" width="6.42578125" style="52" customWidth="1"/>
    <col min="9475" max="9475" width="47.42578125" style="52" customWidth="1"/>
    <col min="9476" max="9476" width="9" style="52" customWidth="1"/>
    <col min="9477" max="9477" width="5.85546875" style="52" customWidth="1"/>
    <col min="9478" max="9478" width="17.140625" style="52" customWidth="1"/>
    <col min="9479" max="9479" width="11.140625" style="52" customWidth="1"/>
    <col min="9480" max="9480" width="11.7109375" style="52" customWidth="1"/>
    <col min="9481" max="9481" width="13.42578125" style="52" customWidth="1"/>
    <col min="9482" max="9482" width="16.28515625" style="52" customWidth="1"/>
    <col min="9483" max="9483" width="15.85546875" style="52" customWidth="1"/>
    <col min="9484" max="9484" width="22.7109375" style="52" customWidth="1"/>
    <col min="9485" max="9485" width="9.42578125" style="52" customWidth="1"/>
    <col min="9486" max="9486" width="11.28515625" style="52" customWidth="1"/>
    <col min="9487" max="9487" width="17.42578125" style="52" customWidth="1"/>
    <col min="9488" max="9488" width="53" style="52" customWidth="1"/>
    <col min="9489" max="9728" width="40.85546875" style="52"/>
    <col min="9729" max="9729" width="4.85546875" style="52" customWidth="1"/>
    <col min="9730" max="9730" width="6.42578125" style="52" customWidth="1"/>
    <col min="9731" max="9731" width="47.42578125" style="52" customWidth="1"/>
    <col min="9732" max="9732" width="9" style="52" customWidth="1"/>
    <col min="9733" max="9733" width="5.85546875" style="52" customWidth="1"/>
    <col min="9734" max="9734" width="17.140625" style="52" customWidth="1"/>
    <col min="9735" max="9735" width="11.140625" style="52" customWidth="1"/>
    <col min="9736" max="9736" width="11.7109375" style="52" customWidth="1"/>
    <col min="9737" max="9737" width="13.42578125" style="52" customWidth="1"/>
    <col min="9738" max="9738" width="16.28515625" style="52" customWidth="1"/>
    <col min="9739" max="9739" width="15.85546875" style="52" customWidth="1"/>
    <col min="9740" max="9740" width="22.7109375" style="52" customWidth="1"/>
    <col min="9741" max="9741" width="9.42578125" style="52" customWidth="1"/>
    <col min="9742" max="9742" width="11.28515625" style="52" customWidth="1"/>
    <col min="9743" max="9743" width="17.42578125" style="52" customWidth="1"/>
    <col min="9744" max="9744" width="53" style="52" customWidth="1"/>
    <col min="9745" max="9984" width="40.85546875" style="52"/>
    <col min="9985" max="9985" width="4.85546875" style="52" customWidth="1"/>
    <col min="9986" max="9986" width="6.42578125" style="52" customWidth="1"/>
    <col min="9987" max="9987" width="47.42578125" style="52" customWidth="1"/>
    <col min="9988" max="9988" width="9" style="52" customWidth="1"/>
    <col min="9989" max="9989" width="5.85546875" style="52" customWidth="1"/>
    <col min="9990" max="9990" width="17.140625" style="52" customWidth="1"/>
    <col min="9991" max="9991" width="11.140625" style="52" customWidth="1"/>
    <col min="9992" max="9992" width="11.7109375" style="52" customWidth="1"/>
    <col min="9993" max="9993" width="13.42578125" style="52" customWidth="1"/>
    <col min="9994" max="9994" width="16.28515625" style="52" customWidth="1"/>
    <col min="9995" max="9995" width="15.85546875" style="52" customWidth="1"/>
    <col min="9996" max="9996" width="22.7109375" style="52" customWidth="1"/>
    <col min="9997" max="9997" width="9.42578125" style="52" customWidth="1"/>
    <col min="9998" max="9998" width="11.28515625" style="52" customWidth="1"/>
    <col min="9999" max="9999" width="17.42578125" style="52" customWidth="1"/>
    <col min="10000" max="10000" width="53" style="52" customWidth="1"/>
    <col min="10001" max="10240" width="40.85546875" style="52"/>
    <col min="10241" max="10241" width="4.85546875" style="52" customWidth="1"/>
    <col min="10242" max="10242" width="6.42578125" style="52" customWidth="1"/>
    <col min="10243" max="10243" width="47.42578125" style="52" customWidth="1"/>
    <col min="10244" max="10244" width="9" style="52" customWidth="1"/>
    <col min="10245" max="10245" width="5.85546875" style="52" customWidth="1"/>
    <col min="10246" max="10246" width="17.140625" style="52" customWidth="1"/>
    <col min="10247" max="10247" width="11.140625" style="52" customWidth="1"/>
    <col min="10248" max="10248" width="11.7109375" style="52" customWidth="1"/>
    <col min="10249" max="10249" width="13.42578125" style="52" customWidth="1"/>
    <col min="10250" max="10250" width="16.28515625" style="52" customWidth="1"/>
    <col min="10251" max="10251" width="15.85546875" style="52" customWidth="1"/>
    <col min="10252" max="10252" width="22.7109375" style="52" customWidth="1"/>
    <col min="10253" max="10253" width="9.42578125" style="52" customWidth="1"/>
    <col min="10254" max="10254" width="11.28515625" style="52" customWidth="1"/>
    <col min="10255" max="10255" width="17.42578125" style="52" customWidth="1"/>
    <col min="10256" max="10256" width="53" style="52" customWidth="1"/>
    <col min="10257" max="10496" width="40.85546875" style="52"/>
    <col min="10497" max="10497" width="4.85546875" style="52" customWidth="1"/>
    <col min="10498" max="10498" width="6.42578125" style="52" customWidth="1"/>
    <col min="10499" max="10499" width="47.42578125" style="52" customWidth="1"/>
    <col min="10500" max="10500" width="9" style="52" customWidth="1"/>
    <col min="10501" max="10501" width="5.85546875" style="52" customWidth="1"/>
    <col min="10502" max="10502" width="17.140625" style="52" customWidth="1"/>
    <col min="10503" max="10503" width="11.140625" style="52" customWidth="1"/>
    <col min="10504" max="10504" width="11.7109375" style="52" customWidth="1"/>
    <col min="10505" max="10505" width="13.42578125" style="52" customWidth="1"/>
    <col min="10506" max="10506" width="16.28515625" style="52" customWidth="1"/>
    <col min="10507" max="10507" width="15.85546875" style="52" customWidth="1"/>
    <col min="10508" max="10508" width="22.7109375" style="52" customWidth="1"/>
    <col min="10509" max="10509" width="9.42578125" style="52" customWidth="1"/>
    <col min="10510" max="10510" width="11.28515625" style="52" customWidth="1"/>
    <col min="10511" max="10511" width="17.42578125" style="52" customWidth="1"/>
    <col min="10512" max="10512" width="53" style="52" customWidth="1"/>
    <col min="10513" max="10752" width="40.85546875" style="52"/>
    <col min="10753" max="10753" width="4.85546875" style="52" customWidth="1"/>
    <col min="10754" max="10754" width="6.42578125" style="52" customWidth="1"/>
    <col min="10755" max="10755" width="47.42578125" style="52" customWidth="1"/>
    <col min="10756" max="10756" width="9" style="52" customWidth="1"/>
    <col min="10757" max="10757" width="5.85546875" style="52" customWidth="1"/>
    <col min="10758" max="10758" width="17.140625" style="52" customWidth="1"/>
    <col min="10759" max="10759" width="11.140625" style="52" customWidth="1"/>
    <col min="10760" max="10760" width="11.7109375" style="52" customWidth="1"/>
    <col min="10761" max="10761" width="13.42578125" style="52" customWidth="1"/>
    <col min="10762" max="10762" width="16.28515625" style="52" customWidth="1"/>
    <col min="10763" max="10763" width="15.85546875" style="52" customWidth="1"/>
    <col min="10764" max="10764" width="22.7109375" style="52" customWidth="1"/>
    <col min="10765" max="10765" width="9.42578125" style="52" customWidth="1"/>
    <col min="10766" max="10766" width="11.28515625" style="52" customWidth="1"/>
    <col min="10767" max="10767" width="17.42578125" style="52" customWidth="1"/>
    <col min="10768" max="10768" width="53" style="52" customWidth="1"/>
    <col min="10769" max="11008" width="40.85546875" style="52"/>
    <col min="11009" max="11009" width="4.85546875" style="52" customWidth="1"/>
    <col min="11010" max="11010" width="6.42578125" style="52" customWidth="1"/>
    <col min="11011" max="11011" width="47.42578125" style="52" customWidth="1"/>
    <col min="11012" max="11012" width="9" style="52" customWidth="1"/>
    <col min="11013" max="11013" width="5.85546875" style="52" customWidth="1"/>
    <col min="11014" max="11014" width="17.140625" style="52" customWidth="1"/>
    <col min="11015" max="11015" width="11.140625" style="52" customWidth="1"/>
    <col min="11016" max="11016" width="11.7109375" style="52" customWidth="1"/>
    <col min="11017" max="11017" width="13.42578125" style="52" customWidth="1"/>
    <col min="11018" max="11018" width="16.28515625" style="52" customWidth="1"/>
    <col min="11019" max="11019" width="15.85546875" style="52" customWidth="1"/>
    <col min="11020" max="11020" width="22.7109375" style="52" customWidth="1"/>
    <col min="11021" max="11021" width="9.42578125" style="52" customWidth="1"/>
    <col min="11022" max="11022" width="11.28515625" style="52" customWidth="1"/>
    <col min="11023" max="11023" width="17.42578125" style="52" customWidth="1"/>
    <col min="11024" max="11024" width="53" style="52" customWidth="1"/>
    <col min="11025" max="11264" width="40.85546875" style="52"/>
    <col min="11265" max="11265" width="4.85546875" style="52" customWidth="1"/>
    <col min="11266" max="11266" width="6.42578125" style="52" customWidth="1"/>
    <col min="11267" max="11267" width="47.42578125" style="52" customWidth="1"/>
    <col min="11268" max="11268" width="9" style="52" customWidth="1"/>
    <col min="11269" max="11269" width="5.85546875" style="52" customWidth="1"/>
    <col min="11270" max="11270" width="17.140625" style="52" customWidth="1"/>
    <col min="11271" max="11271" width="11.140625" style="52" customWidth="1"/>
    <col min="11272" max="11272" width="11.7109375" style="52" customWidth="1"/>
    <col min="11273" max="11273" width="13.42578125" style="52" customWidth="1"/>
    <col min="11274" max="11274" width="16.28515625" style="52" customWidth="1"/>
    <col min="11275" max="11275" width="15.85546875" style="52" customWidth="1"/>
    <col min="11276" max="11276" width="22.7109375" style="52" customWidth="1"/>
    <col min="11277" max="11277" width="9.42578125" style="52" customWidth="1"/>
    <col min="11278" max="11278" width="11.28515625" style="52" customWidth="1"/>
    <col min="11279" max="11279" width="17.42578125" style="52" customWidth="1"/>
    <col min="11280" max="11280" width="53" style="52" customWidth="1"/>
    <col min="11281" max="11520" width="40.85546875" style="52"/>
    <col min="11521" max="11521" width="4.85546875" style="52" customWidth="1"/>
    <col min="11522" max="11522" width="6.42578125" style="52" customWidth="1"/>
    <col min="11523" max="11523" width="47.42578125" style="52" customWidth="1"/>
    <col min="11524" max="11524" width="9" style="52" customWidth="1"/>
    <col min="11525" max="11525" width="5.85546875" style="52" customWidth="1"/>
    <col min="11526" max="11526" width="17.140625" style="52" customWidth="1"/>
    <col min="11527" max="11527" width="11.140625" style="52" customWidth="1"/>
    <col min="11528" max="11528" width="11.7109375" style="52" customWidth="1"/>
    <col min="11529" max="11529" width="13.42578125" style="52" customWidth="1"/>
    <col min="11530" max="11530" width="16.28515625" style="52" customWidth="1"/>
    <col min="11531" max="11531" width="15.85546875" style="52" customWidth="1"/>
    <col min="11532" max="11532" width="22.7109375" style="52" customWidth="1"/>
    <col min="11533" max="11533" width="9.42578125" style="52" customWidth="1"/>
    <col min="11534" max="11534" width="11.28515625" style="52" customWidth="1"/>
    <col min="11535" max="11535" width="17.42578125" style="52" customWidth="1"/>
    <col min="11536" max="11536" width="53" style="52" customWidth="1"/>
    <col min="11537" max="11776" width="40.85546875" style="52"/>
    <col min="11777" max="11777" width="4.85546875" style="52" customWidth="1"/>
    <col min="11778" max="11778" width="6.42578125" style="52" customWidth="1"/>
    <col min="11779" max="11779" width="47.42578125" style="52" customWidth="1"/>
    <col min="11780" max="11780" width="9" style="52" customWidth="1"/>
    <col min="11781" max="11781" width="5.85546875" style="52" customWidth="1"/>
    <col min="11782" max="11782" width="17.140625" style="52" customWidth="1"/>
    <col min="11783" max="11783" width="11.140625" style="52" customWidth="1"/>
    <col min="11784" max="11784" width="11.7109375" style="52" customWidth="1"/>
    <col min="11785" max="11785" width="13.42578125" style="52" customWidth="1"/>
    <col min="11786" max="11786" width="16.28515625" style="52" customWidth="1"/>
    <col min="11787" max="11787" width="15.85546875" style="52" customWidth="1"/>
    <col min="11788" max="11788" width="22.7109375" style="52" customWidth="1"/>
    <col min="11789" max="11789" width="9.42578125" style="52" customWidth="1"/>
    <col min="11790" max="11790" width="11.28515625" style="52" customWidth="1"/>
    <col min="11791" max="11791" width="17.42578125" style="52" customWidth="1"/>
    <col min="11792" max="11792" width="53" style="52" customWidth="1"/>
    <col min="11793" max="12032" width="40.85546875" style="52"/>
    <col min="12033" max="12033" width="4.85546875" style="52" customWidth="1"/>
    <col min="12034" max="12034" width="6.42578125" style="52" customWidth="1"/>
    <col min="12035" max="12035" width="47.42578125" style="52" customWidth="1"/>
    <col min="12036" max="12036" width="9" style="52" customWidth="1"/>
    <col min="12037" max="12037" width="5.85546875" style="52" customWidth="1"/>
    <col min="12038" max="12038" width="17.140625" style="52" customWidth="1"/>
    <col min="12039" max="12039" width="11.140625" style="52" customWidth="1"/>
    <col min="12040" max="12040" width="11.7109375" style="52" customWidth="1"/>
    <col min="12041" max="12041" width="13.42578125" style="52" customWidth="1"/>
    <col min="12042" max="12042" width="16.28515625" style="52" customWidth="1"/>
    <col min="12043" max="12043" width="15.85546875" style="52" customWidth="1"/>
    <col min="12044" max="12044" width="22.7109375" style="52" customWidth="1"/>
    <col min="12045" max="12045" width="9.42578125" style="52" customWidth="1"/>
    <col min="12046" max="12046" width="11.28515625" style="52" customWidth="1"/>
    <col min="12047" max="12047" width="17.42578125" style="52" customWidth="1"/>
    <col min="12048" max="12048" width="53" style="52" customWidth="1"/>
    <col min="12049" max="12288" width="40.85546875" style="52"/>
    <col min="12289" max="12289" width="4.85546875" style="52" customWidth="1"/>
    <col min="12290" max="12290" width="6.42578125" style="52" customWidth="1"/>
    <col min="12291" max="12291" width="47.42578125" style="52" customWidth="1"/>
    <col min="12292" max="12292" width="9" style="52" customWidth="1"/>
    <col min="12293" max="12293" width="5.85546875" style="52" customWidth="1"/>
    <col min="12294" max="12294" width="17.140625" style="52" customWidth="1"/>
    <col min="12295" max="12295" width="11.140625" style="52" customWidth="1"/>
    <col min="12296" max="12296" width="11.7109375" style="52" customWidth="1"/>
    <col min="12297" max="12297" width="13.42578125" style="52" customWidth="1"/>
    <col min="12298" max="12298" width="16.28515625" style="52" customWidth="1"/>
    <col min="12299" max="12299" width="15.85546875" style="52" customWidth="1"/>
    <col min="12300" max="12300" width="22.7109375" style="52" customWidth="1"/>
    <col min="12301" max="12301" width="9.42578125" style="52" customWidth="1"/>
    <col min="12302" max="12302" width="11.28515625" style="52" customWidth="1"/>
    <col min="12303" max="12303" width="17.42578125" style="52" customWidth="1"/>
    <col min="12304" max="12304" width="53" style="52" customWidth="1"/>
    <col min="12305" max="12544" width="40.85546875" style="52"/>
    <col min="12545" max="12545" width="4.85546875" style="52" customWidth="1"/>
    <col min="12546" max="12546" width="6.42578125" style="52" customWidth="1"/>
    <col min="12547" max="12547" width="47.42578125" style="52" customWidth="1"/>
    <col min="12548" max="12548" width="9" style="52" customWidth="1"/>
    <col min="12549" max="12549" width="5.85546875" style="52" customWidth="1"/>
    <col min="12550" max="12550" width="17.140625" style="52" customWidth="1"/>
    <col min="12551" max="12551" width="11.140625" style="52" customWidth="1"/>
    <col min="12552" max="12552" width="11.7109375" style="52" customWidth="1"/>
    <col min="12553" max="12553" width="13.42578125" style="52" customWidth="1"/>
    <col min="12554" max="12554" width="16.28515625" style="52" customWidth="1"/>
    <col min="12555" max="12555" width="15.85546875" style="52" customWidth="1"/>
    <col min="12556" max="12556" width="22.7109375" style="52" customWidth="1"/>
    <col min="12557" max="12557" width="9.42578125" style="52" customWidth="1"/>
    <col min="12558" max="12558" width="11.28515625" style="52" customWidth="1"/>
    <col min="12559" max="12559" width="17.42578125" style="52" customWidth="1"/>
    <col min="12560" max="12560" width="53" style="52" customWidth="1"/>
    <col min="12561" max="12800" width="40.85546875" style="52"/>
    <col min="12801" max="12801" width="4.85546875" style="52" customWidth="1"/>
    <col min="12802" max="12802" width="6.42578125" style="52" customWidth="1"/>
    <col min="12803" max="12803" width="47.42578125" style="52" customWidth="1"/>
    <col min="12804" max="12804" width="9" style="52" customWidth="1"/>
    <col min="12805" max="12805" width="5.85546875" style="52" customWidth="1"/>
    <col min="12806" max="12806" width="17.140625" style="52" customWidth="1"/>
    <col min="12807" max="12807" width="11.140625" style="52" customWidth="1"/>
    <col min="12808" max="12808" width="11.7109375" style="52" customWidth="1"/>
    <col min="12809" max="12809" width="13.42578125" style="52" customWidth="1"/>
    <col min="12810" max="12810" width="16.28515625" style="52" customWidth="1"/>
    <col min="12811" max="12811" width="15.85546875" style="52" customWidth="1"/>
    <col min="12812" max="12812" width="22.7109375" style="52" customWidth="1"/>
    <col min="12813" max="12813" width="9.42578125" style="52" customWidth="1"/>
    <col min="12814" max="12814" width="11.28515625" style="52" customWidth="1"/>
    <col min="12815" max="12815" width="17.42578125" style="52" customWidth="1"/>
    <col min="12816" max="12816" width="53" style="52" customWidth="1"/>
    <col min="12817" max="13056" width="40.85546875" style="52"/>
    <col min="13057" max="13057" width="4.85546875" style="52" customWidth="1"/>
    <col min="13058" max="13058" width="6.42578125" style="52" customWidth="1"/>
    <col min="13059" max="13059" width="47.42578125" style="52" customWidth="1"/>
    <col min="13060" max="13060" width="9" style="52" customWidth="1"/>
    <col min="13061" max="13061" width="5.85546875" style="52" customWidth="1"/>
    <col min="13062" max="13062" width="17.140625" style="52" customWidth="1"/>
    <col min="13063" max="13063" width="11.140625" style="52" customWidth="1"/>
    <col min="13064" max="13064" width="11.7109375" style="52" customWidth="1"/>
    <col min="13065" max="13065" width="13.42578125" style="52" customWidth="1"/>
    <col min="13066" max="13066" width="16.28515625" style="52" customWidth="1"/>
    <col min="13067" max="13067" width="15.85546875" style="52" customWidth="1"/>
    <col min="13068" max="13068" width="22.7109375" style="52" customWidth="1"/>
    <col min="13069" max="13069" width="9.42578125" style="52" customWidth="1"/>
    <col min="13070" max="13070" width="11.28515625" style="52" customWidth="1"/>
    <col min="13071" max="13071" width="17.42578125" style="52" customWidth="1"/>
    <col min="13072" max="13072" width="53" style="52" customWidth="1"/>
    <col min="13073" max="13312" width="40.85546875" style="52"/>
    <col min="13313" max="13313" width="4.85546875" style="52" customWidth="1"/>
    <col min="13314" max="13314" width="6.42578125" style="52" customWidth="1"/>
    <col min="13315" max="13315" width="47.42578125" style="52" customWidth="1"/>
    <col min="13316" max="13316" width="9" style="52" customWidth="1"/>
    <col min="13317" max="13317" width="5.85546875" style="52" customWidth="1"/>
    <col min="13318" max="13318" width="17.140625" style="52" customWidth="1"/>
    <col min="13319" max="13319" width="11.140625" style="52" customWidth="1"/>
    <col min="13320" max="13320" width="11.7109375" style="52" customWidth="1"/>
    <col min="13321" max="13321" width="13.42578125" style="52" customWidth="1"/>
    <col min="13322" max="13322" width="16.28515625" style="52" customWidth="1"/>
    <col min="13323" max="13323" width="15.85546875" style="52" customWidth="1"/>
    <col min="13324" max="13324" width="22.7109375" style="52" customWidth="1"/>
    <col min="13325" max="13325" width="9.42578125" style="52" customWidth="1"/>
    <col min="13326" max="13326" width="11.28515625" style="52" customWidth="1"/>
    <col min="13327" max="13327" width="17.42578125" style="52" customWidth="1"/>
    <col min="13328" max="13328" width="53" style="52" customWidth="1"/>
    <col min="13329" max="13568" width="40.85546875" style="52"/>
    <col min="13569" max="13569" width="4.85546875" style="52" customWidth="1"/>
    <col min="13570" max="13570" width="6.42578125" style="52" customWidth="1"/>
    <col min="13571" max="13571" width="47.42578125" style="52" customWidth="1"/>
    <col min="13572" max="13572" width="9" style="52" customWidth="1"/>
    <col min="13573" max="13573" width="5.85546875" style="52" customWidth="1"/>
    <col min="13574" max="13574" width="17.140625" style="52" customWidth="1"/>
    <col min="13575" max="13575" width="11.140625" style="52" customWidth="1"/>
    <col min="13576" max="13576" width="11.7109375" style="52" customWidth="1"/>
    <col min="13577" max="13577" width="13.42578125" style="52" customWidth="1"/>
    <col min="13578" max="13578" width="16.28515625" style="52" customWidth="1"/>
    <col min="13579" max="13579" width="15.85546875" style="52" customWidth="1"/>
    <col min="13580" max="13580" width="22.7109375" style="52" customWidth="1"/>
    <col min="13581" max="13581" width="9.42578125" style="52" customWidth="1"/>
    <col min="13582" max="13582" width="11.28515625" style="52" customWidth="1"/>
    <col min="13583" max="13583" width="17.42578125" style="52" customWidth="1"/>
    <col min="13584" max="13584" width="53" style="52" customWidth="1"/>
    <col min="13585" max="13824" width="40.85546875" style="52"/>
    <col min="13825" max="13825" width="4.85546875" style="52" customWidth="1"/>
    <col min="13826" max="13826" width="6.42578125" style="52" customWidth="1"/>
    <col min="13827" max="13827" width="47.42578125" style="52" customWidth="1"/>
    <col min="13828" max="13828" width="9" style="52" customWidth="1"/>
    <col min="13829" max="13829" width="5.85546875" style="52" customWidth="1"/>
    <col min="13830" max="13830" width="17.140625" style="52" customWidth="1"/>
    <col min="13831" max="13831" width="11.140625" style="52" customWidth="1"/>
    <col min="13832" max="13832" width="11.7109375" style="52" customWidth="1"/>
    <col min="13833" max="13833" width="13.42578125" style="52" customWidth="1"/>
    <col min="13834" max="13834" width="16.28515625" style="52" customWidth="1"/>
    <col min="13835" max="13835" width="15.85546875" style="52" customWidth="1"/>
    <col min="13836" max="13836" width="22.7109375" style="52" customWidth="1"/>
    <col min="13837" max="13837" width="9.42578125" style="52" customWidth="1"/>
    <col min="13838" max="13838" width="11.28515625" style="52" customWidth="1"/>
    <col min="13839" max="13839" width="17.42578125" style="52" customWidth="1"/>
    <col min="13840" max="13840" width="53" style="52" customWidth="1"/>
    <col min="13841" max="14080" width="40.85546875" style="52"/>
    <col min="14081" max="14081" width="4.85546875" style="52" customWidth="1"/>
    <col min="14082" max="14082" width="6.42578125" style="52" customWidth="1"/>
    <col min="14083" max="14083" width="47.42578125" style="52" customWidth="1"/>
    <col min="14084" max="14084" width="9" style="52" customWidth="1"/>
    <col min="14085" max="14085" width="5.85546875" style="52" customWidth="1"/>
    <col min="14086" max="14086" width="17.140625" style="52" customWidth="1"/>
    <col min="14087" max="14087" width="11.140625" style="52" customWidth="1"/>
    <col min="14088" max="14088" width="11.7109375" style="52" customWidth="1"/>
    <col min="14089" max="14089" width="13.42578125" style="52" customWidth="1"/>
    <col min="14090" max="14090" width="16.28515625" style="52" customWidth="1"/>
    <col min="14091" max="14091" width="15.85546875" style="52" customWidth="1"/>
    <col min="14092" max="14092" width="22.7109375" style="52" customWidth="1"/>
    <col min="14093" max="14093" width="9.42578125" style="52" customWidth="1"/>
    <col min="14094" max="14094" width="11.28515625" style="52" customWidth="1"/>
    <col min="14095" max="14095" width="17.42578125" style="52" customWidth="1"/>
    <col min="14096" max="14096" width="53" style="52" customWidth="1"/>
    <col min="14097" max="14336" width="40.85546875" style="52"/>
    <col min="14337" max="14337" width="4.85546875" style="52" customWidth="1"/>
    <col min="14338" max="14338" width="6.42578125" style="52" customWidth="1"/>
    <col min="14339" max="14339" width="47.42578125" style="52" customWidth="1"/>
    <col min="14340" max="14340" width="9" style="52" customWidth="1"/>
    <col min="14341" max="14341" width="5.85546875" style="52" customWidth="1"/>
    <col min="14342" max="14342" width="17.140625" style="52" customWidth="1"/>
    <col min="14343" max="14343" width="11.140625" style="52" customWidth="1"/>
    <col min="14344" max="14344" width="11.7109375" style="52" customWidth="1"/>
    <col min="14345" max="14345" width="13.42578125" style="52" customWidth="1"/>
    <col min="14346" max="14346" width="16.28515625" style="52" customWidth="1"/>
    <col min="14347" max="14347" width="15.85546875" style="52" customWidth="1"/>
    <col min="14348" max="14348" width="22.7109375" style="52" customWidth="1"/>
    <col min="14349" max="14349" width="9.42578125" style="52" customWidth="1"/>
    <col min="14350" max="14350" width="11.28515625" style="52" customWidth="1"/>
    <col min="14351" max="14351" width="17.42578125" style="52" customWidth="1"/>
    <col min="14352" max="14352" width="53" style="52" customWidth="1"/>
    <col min="14353" max="14592" width="40.85546875" style="52"/>
    <col min="14593" max="14593" width="4.85546875" style="52" customWidth="1"/>
    <col min="14594" max="14594" width="6.42578125" style="52" customWidth="1"/>
    <col min="14595" max="14595" width="47.42578125" style="52" customWidth="1"/>
    <col min="14596" max="14596" width="9" style="52" customWidth="1"/>
    <col min="14597" max="14597" width="5.85546875" style="52" customWidth="1"/>
    <col min="14598" max="14598" width="17.140625" style="52" customWidth="1"/>
    <col min="14599" max="14599" width="11.140625" style="52" customWidth="1"/>
    <col min="14600" max="14600" width="11.7109375" style="52" customWidth="1"/>
    <col min="14601" max="14601" width="13.42578125" style="52" customWidth="1"/>
    <col min="14602" max="14602" width="16.28515625" style="52" customWidth="1"/>
    <col min="14603" max="14603" width="15.85546875" style="52" customWidth="1"/>
    <col min="14604" max="14604" width="22.7109375" style="52" customWidth="1"/>
    <col min="14605" max="14605" width="9.42578125" style="52" customWidth="1"/>
    <col min="14606" max="14606" width="11.28515625" style="52" customWidth="1"/>
    <col min="14607" max="14607" width="17.42578125" style="52" customWidth="1"/>
    <col min="14608" max="14608" width="53" style="52" customWidth="1"/>
    <col min="14609" max="14848" width="40.85546875" style="52"/>
    <col min="14849" max="14849" width="4.85546875" style="52" customWidth="1"/>
    <col min="14850" max="14850" width="6.42578125" style="52" customWidth="1"/>
    <col min="14851" max="14851" width="47.42578125" style="52" customWidth="1"/>
    <col min="14852" max="14852" width="9" style="52" customWidth="1"/>
    <col min="14853" max="14853" width="5.85546875" style="52" customWidth="1"/>
    <col min="14854" max="14854" width="17.140625" style="52" customWidth="1"/>
    <col min="14855" max="14855" width="11.140625" style="52" customWidth="1"/>
    <col min="14856" max="14856" width="11.7109375" style="52" customWidth="1"/>
    <col min="14857" max="14857" width="13.42578125" style="52" customWidth="1"/>
    <col min="14858" max="14858" width="16.28515625" style="52" customWidth="1"/>
    <col min="14859" max="14859" width="15.85546875" style="52" customWidth="1"/>
    <col min="14860" max="14860" width="22.7109375" style="52" customWidth="1"/>
    <col min="14861" max="14861" width="9.42578125" style="52" customWidth="1"/>
    <col min="14862" max="14862" width="11.28515625" style="52" customWidth="1"/>
    <col min="14863" max="14863" width="17.42578125" style="52" customWidth="1"/>
    <col min="14864" max="14864" width="53" style="52" customWidth="1"/>
    <col min="14865" max="15104" width="40.85546875" style="52"/>
    <col min="15105" max="15105" width="4.85546875" style="52" customWidth="1"/>
    <col min="15106" max="15106" width="6.42578125" style="52" customWidth="1"/>
    <col min="15107" max="15107" width="47.42578125" style="52" customWidth="1"/>
    <col min="15108" max="15108" width="9" style="52" customWidth="1"/>
    <col min="15109" max="15109" width="5.85546875" style="52" customWidth="1"/>
    <col min="15110" max="15110" width="17.140625" style="52" customWidth="1"/>
    <col min="15111" max="15111" width="11.140625" style="52" customWidth="1"/>
    <col min="15112" max="15112" width="11.7109375" style="52" customWidth="1"/>
    <col min="15113" max="15113" width="13.42578125" style="52" customWidth="1"/>
    <col min="15114" max="15114" width="16.28515625" style="52" customWidth="1"/>
    <col min="15115" max="15115" width="15.85546875" style="52" customWidth="1"/>
    <col min="15116" max="15116" width="22.7109375" style="52" customWidth="1"/>
    <col min="15117" max="15117" width="9.42578125" style="52" customWidth="1"/>
    <col min="15118" max="15118" width="11.28515625" style="52" customWidth="1"/>
    <col min="15119" max="15119" width="17.42578125" style="52" customWidth="1"/>
    <col min="15120" max="15120" width="53" style="52" customWidth="1"/>
    <col min="15121" max="15360" width="40.85546875" style="52"/>
    <col min="15361" max="15361" width="4.85546875" style="52" customWidth="1"/>
    <col min="15362" max="15362" width="6.42578125" style="52" customWidth="1"/>
    <col min="15363" max="15363" width="47.42578125" style="52" customWidth="1"/>
    <col min="15364" max="15364" width="9" style="52" customWidth="1"/>
    <col min="15365" max="15365" width="5.85546875" style="52" customWidth="1"/>
    <col min="15366" max="15366" width="17.140625" style="52" customWidth="1"/>
    <col min="15367" max="15367" width="11.140625" style="52" customWidth="1"/>
    <col min="15368" max="15368" width="11.7109375" style="52" customWidth="1"/>
    <col min="15369" max="15369" width="13.42578125" style="52" customWidth="1"/>
    <col min="15370" max="15370" width="16.28515625" style="52" customWidth="1"/>
    <col min="15371" max="15371" width="15.85546875" style="52" customWidth="1"/>
    <col min="15372" max="15372" width="22.7109375" style="52" customWidth="1"/>
    <col min="15373" max="15373" width="9.42578125" style="52" customWidth="1"/>
    <col min="15374" max="15374" width="11.28515625" style="52" customWidth="1"/>
    <col min="15375" max="15375" width="17.42578125" style="52" customWidth="1"/>
    <col min="15376" max="15376" width="53" style="52" customWidth="1"/>
    <col min="15377" max="15616" width="40.85546875" style="52"/>
    <col min="15617" max="15617" width="4.85546875" style="52" customWidth="1"/>
    <col min="15618" max="15618" width="6.42578125" style="52" customWidth="1"/>
    <col min="15619" max="15619" width="47.42578125" style="52" customWidth="1"/>
    <col min="15620" max="15620" width="9" style="52" customWidth="1"/>
    <col min="15621" max="15621" width="5.85546875" style="52" customWidth="1"/>
    <col min="15622" max="15622" width="17.140625" style="52" customWidth="1"/>
    <col min="15623" max="15623" width="11.140625" style="52" customWidth="1"/>
    <col min="15624" max="15624" width="11.7109375" style="52" customWidth="1"/>
    <col min="15625" max="15625" width="13.42578125" style="52" customWidth="1"/>
    <col min="15626" max="15626" width="16.28515625" style="52" customWidth="1"/>
    <col min="15627" max="15627" width="15.85546875" style="52" customWidth="1"/>
    <col min="15628" max="15628" width="22.7109375" style="52" customWidth="1"/>
    <col min="15629" max="15629" width="9.42578125" style="52" customWidth="1"/>
    <col min="15630" max="15630" width="11.28515625" style="52" customWidth="1"/>
    <col min="15631" max="15631" width="17.42578125" style="52" customWidth="1"/>
    <col min="15632" max="15632" width="53" style="52" customWidth="1"/>
    <col min="15633" max="15872" width="40.85546875" style="52"/>
    <col min="15873" max="15873" width="4.85546875" style="52" customWidth="1"/>
    <col min="15874" max="15874" width="6.42578125" style="52" customWidth="1"/>
    <col min="15875" max="15875" width="47.42578125" style="52" customWidth="1"/>
    <col min="15876" max="15876" width="9" style="52" customWidth="1"/>
    <col min="15877" max="15877" width="5.85546875" style="52" customWidth="1"/>
    <col min="15878" max="15878" width="17.140625" style="52" customWidth="1"/>
    <col min="15879" max="15879" width="11.140625" style="52" customWidth="1"/>
    <col min="15880" max="15880" width="11.7109375" style="52" customWidth="1"/>
    <col min="15881" max="15881" width="13.42578125" style="52" customWidth="1"/>
    <col min="15882" max="15882" width="16.28515625" style="52" customWidth="1"/>
    <col min="15883" max="15883" width="15.85546875" style="52" customWidth="1"/>
    <col min="15884" max="15884" width="22.7109375" style="52" customWidth="1"/>
    <col min="15885" max="15885" width="9.42578125" style="52" customWidth="1"/>
    <col min="15886" max="15886" width="11.28515625" style="52" customWidth="1"/>
    <col min="15887" max="15887" width="17.42578125" style="52" customWidth="1"/>
    <col min="15888" max="15888" width="53" style="52" customWidth="1"/>
    <col min="15889" max="16128" width="40.85546875" style="52"/>
    <col min="16129" max="16129" width="4.85546875" style="52" customWidth="1"/>
    <col min="16130" max="16130" width="6.42578125" style="52" customWidth="1"/>
    <col min="16131" max="16131" width="47.42578125" style="52" customWidth="1"/>
    <col min="16132" max="16132" width="9" style="52" customWidth="1"/>
    <col min="16133" max="16133" width="5.85546875" style="52" customWidth="1"/>
    <col min="16134" max="16134" width="17.140625" style="52" customWidth="1"/>
    <col min="16135" max="16135" width="11.140625" style="52" customWidth="1"/>
    <col min="16136" max="16136" width="11.7109375" style="52" customWidth="1"/>
    <col min="16137" max="16137" width="13.42578125" style="52" customWidth="1"/>
    <col min="16138" max="16138" width="16.28515625" style="52" customWidth="1"/>
    <col min="16139" max="16139" width="15.85546875" style="52" customWidth="1"/>
    <col min="16140" max="16140" width="22.7109375" style="52" customWidth="1"/>
    <col min="16141" max="16141" width="9.42578125" style="52" customWidth="1"/>
    <col min="16142" max="16142" width="11.28515625" style="52" customWidth="1"/>
    <col min="16143" max="16143" width="17.42578125" style="52" customWidth="1"/>
    <col min="16144" max="16144" width="53" style="52" customWidth="1"/>
    <col min="16145" max="16384" width="40.85546875" style="52"/>
  </cols>
  <sheetData>
    <row r="2" spans="1:16" ht="18">
      <c r="B2" s="53" t="s">
        <v>63</v>
      </c>
    </row>
    <row r="4" spans="1:16" ht="45.75" customHeight="1">
      <c r="B4" s="74" t="s">
        <v>36</v>
      </c>
      <c r="C4" s="75"/>
      <c r="D4" s="75"/>
      <c r="E4" s="75"/>
      <c r="F4" s="75"/>
      <c r="G4" s="75"/>
      <c r="H4" s="75"/>
      <c r="I4" s="75"/>
      <c r="J4" s="75"/>
      <c r="K4" s="75"/>
      <c r="L4" s="76"/>
      <c r="M4" s="77" t="s">
        <v>37</v>
      </c>
      <c r="N4" s="78"/>
      <c r="O4" s="79"/>
      <c r="P4" s="80"/>
    </row>
    <row r="5" spans="1:16" ht="45.75" customHeight="1" thickBot="1">
      <c r="A5" s="32"/>
      <c r="B5" s="33"/>
      <c r="C5" s="33" t="s">
        <v>38</v>
      </c>
      <c r="D5" s="33" t="s">
        <v>39</v>
      </c>
      <c r="E5" s="33" t="s">
        <v>52</v>
      </c>
      <c r="F5" s="33" t="s">
        <v>53</v>
      </c>
      <c r="G5" s="33" t="s">
        <v>54</v>
      </c>
      <c r="H5" s="33" t="s">
        <v>55</v>
      </c>
      <c r="I5" s="33" t="s">
        <v>56</v>
      </c>
      <c r="J5" s="33" t="s">
        <v>57</v>
      </c>
      <c r="K5" s="33" t="s">
        <v>58</v>
      </c>
      <c r="L5" s="33" t="s">
        <v>40</v>
      </c>
      <c r="M5" s="33" t="s">
        <v>59</v>
      </c>
      <c r="N5" s="33" t="s">
        <v>60</v>
      </c>
      <c r="O5" s="33" t="s">
        <v>61</v>
      </c>
      <c r="P5" s="33" t="s">
        <v>41</v>
      </c>
    </row>
    <row r="6" spans="1:16" ht="42.75">
      <c r="A6" s="32"/>
      <c r="B6" s="34" t="s">
        <v>15</v>
      </c>
      <c r="C6" s="36" t="str">
        <f>VLOOKUP(B6,[1]Tariffs!$A$16:$J$73,2,FALSE)</f>
        <v>10, 20</v>
      </c>
      <c r="D6" s="35">
        <f>VLOOKUP(B6,[1]Tariffs!$A$16:$J$73,3,FALSE)</f>
        <v>1</v>
      </c>
      <c r="E6" s="36">
        <f>VLOOKUP(B6,[1]Tariffs!$A$16:$J$73,4,FALSE)</f>
        <v>2.754</v>
      </c>
      <c r="F6" s="37">
        <f>VLOOKUP(B6,[1]Tariffs!$A$16:$J$73,5,FALSE)</f>
        <v>0</v>
      </c>
      <c r="G6" s="38">
        <f>VLOOKUP(B6,[1]Tariffs!$A$16:$J$73,6,FALSE)</f>
        <v>0</v>
      </c>
      <c r="H6" s="39">
        <f>VLOOKUP(B6,[1]Tariffs!$A$16:$J$73,7,FALSE)</f>
        <v>4.07</v>
      </c>
      <c r="I6" s="40">
        <f>VLOOKUP(B6,[1]Tariffs!$A$16:$J$73,8,FALSE)</f>
        <v>0</v>
      </c>
      <c r="J6" s="38">
        <f>VLOOKUP(B6,[1]Tariffs!$A$16:$J$73,9,FALSE)</f>
        <v>0</v>
      </c>
      <c r="K6" s="41">
        <f>VLOOKUP(B6,[1]Tariffs!$A$16:$J$73,8,FALSE)</f>
        <v>0</v>
      </c>
      <c r="L6" s="42" t="str">
        <f>VLOOKUP(B6,[1]Tariffs!$A$16:$J$73,10,FALSE)</f>
        <v>n/a</v>
      </c>
      <c r="M6" s="56">
        <f>VLOOKUP(B6,[1]Summary!$A$54:$I$137,9,FALSE)</f>
        <v>3.1558842928426012</v>
      </c>
      <c r="N6" s="57">
        <f>VLOOKUP(B6,[2]Summary!$A$54:$I$137,9,FALSE)</f>
        <v>3.0429684372649226</v>
      </c>
      <c r="O6" s="59">
        <f t="shared" ref="O6:O21" si="0">IF(N6="","",M6/N6-1)</f>
        <v>3.710713992129655E-2</v>
      </c>
      <c r="P6" s="81" t="str">
        <f>'WPD (South West)'!AM49&amp;" and "&amp;'WPD (South West)'!AN49</f>
        <v>Gone up mainly due to Table 1076: allowed revenue, and No factors contributing to greater than 2% downward change.</v>
      </c>
    </row>
    <row r="7" spans="1:16" ht="42.75">
      <c r="A7" s="32"/>
      <c r="B7" s="43" t="s">
        <v>16</v>
      </c>
      <c r="C7" s="44" t="str">
        <f>VLOOKUP(B7,[1]Tariffs!$A$16:$J$73,2,FALSE)</f>
        <v>30, 40</v>
      </c>
      <c r="D7" s="45">
        <f>VLOOKUP(B7,[1]Tariffs!$A$16:$J$73,3,FALSE)</f>
        <v>2</v>
      </c>
      <c r="E7" s="51">
        <f>VLOOKUP(B7,[1]Tariffs!$A$16:$J$73,4,FALSE)</f>
        <v>3.4169999999999998</v>
      </c>
      <c r="F7" s="51">
        <f>VLOOKUP(B7,[1]Tariffs!$A$16:$J$73,5,FALSE)</f>
        <v>0.247</v>
      </c>
      <c r="G7" s="51">
        <f>VLOOKUP(B7,[1]Tariffs!$A$16:$J$73,6,FALSE)</f>
        <v>0</v>
      </c>
      <c r="H7" s="47">
        <f>VLOOKUP(B7,[1]Tariffs!$A$16:$J$73,7,FALSE)</f>
        <v>4.07</v>
      </c>
      <c r="I7" s="48">
        <f>VLOOKUP(B7,[1]Tariffs!$A$16:$J$73,8,FALSE)</f>
        <v>0</v>
      </c>
      <c r="J7" s="46">
        <f>VLOOKUP(B7,[1]Tariffs!$A$16:$J$73,9,FALSE)</f>
        <v>0</v>
      </c>
      <c r="K7" s="49">
        <f>VLOOKUP(B7,[1]Tariffs!$A$16:$J$73,8,FALSE)</f>
        <v>0</v>
      </c>
      <c r="L7" s="50" t="str">
        <f>VLOOKUP(B7,[1]Tariffs!$A$16:$J$73,10,FALSE)</f>
        <v>n/a</v>
      </c>
      <c r="M7" s="58">
        <f>VLOOKUP(B7,[1]Summary!$A$54:$I$137,9,FALSE)</f>
        <v>1.9692445325640806</v>
      </c>
      <c r="N7" s="58">
        <f>VLOOKUP(B7,[2]Summary!$A$54:$I$137,9,FALSE)</f>
        <v>1.8845441818949156</v>
      </c>
      <c r="O7" s="60">
        <f t="shared" si="0"/>
        <v>4.4944741271068844E-2</v>
      </c>
      <c r="P7" s="82" t="str">
        <f>'WPD (South West)'!AM50&amp;" and "&amp;'WPD (South West)'!AN50</f>
        <v>Gone up mainly due to Table 1076: allowed revenue, and No factors contributing to greater than 2% downward change.</v>
      </c>
    </row>
    <row r="8" spans="1:16" ht="28.5">
      <c r="A8" s="32"/>
      <c r="B8" s="43" t="s">
        <v>17</v>
      </c>
      <c r="C8" s="44" t="str">
        <f>VLOOKUP(B8,[1]Tariffs!$A$16:$J$73,2,FALSE)</f>
        <v>n/a</v>
      </c>
      <c r="D8" s="45">
        <f>VLOOKUP(B8,[1]Tariffs!$A$16:$J$73,3,FALSE)</f>
        <v>2</v>
      </c>
      <c r="E8" s="51">
        <f>VLOOKUP(B8,[1]Tariffs!$A$16:$J$73,4,FALSE)</f>
        <v>0.22700000000000001</v>
      </c>
      <c r="F8" s="51">
        <f>VLOOKUP(B8,[1]Tariffs!$A$16:$J$73,5,FALSE)</f>
        <v>0</v>
      </c>
      <c r="G8" s="51">
        <f>VLOOKUP(B8,[1]Tariffs!$A$16:$J$73,6,FALSE)</f>
        <v>0</v>
      </c>
      <c r="H8" s="47">
        <f>VLOOKUP(B8,[1]Tariffs!$A$16:$J$73,7,FALSE)</f>
        <v>0</v>
      </c>
      <c r="I8" s="48">
        <f>VLOOKUP(B8,[1]Tariffs!$A$16:$J$73,8,FALSE)</f>
        <v>0</v>
      </c>
      <c r="J8" s="46">
        <f>VLOOKUP(B8,[1]Tariffs!$A$16:$J$73,9,FALSE)</f>
        <v>0</v>
      </c>
      <c r="K8" s="49">
        <f>VLOOKUP(B8,[1]Tariffs!$A$16:$J$73,8,FALSE)</f>
        <v>0</v>
      </c>
      <c r="L8" s="50">
        <f>VLOOKUP(B8,[1]Tariffs!$A$16:$J$73,10,FALSE)</f>
        <v>430</v>
      </c>
      <c r="M8" s="58">
        <f>VLOOKUP(B8,[1]Summary!$A$54:$I$137,9,FALSE)</f>
        <v>0.22700000000000004</v>
      </c>
      <c r="N8" s="58">
        <f>VLOOKUP(B8,[2]Summary!$A$54:$I$137,9,FALSE)</f>
        <v>0.23200000000000004</v>
      </c>
      <c r="O8" s="60">
        <f t="shared" si="0"/>
        <v>-2.155172413793105E-2</v>
      </c>
      <c r="P8" s="82" t="str">
        <f>'WPD (South West)'!AM51&amp;" and "&amp;'WPD (South West)'!AN51</f>
        <v>Gone up mainly due to Table 1059: Otex, and Gone down mainly due to Table 1061/1062: TPR data,</v>
      </c>
    </row>
    <row r="9" spans="1:16" ht="42.75">
      <c r="A9" s="32"/>
      <c r="B9" s="43" t="s">
        <v>18</v>
      </c>
      <c r="C9" s="44">
        <f>VLOOKUP(B9,[1]Tariffs!$A$16:$J$73,2,FALSE)</f>
        <v>110</v>
      </c>
      <c r="D9" s="45">
        <f>VLOOKUP(B9,[1]Tariffs!$A$16:$J$73,3,FALSE)</f>
        <v>3</v>
      </c>
      <c r="E9" s="51">
        <f>VLOOKUP(B9,[1]Tariffs!$A$16:$J$73,4,FALSE)</f>
        <v>2.512</v>
      </c>
      <c r="F9" s="51">
        <f>VLOOKUP(B9,[1]Tariffs!$A$16:$J$73,5,FALSE)</f>
        <v>0</v>
      </c>
      <c r="G9" s="51">
        <f>VLOOKUP(B9,[1]Tariffs!$A$16:$J$73,6,FALSE)</f>
        <v>0</v>
      </c>
      <c r="H9" s="47">
        <f>VLOOKUP(B9,[1]Tariffs!$A$16:$J$73,7,FALSE)</f>
        <v>6.26</v>
      </c>
      <c r="I9" s="48">
        <f>VLOOKUP(B9,[1]Tariffs!$A$16:$J$73,8,FALSE)</f>
        <v>0</v>
      </c>
      <c r="J9" s="46">
        <f>VLOOKUP(B9,[1]Tariffs!$A$16:$J$73,9,FALSE)</f>
        <v>0</v>
      </c>
      <c r="K9" s="49">
        <f>VLOOKUP(B9,[1]Tariffs!$A$16:$J$73,8,FALSE)</f>
        <v>0</v>
      </c>
      <c r="L9" s="50" t="str">
        <f>VLOOKUP(B9,[1]Tariffs!$A$16:$J$73,10,FALSE)</f>
        <v>n/a</v>
      </c>
      <c r="M9" s="58">
        <f>VLOOKUP(B9,[1]Summary!$A$54:$I$137,9,FALSE)</f>
        <v>2.713499987319326</v>
      </c>
      <c r="N9" s="58">
        <f>VLOOKUP(B9,[2]Summary!$A$54:$I$137,9,FALSE)</f>
        <v>2.5776186175780498</v>
      </c>
      <c r="O9" s="60">
        <f t="shared" si="0"/>
        <v>5.2715855175251347E-2</v>
      </c>
      <c r="P9" s="82" t="str">
        <f>'WPD (South West)'!AM52&amp;" and "&amp;'WPD (South West)'!AN52</f>
        <v>Gone up mainly due to Table 1076: allowed revenue, and No factors contributing to greater than 2% downward change.</v>
      </c>
    </row>
    <row r="10" spans="1:16" ht="42.75">
      <c r="A10" s="32"/>
      <c r="B10" s="43" t="s">
        <v>19</v>
      </c>
      <c r="C10" s="44">
        <f>VLOOKUP(B10,[1]Tariffs!$A$16:$J$73,2,FALSE)</f>
        <v>210</v>
      </c>
      <c r="D10" s="45">
        <f>VLOOKUP(B10,[1]Tariffs!$A$16:$J$73,3,FALSE)</f>
        <v>4</v>
      </c>
      <c r="E10" s="51">
        <f>VLOOKUP(B10,[1]Tariffs!$A$16:$J$73,4,FALSE)</f>
        <v>2.6059999999999999</v>
      </c>
      <c r="F10" s="51">
        <f>VLOOKUP(B10,[1]Tariffs!$A$16:$J$73,5,FALSE)</f>
        <v>0.246</v>
      </c>
      <c r="G10" s="51">
        <f>VLOOKUP(B10,[1]Tariffs!$A$16:$J$73,6,FALSE)</f>
        <v>0</v>
      </c>
      <c r="H10" s="47">
        <f>VLOOKUP(B10,[1]Tariffs!$A$16:$J$73,7,FALSE)</f>
        <v>6.26</v>
      </c>
      <c r="I10" s="48">
        <f>VLOOKUP(B10,[1]Tariffs!$A$16:$J$73,8,FALSE)</f>
        <v>0</v>
      </c>
      <c r="J10" s="46">
        <f>VLOOKUP(B10,[1]Tariffs!$A$16:$J$73,9,FALSE)</f>
        <v>0</v>
      </c>
      <c r="K10" s="49">
        <f>VLOOKUP(B10,[1]Tariffs!$A$16:$J$73,8,FALSE)</f>
        <v>0</v>
      </c>
      <c r="L10" s="50" t="str">
        <f>VLOOKUP(B10,[1]Tariffs!$A$16:$J$73,10,FALSE)</f>
        <v>n/a</v>
      </c>
      <c r="M10" s="58">
        <f>VLOOKUP(B10,[1]Summary!$A$54:$I$137,9,FALSE)</f>
        <v>1.9085683493044241</v>
      </c>
      <c r="N10" s="58">
        <f>VLOOKUP(B10,[2]Summary!$A$54:$I$137,9,FALSE)</f>
        <v>1.8183081528889415</v>
      </c>
      <c r="O10" s="60">
        <f t="shared" si="0"/>
        <v>4.9639658862045133E-2</v>
      </c>
      <c r="P10" s="82" t="str">
        <f>'WPD (South West)'!AM53&amp;" and "&amp;'WPD (South West)'!AN53</f>
        <v>Gone up mainly due to Table 1076: allowed revenue, and No factors contributing to greater than 2% downward change.</v>
      </c>
    </row>
    <row r="11" spans="1:16" ht="28.5">
      <c r="A11" s="32"/>
      <c r="B11" s="43" t="s">
        <v>20</v>
      </c>
      <c r="C11" s="44" t="str">
        <f>VLOOKUP(B11,[1]Tariffs!$A$16:$J$73,2,FALSE)</f>
        <v>n/a</v>
      </c>
      <c r="D11" s="45">
        <f>VLOOKUP(B11,[1]Tariffs!$A$16:$J$73,3,FALSE)</f>
        <v>4</v>
      </c>
      <c r="E11" s="51">
        <f>VLOOKUP(B11,[1]Tariffs!$A$16:$J$73,4,FALSE)</f>
        <v>0.23300000000000001</v>
      </c>
      <c r="F11" s="51">
        <f>VLOOKUP(B11,[1]Tariffs!$A$16:$J$73,5,FALSE)</f>
        <v>0</v>
      </c>
      <c r="G11" s="51">
        <f>VLOOKUP(B11,[1]Tariffs!$A$16:$J$73,6,FALSE)</f>
        <v>0</v>
      </c>
      <c r="H11" s="47">
        <f>VLOOKUP(B11,[1]Tariffs!$A$16:$J$73,7,FALSE)</f>
        <v>0</v>
      </c>
      <c r="I11" s="48">
        <f>VLOOKUP(B11,[1]Tariffs!$A$16:$J$73,8,FALSE)</f>
        <v>0</v>
      </c>
      <c r="J11" s="46">
        <f>VLOOKUP(B11,[1]Tariffs!$A$16:$J$73,9,FALSE)</f>
        <v>0</v>
      </c>
      <c r="K11" s="49">
        <f>VLOOKUP(B11,[1]Tariffs!$A$16:$J$73,8,FALSE)</f>
        <v>0</v>
      </c>
      <c r="L11" s="50">
        <f>VLOOKUP(B11,[1]Tariffs!$A$16:$J$73,10,FALSE)</f>
        <v>251</v>
      </c>
      <c r="M11" s="58">
        <f>VLOOKUP(B11,[1]Summary!$A$54:$I$137,9,FALSE)</f>
        <v>0.23299999999999998</v>
      </c>
      <c r="N11" s="58">
        <f>VLOOKUP(B11,[2]Summary!$A$54:$I$137,9,FALSE)</f>
        <v>0.21900000000000003</v>
      </c>
      <c r="O11" s="60">
        <f t="shared" si="0"/>
        <v>6.3926940639269292E-2</v>
      </c>
      <c r="P11" s="82" t="str">
        <f>'WPD (South West)'!AM54&amp;" and "&amp;'WPD (South West)'!AN54</f>
        <v>Gone up mainly due to Table 1059: Otex, and Gone down mainly due to Table 1061/1062: TPR data,</v>
      </c>
    </row>
    <row r="12" spans="1:16" ht="42.75">
      <c r="A12" s="32"/>
      <c r="B12" s="43" t="s">
        <v>21</v>
      </c>
      <c r="C12" s="44">
        <f>VLOOKUP(B12,[1]Tariffs!$A$16:$J$73,2,FALSE)</f>
        <v>570</v>
      </c>
      <c r="D12" s="45" t="str">
        <f>VLOOKUP(B12,[1]Tariffs!$A$16:$J$73,3,FALSE)</f>
        <v>5-8</v>
      </c>
      <c r="E12" s="51">
        <f>VLOOKUP(B12,[1]Tariffs!$A$16:$J$73,4,FALSE)</f>
        <v>2.2730000000000001</v>
      </c>
      <c r="F12" s="51">
        <f>VLOOKUP(B12,[1]Tariffs!$A$16:$J$73,5,FALSE)</f>
        <v>0.23599999999999999</v>
      </c>
      <c r="G12" s="51">
        <f>VLOOKUP(B12,[1]Tariffs!$A$16:$J$73,6,FALSE)</f>
        <v>0</v>
      </c>
      <c r="H12" s="47">
        <f>VLOOKUP(B12,[1]Tariffs!$A$16:$J$73,7,FALSE)</f>
        <v>34.020000000000003</v>
      </c>
      <c r="I12" s="48">
        <f>VLOOKUP(B12,[1]Tariffs!$A$16:$J$73,8,FALSE)</f>
        <v>0</v>
      </c>
      <c r="J12" s="46">
        <f>VLOOKUP(B12,[1]Tariffs!$A$16:$J$73,9,FALSE)</f>
        <v>0</v>
      </c>
      <c r="K12" s="49">
        <f>VLOOKUP(B12,[1]Tariffs!$A$16:$J$73,8,FALSE)</f>
        <v>0</v>
      </c>
      <c r="L12" s="50" t="str">
        <f>VLOOKUP(B12,[1]Tariffs!$A$16:$J$73,10,FALSE)</f>
        <v>n/a</v>
      </c>
      <c r="M12" s="58">
        <f>VLOOKUP(B12,[1]Summary!$A$54:$I$137,9,FALSE)</f>
        <v>1.9900846071551854</v>
      </c>
      <c r="N12" s="58">
        <f>VLOOKUP(B12,[2]Summary!$A$54:$I$137,9,FALSE)</f>
        <v>1.9240071425208913</v>
      </c>
      <c r="O12" s="60">
        <f t="shared" si="0"/>
        <v>3.4343669092474105E-2</v>
      </c>
      <c r="P12" s="82" t="str">
        <f>'WPD (South West)'!AM55&amp;" and "&amp;'WPD (South West)'!AN55</f>
        <v>Gone up mainly due to Table 1076: allowed revenue, and No factors contributing to greater than 2% downward change.</v>
      </c>
    </row>
    <row r="13" spans="1:16" ht="42.75">
      <c r="A13" s="32"/>
      <c r="B13" s="43" t="s">
        <v>22</v>
      </c>
      <c r="C13" s="44">
        <f>VLOOKUP(B13,[1]Tariffs!$A$16:$J$73,2,FALSE)</f>
        <v>540</v>
      </c>
      <c r="D13" s="45" t="str">
        <f>VLOOKUP(B13,[1]Tariffs!$A$16:$J$73,3,FALSE)</f>
        <v>5-8</v>
      </c>
      <c r="E13" s="51">
        <f>VLOOKUP(B13,[1]Tariffs!$A$16:$J$73,4,FALSE)</f>
        <v>2.1360000000000001</v>
      </c>
      <c r="F13" s="51">
        <f>VLOOKUP(B13,[1]Tariffs!$A$16:$J$73,5,FALSE)</f>
        <v>0.21099999999999999</v>
      </c>
      <c r="G13" s="51">
        <f>VLOOKUP(B13,[1]Tariffs!$A$16:$J$73,6,FALSE)</f>
        <v>0</v>
      </c>
      <c r="H13" s="47">
        <f>VLOOKUP(B13,[1]Tariffs!$A$16:$J$73,7,FALSE)</f>
        <v>22.12</v>
      </c>
      <c r="I13" s="48">
        <f>VLOOKUP(B13,[1]Tariffs!$A$16:$J$73,8,FALSE)</f>
        <v>0</v>
      </c>
      <c r="J13" s="46">
        <f>VLOOKUP(B13,[1]Tariffs!$A$16:$J$73,9,FALSE)</f>
        <v>0</v>
      </c>
      <c r="K13" s="49">
        <f>VLOOKUP(B13,[1]Tariffs!$A$16:$J$73,8,FALSE)</f>
        <v>0</v>
      </c>
      <c r="L13" s="50" t="str">
        <f>VLOOKUP(B13,[1]Tariffs!$A$16:$J$73,10,FALSE)</f>
        <v>n/a</v>
      </c>
      <c r="M13" s="58">
        <f>VLOOKUP(B13,[1]Summary!$A$54:$I$137,9,FALSE)</f>
        <v>1.7689759200020827</v>
      </c>
      <c r="N13" s="58">
        <f>VLOOKUP(B13,[2]Summary!$A$54:$I$137,9,FALSE)</f>
        <v>1.7384525043363142</v>
      </c>
      <c r="O13" s="60">
        <f t="shared" si="0"/>
        <v>1.7557808217154358E-2</v>
      </c>
      <c r="P13" s="82" t="str">
        <f>'WPD (South West)'!AM56&amp;" and "&amp;'WPD (South West)'!AN56</f>
        <v>Gone up mainly due to Table 1076: allowed revenue, and No factors contributing to greater than 2% downward change.</v>
      </c>
    </row>
    <row r="14" spans="1:16" ht="57">
      <c r="A14" s="32"/>
      <c r="B14" s="43" t="s">
        <v>23</v>
      </c>
      <c r="C14" s="44">
        <f>VLOOKUP(B14,[1]Tariffs!$A$16:$J$73,2,FALSE)</f>
        <v>510</v>
      </c>
      <c r="D14" s="45" t="str">
        <f>VLOOKUP(B14,[1]Tariffs!$A$16:$J$73,3,FALSE)</f>
        <v>5-8</v>
      </c>
      <c r="E14" s="51">
        <f>VLOOKUP(B14,[1]Tariffs!$A$16:$J$73,4,FALSE)</f>
        <v>2.089</v>
      </c>
      <c r="F14" s="51">
        <f>VLOOKUP(B14,[1]Tariffs!$A$16:$J$73,5,FALSE)</f>
        <v>0.126</v>
      </c>
      <c r="G14" s="51">
        <f>VLOOKUP(B14,[1]Tariffs!$A$16:$J$73,6,FALSE)</f>
        <v>0</v>
      </c>
      <c r="H14" s="47">
        <f>VLOOKUP(B14,[1]Tariffs!$A$16:$J$73,7,FALSE)</f>
        <v>122.3</v>
      </c>
      <c r="I14" s="48">
        <f>VLOOKUP(B14,[1]Tariffs!$A$16:$J$73,8,FALSE)</f>
        <v>0</v>
      </c>
      <c r="J14" s="46">
        <f>VLOOKUP(B14,[1]Tariffs!$A$16:$J$73,9,FALSE)</f>
        <v>0</v>
      </c>
      <c r="K14" s="49">
        <f>VLOOKUP(B14,[1]Tariffs!$A$16:$J$73,8,FALSE)</f>
        <v>0</v>
      </c>
      <c r="L14" s="50" t="str">
        <f>VLOOKUP(B14,[1]Tariffs!$A$16:$J$73,10,FALSE)</f>
        <v>n/a</v>
      </c>
      <c r="M14" s="58">
        <f>VLOOKUP(B14,[1]Summary!$A$54:$I$137,9,FALSE)</f>
        <v>2.1350725005056241</v>
      </c>
      <c r="N14" s="58">
        <f>VLOOKUP(B14,[2]Summary!$A$54:$I$137,9,FALSE)</f>
        <v>2.326205142614953</v>
      </c>
      <c r="O14" s="60">
        <f t="shared" si="0"/>
        <v>-8.2164998523935551E-2</v>
      </c>
      <c r="P14" s="82" t="str">
        <f>'WPD (South West)'!AM57&amp;" and "&amp;'WPD (South West)'!AN57</f>
        <v>Gone up mainly due to Table 1053: volumes and mpans etc forecast,Table 1076: allowed revenue, and Gone down mainly due to Table 1020: Change In 500MW Model,</v>
      </c>
    </row>
    <row r="15" spans="1:16" ht="42.75">
      <c r="A15" s="32"/>
      <c r="B15" s="43" t="s">
        <v>24</v>
      </c>
      <c r="C15" s="44">
        <f>VLOOKUP(B15,[1]Tariffs!$A$16:$J$73,2,FALSE)</f>
        <v>570</v>
      </c>
      <c r="D15" s="45">
        <f>VLOOKUP(B15,[1]Tariffs!$A$16:$J$73,3,FALSE)</f>
        <v>0</v>
      </c>
      <c r="E15" s="51">
        <f>VLOOKUP(B15,[1]Tariffs!$A$16:$J$73,4,FALSE)</f>
        <v>20.727</v>
      </c>
      <c r="F15" s="51">
        <f>VLOOKUP(B15,[1]Tariffs!$A$16:$J$73,5,FALSE)</f>
        <v>0.251</v>
      </c>
      <c r="G15" s="51">
        <f>VLOOKUP(B15,[1]Tariffs!$A$16:$J$73,6,FALSE)</f>
        <v>0.161</v>
      </c>
      <c r="H15" s="47">
        <f>VLOOKUP(B15,[1]Tariffs!$A$16:$J$73,7,FALSE)</f>
        <v>8.43</v>
      </c>
      <c r="I15" s="48">
        <f>VLOOKUP(B15,[1]Tariffs!$A$16:$J$73,8,FALSE)</f>
        <v>2.4300000000000002</v>
      </c>
      <c r="J15" s="46">
        <f>VLOOKUP(B15,[1]Tariffs!$A$16:$J$73,9,FALSE)</f>
        <v>0.32900000000000001</v>
      </c>
      <c r="K15" s="49">
        <f>VLOOKUP(B15,[1]Tariffs!$A$16:$J$73,8,FALSE)</f>
        <v>2.4300000000000002</v>
      </c>
      <c r="L15" s="50" t="str">
        <f>VLOOKUP(B15,[1]Tariffs!$A$16:$J$73,10,FALSE)</f>
        <v>n/a</v>
      </c>
      <c r="M15" s="58">
        <f>VLOOKUP(B15,[1]Summary!$A$54:$I$137,9,FALSE)</f>
        <v>2.1078082865134711</v>
      </c>
      <c r="N15" s="58">
        <f>VLOOKUP(B15,[2]Summary!$A$54:$I$137,9,FALSE)</f>
        <v>1.9978834817510178</v>
      </c>
      <c r="O15" s="60">
        <f t="shared" si="0"/>
        <v>5.5020628463333221E-2</v>
      </c>
      <c r="P15" s="82" t="str">
        <f>'WPD (South West)'!AM58&amp;" and "&amp;'WPD (South West)'!AN58</f>
        <v>Gone up mainly due to Table 1076: allowed revenue, and No factors contributing to greater than 2% downward change.</v>
      </c>
    </row>
    <row r="16" spans="1:16" ht="42.75">
      <c r="A16" s="32"/>
      <c r="B16" s="43" t="s">
        <v>25</v>
      </c>
      <c r="C16" s="44">
        <f>VLOOKUP(B16,[1]Tariffs!$A$16:$J$73,2,FALSE)</f>
        <v>540</v>
      </c>
      <c r="D16" s="45">
        <f>VLOOKUP(B16,[1]Tariffs!$A$16:$J$73,3,FALSE)</f>
        <v>0</v>
      </c>
      <c r="E16" s="51">
        <f>VLOOKUP(B16,[1]Tariffs!$A$16:$J$73,4,FALSE)</f>
        <v>18.692</v>
      </c>
      <c r="F16" s="51">
        <f>VLOOKUP(B16,[1]Tariffs!$A$16:$J$73,5,FALSE)</f>
        <v>0.14899999999999999</v>
      </c>
      <c r="G16" s="51">
        <f>VLOOKUP(B16,[1]Tariffs!$A$16:$J$73,6,FALSE)</f>
        <v>0.114</v>
      </c>
      <c r="H16" s="47">
        <f>VLOOKUP(B16,[1]Tariffs!$A$16:$J$73,7,FALSE)</f>
        <v>6.09</v>
      </c>
      <c r="I16" s="48">
        <f>VLOOKUP(B16,[1]Tariffs!$A$16:$J$73,8,FALSE)</f>
        <v>2.73</v>
      </c>
      <c r="J16" s="46">
        <f>VLOOKUP(B16,[1]Tariffs!$A$16:$J$73,9,FALSE)</f>
        <v>0.26900000000000002</v>
      </c>
      <c r="K16" s="49">
        <f>VLOOKUP(B16,[1]Tariffs!$A$16:$J$73,8,FALSE)</f>
        <v>2.73</v>
      </c>
      <c r="L16" s="50" t="str">
        <f>VLOOKUP(B16,[1]Tariffs!$A$16:$J$73,10,FALSE)</f>
        <v>n/a</v>
      </c>
      <c r="M16" s="58">
        <f>VLOOKUP(B16,[1]Summary!$A$54:$I$137,9,FALSE)</f>
        <v>1.8055118594221196</v>
      </c>
      <c r="N16" s="58">
        <f>VLOOKUP(B16,[2]Summary!$A$54:$I$137,9,FALSE)</f>
        <v>1.742111009742435</v>
      </c>
      <c r="O16" s="60">
        <f t="shared" si="0"/>
        <v>3.6393116928328251E-2</v>
      </c>
      <c r="P16" s="82" t="str">
        <f>'WPD (South West)'!AM59&amp;" and "&amp;'WPD (South West)'!AN59</f>
        <v>Gone up mainly due to Table 1076: allowed revenue, and No factors contributing to greater than 2% downward change.</v>
      </c>
    </row>
    <row r="17" spans="1:16" ht="42.75">
      <c r="A17" s="32"/>
      <c r="B17" s="43" t="s">
        <v>26</v>
      </c>
      <c r="C17" s="44">
        <f>VLOOKUP(B17,[1]Tariffs!$A$16:$J$73,2,FALSE)</f>
        <v>510</v>
      </c>
      <c r="D17" s="45">
        <f>VLOOKUP(B17,[1]Tariffs!$A$16:$J$73,3,FALSE)</f>
        <v>0</v>
      </c>
      <c r="E17" s="51">
        <f>VLOOKUP(B17,[1]Tariffs!$A$16:$J$73,4,FALSE)</f>
        <v>15.398</v>
      </c>
      <c r="F17" s="51">
        <f>VLOOKUP(B17,[1]Tariffs!$A$16:$J$73,5,FALSE)</f>
        <v>6.3E-2</v>
      </c>
      <c r="G17" s="51">
        <f>VLOOKUP(B17,[1]Tariffs!$A$16:$J$73,6,FALSE)</f>
        <v>6.8000000000000005E-2</v>
      </c>
      <c r="H17" s="47">
        <f>VLOOKUP(B17,[1]Tariffs!$A$16:$J$73,7,FALSE)</f>
        <v>67.97</v>
      </c>
      <c r="I17" s="48">
        <f>VLOOKUP(B17,[1]Tariffs!$A$16:$J$73,8,FALSE)</f>
        <v>2.08</v>
      </c>
      <c r="J17" s="46">
        <f>VLOOKUP(B17,[1]Tariffs!$A$16:$J$73,9,FALSE)</f>
        <v>0.20799999999999999</v>
      </c>
      <c r="K17" s="49">
        <f>VLOOKUP(B17,[1]Tariffs!$A$16:$J$73,8,FALSE)</f>
        <v>2.08</v>
      </c>
      <c r="L17" s="50" t="str">
        <f>VLOOKUP(B17,[1]Tariffs!$A$16:$J$73,10,FALSE)</f>
        <v>n/a</v>
      </c>
      <c r="M17" s="58">
        <f>VLOOKUP(B17,[1]Summary!$A$54:$I$137,9,FALSE)</f>
        <v>1.3378689236246752</v>
      </c>
      <c r="N17" s="58">
        <f>VLOOKUP(B17,[2]Summary!$A$54:$I$137,9,FALSE)</f>
        <v>1.3358783675682053</v>
      </c>
      <c r="O17" s="60">
        <f t="shared" si="0"/>
        <v>1.4900728275835107E-3</v>
      </c>
      <c r="P17" s="82" t="str">
        <f>'WPD (South West)'!AM60&amp;" and "&amp;'WPD (South West)'!AN60</f>
        <v>Gone up mainly due to Table 1076: allowed revenue, and No factors contributing to greater than 2% downward change.</v>
      </c>
    </row>
    <row r="18" spans="1:16" ht="42.75">
      <c r="A18" s="32"/>
      <c r="B18" s="43" t="s">
        <v>27</v>
      </c>
      <c r="C18" s="44">
        <f>VLOOKUP(B18,[1]Tariffs!$A$16:$J$73,2,FALSE)</f>
        <v>522</v>
      </c>
      <c r="D18" s="45">
        <f>VLOOKUP(B18,[1]Tariffs!$A$16:$J$73,3,FALSE)</f>
        <v>0</v>
      </c>
      <c r="E18" s="51">
        <f>VLOOKUP(B18,[1]Tariffs!$A$16:$J$73,4,FALSE)</f>
        <v>14.083</v>
      </c>
      <c r="F18" s="51">
        <f>VLOOKUP(B18,[1]Tariffs!$A$16:$J$73,5,FALSE)</f>
        <v>0.03</v>
      </c>
      <c r="G18" s="51">
        <f>VLOOKUP(B18,[1]Tariffs!$A$16:$J$73,6,FALSE)</f>
        <v>5.1999999999999998E-2</v>
      </c>
      <c r="H18" s="47">
        <f>VLOOKUP(B18,[1]Tariffs!$A$16:$J$73,7,FALSE)</f>
        <v>67.97</v>
      </c>
      <c r="I18" s="48">
        <f>VLOOKUP(B18,[1]Tariffs!$A$16:$J$73,8,FALSE)</f>
        <v>1.48</v>
      </c>
      <c r="J18" s="46">
        <f>VLOOKUP(B18,[1]Tariffs!$A$16:$J$73,9,FALSE)</f>
        <v>0.17599999999999999</v>
      </c>
      <c r="K18" s="49">
        <f>VLOOKUP(B18,[1]Tariffs!$A$16:$J$73,8,FALSE)</f>
        <v>1.48</v>
      </c>
      <c r="L18" s="50" t="str">
        <f>VLOOKUP(B18,[1]Tariffs!$A$16:$J$73,10,FALSE)</f>
        <v>n/a</v>
      </c>
      <c r="M18" s="58" t="str">
        <f>VLOOKUP(B18,[1]Summary!$A$54:$I$137,9,FALSE)</f>
        <v/>
      </c>
      <c r="N18" s="58">
        <f>VLOOKUP(B18,[2]Summary!$A$54:$I$137,9,FALSE)</f>
        <v>1.0573487465670635</v>
      </c>
      <c r="O18" s="60" t="e">
        <f t="shared" si="0"/>
        <v>#VALUE!</v>
      </c>
      <c r="P18" s="82" t="str">
        <f>'WPD (South West)'!AM61&amp;" and "&amp;'WPD (South West)'!AN61</f>
        <v>Gone up mainly due to Table 1041: load characteristics, and No factors contributing to greater than 2% downward change.</v>
      </c>
    </row>
    <row r="19" spans="1:16" ht="42.75">
      <c r="A19" s="32"/>
      <c r="B19" s="43" t="s">
        <v>28</v>
      </c>
      <c r="C19" s="44">
        <f>VLOOKUP(B19,[1]Tariffs!$A$16:$J$73,2,FALSE)</f>
        <v>980</v>
      </c>
      <c r="D19" s="45" t="str">
        <f>VLOOKUP(B19,[1]Tariffs!$A$16:$J$73,3,FALSE)</f>
        <v>1&amp;8</v>
      </c>
      <c r="E19" s="51">
        <f>VLOOKUP(B19,[1]Tariffs!$A$16:$J$73,4,FALSE)</f>
        <v>3.214</v>
      </c>
      <c r="F19" s="51">
        <f>VLOOKUP(B19,[1]Tariffs!$A$16:$J$73,5,FALSE)</f>
        <v>0</v>
      </c>
      <c r="G19" s="51">
        <f>VLOOKUP(B19,[1]Tariffs!$A$16:$J$73,6,FALSE)</f>
        <v>0</v>
      </c>
      <c r="H19" s="47">
        <f>VLOOKUP(B19,[1]Tariffs!$A$16:$J$73,7,FALSE)</f>
        <v>0</v>
      </c>
      <c r="I19" s="48">
        <f>VLOOKUP(B19,[1]Tariffs!$A$16:$J$73,8,FALSE)</f>
        <v>0</v>
      </c>
      <c r="J19" s="46">
        <f>VLOOKUP(B19,[1]Tariffs!$A$16:$J$73,9,FALSE)</f>
        <v>0</v>
      </c>
      <c r="K19" s="49">
        <f>VLOOKUP(B19,[1]Tariffs!$A$16:$J$73,8,FALSE)</f>
        <v>0</v>
      </c>
      <c r="L19" s="50" t="str">
        <f>VLOOKUP(B19,[1]Tariffs!$A$16:$J$73,10,FALSE)</f>
        <v>n/a</v>
      </c>
      <c r="M19" s="58">
        <f>VLOOKUP(B19,[1]Summary!$A$54:$I$137,9,FALSE)</f>
        <v>3.214</v>
      </c>
      <c r="N19" s="58">
        <f>VLOOKUP(B19,[2]Summary!$A$54:$I$137,9,FALSE)</f>
        <v>3.0090000000000003</v>
      </c>
      <c r="O19" s="60">
        <f t="shared" si="0"/>
        <v>6.8128946493851705E-2</v>
      </c>
      <c r="P19" s="82" t="str">
        <f>'WPD (South West)'!AM62&amp;" and "&amp;'WPD (South West)'!AN62</f>
        <v>Gone up mainly due to Table 1059: Otex,Table 1076: allowed revenue, and No factors contributing to greater than 2% downward change.</v>
      </c>
    </row>
    <row r="20" spans="1:16" ht="42.75">
      <c r="A20" s="32"/>
      <c r="B20" s="43" t="s">
        <v>29</v>
      </c>
      <c r="C20" s="44">
        <f>VLOOKUP(B20,[1]Tariffs!$A$16:$J$73,2,FALSE)</f>
        <v>970</v>
      </c>
      <c r="D20" s="45">
        <f>VLOOKUP(B20,[1]Tariffs!$A$16:$J$73,3,FALSE)</f>
        <v>0</v>
      </c>
      <c r="E20" s="51">
        <f>VLOOKUP(B20,[1]Tariffs!$A$16:$J$73,4,FALSE)</f>
        <v>46.218000000000004</v>
      </c>
      <c r="F20" s="51">
        <f>VLOOKUP(B20,[1]Tariffs!$A$16:$J$73,5,FALSE)</f>
        <v>1.446</v>
      </c>
      <c r="G20" s="51">
        <f>VLOOKUP(B20,[1]Tariffs!$A$16:$J$73,6,FALSE)</f>
        <v>1.1040000000000001</v>
      </c>
      <c r="H20" s="47">
        <f>VLOOKUP(B20,[1]Tariffs!$A$16:$J$73,7,FALSE)</f>
        <v>0</v>
      </c>
      <c r="I20" s="48">
        <f>VLOOKUP(B20,[1]Tariffs!$A$16:$J$73,8,FALSE)</f>
        <v>0</v>
      </c>
      <c r="J20" s="46">
        <f>VLOOKUP(B20,[1]Tariffs!$A$16:$J$73,9,FALSE)</f>
        <v>0</v>
      </c>
      <c r="K20" s="49">
        <f>VLOOKUP(B20,[1]Tariffs!$A$16:$J$73,8,FALSE)</f>
        <v>0</v>
      </c>
      <c r="L20" s="50" t="str">
        <f>VLOOKUP(B20,[1]Tariffs!$A$16:$J$73,10,FALSE)</f>
        <v>n/a</v>
      </c>
      <c r="M20" s="58">
        <f>VLOOKUP(B20,[1]Summary!$A$54:$I$137,9,FALSE)</f>
        <v>3.2665832151980232</v>
      </c>
      <c r="N20" s="58">
        <f>VLOOKUP(B20,[2]Summary!$A$54:$I$137,9,FALSE)</f>
        <v>3.0706593764320975</v>
      </c>
      <c r="O20" s="60">
        <f t="shared" si="0"/>
        <v>6.3805135883738595E-2</v>
      </c>
      <c r="P20" s="82" t="str">
        <f>'WPD (South West)'!AM63&amp;" and "&amp;'WPD (South West)'!AN63</f>
        <v>Gone up mainly due to Table 1059: Otex, and No factors contributing to greater than 2% downward change.</v>
      </c>
    </row>
    <row r="21" spans="1:16" ht="15" customHeight="1">
      <c r="A21" s="32"/>
      <c r="B21" s="43" t="s">
        <v>42</v>
      </c>
      <c r="C21" s="44">
        <f>VLOOKUP(B21,[1]Tariffs!$A$16:$J$73,2,FALSE)</f>
        <v>581</v>
      </c>
      <c r="D21" s="45">
        <f>VLOOKUP(B21,[1]Tariffs!$A$16:$J$73,3,FALSE)</f>
        <v>8</v>
      </c>
      <c r="E21" s="51">
        <f>VLOOKUP(B21,[1]Tariffs!$A$16:$J$73,4,FALSE)</f>
        <v>-0.625</v>
      </c>
      <c r="F21" s="51">
        <f>VLOOKUP(B21,[1]Tariffs!$A$16:$J$73,5,FALSE)</f>
        <v>0</v>
      </c>
      <c r="G21" s="51">
        <f>VLOOKUP(B21,[1]Tariffs!$A$16:$J$73,6,FALSE)</f>
        <v>0</v>
      </c>
      <c r="H21" s="47">
        <f>VLOOKUP(B21,[1]Tariffs!$A$16:$J$73,7,FALSE)</f>
        <v>0</v>
      </c>
      <c r="I21" s="48">
        <f>VLOOKUP(B21,[1]Tariffs!$A$16:$J$73,8,FALSE)</f>
        <v>0</v>
      </c>
      <c r="J21" s="46">
        <f>VLOOKUP(B21,[1]Tariffs!$A$16:$J$73,9,FALSE)</f>
        <v>0</v>
      </c>
      <c r="K21" s="49">
        <f>VLOOKUP(B21,[1]Tariffs!$A$16:$J$73,8,FALSE)</f>
        <v>0</v>
      </c>
      <c r="L21" s="50" t="str">
        <f>VLOOKUP(B21,[1]Tariffs!$A$16:$J$73,10,FALSE)</f>
        <v>n/a</v>
      </c>
      <c r="M21" s="58">
        <f>VLOOKUP(B21,[1]Summary!$A$54:$I$137,9,FALSE)</f>
        <v>-0.625</v>
      </c>
      <c r="N21" s="58">
        <f>VLOOKUP(B21,[2]Summary!$A$54:$I$137,9,FALSE)</f>
        <v>-0.55100000000000005</v>
      </c>
      <c r="O21" s="60">
        <f t="shared" si="0"/>
        <v>0.13430127041742268</v>
      </c>
      <c r="P21" s="63"/>
    </row>
    <row r="22" spans="1:16" ht="15" customHeight="1">
      <c r="A22" s="32"/>
      <c r="B22" s="43" t="s">
        <v>43</v>
      </c>
      <c r="C22" s="44">
        <f>VLOOKUP(B22,[1]Tariffs!$A$16:$J$73,2,FALSE)</f>
        <v>551</v>
      </c>
      <c r="D22" s="45">
        <f>VLOOKUP(B22,[1]Tariffs!$A$16:$J$73,3,FALSE)</f>
        <v>8</v>
      </c>
      <c r="E22" s="51">
        <f>VLOOKUP(B22,[1]Tariffs!$A$16:$J$73,4,FALSE)</f>
        <v>-0.57699999999999996</v>
      </c>
      <c r="F22" s="51">
        <f>VLOOKUP(B22,[1]Tariffs!$A$16:$J$73,5,FALSE)</f>
        <v>0</v>
      </c>
      <c r="G22" s="51">
        <f>VLOOKUP(B22,[1]Tariffs!$A$16:$J$73,6,FALSE)</f>
        <v>0</v>
      </c>
      <c r="H22" s="47">
        <f>VLOOKUP(B22,[1]Tariffs!$A$16:$J$73,7,FALSE)</f>
        <v>0</v>
      </c>
      <c r="I22" s="48">
        <f>VLOOKUP(B22,[1]Tariffs!$A$16:$J$73,8,FALSE)</f>
        <v>0</v>
      </c>
      <c r="J22" s="46">
        <f>VLOOKUP(B22,[1]Tariffs!$A$16:$J$73,9,FALSE)</f>
        <v>0</v>
      </c>
      <c r="K22" s="49">
        <f>VLOOKUP(B22,[1]Tariffs!$A$16:$J$73,8,FALSE)</f>
        <v>0</v>
      </c>
      <c r="L22" s="50" t="str">
        <f>VLOOKUP(B22,[1]Tariffs!$A$16:$J$73,10,FALSE)</f>
        <v>n/a</v>
      </c>
      <c r="M22" s="58" t="str">
        <f>VLOOKUP(B22,[1]Summary!$A$54:$I$137,9,FALSE)</f>
        <v/>
      </c>
      <c r="N22" s="58" t="str">
        <f>VLOOKUP(B22,[2]Summary!$A$54:$I$137,9,FALSE)</f>
        <v/>
      </c>
      <c r="O22" s="60" t="str">
        <f>IF(N22="","",M22/N22-1)</f>
        <v/>
      </c>
      <c r="P22" s="63"/>
    </row>
    <row r="23" spans="1:16" ht="14.25">
      <c r="A23" s="32"/>
      <c r="B23" s="43" t="s">
        <v>44</v>
      </c>
      <c r="C23" s="44">
        <f>VLOOKUP(B23,[1]Tariffs!$A$16:$J$73,2,FALSE)</f>
        <v>581</v>
      </c>
      <c r="D23" s="45">
        <f>VLOOKUP(B23,[1]Tariffs!$A$16:$J$73,3,FALSE)</f>
        <v>0</v>
      </c>
      <c r="E23" s="51">
        <f>VLOOKUP(B23,[1]Tariffs!$A$16:$J$73,4,FALSE)</f>
        <v>-0.625</v>
      </c>
      <c r="F23" s="51">
        <f>VLOOKUP(B23,[1]Tariffs!$A$16:$J$73,5,FALSE)</f>
        <v>0</v>
      </c>
      <c r="G23" s="51">
        <f>VLOOKUP(B23,[1]Tariffs!$A$16:$J$73,6,FALSE)</f>
        <v>0</v>
      </c>
      <c r="H23" s="47">
        <f>VLOOKUP(B23,[1]Tariffs!$A$16:$J$73,7,FALSE)</f>
        <v>0</v>
      </c>
      <c r="I23" s="48">
        <f>VLOOKUP(B23,[1]Tariffs!$A$16:$J$73,8,FALSE)</f>
        <v>0</v>
      </c>
      <c r="J23" s="46">
        <f>VLOOKUP(B23,[1]Tariffs!$A$16:$J$73,9,FALSE)</f>
        <v>0.14099999999999999</v>
      </c>
      <c r="K23" s="49">
        <f>VLOOKUP(B23,[1]Tariffs!$A$16:$J$73,8,FALSE)</f>
        <v>0</v>
      </c>
      <c r="L23" s="50" t="str">
        <f>VLOOKUP(B23,[1]Tariffs!$A$16:$J$73,10,FALSE)</f>
        <v>n/a</v>
      </c>
      <c r="M23" s="58">
        <f>VLOOKUP(B23,[1]Summary!$A$54:$I$137,9,FALSE)</f>
        <v>-0.62432700700381105</v>
      </c>
      <c r="N23" s="58">
        <f>VLOOKUP(B23,[2]Summary!$A$54:$I$137,9,FALSE)</f>
        <v>-0.55100000000000005</v>
      </c>
      <c r="O23" s="60">
        <f t="shared" ref="O23:O30" si="1">IF(N23="","",M23/N23-1)</f>
        <v>0.13307986752052803</v>
      </c>
      <c r="P23" s="63"/>
    </row>
    <row r="24" spans="1:16" ht="15" customHeight="1">
      <c r="A24" s="32"/>
      <c r="B24" s="43" t="s">
        <v>45</v>
      </c>
      <c r="C24" s="44">
        <f>VLOOKUP(B24,[1]Tariffs!$A$16:$J$73,2,FALSE)</f>
        <v>527</v>
      </c>
      <c r="D24" s="45">
        <f>VLOOKUP(B24,[1]Tariffs!$A$16:$J$73,3,FALSE)</f>
        <v>0</v>
      </c>
      <c r="E24" s="51">
        <f>VLOOKUP(B24,[1]Tariffs!$A$16:$J$73,4,FALSE)</f>
        <v>-7.3630000000000004</v>
      </c>
      <c r="F24" s="51">
        <f>VLOOKUP(B24,[1]Tariffs!$A$16:$J$73,5,FALSE)</f>
        <v>-0.26</v>
      </c>
      <c r="G24" s="51">
        <f>VLOOKUP(B24,[1]Tariffs!$A$16:$J$73,6,FALSE)</f>
        <v>-0.156</v>
      </c>
      <c r="H24" s="47">
        <f>VLOOKUP(B24,[1]Tariffs!$A$16:$J$73,7,FALSE)</f>
        <v>0</v>
      </c>
      <c r="I24" s="48">
        <f>VLOOKUP(B24,[1]Tariffs!$A$16:$J$73,8,FALSE)</f>
        <v>0</v>
      </c>
      <c r="J24" s="46">
        <f>VLOOKUP(B24,[1]Tariffs!$A$16:$J$73,9,FALSE)</f>
        <v>0.14099999999999999</v>
      </c>
      <c r="K24" s="49">
        <f>VLOOKUP(B24,[1]Tariffs!$A$16:$J$73,8,FALSE)</f>
        <v>0</v>
      </c>
      <c r="L24" s="50" t="str">
        <f>VLOOKUP(B24,[1]Tariffs!$A$16:$J$73,10,FALSE)</f>
        <v>n/a</v>
      </c>
      <c r="M24" s="58">
        <f>VLOOKUP(B24,[1]Summary!$A$54:$I$137,9,FALSE)</f>
        <v>-4.7948553846051531</v>
      </c>
      <c r="N24" s="58">
        <f>VLOOKUP(B24,[2]Summary!$A$54:$I$137,9,FALSE)</f>
        <v>-4.9873766832687689</v>
      </c>
      <c r="O24" s="60">
        <f t="shared" si="1"/>
        <v>-3.8601716070388314E-2</v>
      </c>
      <c r="P24" s="63"/>
    </row>
    <row r="25" spans="1:16" ht="15" customHeight="1">
      <c r="A25" s="32"/>
      <c r="B25" s="43" t="s">
        <v>46</v>
      </c>
      <c r="C25" s="44">
        <f>VLOOKUP(B25,[1]Tariffs!$A$16:$J$73,2,FALSE)</f>
        <v>551</v>
      </c>
      <c r="D25" s="45">
        <f>VLOOKUP(B25,[1]Tariffs!$A$16:$J$73,3,FALSE)</f>
        <v>0</v>
      </c>
      <c r="E25" s="51">
        <f>VLOOKUP(B25,[1]Tariffs!$A$16:$J$73,4,FALSE)</f>
        <v>-0.57699999999999996</v>
      </c>
      <c r="F25" s="51">
        <f>VLOOKUP(B25,[1]Tariffs!$A$16:$J$73,5,FALSE)</f>
        <v>0</v>
      </c>
      <c r="G25" s="51">
        <f>VLOOKUP(B25,[1]Tariffs!$A$16:$J$73,6,FALSE)</f>
        <v>0</v>
      </c>
      <c r="H25" s="47">
        <f>VLOOKUP(B25,[1]Tariffs!$A$16:$J$73,7,FALSE)</f>
        <v>0</v>
      </c>
      <c r="I25" s="48">
        <f>VLOOKUP(B25,[1]Tariffs!$A$16:$J$73,8,FALSE)</f>
        <v>0</v>
      </c>
      <c r="J25" s="46">
        <f>VLOOKUP(B25,[1]Tariffs!$A$16:$J$73,9,FALSE)</f>
        <v>0.121</v>
      </c>
      <c r="K25" s="49">
        <f>VLOOKUP(B25,[1]Tariffs!$A$16:$J$73,8,FALSE)</f>
        <v>0</v>
      </c>
      <c r="L25" s="50" t="str">
        <f>VLOOKUP(B25,[1]Tariffs!$A$16:$J$73,10,FALSE)</f>
        <v>n/a</v>
      </c>
      <c r="M25" s="58">
        <f>VLOOKUP(B25,[1]Summary!$A$54:$I$137,9,FALSE)</f>
        <v>-0.5769633833871336</v>
      </c>
      <c r="N25" s="58">
        <f>VLOOKUP(B25,[2]Summary!$A$54:$I$137,9,FALSE)</f>
        <v>-0.50500000000000012</v>
      </c>
      <c r="O25" s="60">
        <f t="shared" si="1"/>
        <v>0.14250174928145243</v>
      </c>
      <c r="P25" s="63"/>
    </row>
    <row r="26" spans="1:16" ht="15" customHeight="1">
      <c r="A26" s="32"/>
      <c r="B26" s="43" t="s">
        <v>47</v>
      </c>
      <c r="C26" s="44">
        <f>VLOOKUP(B26,[1]Tariffs!$A$16:$J$73,2,FALSE)</f>
        <v>526</v>
      </c>
      <c r="D26" s="45">
        <f>VLOOKUP(B26,[1]Tariffs!$A$16:$J$73,3,FALSE)</f>
        <v>0</v>
      </c>
      <c r="E26" s="51">
        <f>VLOOKUP(B26,[1]Tariffs!$A$16:$J$73,4,FALSE)</f>
        <v>-6.9020000000000001</v>
      </c>
      <c r="F26" s="51">
        <f>VLOOKUP(B26,[1]Tariffs!$A$16:$J$73,5,FALSE)</f>
        <v>-0.22800000000000001</v>
      </c>
      <c r="G26" s="51">
        <f>VLOOKUP(B26,[1]Tariffs!$A$16:$J$73,6,FALSE)</f>
        <v>-0.14199999999999999</v>
      </c>
      <c r="H26" s="47">
        <f>VLOOKUP(B26,[1]Tariffs!$A$16:$J$73,7,FALSE)</f>
        <v>0</v>
      </c>
      <c r="I26" s="48">
        <f>VLOOKUP(B26,[1]Tariffs!$A$16:$J$73,8,FALSE)</f>
        <v>0</v>
      </c>
      <c r="J26" s="46">
        <f>VLOOKUP(B26,[1]Tariffs!$A$16:$J$73,9,FALSE)</f>
        <v>0.121</v>
      </c>
      <c r="K26" s="49">
        <f>VLOOKUP(B26,[1]Tariffs!$A$16:$J$73,8,FALSE)</f>
        <v>0</v>
      </c>
      <c r="L26" s="50" t="str">
        <f>VLOOKUP(B26,[1]Tariffs!$A$16:$J$73,10,FALSE)</f>
        <v>n/a</v>
      </c>
      <c r="M26" s="58">
        <f>VLOOKUP(B26,[1]Summary!$A$54:$I$137,9,FALSE)</f>
        <v>-0.43854586455906452</v>
      </c>
      <c r="N26" s="58">
        <f>VLOOKUP(B26,[2]Summary!$A$54:$I$137,9,FALSE)</f>
        <v>-0.31025831202046039</v>
      </c>
      <c r="O26" s="60">
        <f t="shared" si="1"/>
        <v>0.41348627117569059</v>
      </c>
      <c r="P26" s="63"/>
    </row>
    <row r="27" spans="1:16" ht="14.25">
      <c r="A27" s="32"/>
      <c r="B27" s="43" t="s">
        <v>48</v>
      </c>
      <c r="C27" s="44">
        <f>VLOOKUP(B27,[1]Tariffs!$A$16:$J$73,2,FALSE)</f>
        <v>521</v>
      </c>
      <c r="D27" s="45">
        <f>VLOOKUP(B27,[1]Tariffs!$A$16:$J$73,3,FALSE)</f>
        <v>0</v>
      </c>
      <c r="E27" s="51">
        <f>VLOOKUP(B27,[1]Tariffs!$A$16:$J$73,4,FALSE)</f>
        <v>-0.35399999999999998</v>
      </c>
      <c r="F27" s="51">
        <f>VLOOKUP(B27,[1]Tariffs!$A$16:$J$73,5,FALSE)</f>
        <v>0</v>
      </c>
      <c r="G27" s="51">
        <f>VLOOKUP(B27,[1]Tariffs!$A$16:$J$73,6,FALSE)</f>
        <v>0</v>
      </c>
      <c r="H27" s="47">
        <f>VLOOKUP(B27,[1]Tariffs!$A$16:$J$73,7,FALSE)</f>
        <v>29.21</v>
      </c>
      <c r="I27" s="48">
        <f>VLOOKUP(B27,[1]Tariffs!$A$16:$J$73,8,FALSE)</f>
        <v>0</v>
      </c>
      <c r="J27" s="46">
        <f>VLOOKUP(B27,[1]Tariffs!$A$16:$J$73,9,FALSE)</f>
        <v>8.7999999999999995E-2</v>
      </c>
      <c r="K27" s="49">
        <f>VLOOKUP(B27,[1]Tariffs!$A$16:$J$73,8,FALSE)</f>
        <v>0</v>
      </c>
      <c r="L27" s="50" t="str">
        <f>VLOOKUP(B27,[1]Tariffs!$A$16:$J$73,10,FALSE)</f>
        <v>n/a</v>
      </c>
      <c r="M27" s="58">
        <f>VLOOKUP(B27,[1]Summary!$A$54:$I$137,9,FALSE)</f>
        <v>-0.33878219803115672</v>
      </c>
      <c r="N27" s="58">
        <f>VLOOKUP(B27,[2]Summary!$A$54:$I$137,9,FALSE)</f>
        <v>-0.31878471848346424</v>
      </c>
      <c r="O27" s="60">
        <f t="shared" si="1"/>
        <v>6.2730358101308337E-2</v>
      </c>
      <c r="P27" s="63"/>
    </row>
    <row r="28" spans="1:16" ht="14.25">
      <c r="A28" s="32"/>
      <c r="B28" s="43" t="s">
        <v>49</v>
      </c>
      <c r="C28" s="44">
        <f>VLOOKUP(B28,[1]Tariffs!$A$16:$J$73,2,FALSE)</f>
        <v>524</v>
      </c>
      <c r="D28" s="45">
        <f>VLOOKUP(B28,[1]Tariffs!$A$16:$J$73,3,FALSE)</f>
        <v>0</v>
      </c>
      <c r="E28" s="51">
        <f>VLOOKUP(B28,[1]Tariffs!$A$16:$J$73,4,FALSE)</f>
        <v>-4.7080000000000002</v>
      </c>
      <c r="F28" s="51">
        <f>VLOOKUP(B28,[1]Tariffs!$A$16:$J$73,5,FALSE)</f>
        <v>-8.3000000000000004E-2</v>
      </c>
      <c r="G28" s="51">
        <f>VLOOKUP(B28,[1]Tariffs!$A$16:$J$73,6,FALSE)</f>
        <v>-7.5999999999999998E-2</v>
      </c>
      <c r="H28" s="47">
        <f>VLOOKUP(B28,[1]Tariffs!$A$16:$J$73,7,FALSE)</f>
        <v>29.21</v>
      </c>
      <c r="I28" s="48">
        <f>VLOOKUP(B28,[1]Tariffs!$A$16:$J$73,8,FALSE)</f>
        <v>0</v>
      </c>
      <c r="J28" s="46">
        <f>VLOOKUP(B28,[1]Tariffs!$A$16:$J$73,9,FALSE)</f>
        <v>8.7999999999999995E-2</v>
      </c>
      <c r="K28" s="49">
        <f>VLOOKUP(B28,[1]Tariffs!$A$16:$J$73,8,FALSE)</f>
        <v>0</v>
      </c>
      <c r="L28" s="50" t="str">
        <f>VLOOKUP(B28,[1]Tariffs!$A$16:$J$73,10,FALSE)</f>
        <v>n/a</v>
      </c>
      <c r="M28" s="58">
        <f>VLOOKUP(B28,[1]Summary!$A$54:$I$137,9,FALSE)</f>
        <v>-0.36347718487093089</v>
      </c>
      <c r="N28" s="58">
        <f>VLOOKUP(B28,[2]Summary!$A$54:$I$137,9,FALSE)</f>
        <v>-0.32348462391795296</v>
      </c>
      <c r="O28" s="60">
        <f t="shared" si="1"/>
        <v>0.12363048502460328</v>
      </c>
      <c r="P28" s="63"/>
    </row>
    <row r="29" spans="1:16" ht="14.25">
      <c r="A29" s="32"/>
      <c r="B29" s="43" t="s">
        <v>50</v>
      </c>
      <c r="C29" s="44">
        <f>VLOOKUP(B29,[1]Tariffs!$A$16:$J$73,2,FALSE)</f>
        <v>525</v>
      </c>
      <c r="D29" s="45">
        <f>VLOOKUP(B29,[1]Tariffs!$A$16:$J$73,3,FALSE)</f>
        <v>0</v>
      </c>
      <c r="E29" s="51">
        <f>VLOOKUP(B29,[1]Tariffs!$A$16:$J$73,4,FALSE)</f>
        <v>-4.3959999999999999</v>
      </c>
      <c r="F29" s="51">
        <f>VLOOKUP(B29,[1]Tariffs!$A$16:$J$73,5,FALSE)</f>
        <v>-6.6000000000000003E-2</v>
      </c>
      <c r="G29" s="51">
        <f>VLOOKUP(B29,[1]Tariffs!$A$16:$J$73,6,FALSE)</f>
        <v>-6.7000000000000004E-2</v>
      </c>
      <c r="H29" s="47">
        <f>VLOOKUP(B29,[1]Tariffs!$A$16:$J$73,7,FALSE)</f>
        <v>29.21</v>
      </c>
      <c r="I29" s="48">
        <f>VLOOKUP(B29,[1]Tariffs!$A$16:$J$73,8,FALSE)</f>
        <v>0</v>
      </c>
      <c r="J29" s="46">
        <f>VLOOKUP(B29,[1]Tariffs!$A$16:$J$73,9,FALSE)</f>
        <v>6.3E-2</v>
      </c>
      <c r="K29" s="49">
        <f>VLOOKUP(B29,[1]Tariffs!$A$16:$J$73,8,FALSE)</f>
        <v>0</v>
      </c>
      <c r="L29" s="50" t="str">
        <f>VLOOKUP(B29,[1]Tariffs!$A$16:$J$73,10,FALSE)</f>
        <v>n/a</v>
      </c>
      <c r="M29" s="58" t="str">
        <f>VLOOKUP(B29,[1]Summary!$A$54:$I$137,9,FALSE)</f>
        <v/>
      </c>
      <c r="N29" s="58" t="str">
        <f>VLOOKUP(B29,[2]Summary!$A$54:$I$137,9,FALSE)</f>
        <v/>
      </c>
      <c r="O29" s="60" t="str">
        <f t="shared" si="1"/>
        <v/>
      </c>
      <c r="P29" s="63"/>
    </row>
    <row r="30" spans="1:16" ht="15" customHeight="1">
      <c r="A30" s="32"/>
      <c r="B30" s="43" t="s">
        <v>51</v>
      </c>
      <c r="C30" s="44">
        <f>VLOOKUP(B30,[1]Tariffs!$A$16:$J$73,2,FALSE)</f>
        <v>523</v>
      </c>
      <c r="D30" s="45">
        <f>VLOOKUP(B30,[1]Tariffs!$A$16:$J$73,3,FALSE)</f>
        <v>0</v>
      </c>
      <c r="E30" s="51">
        <f>VLOOKUP(B30,[1]Tariffs!$A$16:$J$73,4,FALSE)</f>
        <v>-0.32400000000000001</v>
      </c>
      <c r="F30" s="51">
        <f>VLOOKUP(B30,[1]Tariffs!$A$16:$J$73,5,FALSE)</f>
        <v>0</v>
      </c>
      <c r="G30" s="51">
        <f>VLOOKUP(B30,[1]Tariffs!$A$16:$J$73,6,FALSE)</f>
        <v>0</v>
      </c>
      <c r="H30" s="47">
        <f>VLOOKUP(B30,[1]Tariffs!$A$16:$J$73,7,FALSE)</f>
        <v>29.21</v>
      </c>
      <c r="I30" s="48">
        <f>VLOOKUP(B30,[1]Tariffs!$A$16:$J$73,8,FALSE)</f>
        <v>0</v>
      </c>
      <c r="J30" s="46">
        <f>VLOOKUP(B30,[1]Tariffs!$A$16:$J$73,9,FALSE)</f>
        <v>6.3E-2</v>
      </c>
      <c r="K30" s="49">
        <f>VLOOKUP(B30,[1]Tariffs!$A$16:$J$73,8,FALSE)</f>
        <v>0</v>
      </c>
      <c r="L30" s="50" t="str">
        <f>VLOOKUP(B30,[1]Tariffs!$A$16:$J$73,10,FALSE)</f>
        <v>n/a</v>
      </c>
      <c r="M30" s="58">
        <f>VLOOKUP(B30,[1]Summary!$A$54:$I$137,9,FALSE)</f>
        <v>-4.3282517114270662E-2</v>
      </c>
      <c r="N30" s="58" t="str">
        <f>VLOOKUP(B30,[2]Summary!$A$54:$I$137,9,FALSE)</f>
        <v/>
      </c>
      <c r="O30" s="60" t="str">
        <f t="shared" si="1"/>
        <v/>
      </c>
      <c r="P30" s="63"/>
    </row>
  </sheetData>
  <mergeCells count="2">
    <mergeCell ref="B4:L4"/>
    <mergeCell ref="M4:P4"/>
  </mergeCells>
  <conditionalFormatting sqref="E6:K30">
    <cfRule type="cellIs" dxfId="3" priority="3" stopIfTrue="1" operator="equal">
      <formula>0</formula>
    </cfRule>
    <cfRule type="cellIs" dxfId="2" priority="4" stopIfTrue="1" operator="equal">
      <formula>""</formula>
    </cfRule>
  </conditionalFormatting>
  <conditionalFormatting sqref="C6">
    <cfRule type="cellIs" dxfId="1" priority="1" stopIfTrue="1" operator="equal">
      <formula>0</formula>
    </cfRule>
    <cfRule type="cellIs" dxfId="0" priority="2" stopIfTrue="1" operator="equal">
      <formula>""</formula>
    </cfRule>
  </conditionalFormatting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WPD (South West)</vt:lpstr>
      <vt:lpstr>South West summary</vt:lpstr>
    </vt:vector>
  </TitlesOfParts>
  <Company>IBERDROLA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fo064216</dc:creator>
  <cp:lastModifiedBy>dwornell</cp:lastModifiedBy>
  <cp:lastPrinted>2012-05-23T10:58:04Z</cp:lastPrinted>
  <dcterms:created xsi:type="dcterms:W3CDTF">2012-04-17T13:56:47Z</dcterms:created>
  <dcterms:modified xsi:type="dcterms:W3CDTF">2012-05-25T10:51:21Z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-1663711957</vt:i4>
  </property>
  <property fmtid="{D5CDD505-2E9C-101B-9397-08002B2CF9AE}" pid="3" name="_NewReviewCycle">
    <vt:lpwstr/>
  </property>
  <property fmtid="{D5CDD505-2E9C-101B-9397-08002B2CF9AE}" pid="4" name="_EmailSubject">
    <vt:lpwstr>MIG Supergroup Action Log</vt:lpwstr>
  </property>
  <property fmtid="{D5CDD505-2E9C-101B-9397-08002B2CF9AE}" pid="5" name="_AuthorEmail">
    <vt:lpwstr>Claire.Campbell@SPPowerSystems.com</vt:lpwstr>
  </property>
  <property fmtid="{D5CDD505-2E9C-101B-9397-08002B2CF9AE}" pid="6" name="_AuthorEmailDisplayName">
    <vt:lpwstr>Campbell, Claire</vt:lpwstr>
  </property>
  <property fmtid="{D5CDD505-2E9C-101B-9397-08002B2CF9AE}" pid="7" name="_ReviewingToolsShownOnce">
    <vt:lpwstr/>
  </property>
</Properties>
</file>